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polečná_data\ORM_OSM\VZ Odpady 2025-2029\"/>
    </mc:Choice>
  </mc:AlternateContent>
  <xr:revisionPtr revIDLastSave="0" documentId="13_ncr:1_{977C27F8-E9D8-4DBE-A75A-B2F07C8DDC52}" xr6:coauthVersionLast="47" xr6:coauthVersionMax="47" xr10:uidLastSave="{00000000-0000-0000-0000-000000000000}"/>
  <bookViews>
    <workbookView xWindow="-120" yWindow="-120" windowWidth="29040" windowHeight="15720" xr2:uid="{CB9FA385-EF24-4318-B04E-D13119256BAD}"/>
  </bookViews>
  <sheets>
    <sheet name="ceník" sheetId="1" r:id="rId1"/>
    <sheet name="výpočet poplatku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F32" i="1"/>
  <c r="F33" i="1" l="1"/>
  <c r="G33" i="1" s="1"/>
  <c r="D12" i="3"/>
  <c r="E12" i="3" s="1"/>
  <c r="F12" i="3" s="1"/>
  <c r="D11" i="3"/>
  <c r="D10" i="3"/>
  <c r="E10" i="3" s="1"/>
  <c r="F10" i="3" s="1"/>
  <c r="D9" i="3"/>
  <c r="E9" i="3" s="1"/>
  <c r="F9" i="3" s="1"/>
  <c r="D8" i="3"/>
  <c r="E8" i="3" s="1"/>
  <c r="F8" i="3" s="1"/>
  <c r="G26" i="1"/>
  <c r="G25" i="1"/>
  <c r="G24" i="1"/>
  <c r="G23" i="1"/>
  <c r="G16" i="1"/>
  <c r="G15" i="1"/>
  <c r="G14" i="1"/>
  <c r="G13" i="1"/>
  <c r="G12" i="1"/>
  <c r="G43" i="1"/>
  <c r="G44" i="1" s="1"/>
  <c r="E11" i="3" l="1"/>
  <c r="H11" i="3"/>
  <c r="I10" i="3"/>
  <c r="J10" i="3" s="1"/>
  <c r="K10" i="3" s="1"/>
  <c r="I9" i="3"/>
  <c r="J9" i="3" s="1"/>
  <c r="K9" i="3" s="1"/>
  <c r="I12" i="3"/>
  <c r="J12" i="3" s="1"/>
  <c r="K12" i="3" s="1"/>
  <c r="H8" i="3"/>
  <c r="H9" i="3"/>
  <c r="H12" i="3"/>
  <c r="H10" i="3"/>
  <c r="I8" i="3"/>
  <c r="J8" i="3" s="1"/>
  <c r="K8" i="3" s="1"/>
  <c r="F34" i="1"/>
  <c r="G27" i="1"/>
  <c r="G28" i="1" s="1"/>
  <c r="G32" i="1"/>
  <c r="I11" i="3" l="1"/>
  <c r="J11" i="3" s="1"/>
  <c r="F11" i="3"/>
  <c r="G35" i="1"/>
  <c r="G42" i="1"/>
  <c r="K11" i="3" l="1"/>
  <c r="K14" i="3" s="1"/>
  <c r="G51" i="1" s="1"/>
  <c r="G17" i="1"/>
  <c r="G18" i="1" l="1"/>
  <c r="G36" i="1" l="1"/>
  <c r="G47" i="1" s="1"/>
  <c r="G52" i="1" l="1"/>
</calcChain>
</file>

<file path=xl/sharedStrings.xml><?xml version="1.0" encoding="utf-8"?>
<sst xmlns="http://schemas.openxmlformats.org/spreadsheetml/2006/main" count="90" uniqueCount="76">
  <si>
    <t>typ nádoby</t>
  </si>
  <si>
    <t>četnost svozu</t>
  </si>
  <si>
    <t>položka</t>
  </si>
  <si>
    <t>1x za 14 dní</t>
  </si>
  <si>
    <t>1x týdně</t>
  </si>
  <si>
    <t>odpadkový koš</t>
  </si>
  <si>
    <t>1x ročně</t>
  </si>
  <si>
    <t>mytí a desinfekce</t>
  </si>
  <si>
    <t xml:space="preserve">četnost </t>
  </si>
  <si>
    <t>1100 l</t>
  </si>
  <si>
    <t>1x týdně (obce)</t>
  </si>
  <si>
    <t xml:space="preserve">Mytí a desinfekce kontejnerů SKO </t>
  </si>
  <si>
    <t>Celková předpokládaná cena za 1 rok (Kč bez DPH)</t>
  </si>
  <si>
    <t>Celková předpokládaná cena za 5 let (Kč bez DPH)</t>
  </si>
  <si>
    <t>1100 litrů</t>
  </si>
  <si>
    <t xml:space="preserve">1100 litrů </t>
  </si>
  <si>
    <t>cena za 1 ks nádoby za rok (bez DPH)</t>
  </si>
  <si>
    <t>počet nádob/množství</t>
  </si>
  <si>
    <t xml:space="preserve">celková předpokládaná cena bez DPH za 1 rok </t>
  </si>
  <si>
    <t>Arnultovice</t>
  </si>
  <si>
    <t>Pihel</t>
  </si>
  <si>
    <t>Bukovany</t>
  </si>
  <si>
    <t>Lesní</t>
  </si>
  <si>
    <t>počet svozů za rok</t>
  </si>
  <si>
    <t>240 l</t>
  </si>
  <si>
    <t>Výklop nádoby SKO (sběr, svoz, manipulace)</t>
  </si>
  <si>
    <t>Výklop nádoby hřbitovní odpad (sběr, svoz, manipulace)</t>
  </si>
  <si>
    <t>předpokládané množství (t/rok)</t>
  </si>
  <si>
    <t>nádoba</t>
  </si>
  <si>
    <t>hřbitov</t>
  </si>
  <si>
    <t xml:space="preserve">Celková předpokládaná cena za 1 rok </t>
  </si>
  <si>
    <t xml:space="preserve">Celková předpokládaná cena za 5 let </t>
  </si>
  <si>
    <t>celková cena (Kč bez DPH)</t>
  </si>
  <si>
    <t>Celková předpokládaná cena za 1 rok</t>
  </si>
  <si>
    <t>Celková předpokládaná cena za 5 let</t>
  </si>
  <si>
    <t>počet nádob (ks)</t>
  </si>
  <si>
    <t>120 a 240 litrů</t>
  </si>
  <si>
    <t>3x týdně *</t>
  </si>
  <si>
    <t>* výklop odpadkových košů probíha v pondělí ve středu a v pátek</t>
  </si>
  <si>
    <t>1x 14 dní</t>
  </si>
  <si>
    <t>Sběr, svoz a odstranění směsného komunálního odpadu a hřbitovního odpadu ze svozových nádob</t>
  </si>
  <si>
    <t>Příloha č. 1 smlouvy - Rozpis ceny plnění SKO</t>
  </si>
  <si>
    <t>rok</t>
  </si>
  <si>
    <t>výše poplatku bez uplatnění slevy</t>
  </si>
  <si>
    <t xml:space="preserve">výpočet poplatku </t>
  </si>
  <si>
    <t>Cena likvidace tuny odpadu ve spalovně</t>
  </si>
  <si>
    <t>výše poplatku se slevou</t>
  </si>
  <si>
    <t>max množství bez slevy</t>
  </si>
  <si>
    <t>skutečné množství se slevou</t>
  </si>
  <si>
    <t>výše poplatku bez slevy</t>
  </si>
  <si>
    <t>tuny</t>
  </si>
  <si>
    <t>Počet obyvatel města</t>
  </si>
  <si>
    <t>skládka</t>
  </si>
  <si>
    <t>energetické využití</t>
  </si>
  <si>
    <t>Možství odpadu *</t>
  </si>
  <si>
    <t>Likvidace odpadu</t>
  </si>
  <si>
    <t>Cena za uložení  tuny odpadu na skládku **</t>
  </si>
  <si>
    <t>Celková předpokládaná cena za 5 let bez DPH s poplatkem</t>
  </si>
  <si>
    <t>limit pro slevu</t>
  </si>
  <si>
    <t>skutečné množství bez slevy</t>
  </si>
  <si>
    <t>(Příloha č. 1.1 zadávací dokumentace)</t>
  </si>
  <si>
    <t>celková cena za poplatek</t>
  </si>
  <si>
    <r>
      <t>*</t>
    </r>
    <r>
      <rPr>
        <b/>
        <i/>
        <sz val="12"/>
        <color rgb="FFFF0000"/>
        <rFont val="Times New Roman"/>
        <family val="1"/>
        <charset val="238"/>
      </rPr>
      <t xml:space="preserve"> předpokládané celkové množství odpadu za rok = 2400 t </t>
    </r>
    <r>
      <rPr>
        <b/>
        <i/>
        <sz val="12"/>
        <rFont val="Times New Roman"/>
        <family val="1"/>
        <charset val="238"/>
      </rPr>
      <t>- toto množství je závazné pro stanovení nabídkové ceny. Před</t>
    </r>
    <r>
      <rPr>
        <b/>
        <i/>
        <sz val="12"/>
        <color theme="1"/>
        <rFont val="Times New Roman"/>
        <family val="1"/>
        <charset val="238"/>
      </rPr>
      <t>nastavena je varianta 100 % skládkování. Pokud uchazeč uvažuje o jiném způsobu likvidace odpadu (energetické využití), případně o kombinaci skládkování a energetického využití, potom hodnotu 2400 t rozdělí dle uvažovaného poměru.</t>
    </r>
  </si>
  <si>
    <t>celková cena           (Kč bez DPH)</t>
  </si>
  <si>
    <t>celková cena            (Kč bez DPH)</t>
  </si>
  <si>
    <t xml:space="preserve">cena za 1 výklop </t>
  </si>
  <si>
    <t xml:space="preserve">jednotková cena za tunu </t>
  </si>
  <si>
    <t>** cena je uvedena bez poplatku za uložení odpadu na skládku, poplatek bude k ceně připočten v aktuální výši dle zákona, všechny ostatní náklady jsou v ceně zahrnuty (např. rekultivační rezerva)</t>
  </si>
  <si>
    <t>(t)</t>
  </si>
  <si>
    <t>max množství se slevou            (poplatek 500 Kč)</t>
  </si>
  <si>
    <t>(Kč)</t>
  </si>
  <si>
    <t>Uchazeč vyplní všechna žlutě označená pole, cenu uvede v Kč bez DPH. V tabulce "Likvidace odpadu" je přednastavena varianta uložení 100% odpadu na skládku, pokud účastník uvažuje o energetickém využití odpadu potom vyplní žlutá pole také na listu "výpočet poplatku".</t>
  </si>
  <si>
    <t>Celkové předpokládané množství = 2400 t - kontrolní součet</t>
  </si>
  <si>
    <t>DPH 21 %</t>
  </si>
  <si>
    <t>Celková předpokládaná cena za 5 let včetně DPH (Kč)</t>
  </si>
  <si>
    <t>Celková předpokládaná výše poplatku za 5 let (0%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</si>
</sst>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0" fontId="0" fillId="0" borderId="15" xfId="0" applyBorder="1" applyAlignment="1">
      <alignment horizontal="center" vertical="center"/>
    </xf>
    <xf numFmtId="8" fontId="0" fillId="0" borderId="15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8" fontId="0" fillId="0" borderId="20" xfId="0" applyNumberFormat="1" applyBorder="1" applyAlignment="1">
      <alignment horizontal="center" vertical="center"/>
    </xf>
    <xf numFmtId="8" fontId="0" fillId="0" borderId="21" xfId="0" applyNumberForma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3" xfId="0" applyBorder="1" applyAlignment="1">
      <alignment horizontal="center" vertical="center"/>
    </xf>
    <xf numFmtId="8" fontId="0" fillId="0" borderId="24" xfId="0" applyNumberFormat="1" applyBorder="1" applyAlignment="1">
      <alignment horizontal="center" vertical="center"/>
    </xf>
    <xf numFmtId="8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8" fontId="0" fillId="0" borderId="0" xfId="0" applyNumberFormat="1"/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/>
    <xf numFmtId="8" fontId="5" fillId="3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vertical="center" wrapText="1"/>
    </xf>
    <xf numFmtId="0" fontId="0" fillId="0" borderId="18" xfId="0" applyBorder="1"/>
    <xf numFmtId="3" fontId="0" fillId="0" borderId="16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0" fontId="0" fillId="0" borderId="11" xfId="0" applyBorder="1"/>
    <xf numFmtId="3" fontId="0" fillId="0" borderId="19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0" fillId="0" borderId="19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8" fontId="5" fillId="3" borderId="6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0" borderId="19" xfId="0" applyFont="1" applyBorder="1" applyAlignment="1" applyProtection="1">
      <alignment horizontal="center" vertical="center" wrapText="1"/>
      <protection hidden="1"/>
    </xf>
    <xf numFmtId="3" fontId="0" fillId="0" borderId="18" xfId="0" applyNumberFormat="1" applyBorder="1" applyAlignment="1">
      <alignment vertical="center" wrapText="1"/>
    </xf>
    <xf numFmtId="0" fontId="0" fillId="0" borderId="22" xfId="0" applyBorder="1"/>
    <xf numFmtId="0" fontId="0" fillId="0" borderId="23" xfId="0" applyBorder="1" applyAlignment="1">
      <alignment horizontal="center"/>
    </xf>
    <xf numFmtId="0" fontId="1" fillId="0" borderId="17" xfId="0" applyFont="1" applyBorder="1" applyAlignment="1" applyProtection="1">
      <alignment horizontal="center" vertical="center" wrapText="1"/>
      <protection hidden="1"/>
    </xf>
    <xf numFmtId="44" fontId="0" fillId="0" borderId="3" xfId="0" applyNumberFormat="1" applyBorder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1" fillId="3" borderId="14" xfId="0" applyFont="1" applyFill="1" applyBorder="1" applyAlignment="1" applyProtection="1">
      <alignment horizontal="center"/>
      <protection hidden="1"/>
    </xf>
    <xf numFmtId="0" fontId="7" fillId="0" borderId="0" xfId="0" applyFont="1"/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8" fontId="0" fillId="0" borderId="7" xfId="0" applyNumberForma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8" fontId="0" fillId="0" borderId="10" xfId="0" applyNumberFormat="1" applyBorder="1" applyAlignment="1" applyProtection="1">
      <alignment horizontal="center" vertical="center"/>
      <protection locked="0" hidden="1"/>
    </xf>
    <xf numFmtId="8" fontId="0" fillId="2" borderId="19" xfId="0" applyNumberFormat="1" applyFill="1" applyBorder="1" applyAlignment="1" applyProtection="1">
      <alignment horizontal="center"/>
      <protection locked="0" hidden="1"/>
    </xf>
    <xf numFmtId="8" fontId="0" fillId="2" borderId="16" xfId="0" applyNumberFormat="1" applyFill="1" applyBorder="1" applyAlignment="1" applyProtection="1">
      <alignment horizontal="center"/>
      <protection locked="0" hidden="1"/>
    </xf>
    <xf numFmtId="8" fontId="0" fillId="2" borderId="23" xfId="0" applyNumberFormat="1" applyFill="1" applyBorder="1" applyAlignment="1" applyProtection="1">
      <alignment horizontal="center"/>
      <protection locked="0" hidden="1"/>
    </xf>
    <xf numFmtId="8" fontId="0" fillId="2" borderId="19" xfId="0" applyNumberFormat="1" applyFill="1" applyBorder="1" applyAlignment="1" applyProtection="1">
      <alignment horizontal="center" vertical="center"/>
      <protection locked="0" hidden="1"/>
    </xf>
    <xf numFmtId="8" fontId="0" fillId="2" borderId="23" xfId="0" applyNumberFormat="1" applyFill="1" applyBorder="1" applyAlignment="1" applyProtection="1">
      <alignment horizontal="center" vertical="center"/>
      <protection locked="0" hidden="1"/>
    </xf>
    <xf numFmtId="8" fontId="0" fillId="2" borderId="8" xfId="0" applyNumberFormat="1" applyFill="1" applyBorder="1" applyAlignment="1" applyProtection="1">
      <alignment horizontal="center"/>
      <protection locked="0" hidden="1"/>
    </xf>
    <xf numFmtId="1" fontId="8" fillId="2" borderId="24" xfId="1" applyNumberFormat="1" applyFont="1" applyFill="1" applyBorder="1" applyAlignment="1" applyProtection="1">
      <alignment horizontal="center" vertical="center"/>
      <protection locked="0"/>
    </xf>
    <xf numFmtId="1" fontId="8" fillId="2" borderId="28" xfId="1" applyNumberFormat="1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>
      <alignment horizontal="center"/>
    </xf>
    <xf numFmtId="3" fontId="8" fillId="5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4" fontId="5" fillId="6" borderId="36" xfId="0" applyNumberFormat="1" applyFont="1" applyFill="1" applyBorder="1" applyAlignment="1">
      <alignment horizontal="center" vertical="center"/>
    </xf>
    <xf numFmtId="4" fontId="0" fillId="5" borderId="20" xfId="0" applyNumberForma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38" xfId="0" applyFont="1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8" fontId="1" fillId="3" borderId="15" xfId="0" applyNumberFormat="1" applyFont="1" applyFill="1" applyBorder="1" applyAlignment="1" applyProtection="1">
      <alignment horizontal="center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hidden="1"/>
    </xf>
    <xf numFmtId="0" fontId="5" fillId="8" borderId="17" xfId="0" applyFont="1" applyFill="1" applyBorder="1" applyAlignment="1" applyProtection="1">
      <alignment horizontal="center" vertical="center" wrapText="1"/>
      <protection hidden="1"/>
    </xf>
    <xf numFmtId="0" fontId="5" fillId="8" borderId="9" xfId="0" applyFont="1" applyFill="1" applyBorder="1" applyAlignment="1" applyProtection="1">
      <alignment horizontal="center" vertical="center" wrapText="1"/>
      <protection hidden="1"/>
    </xf>
    <xf numFmtId="0" fontId="5" fillId="8" borderId="27" xfId="0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5" fillId="8" borderId="13" xfId="0" applyFont="1" applyFill="1" applyBorder="1" applyAlignment="1" applyProtection="1">
      <alignment horizontal="center" vertical="center" wrapText="1"/>
      <protection hidden="1"/>
    </xf>
    <xf numFmtId="0" fontId="0" fillId="8" borderId="11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165" fontId="0" fillId="8" borderId="20" xfId="0" applyNumberFormat="1" applyFill="1" applyBorder="1" applyAlignment="1">
      <alignment horizontal="center" vertical="center" wrapText="1"/>
    </xf>
    <xf numFmtId="2" fontId="0" fillId="8" borderId="18" xfId="0" applyNumberForma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165" fontId="0" fillId="8" borderId="21" xfId="0" applyNumberForma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165" fontId="0" fillId="8" borderId="24" xfId="0" applyNumberFormat="1" applyFill="1" applyBorder="1" applyAlignment="1">
      <alignment horizontal="center" vertical="center" wrapText="1"/>
    </xf>
    <xf numFmtId="0" fontId="5" fillId="9" borderId="42" xfId="0" applyFont="1" applyFill="1" applyBorder="1" applyAlignment="1" applyProtection="1">
      <alignment horizontal="center" vertical="center" wrapText="1"/>
      <protection hidden="1"/>
    </xf>
    <xf numFmtId="0" fontId="5" fillId="9" borderId="17" xfId="0" applyFont="1" applyFill="1" applyBorder="1" applyAlignment="1" applyProtection="1">
      <alignment horizontal="center" vertical="center" wrapText="1"/>
      <protection hidden="1"/>
    </xf>
    <xf numFmtId="0" fontId="5" fillId="9" borderId="0" xfId="0" applyFont="1" applyFill="1" applyAlignment="1" applyProtection="1">
      <alignment horizontal="center" vertical="center" wrapText="1"/>
      <protection hidden="1"/>
    </xf>
    <xf numFmtId="0" fontId="0" fillId="9" borderId="29" xfId="0" applyFill="1" applyBorder="1" applyAlignment="1">
      <alignment horizontal="center" vertical="center" wrapText="1"/>
    </xf>
    <xf numFmtId="164" fontId="0" fillId="9" borderId="19" xfId="0" applyNumberFormat="1" applyFill="1" applyBorder="1" applyAlignment="1">
      <alignment wrapText="1"/>
    </xf>
    <xf numFmtId="2" fontId="0" fillId="9" borderId="19" xfId="0" applyNumberFormat="1" applyFill="1" applyBorder="1" applyAlignment="1">
      <alignment horizontal="center" vertical="top" wrapText="1"/>
    </xf>
    <xf numFmtId="0" fontId="0" fillId="9" borderId="43" xfId="0" applyFill="1" applyBorder="1" applyAlignment="1">
      <alignment horizontal="center" vertical="center" wrapText="1"/>
    </xf>
    <xf numFmtId="164" fontId="0" fillId="9" borderId="16" xfId="0" applyNumberFormat="1" applyFill="1" applyBorder="1" applyAlignment="1">
      <alignment wrapText="1"/>
    </xf>
    <xf numFmtId="2" fontId="0" fillId="9" borderId="16" xfId="0" applyNumberFormat="1" applyFill="1" applyBorder="1" applyAlignment="1">
      <alignment horizontal="center" vertical="top" wrapText="1"/>
    </xf>
    <xf numFmtId="0" fontId="0" fillId="9" borderId="32" xfId="0" applyFill="1" applyBorder="1" applyAlignment="1">
      <alignment horizontal="center" vertical="center" wrapText="1"/>
    </xf>
    <xf numFmtId="164" fontId="0" fillId="9" borderId="23" xfId="0" applyNumberFormat="1" applyFill="1" applyBorder="1" applyAlignment="1">
      <alignment wrapText="1"/>
    </xf>
    <xf numFmtId="2" fontId="0" fillId="9" borderId="23" xfId="0" applyNumberFormat="1" applyFill="1" applyBorder="1" applyAlignment="1">
      <alignment horizontal="center" vertical="top" wrapText="1"/>
    </xf>
    <xf numFmtId="0" fontId="5" fillId="9" borderId="38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8" fontId="0" fillId="0" borderId="44" xfId="0" applyNumberFormat="1" applyBorder="1" applyAlignment="1">
      <alignment horizontal="center" vertical="center"/>
    </xf>
    <xf numFmtId="8" fontId="0" fillId="0" borderId="45" xfId="0" applyNumberFormat="1" applyBorder="1" applyAlignment="1">
      <alignment horizontal="center" vertical="center"/>
    </xf>
    <xf numFmtId="8" fontId="0" fillId="0" borderId="46" xfId="0" applyNumberFormat="1" applyBorder="1" applyAlignment="1">
      <alignment horizontal="center" vertical="center"/>
    </xf>
    <xf numFmtId="165" fontId="0" fillId="9" borderId="39" xfId="0" applyNumberFormat="1" applyFill="1" applyBorder="1" applyAlignment="1">
      <alignment horizontal="center" vertical="top" wrapText="1"/>
    </xf>
    <xf numFmtId="165" fontId="0" fillId="9" borderId="40" xfId="0" applyNumberFormat="1" applyFill="1" applyBorder="1" applyAlignment="1">
      <alignment horizontal="center" vertical="top" wrapText="1"/>
    </xf>
    <xf numFmtId="165" fontId="0" fillId="9" borderId="41" xfId="0" applyNumberFormat="1" applyFill="1" applyBorder="1" applyAlignment="1">
      <alignment horizontal="center" vertical="top" wrapText="1"/>
    </xf>
    <xf numFmtId="0" fontId="10" fillId="0" borderId="3" xfId="0" applyFont="1" applyBorder="1" applyAlignment="1" applyProtection="1">
      <alignment vertical="center"/>
      <protection hidden="1"/>
    </xf>
    <xf numFmtId="0" fontId="10" fillId="0" borderId="14" xfId="0" applyFont="1" applyBorder="1" applyAlignment="1" applyProtection="1">
      <alignment vertical="center"/>
      <protection hidden="1"/>
    </xf>
    <xf numFmtId="0" fontId="11" fillId="0" borderId="15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5" borderId="21" xfId="0" applyNumberFormat="1" applyFill="1" applyBorder="1" applyAlignment="1">
      <alignment horizontal="center" vertical="center"/>
    </xf>
    <xf numFmtId="4" fontId="0" fillId="5" borderId="24" xfId="0" applyNumberFormat="1" applyFill="1" applyBorder="1" applyAlignment="1">
      <alignment horizontal="center" vertical="center"/>
    </xf>
    <xf numFmtId="4" fontId="0" fillId="5" borderId="9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11" fillId="0" borderId="25" xfId="0" applyFont="1" applyBorder="1" applyAlignment="1">
      <alignment horizontal="left" wrapText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3" fontId="0" fillId="5" borderId="3" xfId="0" applyNumberFormat="1" applyFill="1" applyBorder="1" applyAlignment="1">
      <alignment horizontal="center" vertical="center" wrapText="1"/>
    </xf>
    <xf numFmtId="3" fontId="0" fillId="5" borderId="14" xfId="0" applyNumberFormat="1" applyFill="1" applyBorder="1" applyAlignment="1">
      <alignment horizontal="center" vertical="center" wrapText="1"/>
    </xf>
    <xf numFmtId="3" fontId="0" fillId="5" borderId="42" xfId="0" applyNumberFormat="1" applyFill="1" applyBorder="1" applyAlignment="1">
      <alignment horizontal="center" vertical="center" wrapText="1"/>
    </xf>
    <xf numFmtId="3" fontId="0" fillId="5" borderId="11" xfId="0" applyNumberFormat="1" applyFill="1" applyBorder="1" applyAlignment="1">
      <alignment horizontal="center" vertical="center" wrapText="1"/>
    </xf>
    <xf numFmtId="3" fontId="0" fillId="5" borderId="19" xfId="0" applyNumberForma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3" fontId="0" fillId="5" borderId="18" xfId="0" applyNumberFormat="1" applyFill="1" applyBorder="1" applyAlignment="1">
      <alignment horizontal="center" vertical="center" wrapText="1"/>
    </xf>
    <xf numFmtId="3" fontId="0" fillId="5" borderId="16" xfId="0" applyNumberForma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5" borderId="22" xfId="0" applyNumberFormat="1" applyFill="1" applyBorder="1" applyAlignment="1">
      <alignment horizontal="center" vertical="center" wrapText="1"/>
    </xf>
    <xf numFmtId="3" fontId="0" fillId="5" borderId="23" xfId="0" applyNumberFormat="1" applyFill="1" applyBorder="1" applyAlignment="1">
      <alignment horizontal="center" vertical="center" wrapText="1"/>
    </xf>
    <xf numFmtId="3" fontId="5" fillId="6" borderId="26" xfId="0" applyNumberFormat="1" applyFont="1" applyFill="1" applyBorder="1" applyAlignment="1">
      <alignment horizontal="center" vertical="center" wrapText="1"/>
    </xf>
    <xf numFmtId="3" fontId="5" fillId="6" borderId="10" xfId="0" applyNumberFormat="1" applyFont="1" applyFill="1" applyBorder="1" applyAlignment="1">
      <alignment horizontal="center" vertical="center" wrapText="1"/>
    </xf>
    <xf numFmtId="3" fontId="5" fillId="6" borderId="37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3" fontId="5" fillId="5" borderId="3" xfId="0" applyNumberFormat="1" applyFont="1" applyFill="1" applyBorder="1" applyAlignment="1">
      <alignment horizontal="center"/>
    </xf>
    <xf numFmtId="3" fontId="5" fillId="5" borderId="14" xfId="0" applyNumberFormat="1" applyFont="1" applyFill="1" applyBorder="1" applyAlignment="1">
      <alignment horizontal="center"/>
    </xf>
    <xf numFmtId="3" fontId="5" fillId="5" borderId="4" xfId="0" applyNumberFormat="1" applyFont="1" applyFill="1" applyBorder="1" applyAlignment="1">
      <alignment horizontal="center"/>
    </xf>
    <xf numFmtId="0" fontId="0" fillId="0" borderId="25" xfId="0" applyBorder="1" applyAlignment="1" applyProtection="1">
      <alignment horizontal="left" vertic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/>
      <protection hidden="1"/>
    </xf>
    <xf numFmtId="0" fontId="9" fillId="7" borderId="3" xfId="0" applyFont="1" applyFill="1" applyBorder="1" applyAlignment="1">
      <alignment wrapText="1"/>
    </xf>
    <xf numFmtId="0" fontId="9" fillId="7" borderId="14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FD2E-E96B-4A47-8EC0-963005CDF04D}">
  <dimension ref="B2:K52"/>
  <sheetViews>
    <sheetView tabSelected="1" zoomScale="115" zoomScaleNormal="115" workbookViewId="0">
      <selection activeCell="F26" sqref="F26"/>
    </sheetView>
  </sheetViews>
  <sheetFormatPr defaultColWidth="8.85546875" defaultRowHeight="15" x14ac:dyDescent="0.25"/>
  <cols>
    <col min="2" max="2" width="15" customWidth="1"/>
    <col min="3" max="3" width="16.7109375" customWidth="1"/>
    <col min="4" max="4" width="17.140625" customWidth="1"/>
    <col min="5" max="5" width="15.28515625" customWidth="1"/>
    <col min="6" max="6" width="15.7109375" customWidth="1"/>
    <col min="7" max="7" width="18.85546875" customWidth="1"/>
    <col min="11" max="11" width="16.28515625" customWidth="1"/>
  </cols>
  <sheetData>
    <row r="2" spans="2:7" x14ac:dyDescent="0.25">
      <c r="B2" s="22" t="s">
        <v>41</v>
      </c>
    </row>
    <row r="3" spans="2:7" x14ac:dyDescent="0.25">
      <c r="B3" t="s">
        <v>60</v>
      </c>
    </row>
    <row r="4" spans="2:7" ht="15.75" thickBot="1" x14ac:dyDescent="0.3"/>
    <row r="5" spans="2:7" ht="46.5" customHeight="1" thickBot="1" x14ac:dyDescent="0.3">
      <c r="B5" s="129" t="s">
        <v>71</v>
      </c>
      <c r="C5" s="130"/>
      <c r="D5" s="130"/>
      <c r="E5" s="130"/>
      <c r="F5" s="130"/>
      <c r="G5" s="131"/>
    </row>
    <row r="6" spans="2:7" ht="18" customHeight="1" thickBot="1" x14ac:dyDescent="0.3">
      <c r="B6" s="1"/>
    </row>
    <row r="7" spans="2:7" ht="18" customHeight="1" thickBot="1" x14ac:dyDescent="0.3">
      <c r="B7" s="171" t="s">
        <v>40</v>
      </c>
      <c r="C7" s="172"/>
      <c r="D7" s="172"/>
      <c r="E7" s="172"/>
      <c r="F7" s="172"/>
      <c r="G7" s="173"/>
    </row>
    <row r="8" spans="2:7" ht="18" customHeight="1" thickBot="1" x14ac:dyDescent="0.3">
      <c r="B8" s="24"/>
      <c r="C8" s="24"/>
      <c r="D8" s="24"/>
      <c r="E8" s="24"/>
      <c r="F8" s="24"/>
      <c r="G8" s="24"/>
    </row>
    <row r="9" spans="2:7" ht="18" customHeight="1" thickBot="1" x14ac:dyDescent="0.3">
      <c r="B9" s="174" t="s">
        <v>25</v>
      </c>
      <c r="C9" s="175"/>
      <c r="D9" s="175"/>
      <c r="E9" s="175"/>
      <c r="F9" s="175"/>
      <c r="G9" s="176"/>
    </row>
    <row r="10" spans="2:7" ht="40.5" customHeight="1" x14ac:dyDescent="0.25">
      <c r="B10" s="140" t="s">
        <v>0</v>
      </c>
      <c r="C10" s="144" t="s">
        <v>1</v>
      </c>
      <c r="D10" s="132" t="s">
        <v>23</v>
      </c>
      <c r="E10" s="132" t="s">
        <v>35</v>
      </c>
      <c r="F10" s="177" t="s">
        <v>65</v>
      </c>
      <c r="G10" s="145" t="s">
        <v>64</v>
      </c>
    </row>
    <row r="11" spans="2:7" ht="15.75" thickBot="1" x14ac:dyDescent="0.3">
      <c r="B11" s="140"/>
      <c r="C11" s="144"/>
      <c r="D11" s="145"/>
      <c r="E11" s="145"/>
      <c r="F11" s="178"/>
      <c r="G11" s="133"/>
    </row>
    <row r="12" spans="2:7" x14ac:dyDescent="0.25">
      <c r="B12" s="9" t="s">
        <v>36</v>
      </c>
      <c r="C12" s="10" t="s">
        <v>3</v>
      </c>
      <c r="D12" s="36">
        <v>26</v>
      </c>
      <c r="E12" s="11">
        <v>2400</v>
      </c>
      <c r="F12" s="60"/>
      <c r="G12" s="12">
        <f t="shared" ref="G12:G16" si="0">E12*F12*D12</f>
        <v>0</v>
      </c>
    </row>
    <row r="13" spans="2:7" x14ac:dyDescent="0.25">
      <c r="B13" s="6" t="s">
        <v>14</v>
      </c>
      <c r="C13" s="7" t="s">
        <v>39</v>
      </c>
      <c r="D13" s="37">
        <v>26</v>
      </c>
      <c r="E13" s="8">
        <v>20</v>
      </c>
      <c r="F13" s="61"/>
      <c r="G13" s="13">
        <f t="shared" si="0"/>
        <v>0</v>
      </c>
    </row>
    <row r="14" spans="2:7" x14ac:dyDescent="0.25">
      <c r="B14" s="6" t="s">
        <v>15</v>
      </c>
      <c r="C14" s="7" t="s">
        <v>4</v>
      </c>
      <c r="D14" s="37">
        <v>52</v>
      </c>
      <c r="E14" s="8">
        <v>210</v>
      </c>
      <c r="F14" s="61"/>
      <c r="G14" s="13">
        <f t="shared" si="0"/>
        <v>0</v>
      </c>
    </row>
    <row r="15" spans="2:7" x14ac:dyDescent="0.25">
      <c r="B15" s="146" t="s">
        <v>5</v>
      </c>
      <c r="C15" s="7" t="s">
        <v>10</v>
      </c>
      <c r="D15" s="37">
        <v>52</v>
      </c>
      <c r="E15" s="8">
        <v>50</v>
      </c>
      <c r="F15" s="61"/>
      <c r="G15" s="13">
        <f t="shared" si="0"/>
        <v>0</v>
      </c>
    </row>
    <row r="16" spans="2:7" ht="15.75" thickBot="1" x14ac:dyDescent="0.3">
      <c r="B16" s="147"/>
      <c r="C16" s="14" t="s">
        <v>37</v>
      </c>
      <c r="D16" s="38">
        <v>156</v>
      </c>
      <c r="E16" s="15">
        <v>180</v>
      </c>
      <c r="F16" s="62"/>
      <c r="G16" s="16">
        <f t="shared" si="0"/>
        <v>0</v>
      </c>
    </row>
    <row r="17" spans="2:11" ht="15.75" customHeight="1" thickBot="1" x14ac:dyDescent="0.3">
      <c r="B17" s="148" t="s">
        <v>30</v>
      </c>
      <c r="C17" s="149"/>
      <c r="D17" s="149"/>
      <c r="E17" s="149"/>
      <c r="F17" s="150"/>
      <c r="G17" s="39">
        <f>SUM(G12:G16)</f>
        <v>0</v>
      </c>
      <c r="K17" s="20"/>
    </row>
    <row r="18" spans="2:11" ht="15.75" customHeight="1" thickBot="1" x14ac:dyDescent="0.3">
      <c r="B18" s="136" t="s">
        <v>31</v>
      </c>
      <c r="C18" s="137"/>
      <c r="D18" s="137"/>
      <c r="E18" s="137"/>
      <c r="F18" s="138"/>
      <c r="G18" s="23">
        <f>G17*5</f>
        <v>0</v>
      </c>
      <c r="K18" s="20"/>
    </row>
    <row r="19" spans="2:11" x14ac:dyDescent="0.25">
      <c r="B19" s="185" t="s">
        <v>38</v>
      </c>
      <c r="C19" s="185"/>
      <c r="D19" s="185"/>
      <c r="E19" s="185"/>
      <c r="F19" s="185"/>
      <c r="G19" s="185"/>
      <c r="K19" s="20"/>
    </row>
    <row r="20" spans="2:11" ht="15.75" thickBot="1" x14ac:dyDescent="0.3">
      <c r="B20" s="21"/>
      <c r="C20" s="22"/>
      <c r="D20" s="22"/>
      <c r="E20" s="17"/>
      <c r="F20" s="18"/>
      <c r="G20" s="19"/>
      <c r="K20" s="20"/>
    </row>
    <row r="21" spans="2:11" ht="15.75" thickBot="1" x14ac:dyDescent="0.3">
      <c r="B21" s="182" t="s">
        <v>26</v>
      </c>
      <c r="C21" s="183"/>
      <c r="D21" s="183"/>
      <c r="E21" s="183"/>
      <c r="F21" s="183"/>
      <c r="G21" s="184"/>
      <c r="K21" s="20"/>
    </row>
    <row r="22" spans="2:11" ht="30.75" thickBot="1" x14ac:dyDescent="0.3">
      <c r="B22" s="34" t="s">
        <v>29</v>
      </c>
      <c r="C22" s="25" t="s">
        <v>28</v>
      </c>
      <c r="D22" s="25" t="s">
        <v>23</v>
      </c>
      <c r="E22" s="47" t="s">
        <v>35</v>
      </c>
      <c r="F22" s="25" t="s">
        <v>65</v>
      </c>
      <c r="G22" s="35" t="s">
        <v>63</v>
      </c>
      <c r="K22" s="20"/>
    </row>
    <row r="23" spans="2:11" x14ac:dyDescent="0.25">
      <c r="B23" s="29" t="s">
        <v>19</v>
      </c>
      <c r="C23" s="30" t="s">
        <v>9</v>
      </c>
      <c r="D23" s="30">
        <v>52</v>
      </c>
      <c r="E23" s="43">
        <v>1</v>
      </c>
      <c r="F23" s="60"/>
      <c r="G23" s="31">
        <f>F23*E23*D23</f>
        <v>0</v>
      </c>
      <c r="K23" s="20"/>
    </row>
    <row r="24" spans="2:11" x14ac:dyDescent="0.25">
      <c r="B24" s="26" t="s">
        <v>21</v>
      </c>
      <c r="C24" s="27" t="s">
        <v>9</v>
      </c>
      <c r="D24" s="27">
        <v>52</v>
      </c>
      <c r="E24" s="42">
        <v>1</v>
      </c>
      <c r="F24" s="61"/>
      <c r="G24" s="28">
        <f>F24*E24*D24</f>
        <v>0</v>
      </c>
      <c r="K24" s="20"/>
    </row>
    <row r="25" spans="2:11" x14ac:dyDescent="0.25">
      <c r="B25" s="44" t="s">
        <v>22</v>
      </c>
      <c r="C25" s="27" t="s">
        <v>9</v>
      </c>
      <c r="D25" s="27">
        <v>52</v>
      </c>
      <c r="E25" s="42">
        <v>3</v>
      </c>
      <c r="F25" s="61"/>
      <c r="G25" s="28">
        <f>F25*E25*D25</f>
        <v>0</v>
      </c>
      <c r="K25" s="20"/>
    </row>
    <row r="26" spans="2:11" ht="15.75" thickBot="1" x14ac:dyDescent="0.3">
      <c r="B26" s="45" t="s">
        <v>20</v>
      </c>
      <c r="C26" s="32" t="s">
        <v>24</v>
      </c>
      <c r="D26" s="32">
        <v>52</v>
      </c>
      <c r="E26" s="46">
        <v>2</v>
      </c>
      <c r="F26" s="62"/>
      <c r="G26" s="33">
        <f>F26*E26*D26</f>
        <v>0</v>
      </c>
      <c r="K26" s="20"/>
    </row>
    <row r="27" spans="2:11" ht="15.75" thickBot="1" x14ac:dyDescent="0.3">
      <c r="B27" s="148" t="s">
        <v>33</v>
      </c>
      <c r="C27" s="149"/>
      <c r="D27" s="149"/>
      <c r="E27" s="149"/>
      <c r="F27" s="150"/>
      <c r="G27" s="39">
        <f>SUM(G21:G26)</f>
        <v>0</v>
      </c>
      <c r="K27" s="20"/>
    </row>
    <row r="28" spans="2:11" ht="15.75" thickBot="1" x14ac:dyDescent="0.3">
      <c r="B28" s="136" t="s">
        <v>34</v>
      </c>
      <c r="C28" s="137"/>
      <c r="D28" s="137"/>
      <c r="E28" s="137"/>
      <c r="F28" s="138"/>
      <c r="G28" s="23">
        <f>G27*5</f>
        <v>0</v>
      </c>
      <c r="K28" s="20"/>
    </row>
    <row r="29" spans="2:11" ht="15.75" thickBot="1" x14ac:dyDescent="0.3">
      <c r="B29" s="40"/>
      <c r="C29" s="41"/>
      <c r="D29" s="41"/>
      <c r="E29" s="17"/>
      <c r="F29" s="41"/>
      <c r="G29" s="19"/>
      <c r="K29" s="20"/>
    </row>
    <row r="30" spans="2:11" ht="15.75" thickBot="1" x14ac:dyDescent="0.3">
      <c r="B30" s="179" t="s">
        <v>55</v>
      </c>
      <c r="C30" s="180"/>
      <c r="D30" s="180"/>
      <c r="E30" s="180"/>
      <c r="F30" s="180"/>
      <c r="G30" s="181"/>
    </row>
    <row r="31" spans="2:11" ht="41.25" customHeight="1" thickBot="1" x14ac:dyDescent="0.3">
      <c r="B31" s="151"/>
      <c r="C31" s="152"/>
      <c r="D31" s="153"/>
      <c r="E31" s="56" t="s">
        <v>66</v>
      </c>
      <c r="F31" s="52" t="s">
        <v>27</v>
      </c>
      <c r="G31" s="53" t="s">
        <v>32</v>
      </c>
      <c r="K31" s="20"/>
    </row>
    <row r="32" spans="2:11" x14ac:dyDescent="0.25">
      <c r="B32" s="141" t="s">
        <v>56</v>
      </c>
      <c r="C32" s="142"/>
      <c r="D32" s="142"/>
      <c r="E32" s="63"/>
      <c r="F32" s="57">
        <f>'výpočet poplatku'!G21</f>
        <v>2400</v>
      </c>
      <c r="G32" s="12">
        <f>E32*F32</f>
        <v>0</v>
      </c>
      <c r="K32" s="20"/>
    </row>
    <row r="33" spans="2:11" ht="15.75" thickBot="1" x14ac:dyDescent="0.3">
      <c r="B33" s="154" t="s">
        <v>45</v>
      </c>
      <c r="C33" s="155"/>
      <c r="D33" s="155"/>
      <c r="E33" s="64"/>
      <c r="F33" s="58">
        <f>'výpočet poplatku'!G22</f>
        <v>0</v>
      </c>
      <c r="G33" s="16">
        <f>E33*F33</f>
        <v>0</v>
      </c>
      <c r="K33" s="20"/>
    </row>
    <row r="34" spans="2:11" ht="15.75" thickBot="1" x14ac:dyDescent="0.3">
      <c r="B34" s="122" t="s">
        <v>72</v>
      </c>
      <c r="C34" s="123"/>
      <c r="D34" s="123"/>
      <c r="E34" s="59"/>
      <c r="F34" s="124">
        <f>IF(SUM(F32:F33)=2400,2400,"chyba")</f>
        <v>2400</v>
      </c>
      <c r="G34" s="55"/>
      <c r="K34" s="20"/>
    </row>
    <row r="35" spans="2:11" ht="15.75" thickBot="1" x14ac:dyDescent="0.3">
      <c r="B35" s="148" t="s">
        <v>33</v>
      </c>
      <c r="C35" s="149"/>
      <c r="D35" s="149"/>
      <c r="E35" s="149"/>
      <c r="F35" s="150"/>
      <c r="G35" s="39">
        <f>IF(F34=2400,SUM(G32:G33),"chyba")</f>
        <v>0</v>
      </c>
      <c r="K35" s="20"/>
    </row>
    <row r="36" spans="2:11" ht="15.75" thickBot="1" x14ac:dyDescent="0.3">
      <c r="B36" s="136" t="s">
        <v>34</v>
      </c>
      <c r="C36" s="137"/>
      <c r="D36" s="137"/>
      <c r="E36" s="137"/>
      <c r="F36" s="138"/>
      <c r="G36" s="23">
        <f>G35*5</f>
        <v>0</v>
      </c>
      <c r="K36" s="20"/>
    </row>
    <row r="37" spans="2:11" ht="34.5" customHeight="1" x14ac:dyDescent="0.25">
      <c r="B37" s="143" t="s">
        <v>67</v>
      </c>
      <c r="C37" s="143"/>
      <c r="D37" s="143"/>
      <c r="E37" s="143"/>
      <c r="F37" s="143"/>
      <c r="G37" s="143"/>
      <c r="K37" s="20"/>
    </row>
    <row r="38" spans="2:11" ht="15.75" thickBot="1" x14ac:dyDescent="0.3"/>
    <row r="39" spans="2:11" ht="15.75" thickBot="1" x14ac:dyDescent="0.3">
      <c r="B39" s="174" t="s">
        <v>11</v>
      </c>
      <c r="C39" s="175"/>
      <c r="D39" s="175"/>
      <c r="E39" s="175"/>
      <c r="F39" s="175"/>
      <c r="G39" s="176"/>
    </row>
    <row r="40" spans="2:11" ht="24.75" customHeight="1" x14ac:dyDescent="0.25">
      <c r="B40" s="139" t="s">
        <v>0</v>
      </c>
      <c r="C40" s="162" t="s">
        <v>8</v>
      </c>
      <c r="D40" s="132" t="s">
        <v>2</v>
      </c>
      <c r="E40" s="134" t="s">
        <v>16</v>
      </c>
      <c r="F40" s="132" t="s">
        <v>17</v>
      </c>
      <c r="G40" s="132" t="s">
        <v>18</v>
      </c>
    </row>
    <row r="41" spans="2:11" ht="48" customHeight="1" thickBot="1" x14ac:dyDescent="0.3">
      <c r="B41" s="140"/>
      <c r="C41" s="144"/>
      <c r="D41" s="145"/>
      <c r="E41" s="135"/>
      <c r="F41" s="161"/>
      <c r="G41" s="133"/>
    </row>
    <row r="42" spans="2:11" ht="15.75" thickBot="1" x14ac:dyDescent="0.3">
      <c r="B42" s="4" t="s">
        <v>14</v>
      </c>
      <c r="C42" s="5" t="s">
        <v>6</v>
      </c>
      <c r="D42" s="48" t="s">
        <v>7</v>
      </c>
      <c r="E42" s="65"/>
      <c r="F42" s="2">
        <v>230</v>
      </c>
      <c r="G42" s="3">
        <f>SUM(F42*E42)</f>
        <v>0</v>
      </c>
    </row>
    <row r="43" spans="2:11" ht="15.75" thickBot="1" x14ac:dyDescent="0.3">
      <c r="B43" s="136" t="s">
        <v>12</v>
      </c>
      <c r="C43" s="137"/>
      <c r="D43" s="137"/>
      <c r="E43" s="137"/>
      <c r="F43" s="138"/>
      <c r="G43" s="23">
        <f>E42*F42</f>
        <v>0</v>
      </c>
    </row>
    <row r="44" spans="2:11" ht="15.75" thickBot="1" x14ac:dyDescent="0.3">
      <c r="B44" s="136" t="s">
        <v>13</v>
      </c>
      <c r="C44" s="137"/>
      <c r="D44" s="137"/>
      <c r="E44" s="137"/>
      <c r="F44" s="138"/>
      <c r="G44" s="23">
        <f>G43*5</f>
        <v>0</v>
      </c>
    </row>
    <row r="46" spans="2:11" ht="15.75" thickBot="1" x14ac:dyDescent="0.3"/>
    <row r="47" spans="2:11" ht="15" customHeight="1" x14ac:dyDescent="0.25">
      <c r="B47" s="159" t="s">
        <v>13</v>
      </c>
      <c r="C47" s="160"/>
      <c r="D47" s="160"/>
      <c r="E47" s="160"/>
      <c r="F47" s="160"/>
      <c r="G47" s="72">
        <f>G18+G28+G36+G44</f>
        <v>0</v>
      </c>
    </row>
    <row r="48" spans="2:11" ht="15" customHeight="1" x14ac:dyDescent="0.25">
      <c r="B48" s="163" t="s">
        <v>73</v>
      </c>
      <c r="C48" s="164"/>
      <c r="D48" s="164"/>
      <c r="E48" s="164"/>
      <c r="F48" s="164"/>
      <c r="G48" s="126">
        <f>G47*0.21</f>
        <v>0</v>
      </c>
    </row>
    <row r="49" spans="2:7" ht="15" customHeight="1" thickBot="1" x14ac:dyDescent="0.3">
      <c r="B49" s="166" t="s">
        <v>74</v>
      </c>
      <c r="C49" s="167"/>
      <c r="D49" s="167"/>
      <c r="E49" s="167"/>
      <c r="F49" s="167"/>
      <c r="G49" s="127">
        <f>G47+G48</f>
        <v>0</v>
      </c>
    </row>
    <row r="50" spans="2:7" ht="15" customHeight="1" thickBot="1" x14ac:dyDescent="0.3">
      <c r="B50" s="165"/>
      <c r="C50" s="165"/>
      <c r="D50" s="165"/>
      <c r="E50" s="165"/>
      <c r="F50" s="165"/>
      <c r="G50" s="125"/>
    </row>
    <row r="51" spans="2:7" ht="15" customHeight="1" thickBot="1" x14ac:dyDescent="0.3">
      <c r="B51" s="156" t="s">
        <v>75</v>
      </c>
      <c r="C51" s="157"/>
      <c r="D51" s="157"/>
      <c r="E51" s="157"/>
      <c r="F51" s="158"/>
      <c r="G51" s="128">
        <f>'výpočet poplatku'!K14</f>
        <v>10876512</v>
      </c>
    </row>
    <row r="52" spans="2:7" ht="15" customHeight="1" thickBot="1" x14ac:dyDescent="0.3">
      <c r="B52" s="168" t="s">
        <v>57</v>
      </c>
      <c r="C52" s="169"/>
      <c r="D52" s="169"/>
      <c r="E52" s="169"/>
      <c r="F52" s="170"/>
      <c r="G52" s="71">
        <f>G47+G51</f>
        <v>10876512</v>
      </c>
    </row>
  </sheetData>
  <sheetProtection sheet="1" selectLockedCells="1"/>
  <mergeCells count="38">
    <mergeCell ref="B52:F52"/>
    <mergeCell ref="B7:G7"/>
    <mergeCell ref="B9:G9"/>
    <mergeCell ref="E10:E11"/>
    <mergeCell ref="G10:G11"/>
    <mergeCell ref="B39:G39"/>
    <mergeCell ref="B35:F35"/>
    <mergeCell ref="B36:F36"/>
    <mergeCell ref="F10:F11"/>
    <mergeCell ref="B30:G30"/>
    <mergeCell ref="B21:G21"/>
    <mergeCell ref="B27:F27"/>
    <mergeCell ref="B28:F28"/>
    <mergeCell ref="B19:G19"/>
    <mergeCell ref="B10:B11"/>
    <mergeCell ref="B18:F18"/>
    <mergeCell ref="B51:F51"/>
    <mergeCell ref="B47:F47"/>
    <mergeCell ref="F40:F41"/>
    <mergeCell ref="C40:C41"/>
    <mergeCell ref="D40:D41"/>
    <mergeCell ref="B48:F48"/>
    <mergeCell ref="B50:F50"/>
    <mergeCell ref="B49:F49"/>
    <mergeCell ref="B5:G5"/>
    <mergeCell ref="G40:G41"/>
    <mergeCell ref="E40:E41"/>
    <mergeCell ref="B43:F43"/>
    <mergeCell ref="B44:F44"/>
    <mergeCell ref="B40:B41"/>
    <mergeCell ref="B32:D32"/>
    <mergeCell ref="B37:G37"/>
    <mergeCell ref="C10:C11"/>
    <mergeCell ref="D10:D11"/>
    <mergeCell ref="B15:B16"/>
    <mergeCell ref="B17:F17"/>
    <mergeCell ref="B31:D31"/>
    <mergeCell ref="B33:D33"/>
  </mergeCells>
  <pageMargins left="0.7" right="0.7" top="0.78740157499999996" bottom="0.7874015749999999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F8A1-753E-4654-9189-00832CAF88B5}">
  <dimension ref="B4:L24"/>
  <sheetViews>
    <sheetView workbookViewId="0">
      <selection activeCell="G22" sqref="G22"/>
    </sheetView>
  </sheetViews>
  <sheetFormatPr defaultRowHeight="15" x14ac:dyDescent="0.25"/>
  <cols>
    <col min="2" max="2" width="13.5703125" customWidth="1"/>
    <col min="3" max="3" width="10.7109375" customWidth="1"/>
    <col min="4" max="4" width="16.7109375" customWidth="1"/>
    <col min="5" max="6" width="17.140625" customWidth="1"/>
    <col min="7" max="7" width="14.140625" customWidth="1"/>
    <col min="8" max="8" width="14.85546875" style="82" customWidth="1"/>
    <col min="9" max="9" width="13.5703125" style="82" customWidth="1"/>
    <col min="10" max="10" width="17" style="82" customWidth="1"/>
    <col min="11" max="11" width="19.42578125" customWidth="1"/>
  </cols>
  <sheetData>
    <row r="4" spans="2:11" ht="15.75" thickBot="1" x14ac:dyDescent="0.3"/>
    <row r="5" spans="2:11" ht="15.75" thickBot="1" x14ac:dyDescent="0.3">
      <c r="B5" s="179" t="s">
        <v>44</v>
      </c>
      <c r="C5" s="180"/>
      <c r="D5" s="180"/>
      <c r="E5" s="180"/>
      <c r="F5" s="180"/>
      <c r="G5" s="180"/>
      <c r="H5" s="180"/>
      <c r="I5" s="180"/>
      <c r="J5" s="180"/>
      <c r="K5" s="181"/>
    </row>
    <row r="6" spans="2:11" ht="45.75" thickBot="1" x14ac:dyDescent="0.3">
      <c r="B6" s="77" t="s">
        <v>42</v>
      </c>
      <c r="C6" s="78" t="s">
        <v>58</v>
      </c>
      <c r="D6" s="85" t="s">
        <v>69</v>
      </c>
      <c r="E6" s="86" t="s">
        <v>48</v>
      </c>
      <c r="F6" s="87" t="s">
        <v>46</v>
      </c>
      <c r="G6" s="101" t="s">
        <v>43</v>
      </c>
      <c r="H6" s="102" t="s">
        <v>47</v>
      </c>
      <c r="I6" s="102" t="s">
        <v>59</v>
      </c>
      <c r="J6" s="113" t="s">
        <v>49</v>
      </c>
      <c r="K6" s="114" t="s">
        <v>61</v>
      </c>
    </row>
    <row r="7" spans="2:11" ht="15.75" thickBot="1" x14ac:dyDescent="0.3">
      <c r="B7" s="76"/>
      <c r="C7" s="21"/>
      <c r="D7" s="88" t="s">
        <v>68</v>
      </c>
      <c r="E7" s="89" t="s">
        <v>68</v>
      </c>
      <c r="F7" s="90"/>
      <c r="G7" s="103" t="s">
        <v>70</v>
      </c>
      <c r="H7" s="103" t="s">
        <v>68</v>
      </c>
      <c r="I7" s="103" t="s">
        <v>68</v>
      </c>
      <c r="J7" s="103"/>
      <c r="K7" s="115"/>
    </row>
    <row r="8" spans="2:11" x14ac:dyDescent="0.25">
      <c r="B8" s="73">
        <v>2025</v>
      </c>
      <c r="C8" s="79">
        <v>0.16</v>
      </c>
      <c r="D8" s="91">
        <f>G18*C8</f>
        <v>1825.92</v>
      </c>
      <c r="E8" s="92">
        <f>IF(G21&lt;D8,G21,D8)</f>
        <v>1825.92</v>
      </c>
      <c r="F8" s="93">
        <f>500*E8</f>
        <v>912960</v>
      </c>
      <c r="G8" s="104">
        <v>1500</v>
      </c>
      <c r="H8" s="105">
        <f>2400-D8</f>
        <v>574.07999999999993</v>
      </c>
      <c r="I8" s="106">
        <f>IF(G21-E8&lt;=0,0,SUM(G21-E8))</f>
        <v>574.07999999999993</v>
      </c>
      <c r="J8" s="119">
        <f>G8*I8</f>
        <v>861119.99999999988</v>
      </c>
      <c r="K8" s="116">
        <f>F8+J8</f>
        <v>1774080</v>
      </c>
    </row>
    <row r="9" spans="2:11" x14ac:dyDescent="0.25">
      <c r="B9" s="74">
        <v>2026</v>
      </c>
      <c r="C9" s="80">
        <v>0.15</v>
      </c>
      <c r="D9" s="94">
        <f>G18*C9</f>
        <v>1711.8</v>
      </c>
      <c r="E9" s="95">
        <f>IF(G21&lt;D9,G21,D9)</f>
        <v>1711.8</v>
      </c>
      <c r="F9" s="96">
        <f>500*E9</f>
        <v>855900</v>
      </c>
      <c r="G9" s="107">
        <v>1600</v>
      </c>
      <c r="H9" s="108">
        <f>2400-D9</f>
        <v>688.2</v>
      </c>
      <c r="I9" s="109">
        <f>IF(G21-E9&lt;=0,0,SUM(G21-E9))</f>
        <v>688.2</v>
      </c>
      <c r="J9" s="120">
        <f t="shared" ref="J9:J12" si="0">G9*I9</f>
        <v>1101120</v>
      </c>
      <c r="K9" s="117">
        <f t="shared" ref="K9:K12" si="1">F9+J9</f>
        <v>1957020</v>
      </c>
    </row>
    <row r="10" spans="2:11" x14ac:dyDescent="0.25">
      <c r="B10" s="74">
        <v>2027</v>
      </c>
      <c r="C10" s="80">
        <v>0.14000000000000001</v>
      </c>
      <c r="D10" s="97">
        <f>G18*C10</f>
        <v>1597.68</v>
      </c>
      <c r="E10" s="95">
        <f>IF(G21&lt;D10,G21,D10)</f>
        <v>1597.68</v>
      </c>
      <c r="F10" s="96">
        <f>500*E10</f>
        <v>798840</v>
      </c>
      <c r="G10" s="107">
        <v>1700</v>
      </c>
      <c r="H10" s="108">
        <f t="shared" ref="H10:H12" si="2">2400-D10</f>
        <v>802.31999999999994</v>
      </c>
      <c r="I10" s="109">
        <f>IF(G21-E10&lt;=0,0,SUM(G21-E10))</f>
        <v>802.31999999999994</v>
      </c>
      <c r="J10" s="120">
        <f t="shared" si="0"/>
        <v>1363944</v>
      </c>
      <c r="K10" s="117">
        <f t="shared" si="1"/>
        <v>2162784</v>
      </c>
    </row>
    <row r="11" spans="2:11" x14ac:dyDescent="0.25">
      <c r="B11" s="74">
        <v>2028</v>
      </c>
      <c r="C11" s="80">
        <v>0.13</v>
      </c>
      <c r="D11" s="97">
        <f>G18*C11</f>
        <v>1483.56</v>
      </c>
      <c r="E11" s="95">
        <f>IF(G21&lt;D11,G21,D11)</f>
        <v>1483.56</v>
      </c>
      <c r="F11" s="96">
        <f>500*E11</f>
        <v>741780</v>
      </c>
      <c r="G11" s="107">
        <v>1800</v>
      </c>
      <c r="H11" s="108">
        <f>2400-D11</f>
        <v>916.44</v>
      </c>
      <c r="I11" s="109">
        <f>IF(G21-E11&lt;=0,0,SUM(G21-E11))</f>
        <v>916.44</v>
      </c>
      <c r="J11" s="120">
        <f t="shared" si="0"/>
        <v>1649592</v>
      </c>
      <c r="K11" s="117">
        <f t="shared" si="1"/>
        <v>2391372</v>
      </c>
    </row>
    <row r="12" spans="2:11" ht="15.75" thickBot="1" x14ac:dyDescent="0.3">
      <c r="B12" s="75">
        <v>2029</v>
      </c>
      <c r="C12" s="81">
        <v>0.12</v>
      </c>
      <c r="D12" s="98">
        <f>G18*C12</f>
        <v>1369.44</v>
      </c>
      <c r="E12" s="99">
        <f>IF(G21&lt;D12,G21,D12)</f>
        <v>1369.44</v>
      </c>
      <c r="F12" s="100">
        <f>500*E12</f>
        <v>684720</v>
      </c>
      <c r="G12" s="110">
        <v>1850</v>
      </c>
      <c r="H12" s="111">
        <f t="shared" si="2"/>
        <v>1030.56</v>
      </c>
      <c r="I12" s="112">
        <f>IF(G21-E12&lt;=0,0,SUM(G21-E12))</f>
        <v>1030.56</v>
      </c>
      <c r="J12" s="121">
        <f t="shared" si="0"/>
        <v>1906536</v>
      </c>
      <c r="K12" s="118">
        <f t="shared" si="1"/>
        <v>2591256</v>
      </c>
    </row>
    <row r="13" spans="2:11" ht="15.75" thickBot="1" x14ac:dyDescent="0.3">
      <c r="B13" s="49"/>
      <c r="C13" s="49"/>
      <c r="D13" s="49"/>
      <c r="E13" s="49"/>
      <c r="F13" s="49"/>
      <c r="G13" s="49"/>
      <c r="H13" s="83"/>
      <c r="I13" s="83"/>
      <c r="J13" s="83"/>
      <c r="K13" s="19"/>
    </row>
    <row r="14" spans="2:11" ht="15.75" thickBot="1" x14ac:dyDescent="0.3">
      <c r="B14" s="186" t="s">
        <v>34</v>
      </c>
      <c r="C14" s="187"/>
      <c r="D14" s="187"/>
      <c r="E14" s="187"/>
      <c r="F14" s="187"/>
      <c r="G14" s="187"/>
      <c r="H14" s="187"/>
      <c r="I14" s="50"/>
      <c r="J14" s="50"/>
      <c r="K14" s="84">
        <f>SUM(K8:K12)</f>
        <v>10876512</v>
      </c>
    </row>
    <row r="17" spans="2:12" ht="15.75" thickBot="1" x14ac:dyDescent="0.3"/>
    <row r="18" spans="2:12" ht="16.5" thickBot="1" x14ac:dyDescent="0.3">
      <c r="B18" s="174" t="s">
        <v>51</v>
      </c>
      <c r="C18" s="175"/>
      <c r="D18" s="175"/>
      <c r="E18" s="175"/>
      <c r="F18" s="175"/>
      <c r="G18" s="69">
        <v>11412</v>
      </c>
      <c r="H18" s="54"/>
      <c r="I18" s="54"/>
      <c r="J18" s="54"/>
      <c r="K18" s="51"/>
    </row>
    <row r="19" spans="2:12" ht="16.5" thickBot="1" x14ac:dyDescent="0.3">
      <c r="B19" s="51"/>
      <c r="C19" s="51"/>
      <c r="D19" s="51"/>
      <c r="E19" s="51"/>
      <c r="F19" s="51"/>
      <c r="G19" s="54"/>
      <c r="H19" s="54"/>
      <c r="I19" s="70"/>
      <c r="J19" s="54"/>
      <c r="K19" s="51"/>
    </row>
    <row r="20" spans="2:12" ht="16.5" thickBot="1" x14ac:dyDescent="0.3">
      <c r="B20" s="196" t="s">
        <v>54</v>
      </c>
      <c r="C20" s="197"/>
      <c r="D20" s="197"/>
      <c r="E20" s="197"/>
      <c r="F20" s="197"/>
      <c r="G20" s="68" t="s">
        <v>50</v>
      </c>
      <c r="H20" s="54"/>
      <c r="I20" s="54"/>
      <c r="J20" s="54"/>
      <c r="K20" s="51"/>
    </row>
    <row r="21" spans="2:12" ht="15.75" customHeight="1" x14ac:dyDescent="0.25">
      <c r="B21" s="192" t="s">
        <v>52</v>
      </c>
      <c r="C21" s="193"/>
      <c r="D21" s="193"/>
      <c r="E21" s="193"/>
      <c r="F21" s="193"/>
      <c r="G21" s="67">
        <v>2400</v>
      </c>
      <c r="H21" s="54"/>
      <c r="I21" s="54"/>
      <c r="J21" s="54"/>
      <c r="K21" s="51"/>
    </row>
    <row r="22" spans="2:12" ht="15.75" customHeight="1" thickBot="1" x14ac:dyDescent="0.3">
      <c r="B22" s="194" t="s">
        <v>53</v>
      </c>
      <c r="C22" s="195"/>
      <c r="D22" s="195"/>
      <c r="E22" s="195"/>
      <c r="F22" s="195"/>
      <c r="G22" s="66">
        <v>0</v>
      </c>
      <c r="H22" s="54"/>
      <c r="I22" s="54"/>
      <c r="J22" s="54"/>
      <c r="K22" s="51"/>
    </row>
    <row r="23" spans="2:12" ht="15.75" thickBot="1" x14ac:dyDescent="0.3"/>
    <row r="24" spans="2:12" ht="45.75" customHeight="1" thickBot="1" x14ac:dyDescent="0.3">
      <c r="B24" s="188" t="s">
        <v>62</v>
      </c>
      <c r="C24" s="189"/>
      <c r="D24" s="189"/>
      <c r="E24" s="189"/>
      <c r="F24" s="189"/>
      <c r="G24" s="190"/>
      <c r="H24" s="190"/>
      <c r="I24" s="190"/>
      <c r="J24" s="190"/>
      <c r="K24" s="190"/>
      <c r="L24" s="191"/>
    </row>
  </sheetData>
  <sheetProtection sheet="1" selectLockedCells="1"/>
  <mergeCells count="7">
    <mergeCell ref="B5:K5"/>
    <mergeCell ref="B14:H14"/>
    <mergeCell ref="B24:L24"/>
    <mergeCell ref="B18:F18"/>
    <mergeCell ref="B21:F21"/>
    <mergeCell ref="B22:F22"/>
    <mergeCell ref="B20:F2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výpočet poplatku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Vlková Šárka</dc:creator>
  <cp:lastModifiedBy>Schreibová Zdeňka</cp:lastModifiedBy>
  <cp:lastPrinted>2024-02-12T06:30:53Z</cp:lastPrinted>
  <dcterms:created xsi:type="dcterms:W3CDTF">2024-02-05T12:13:27Z</dcterms:created>
  <dcterms:modified xsi:type="dcterms:W3CDTF">2024-07-11T13:57:54Z</dcterms:modified>
</cp:coreProperties>
</file>