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28" yWindow="65428" windowWidth="23256" windowHeight="12456" activeTab="0"/>
  </bookViews>
  <sheets>
    <sheet name="Rekapitulace stavby" sheetId="1" r:id="rId1"/>
    <sheet name="01a - stavební část 1" sheetId="2" r:id="rId2"/>
    <sheet name="01b - VZT 1" sheetId="3" r:id="rId3"/>
    <sheet name="01c - UT 1" sheetId="4" r:id="rId4"/>
    <sheet name="01d - ZTI 1" sheetId="5" r:id="rId5"/>
    <sheet name="01e - elektro 1" sheetId="6" r:id="rId6"/>
    <sheet name="01f - Ochrana před bleskem 1" sheetId="7" r:id="rId7"/>
    <sheet name="02a - stavební část 2" sheetId="8" r:id="rId8"/>
    <sheet name="02b - VZT 2" sheetId="9" r:id="rId9"/>
    <sheet name="02c - UT 2" sheetId="10" r:id="rId10"/>
    <sheet name="02d - ZTI 2" sheetId="11" r:id="rId11"/>
    <sheet name="02e - elektro 2" sheetId="12" r:id="rId12"/>
    <sheet name="02f - Ochrana před bleskem 2" sheetId="13" r:id="rId13"/>
    <sheet name="03a - stavební část 3" sheetId="14" r:id="rId14"/>
    <sheet name="03b - VZT 3" sheetId="15" r:id="rId15"/>
    <sheet name="03c - UT 3" sheetId="16" r:id="rId16"/>
    <sheet name="03d - ZTI 3" sheetId="17" r:id="rId17"/>
    <sheet name="03e - elektro 3" sheetId="18" r:id="rId18"/>
    <sheet name="03f - Ochrana před bleskem 3" sheetId="19" r:id="rId19"/>
    <sheet name="04a - stavební část 4" sheetId="20" r:id="rId20"/>
    <sheet name="04d - ZTI 4" sheetId="21" r:id="rId21"/>
    <sheet name="04f - Ochrana před bleskem 4" sheetId="22" r:id="rId22"/>
    <sheet name="05 - VRN" sheetId="23" r:id="rId23"/>
    <sheet name="Pokyny pro vyplnění" sheetId="24" r:id="rId24"/>
  </sheets>
  <definedNames>
    <definedName name="_xlnm._FilterDatabase" localSheetId="1" hidden="1">'01a - stavební část 1'!$C$111:$K$821</definedName>
    <definedName name="_xlnm._FilterDatabase" localSheetId="2" hidden="1">'01b - VZT 1'!$C$86:$K$132</definedName>
    <definedName name="_xlnm._FilterDatabase" localSheetId="3" hidden="1">'01c - UT 1'!$C$90:$K$166</definedName>
    <definedName name="_xlnm._FilterDatabase" localSheetId="4" hidden="1">'01d - ZTI 1'!$C$98:$K$343</definedName>
    <definedName name="_xlnm._FilterDatabase" localSheetId="5" hidden="1">'01e - elektro 1'!$C$85:$K$167</definedName>
    <definedName name="_xlnm._FilterDatabase" localSheetId="6" hidden="1">'01f - Ochrana před bleskem 1'!$C$85:$K$109</definedName>
    <definedName name="_xlnm._FilterDatabase" localSheetId="7" hidden="1">'02a - stavební část 2'!$C$112:$K$922</definedName>
    <definedName name="_xlnm._FilterDatabase" localSheetId="8" hidden="1">'02b - VZT 2'!$C$86:$K$132</definedName>
    <definedName name="_xlnm._FilterDatabase" localSheetId="9" hidden="1">'02c - UT 2'!$C$90:$K$172</definedName>
    <definedName name="_xlnm._FilterDatabase" localSheetId="10" hidden="1">'02d - ZTI 2'!$C$98:$K$374</definedName>
    <definedName name="_xlnm._FilterDatabase" localSheetId="11" hidden="1">'02e - elektro 2'!$C$85:$K$173</definedName>
    <definedName name="_xlnm._FilterDatabase" localSheetId="12" hidden="1">'02f - Ochrana před bleskem 2'!$C$85:$K$109</definedName>
    <definedName name="_xlnm._FilterDatabase" localSheetId="13" hidden="1">'03a - stavební část 3'!$C$108:$K$668</definedName>
    <definedName name="_xlnm._FilterDatabase" localSheetId="14" hidden="1">'03b - VZT 3'!$C$86:$K$100</definedName>
    <definedName name="_xlnm._FilterDatabase" localSheetId="15" hidden="1">'03c - UT 3'!$C$90:$K$142</definedName>
    <definedName name="_xlnm._FilterDatabase" localSheetId="16" hidden="1">'03d - ZTI 3'!$C$95:$K$262</definedName>
    <definedName name="_xlnm._FilterDatabase" localSheetId="17" hidden="1">'03e - elektro 3'!$C$85:$K$151</definedName>
    <definedName name="_xlnm._FilterDatabase" localSheetId="18" hidden="1">'03f - Ochrana před bleskem 3'!$C$85:$K$103</definedName>
    <definedName name="_xlnm._FilterDatabase" localSheetId="19" hidden="1">'04a - stavební část 4'!$C$95:$K$366</definedName>
    <definedName name="_xlnm._FilterDatabase" localSheetId="20" hidden="1">'04d - ZTI 4'!$C$96:$K$200</definedName>
    <definedName name="_xlnm._FilterDatabase" localSheetId="21" hidden="1">'04f - Ochrana před bleskem 4'!$C$85:$K$111</definedName>
    <definedName name="_xlnm._FilterDatabase" localSheetId="22" hidden="1">'05 - VRN'!$C$82:$K$110</definedName>
    <definedName name="_xlnm.Print_Area" localSheetId="1">'01a - stavební část 1'!$C$4:$J$41,'01a - stavební část 1'!$C$47:$J$91,'01a - stavební část 1'!$C$97:$K$821</definedName>
    <definedName name="_xlnm.Print_Area" localSheetId="2">'01b - VZT 1'!$C$4:$J$41,'01b - VZT 1'!$C$47:$J$66,'01b - VZT 1'!$C$72:$K$132</definedName>
    <definedName name="_xlnm.Print_Area" localSheetId="3">'01c - UT 1'!$C$4:$J$41,'01c - UT 1'!$C$47:$J$70,'01c - UT 1'!$C$76:$K$166</definedName>
    <definedName name="_xlnm.Print_Area" localSheetId="4">'01d - ZTI 1'!$C$4:$J$41,'01d - ZTI 1'!$C$47:$J$78,'01d - ZTI 1'!$C$84:$K$343</definedName>
    <definedName name="_xlnm.Print_Area" localSheetId="5">'01e - elektro 1'!$C$4:$J$41,'01e - elektro 1'!$C$47:$J$65,'01e - elektro 1'!$C$71:$K$167</definedName>
    <definedName name="_xlnm.Print_Area" localSheetId="6">'01f - Ochrana před bleskem 1'!$C$4:$J$41,'01f - Ochrana před bleskem 1'!$C$47:$J$65,'01f - Ochrana před bleskem 1'!$C$71:$K$109</definedName>
    <definedName name="_xlnm.Print_Area" localSheetId="7">'02a - stavební část 2'!$C$4:$J$41,'02a - stavební část 2'!$C$47:$J$92,'02a - stavební část 2'!$C$98:$K$922</definedName>
    <definedName name="_xlnm.Print_Area" localSheetId="8">'02b - VZT 2'!$C$4:$J$41,'02b - VZT 2'!$C$47:$J$66,'02b - VZT 2'!$C$72:$K$132</definedName>
    <definedName name="_xlnm.Print_Area" localSheetId="9">'02c - UT 2'!$C$4:$J$41,'02c - UT 2'!$C$47:$J$70,'02c - UT 2'!$C$76:$K$172</definedName>
    <definedName name="_xlnm.Print_Area" localSheetId="10">'02d - ZTI 2'!$C$4:$J$41,'02d - ZTI 2'!$C$47:$J$78,'02d - ZTI 2'!$C$84:$K$374</definedName>
    <definedName name="_xlnm.Print_Area" localSheetId="11">'02e - elektro 2'!$C$4:$J$41,'02e - elektro 2'!$C$47:$J$65,'02e - elektro 2'!$C$71:$K$173</definedName>
    <definedName name="_xlnm.Print_Area" localSheetId="12">'02f - Ochrana před bleskem 2'!$C$4:$J$41,'02f - Ochrana před bleskem 2'!$C$47:$J$65,'02f - Ochrana před bleskem 2'!$C$71:$K$109</definedName>
    <definedName name="_xlnm.Print_Area" localSheetId="13">'03a - stavební část 3'!$C$4:$J$41,'03a - stavební část 3'!$C$47:$J$88,'03a - stavební část 3'!$C$94:$K$668</definedName>
    <definedName name="_xlnm.Print_Area" localSheetId="14">'03b - VZT 3'!$C$4:$J$41,'03b - VZT 3'!$C$47:$J$66,'03b - VZT 3'!$C$72:$K$100</definedName>
    <definedName name="_xlnm.Print_Area" localSheetId="15">'03c - UT 3'!$C$4:$J$41,'03c - UT 3'!$C$47:$J$70,'03c - UT 3'!$C$76:$K$142</definedName>
    <definedName name="_xlnm.Print_Area" localSheetId="16">'03d - ZTI 3'!$C$4:$J$41,'03d - ZTI 3'!$C$47:$J$75,'03d - ZTI 3'!$C$81:$K$262</definedName>
    <definedName name="_xlnm.Print_Area" localSheetId="17">'03e - elektro 3'!$C$4:$J$41,'03e - elektro 3'!$C$47:$J$65,'03e - elektro 3'!$C$71:$K$151</definedName>
    <definedName name="_xlnm.Print_Area" localSheetId="18">'03f - Ochrana před bleskem 3'!$C$4:$J$41,'03f - Ochrana před bleskem 3'!$C$47:$J$65,'03f - Ochrana před bleskem 3'!$C$71:$K$103</definedName>
    <definedName name="_xlnm.Print_Area" localSheetId="19">'04a - stavební část 4'!$C$4:$J$41,'04a - stavební část 4'!$C$47:$J$75,'04a - stavební část 4'!$C$81:$K$366</definedName>
    <definedName name="_xlnm.Print_Area" localSheetId="20">'04d - ZTI 4'!$C$4:$J$41,'04d - ZTI 4'!$C$47:$J$76,'04d - ZTI 4'!$C$82:$K$200</definedName>
    <definedName name="_xlnm.Print_Area" localSheetId="21">'04f - Ochrana před bleskem 4'!$C$4:$J$41,'04f - Ochrana před bleskem 4'!$C$47:$J$65,'04f - Ochrana před bleskem 4'!$C$71:$K$111</definedName>
    <definedName name="_xlnm.Print_Area" localSheetId="22">'05 - VRN'!$C$4:$J$39,'05 - VRN'!$C$45:$J$64,'05 - VRN'!$C$70:$K$110</definedName>
    <definedName name="_xlnm.Print_Area" localSheetId="23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stavby'!$C$42:$AQ$81</definedName>
    <definedName name="_xlnm.Print_Titles" localSheetId="0">'Rekapitulace stavby'!$52:$52</definedName>
    <definedName name="_xlnm.Print_Titles" localSheetId="1">'01a - stavební část 1'!$111:$111</definedName>
    <definedName name="_xlnm.Print_Titles" localSheetId="2">'01b - VZT 1'!$86:$86</definedName>
    <definedName name="_xlnm.Print_Titles" localSheetId="3">'01c - UT 1'!$90:$90</definedName>
    <definedName name="_xlnm.Print_Titles" localSheetId="4">'01d - ZTI 1'!$98:$98</definedName>
    <definedName name="_xlnm.Print_Titles" localSheetId="5">'01e - elektro 1'!$85:$85</definedName>
    <definedName name="_xlnm.Print_Titles" localSheetId="6">'01f - Ochrana před bleskem 1'!$85:$85</definedName>
    <definedName name="_xlnm.Print_Titles" localSheetId="7">'02a - stavební část 2'!$112:$112</definedName>
    <definedName name="_xlnm.Print_Titles" localSheetId="8">'02b - VZT 2'!$86:$86</definedName>
    <definedName name="_xlnm.Print_Titles" localSheetId="9">'02c - UT 2'!$90:$90</definedName>
    <definedName name="_xlnm.Print_Titles" localSheetId="10">'02d - ZTI 2'!$98:$98</definedName>
    <definedName name="_xlnm.Print_Titles" localSheetId="11">'02e - elektro 2'!$85:$85</definedName>
    <definedName name="_xlnm.Print_Titles" localSheetId="12">'02f - Ochrana před bleskem 2'!$85:$85</definedName>
    <definedName name="_xlnm.Print_Titles" localSheetId="13">'03a - stavební část 3'!$108:$108</definedName>
    <definedName name="_xlnm.Print_Titles" localSheetId="14">'03b - VZT 3'!$86:$86</definedName>
    <definedName name="_xlnm.Print_Titles" localSheetId="15">'03c - UT 3'!$90:$90</definedName>
    <definedName name="_xlnm.Print_Titles" localSheetId="16">'03d - ZTI 3'!$95:$95</definedName>
    <definedName name="_xlnm.Print_Titles" localSheetId="17">'03e - elektro 3'!$85:$85</definedName>
    <definedName name="_xlnm.Print_Titles" localSheetId="18">'03f - Ochrana před bleskem 3'!$85:$85</definedName>
    <definedName name="_xlnm.Print_Titles" localSheetId="19">'04a - stavební část 4'!$95:$95</definedName>
    <definedName name="_xlnm.Print_Titles" localSheetId="20">'04d - ZTI 4'!$96:$96</definedName>
    <definedName name="_xlnm.Print_Titles" localSheetId="21">'04f - Ochrana před bleskem 4'!$85:$85</definedName>
    <definedName name="_xlnm.Print_Titles" localSheetId="22">'05 - VRN'!$82:$82</definedName>
  </definedNames>
  <calcPr calcId="191029"/>
  <extLst/>
</workbook>
</file>

<file path=xl/sharedStrings.xml><?xml version="1.0" encoding="utf-8"?>
<sst xmlns="http://schemas.openxmlformats.org/spreadsheetml/2006/main" count="34310" uniqueCount="3699">
  <si>
    <t>Export Komplet</t>
  </si>
  <si>
    <t>VZ</t>
  </si>
  <si>
    <t>2.0</t>
  </si>
  <si>
    <t>ZAMOK</t>
  </si>
  <si>
    <t>False</t>
  </si>
  <si>
    <t>{a565762b-20ec-468d-bb58-1aca7e964068}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</si>
  <si>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</si>
  <si>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</si>
  <si>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</si>
  <si>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</si>
  <si>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</si>
  <si>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</si>
  <si>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</si>
  <si>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</si>
  <si>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20230925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</si>
  <si>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</si>
  <si>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</si>
  <si>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Multifunkční centrum při ZŠ Gen. Svobody Arnultovice rev.1</t>
  </si>
  <si>
    <t>KSO:</t>
  </si>
  <si>
    <t/>
  </si>
  <si>
    <t>CC-CZ:</t>
  </si>
  <si>
    <t>Místo:</t>
  </si>
  <si>
    <t>Nový Bor</t>
  </si>
  <si>
    <t>Datum:</t>
  </si>
  <si>
    <t>22. 12. 2023</t>
  </si>
  <si>
    <t>Zadavatel:</t>
  </si>
  <si>
    <t>IČ:</t>
  </si>
  <si>
    <t>Město Nový Bor</t>
  </si>
  <si>
    <t>DIČ:</t>
  </si>
  <si>
    <t>Uchazeč:</t>
  </si>
  <si>
    <t>Vyplň údaj</t>
  </si>
  <si>
    <t>Projektant:</t>
  </si>
  <si>
    <t>R. Voce</t>
  </si>
  <si>
    <t>True</t>
  </si>
  <si>
    <t>Zpracovatel:</t>
  </si>
  <si>
    <t>J. Nešněra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</si>
  <si>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</si>
  <si>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</si>
  <si>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</si>
  <si>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</si>
  <si>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</si>
  <si>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</si>
  <si>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</si>
  <si>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</si>
  <si>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</si>
  <si>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</si>
  <si>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</si>
  <si>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</si>
  <si>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</si>
  <si>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</si>
  <si>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</si>
  <si>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</si>
  <si>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</si>
  <si>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</si>
  <si>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</si>
  <si>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</si>
  <si>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</si>
  <si>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</si>
  <si>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</si>
  <si>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</si>
  <si>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</si>
  <si>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</si>
  <si>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</si>
  <si>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</si>
  <si>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</si>
  <si>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</si>
  <si>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</si>
  <si>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</si>
  <si>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</si>
  <si>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</si>
  <si>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</si>
  <si>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</si>
  <si>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</si>
  <si>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</si>
  <si>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</si>
  <si>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</si>
  <si>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</si>
  <si>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část 1</t>
  </si>
  <si>
    <t>STA</t>
  </si>
  <si>
    <t>1</t>
  </si>
  <si>
    <t>{14bbb9df-db1e-474a-96c6-170a78ffd9d8}</t>
  </si>
  <si>
    <t>2</t>
  </si>
  <si>
    <t>/</t>
  </si>
  <si>
    <t>01a</t>
  </si>
  <si>
    <t>stavební část 1</t>
  </si>
  <si>
    <t>Soupis</t>
  </si>
  <si>
    <t>{f8e5bbfd-e972-4786-86a1-c7b60c9b0468}</t>
  </si>
  <si>
    <t>01b</t>
  </si>
  <si>
    <t>VZT 1</t>
  </si>
  <si>
    <t>{55d26f21-9c58-4cf7-a489-e0905abf4bf5}</t>
  </si>
  <si>
    <t>01c</t>
  </si>
  <si>
    <t>UT 1</t>
  </si>
  <si>
    <t>{2e2baf85-0da5-4328-8624-ed326b829346}</t>
  </si>
  <si>
    <t>01d</t>
  </si>
  <si>
    <t>ZTI 1</t>
  </si>
  <si>
    <t>{4d941d6f-a383-40f2-96ef-1bd56c779516}</t>
  </si>
  <si>
    <t>01e</t>
  </si>
  <si>
    <t>elektro 1</t>
  </si>
  <si>
    <t>{3f0ff727-5269-4e66-bf05-37604d0d31c2}</t>
  </si>
  <si>
    <t>01f</t>
  </si>
  <si>
    <t>Ochrana před bleskem 1</t>
  </si>
  <si>
    <t>{5d4911f6-14c8-40b5-b719-14a6c42eb569}</t>
  </si>
  <si>
    <t>02</t>
  </si>
  <si>
    <t>část 2</t>
  </si>
  <si>
    <t>{22aa8fdb-1e4e-4a0e-9526-c699145abde1}</t>
  </si>
  <si>
    <t>02a</t>
  </si>
  <si>
    <t>stavební část 2</t>
  </si>
  <si>
    <t>{4517985e-e5fd-4d6e-a62a-3f28498603ff}</t>
  </si>
  <si>
    <t>02b</t>
  </si>
  <si>
    <t>VZT 2</t>
  </si>
  <si>
    <t>{8bb8d2ea-020a-420a-9ffc-30b9ca28a818}</t>
  </si>
  <si>
    <t>02c</t>
  </si>
  <si>
    <t>UT 2</t>
  </si>
  <si>
    <t>{8cf3f745-8dda-4e3b-851e-faaed04bdcec}</t>
  </si>
  <si>
    <t>02d</t>
  </si>
  <si>
    <t>ZTI 2</t>
  </si>
  <si>
    <t>{89275af2-565e-424b-a6c7-ac008be2e980}</t>
  </si>
  <si>
    <t>02e</t>
  </si>
  <si>
    <t>elektro 2</t>
  </si>
  <si>
    <t>{c3d18961-d00a-4dc5-b8b5-f93a2f5368a1}</t>
  </si>
  <si>
    <t>02f</t>
  </si>
  <si>
    <t>Ochrana před bleskem 2</t>
  </si>
  <si>
    <t>{927891f1-576d-4986-a9ea-1b50e347c962}</t>
  </si>
  <si>
    <t>03</t>
  </si>
  <si>
    <t>část 3</t>
  </si>
  <si>
    <t>{fb8e80a6-371f-4cd5-b1df-e922b820fda1}</t>
  </si>
  <si>
    <t>03a</t>
  </si>
  <si>
    <t>stavební část 3</t>
  </si>
  <si>
    <t>{b28b2d47-5529-4986-9dd3-7618c02e35d0}</t>
  </si>
  <si>
    <t>03b</t>
  </si>
  <si>
    <t>VZT 3</t>
  </si>
  <si>
    <t>{a2033099-76a5-4f2c-bff7-2e748e7bc4f8}</t>
  </si>
  <si>
    <t>03c</t>
  </si>
  <si>
    <t>UT 3</t>
  </si>
  <si>
    <t>{288626ad-3ba8-471d-865a-0dba4e5d12f9}</t>
  </si>
  <si>
    <t>03d</t>
  </si>
  <si>
    <t>ZTI 3</t>
  </si>
  <si>
    <t>{d9cf1c4f-0be2-4842-945d-c17b10360c11}</t>
  </si>
  <si>
    <t>03e</t>
  </si>
  <si>
    <t>elektro 3</t>
  </si>
  <si>
    <t>{e8f41402-6fd3-4e8e-bb99-99b84494e273}</t>
  </si>
  <si>
    <t>03f</t>
  </si>
  <si>
    <t>Ochrana před bleskem 3</t>
  </si>
  <si>
    <t>{a129ec8d-7cf8-42af-a9e4-1f0e57379874}</t>
  </si>
  <si>
    <t>04</t>
  </si>
  <si>
    <t>část 4</t>
  </si>
  <si>
    <t>{6e6bee29-04c6-43d0-950a-6153efae1761}</t>
  </si>
  <si>
    <t>04a</t>
  </si>
  <si>
    <t>stavební část 4</t>
  </si>
  <si>
    <t>{b61a04a6-77cf-479b-9bb6-e8969691470a}</t>
  </si>
  <si>
    <t>04d</t>
  </si>
  <si>
    <t>ZTI 4</t>
  </si>
  <si>
    <t>{d1126a18-e402-47a8-9e9f-da447471b434}</t>
  </si>
  <si>
    <t>04f</t>
  </si>
  <si>
    <t>Ochrana před bleskem 4</t>
  </si>
  <si>
    <t>{bf5bc2cd-0fb0-472e-8cb1-2af4ff54ba18}</t>
  </si>
  <si>
    <t>05</t>
  </si>
  <si>
    <t>VRN</t>
  </si>
  <si>
    <t>{1e65bce3-1966-4cd6-9ad3-32a4036dd36e}</t>
  </si>
  <si>
    <t>KRYCÍ LIST SOUPISU PRACÍ</t>
  </si>
  <si>
    <t>Objekt:</t>
  </si>
  <si>
    <t>01 - část 1</t>
  </si>
  <si>
    <t>Soupis:</t>
  </si>
  <si>
    <t>01a - stavební část 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</si>
  <si>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</si>
  <si>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</si>
  <si>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</si>
  <si>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</si>
  <si>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</si>
  <si>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</si>
  <si>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</si>
  <si>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</si>
  <si>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</si>
  <si>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</si>
  <si>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</si>
  <si>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</si>
  <si>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</si>
  <si>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</si>
  <si>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</si>
  <si>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</si>
  <si>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</si>
  <si>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</si>
  <si>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</si>
  <si>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</si>
  <si>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</si>
  <si>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</si>
  <si>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</si>
  <si>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</si>
  <si>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</si>
  <si>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</si>
  <si>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</si>
  <si>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</si>
  <si>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</si>
  <si>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</si>
  <si>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</si>
  <si>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</si>
  <si>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</si>
  <si>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</si>
  <si>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</si>
  <si>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</si>
  <si>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</si>
  <si>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</si>
  <si>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</si>
  <si>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</si>
  <si>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</si>
  <si>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</si>
  <si>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</si>
  <si>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</si>
  <si>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</si>
  <si>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</si>
  <si>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</si>
  <si>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</si>
  <si>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</si>
  <si>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122251101</t>
  </si>
  <si>
    <t>Odkopávky a prokopávky nezapažené v hornině třídy těžitelnosti I skupiny 3 objem do 20 m3 strojně</t>
  </si>
  <si>
    <t>m3</t>
  </si>
  <si>
    <t>CS ÚRS 2023 02</t>
  </si>
  <si>
    <t>4</t>
  </si>
  <si>
    <t>1753844008</t>
  </si>
  <si>
    <t>PP</t>
  </si>
  <si>
    <t>Odkopávky a prokopávky nezapažené strojně v hornině třídy těžitelnosti I skupiny 3 do 20 m3</t>
  </si>
  <si>
    <t>Online PSC</t>
  </si>
  <si>
    <t>https://podminky.urs.cz/item/CS_URS_2023_02/122251101</t>
  </si>
  <si>
    <t>VV</t>
  </si>
  <si>
    <t>18,000*0,4</t>
  </si>
  <si>
    <t>5</t>
  </si>
  <si>
    <t>Komunikace pozemní</t>
  </si>
  <si>
    <t>564861014</t>
  </si>
  <si>
    <t>Podklad ze štěrkodrtě ŠD plochy do 100 m2 tl 230 mm</t>
  </si>
  <si>
    <t>m2</t>
  </si>
  <si>
    <t>1738173396</t>
  </si>
  <si>
    <t>Podklad ze štěrkodrti ŠD s rozprostřením a zhutněním plochy jednotlivě do 100 m2, po zhutnění tl. 230 mm</t>
  </si>
  <si>
    <t>https://podminky.urs.cz/item/CS_URS_2023_02/564861014</t>
  </si>
  <si>
    <t>18+28,1</t>
  </si>
  <si>
    <t>3</t>
  </si>
  <si>
    <t>596211110</t>
  </si>
  <si>
    <t>Kladení zámkové dlažby komunikací pro pěší ručně tl 60 mm skupiny A pl do 50 m2</t>
  </si>
  <si>
    <t>1110705672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</si>
  <si>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</si>
  <si>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https://podminky.urs.cz/item/CS_URS_2023_02/596211110</t>
  </si>
  <si>
    <t>M</t>
  </si>
  <si>
    <t>59245018</t>
  </si>
  <si>
    <t>dlažba tvar obdélník betonová 200x100x40mm přírodní</t>
  </si>
  <si>
    <t>8</t>
  </si>
  <si>
    <t>-1884773769</t>
  </si>
  <si>
    <t>46,1*1,03 'Přepočtené koeficientem množství</t>
  </si>
  <si>
    <t>6</t>
  </si>
  <si>
    <t>Úpravy povrchů, podlahy a osazování výplní</t>
  </si>
  <si>
    <t>632451214</t>
  </si>
  <si>
    <t>Potěr cementový samonivelační litý C20 tl přes 45 do 50 mm</t>
  </si>
  <si>
    <t>1504628582</t>
  </si>
  <si>
    <t>Potěr cementový samonivelační litý tř. C 20, tl. přes 45 do 50 mm</t>
  </si>
  <si>
    <t>https://podminky.urs.cz/item/CS_URS_2023_02/632451214</t>
  </si>
  <si>
    <t>103,4"viz TZ</t>
  </si>
  <si>
    <t>632451291</t>
  </si>
  <si>
    <t>Příplatek k cementovému samonivelačnímu litému potěru C20 ZKD 5 mm tl přes 50 mm</t>
  </si>
  <si>
    <t>1715993614</t>
  </si>
  <si>
    <t>Potěr cementový samonivelační litý Příplatek k cenám za každých dalších i započatých 5 mm tloušťky přes 50 mm tř. C 20</t>
  </si>
  <si>
    <t>https://podminky.urs.cz/item/CS_URS_2023_02/632451291</t>
  </si>
  <si>
    <t>7</t>
  </si>
  <si>
    <t>632481213</t>
  </si>
  <si>
    <t>Separační vrstva z PE fólie</t>
  </si>
  <si>
    <t>1627048927</t>
  </si>
  <si>
    <t>Separační vrstva k oddělení podlahových vrstev z polyetylénové fólie</t>
  </si>
  <si>
    <t>https://podminky.urs.cz/item/CS_URS_2023_02/632481213</t>
  </si>
  <si>
    <t>9</t>
  </si>
  <si>
    <t>Ostatní konstrukce a práce, bourání</t>
  </si>
  <si>
    <t>916331112</t>
  </si>
  <si>
    <t>Osazení zahradního obrubníku betonového do lože z betonu s boční opěrou</t>
  </si>
  <si>
    <t>m</t>
  </si>
  <si>
    <t>-838792863</t>
  </si>
  <si>
    <t>Osazení zahradního obrubníku betonového s ložem tl. od 50 do 100 mm z betonu prostého tř. C 12/15 s boční opěrou z betonu prostého tř. C 12/15</t>
  </si>
  <si>
    <t>https://podminky.urs.cz/item/CS_URS_2023_02/916331112</t>
  </si>
  <si>
    <t>5,19+12</t>
  </si>
  <si>
    <t>59217001</t>
  </si>
  <si>
    <t>obrubník betonový zahradní 1000x50x250mm</t>
  </si>
  <si>
    <t>-299364372</t>
  </si>
  <si>
    <t>10</t>
  </si>
  <si>
    <t>919735123</t>
  </si>
  <si>
    <t>Řezání stávajícího betonového krytu hl přes 100 do 150 mm</t>
  </si>
  <si>
    <t>-1807773836</t>
  </si>
  <si>
    <t>Řezání stávajícího betonového krytu nebo podkladu hloubky přes 100 do 150 mm</t>
  </si>
  <si>
    <t>https://podminky.urs.cz/item/CS_URS_2023_02/919735123</t>
  </si>
  <si>
    <t>11</t>
  </si>
  <si>
    <t>949101111</t>
  </si>
  <si>
    <t>Lešení pomocné pro objekty pozemních staveb s lešeňovou podlahou v do 1,9 m zatížení do 150 kg/m2</t>
  </si>
  <si>
    <t>963501661</t>
  </si>
  <si>
    <t>Lešení pomocné pracovní pro objekty pozemních staveb pro zatížení do 150 kg/m2, o výšce lešeňové podlahy do 1,9 m</t>
  </si>
  <si>
    <t>https://podminky.urs.cz/item/CS_URS_2023_02/949101111</t>
  </si>
  <si>
    <t>952901111</t>
  </si>
  <si>
    <t>Vyčištění budov bytové a občanské výstavby při výšce podlaží do 4 m</t>
  </si>
  <si>
    <t>2147368269</t>
  </si>
  <si>
    <t>Vyčištění budov nebo objektů před předáním do užívání budov bytové nebo občanské výstavby, světlé výšky podlaží do 4 m</t>
  </si>
  <si>
    <t>https://podminky.urs.cz/item/CS_URS_2023_02/952901111</t>
  </si>
  <si>
    <t>13</t>
  </si>
  <si>
    <t>953943211</t>
  </si>
  <si>
    <t>Osazování hasicího přístroje</t>
  </si>
  <si>
    <t>kus</t>
  </si>
  <si>
    <t>242094311</t>
  </si>
  <si>
    <t>Osazování drobných kovových předmětů kotvených do stěny hasicího přístroje</t>
  </si>
  <si>
    <t>https://podminky.urs.cz/item/CS_URS_2023_02/953943211</t>
  </si>
  <si>
    <t>14</t>
  </si>
  <si>
    <t>44932114</t>
  </si>
  <si>
    <t>přístroj hasicí ruční práškový PG 6 LE</t>
  </si>
  <si>
    <t>-1063077533</t>
  </si>
  <si>
    <t>15</t>
  </si>
  <si>
    <t>953993321</t>
  </si>
  <si>
    <t>Osazení bezpečnostní, orientační nebo informační tabulky přilepením</t>
  </si>
  <si>
    <t>1219124929</t>
  </si>
  <si>
    <t>Osazení bezpečnostní, orientační nebo informační tabulky plastové nebo smaltované přilepením</t>
  </si>
  <si>
    <t>https://podminky.urs.cz/item/CS_URS_2023_02/953993321</t>
  </si>
  <si>
    <t>16</t>
  </si>
  <si>
    <t>73534510</t>
  </si>
  <si>
    <t>tabulka bezpečnostní plastová s tiskem 2 barvy A4 210x297mm</t>
  </si>
  <si>
    <t>1800471749</t>
  </si>
  <si>
    <t>P</t>
  </si>
  <si>
    <t>Poznámka k položce:
označení vstupu a WC + text  Braillovým písmem</t>
  </si>
  <si>
    <t>17</t>
  </si>
  <si>
    <t>965042141</t>
  </si>
  <si>
    <t>Bourání podkladů pod dlažby nebo mazanin betonových nebo z litého asfaltu tl do 100 mm pl přes 4 m2</t>
  </si>
  <si>
    <t>524390628</t>
  </si>
  <si>
    <t>Bourání mazanin betonových nebo z litého asfaltu tl. do 100 mm, plochy přes 4 m2</t>
  </si>
  <si>
    <t>https://podminky.urs.cz/item/CS_URS_2023_02/965042141</t>
  </si>
  <si>
    <t>(8,5+8,7)*(0,06+0,08)"vstup</t>
  </si>
  <si>
    <t>20,5*0,06"vstup</t>
  </si>
  <si>
    <t>(12,7+4,2+1,2+2,1+6,7+1,2+1,1+7,1+11,4+11,5+38,2)*0,1"multi prostor</t>
  </si>
  <si>
    <t>Součet</t>
  </si>
  <si>
    <t>997</t>
  </si>
  <si>
    <t>Přesun sutě</t>
  </si>
  <si>
    <t>18</t>
  </si>
  <si>
    <t>997013501</t>
  </si>
  <si>
    <t>Odvoz suti a vybouraných hmot na skládku nebo meziskládku do 1 km se složením</t>
  </si>
  <si>
    <t>t</t>
  </si>
  <si>
    <t>1193326340</t>
  </si>
  <si>
    <t>Odvoz suti a vybouraných hmot na skládku nebo meziskládku se složením, na vzdálenost do 1 km</t>
  </si>
  <si>
    <t>https://podminky.urs.cz/item/CS_URS_2023_02/997013501</t>
  </si>
  <si>
    <t>19</t>
  </si>
  <si>
    <t>997013509</t>
  </si>
  <si>
    <t>Příplatek k odvozu suti a vybouraných hmot na skládku ZKD 1 km přes 1 km</t>
  </si>
  <si>
    <t>-1953515034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</si>
  <si>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</si>
  <si>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</si>
  <si>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46,187*5 'Přepočtené koeficientem množství</t>
  </si>
  <si>
    <t>20</t>
  </si>
  <si>
    <t>997013631</t>
  </si>
  <si>
    <t>Poplatek za uložení na skládce (skládkovné) stavebního odpadu směsného kód odpadu 17 09 04</t>
  </si>
  <si>
    <t>-1084869838</t>
  </si>
  <si>
    <t>Poplatek za uložení stavebního odpadu na skládce (skládkovné) směsného stavebního a demoličního zatříděného do Katalogu odpadů pod kódem 17 09 04</t>
  </si>
  <si>
    <t>https://podminky.urs.cz/item/CS_URS_2023_02/997013631</t>
  </si>
  <si>
    <t>997013811</t>
  </si>
  <si>
    <t>Poplatek za uložení na skládce (skládkovné) stavebního odpadu dřevěného kód odpadu 17 02 01</t>
  </si>
  <si>
    <t>625711327</t>
  </si>
  <si>
    <t>Poplatek za uložení stavebního odpadu na skládce (skládkovné) dřevěného zatříděného do Katalogu odpadů pod kódem 17 02 01</t>
  </si>
  <si>
    <t>https://podminky.urs.cz/item/CS_URS_2023_02/997013811</t>
  </si>
  <si>
    <t>22</t>
  </si>
  <si>
    <t>997013812</t>
  </si>
  <si>
    <t>Poplatek za uložení na skládce (skládkovné) stavebního odpadu na bázi sádry kód odpadu 17 08 02</t>
  </si>
  <si>
    <t>-1064448424</t>
  </si>
  <si>
    <t>Poplatek za uložení stavebního odpadu na skládce (skládkovné) z materiálů na bázi sádry zatříděného do Katalogu odpadů pod kódem 17 08 02</t>
  </si>
  <si>
    <t>https://podminky.urs.cz/item/CS_URS_2023_02/997013812</t>
  </si>
  <si>
    <t>23</t>
  </si>
  <si>
    <t>997013814</t>
  </si>
  <si>
    <t>Poplatek za uložení na skládce (skládkovné) stavebního odpadu izolací kód odpadu 17 06 04</t>
  </si>
  <si>
    <t>1088357397</t>
  </si>
  <si>
    <t>Poplatek za uložení stavebního odpadu na skládce (skládkovné) z izolačních materiálů zatříděného do Katalogu odpadů pod kódem 17 06 04</t>
  </si>
  <si>
    <t>https://podminky.urs.cz/item/CS_URS_2023_02/997013814</t>
  </si>
  <si>
    <t>24</t>
  </si>
  <si>
    <t>997013821</t>
  </si>
  <si>
    <t>Poplatek za uložení na skládce (skládkovné) stavebního odpadu s obsahem azbestu kód odpadu 17 06 05</t>
  </si>
  <si>
    <t>1583764666</t>
  </si>
  <si>
    <t>Poplatek za uložení stavebního odpadu na skládce (skládkovné) ze stavebních materiálů obsahujících azbest zatříděných do Katalogu odpadů pod kódem 17 06 05</t>
  </si>
  <si>
    <t>https://podminky.urs.cz/item/CS_URS_2023_02/997013821</t>
  </si>
  <si>
    <t>25</t>
  </si>
  <si>
    <t>997013861</t>
  </si>
  <si>
    <t>Poplatek za uložení stavebního odpadu na recyklační skládce (skládkovné) z prostého betonu kód odpadu 17 01 01</t>
  </si>
  <si>
    <t>-969751108</t>
  </si>
  <si>
    <t>Poplatek za uložení stavebního odpadu na recyklační skládce (skládkovné) z prostého betonu zatříděného do Katalogu odpadů pod kódem 17 01 01</t>
  </si>
  <si>
    <t>https://podminky.urs.cz/item/CS_URS_2023_02/997013861</t>
  </si>
  <si>
    <t>26</t>
  </si>
  <si>
    <t>997013875</t>
  </si>
  <si>
    <t>Poplatek za uložení stavebního odpadu na recyklační skládce (skládkovné) asfaltového bez obsahu dehtu zatříděného do Katalogu odpadů pod kódem 17 03 02</t>
  </si>
  <si>
    <t>1060565933</t>
  </si>
  <si>
    <t>https://podminky.urs.cz/item/CS_URS_2023_02/997013875</t>
  </si>
  <si>
    <t>998</t>
  </si>
  <si>
    <t>Přesun hmot</t>
  </si>
  <si>
    <t>27</t>
  </si>
  <si>
    <t>998011001</t>
  </si>
  <si>
    <t>Přesun hmot pro budovy zděné v do 6 m</t>
  </si>
  <si>
    <t>-377154670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</si>
  <si>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</si>
  <si>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https://podminky.urs.cz/item/CS_URS_2023_02/998011001</t>
  </si>
  <si>
    <t>PSV</t>
  </si>
  <si>
    <t>Práce a dodávky PSV</t>
  </si>
  <si>
    <t>711</t>
  </si>
  <si>
    <t>Izolace proti vodě, vlhkosti a plynům</t>
  </si>
  <si>
    <t>28</t>
  </si>
  <si>
    <t>711111001</t>
  </si>
  <si>
    <t>Provedení izolace proti zemní vlhkosti vodorovné za studena nátěrem penetračním</t>
  </si>
  <si>
    <t>1775772616</t>
  </si>
  <si>
    <t>Provedení izolace proti zemní vlhkosti natěradly a tmely za studena na ploše vodorovné V nátěrem penetračním</t>
  </si>
  <si>
    <t>https://podminky.urs.cz/item/CS_URS_2023_02/711111001</t>
  </si>
  <si>
    <t>103,4</t>
  </si>
  <si>
    <t>29</t>
  </si>
  <si>
    <t>11163150</t>
  </si>
  <si>
    <t>lak penetrační asfaltový</t>
  </si>
  <si>
    <t>32</t>
  </si>
  <si>
    <t>-1648262104</t>
  </si>
  <si>
    <t>103,4*0,0003 'Přepočtené koeficientem množství</t>
  </si>
  <si>
    <t>30</t>
  </si>
  <si>
    <t>711131811</t>
  </si>
  <si>
    <t>Odstranění izolace proti zemní vlhkosti vodorovné</t>
  </si>
  <si>
    <t>-1658158197</t>
  </si>
  <si>
    <t>Odstranění izolace proti zemní vlhkosti na ploše vodorovné V</t>
  </si>
  <si>
    <t>https://podminky.urs.cz/item/CS_URS_2023_02/711131811</t>
  </si>
  <si>
    <t>31</t>
  </si>
  <si>
    <t>711141559</t>
  </si>
  <si>
    <t>Provedení izolace proti zemní vlhkosti pásy přitavením vodorovné NAIP</t>
  </si>
  <si>
    <t>-1104556136</t>
  </si>
  <si>
    <t>Provedení izolace proti zemní vlhkosti pásy přitavením NAIP na ploše vodorovné V</t>
  </si>
  <si>
    <t>https://podminky.urs.cz/item/CS_URS_2023_02/711141559</t>
  </si>
  <si>
    <t>62855001</t>
  </si>
  <si>
    <t>pás asfaltový natavitelný modifikovaný SBS s vložkou z polyesterové rohože a spalitelnou PE fólií nebo jemnozrnným minerálním posypem na horním povrchu tl 4,0mm</t>
  </si>
  <si>
    <t>1946355572</t>
  </si>
  <si>
    <t>103,4*1,1655 'Přepočtené koeficientem množství</t>
  </si>
  <si>
    <t>33</t>
  </si>
  <si>
    <t>998711101</t>
  </si>
  <si>
    <t>Přesun hmot tonážní pro izolace proti vodě, vlhkosti a plynům v objektech v do 6 m</t>
  </si>
  <si>
    <t>-820624325</t>
  </si>
  <si>
    <t>Přesun hmot pro izolace proti vodě, vlhkosti a plynům stanovený z hmotnosti přesunovaného materiálu vodorovná dopravní vzdálenost do 50 m v objektech výšky do 6 m</t>
  </si>
  <si>
    <t>https://podminky.urs.cz/item/CS_URS_2023_02/998711101</t>
  </si>
  <si>
    <t>712</t>
  </si>
  <si>
    <t>Povlakové krytiny</t>
  </si>
  <si>
    <t>34</t>
  </si>
  <si>
    <t>712340833</t>
  </si>
  <si>
    <t>Odstranění povlakové krytiny střech do 10° z pásů NAIP přitavených v plné ploše třívrstvé</t>
  </si>
  <si>
    <t>-124650675</t>
  </si>
  <si>
    <t>Odstranění povlakové krytiny střech plochých do 10° z přitavených pásů NAIP v plné ploše třívrstvé</t>
  </si>
  <si>
    <t>https://podminky.urs.cz/item/CS_URS_2023_02/712340833</t>
  </si>
  <si>
    <t>7,9*(2,4*5+0,81)</t>
  </si>
  <si>
    <t>35</t>
  </si>
  <si>
    <t>712340834</t>
  </si>
  <si>
    <t>Příplatek k odstranění povlakové krytiny střech do 10° z pásů NAIP přitavených v plné ploše ZKD vrstvu</t>
  </si>
  <si>
    <t>1754173696</t>
  </si>
  <si>
    <t>Odstranění povlakové krytiny střech plochých do 10° z přitavených pásů NAIP v plné ploše Příplatek k ceně - 0833 za každou další vrstvu</t>
  </si>
  <si>
    <t>https://podminky.urs.cz/item/CS_URS_2023_02/712340834</t>
  </si>
  <si>
    <t>101,199*2 'Přepočtené koeficientem množství</t>
  </si>
  <si>
    <t>36</t>
  </si>
  <si>
    <t>712363412</t>
  </si>
  <si>
    <t>Provedení povlak krytiny mechanicky kotvenou do trapézu TI tl do 100 mm krajní pole, budova v do 18 m</t>
  </si>
  <si>
    <t>1867712530</t>
  </si>
  <si>
    <t>Provedení povlakové krytiny střech plochých do 10° s mechanicky kotvenou izolací včetně položení fólie a horkovzdušného svaření tl. tepelné izolace do 100 mm budovy výšky do 18 m, kotvené do trapézového plechu nebo do dřeva krajní pole</t>
  </si>
  <si>
    <t>https://podminky.urs.cz/item/CS_URS_2023_02/712363412</t>
  </si>
  <si>
    <t>37</t>
  </si>
  <si>
    <t>28322012</t>
  </si>
  <si>
    <t>fólie hydroizolační střešní mPVC mechanicky kotvená šedá tl 1,5mm</t>
  </si>
  <si>
    <t>1363927803</t>
  </si>
  <si>
    <t>101,199*1,1655 'Přepočtené koeficientem množství</t>
  </si>
  <si>
    <t>38</t>
  </si>
  <si>
    <t>712861702</t>
  </si>
  <si>
    <t>Provedení povlakové krytiny vytažením na konstrukce fólií přilepenou bodově</t>
  </si>
  <si>
    <t>-528557767</t>
  </si>
  <si>
    <t>Provedení povlakové krytiny střech samostatným vytažením izolačního povlaku fólií na konstrukce převyšující úroveň střechy, přilepenou bodově</t>
  </si>
  <si>
    <t>https://podminky.urs.cz/item/CS_URS_2023_02/712861702</t>
  </si>
  <si>
    <t>4,2*0,5*3</t>
  </si>
  <si>
    <t>2,6*0,4</t>
  </si>
  <si>
    <t>7,5*0,25</t>
  </si>
  <si>
    <t>39</t>
  </si>
  <si>
    <t>1722131095</t>
  </si>
  <si>
    <t>9,215*1,2 'Přepočtené koeficientem množství</t>
  </si>
  <si>
    <t>40</t>
  </si>
  <si>
    <t>998712101</t>
  </si>
  <si>
    <t>Přesun hmot tonážní tonážní pro krytiny povlakové v objektech v do 6 m</t>
  </si>
  <si>
    <t>-243805176</t>
  </si>
  <si>
    <t>Přesun hmot pro povlakové krytiny stanovený z hmotnosti přesunovaného materiálu vodorovná dopravní vzdálenost do 50 m v objektech výšky do 6 m</t>
  </si>
  <si>
    <t>https://podminky.urs.cz/item/CS_URS_2023_02/998712101</t>
  </si>
  <si>
    <t>713</t>
  </si>
  <si>
    <t>Izolace tepelné</t>
  </si>
  <si>
    <t>41</t>
  </si>
  <si>
    <t>713110811</t>
  </si>
  <si>
    <t>Odstranění tepelné izolace stropů volně kladené z vláknitých materiálů suchých tl do 100 mm</t>
  </si>
  <si>
    <t>-603172247</t>
  </si>
  <si>
    <t>Odstranění tepelné izolace stropů nebo podhledů z rohoží, pásů, dílců, desek, bloků volně kladených z vláknitých materiálů suchých, tloušťka izolace do 100 mm</t>
  </si>
  <si>
    <t>https://podminky.urs.cz/item/CS_URS_2023_02/713110811</t>
  </si>
  <si>
    <t>109*2</t>
  </si>
  <si>
    <t>42</t>
  </si>
  <si>
    <t>713111111</t>
  </si>
  <si>
    <t>Montáž izolace tepelné vrchem stropů volně kladenými rohožemi, pásy, dílci, deskami</t>
  </si>
  <si>
    <t>-2076782182</t>
  </si>
  <si>
    <t>Montáž tepelné izolace stropů rohožemi, pásy, dílci, deskami, bloky (izolační materiál ve specifikaci) vrchem bez překrytí lepenkou kladenými volně</t>
  </si>
  <si>
    <t>https://podminky.urs.cz/item/CS_URS_2023_02/713111111</t>
  </si>
  <si>
    <t>109,02*3</t>
  </si>
  <si>
    <t>43</t>
  </si>
  <si>
    <t>28376511</t>
  </si>
  <si>
    <t>deska izolační PIR s oboustrannou kompozitní fólií s hliníkovou vložkou pro ploché střechy λ=0,023 tl 60mm</t>
  </si>
  <si>
    <t>187872130</t>
  </si>
  <si>
    <t>109,02*1,05 'Přepočtené koeficientem množství</t>
  </si>
  <si>
    <t>44</t>
  </si>
  <si>
    <t>63152131</t>
  </si>
  <si>
    <t>pás tepelně izolační univerzální λ=0,034-0,035 tl 60mm</t>
  </si>
  <si>
    <t>1498852294</t>
  </si>
  <si>
    <t>45</t>
  </si>
  <si>
    <t>63152133</t>
  </si>
  <si>
    <t>pás tepelně izolační univerzální λ=0,034-0,035 tl 100mm</t>
  </si>
  <si>
    <t>-1784207847</t>
  </si>
  <si>
    <t>46</t>
  </si>
  <si>
    <t>713120821</t>
  </si>
  <si>
    <t>Odstranění tepelné izolace podlah volně kladené z polystyrenu suchého tl do 100 mm</t>
  </si>
  <si>
    <t>1296187466</t>
  </si>
  <si>
    <t>Odstranění tepelné izolace podlah z rohoží, pásů, dílců, desek, bloků podlah volně kladených nebo mezi trámy z polystyrenu, tloušťka izolace suchého, tloušťka izolace do 100 mm</t>
  </si>
  <si>
    <t>https://podminky.urs.cz/item/CS_URS_2023_02/713120821</t>
  </si>
  <si>
    <t>47</t>
  </si>
  <si>
    <t>713121121</t>
  </si>
  <si>
    <t>Montáž izolace tepelné podlah volně kladenými rohožemi, pásy, dílci, deskami 2 vrstvy</t>
  </si>
  <si>
    <t>349383195</t>
  </si>
  <si>
    <t>Montáž tepelné izolace podlah rohožemi, pásy, deskami, dílci, bloky (izolační materiál ve specifikaci) kladenými volně dvouvrstvá</t>
  </si>
  <si>
    <t>https://podminky.urs.cz/item/CS_URS_2023_02/713121121</t>
  </si>
  <si>
    <t>48</t>
  </si>
  <si>
    <t>28376816</t>
  </si>
  <si>
    <t>deska fenolická tepelně izolační podlahová λ=0,021 tl 40mm</t>
  </si>
  <si>
    <t>-1078843030</t>
  </si>
  <si>
    <t>103,4*2,1 'Přepočtené koeficientem množství</t>
  </si>
  <si>
    <t>49</t>
  </si>
  <si>
    <t>713130811</t>
  </si>
  <si>
    <t>Odstranění tepelné izolace stěn volně kladené z vláknitých materiálů tl do 100 mm</t>
  </si>
  <si>
    <t>864281198</t>
  </si>
  <si>
    <t>Odstranění tepelné izolace stěn a příček z rohoží, pásů, dílců, desek, bloků volně kladených z vláknitých materiálů, tloušťka izolace do 100 mm</t>
  </si>
  <si>
    <t>https://podminky.urs.cz/item/CS_URS_2023_02/713130811</t>
  </si>
  <si>
    <t>Poznámka k položce:
bourané otvory</t>
  </si>
  <si>
    <t>2,51*3</t>
  </si>
  <si>
    <t>50</t>
  </si>
  <si>
    <t>713141131</t>
  </si>
  <si>
    <t>Montáž izolace tepelné střech plochých lepené za studena plně 1 vrstva rohoží, pásů, dílců, desek</t>
  </si>
  <si>
    <t>976478192</t>
  </si>
  <si>
    <t>Montáž tepelné izolace střech plochých rohožemi, pásy, deskami, dílci, bloky (izolační materiál ve specifikaci) přilepenými za studena zplna, jednovrstvá</t>
  </si>
  <si>
    <t>https://podminky.urs.cz/item/CS_URS_2023_02/713141131</t>
  </si>
  <si>
    <t>0,5*6"světlíky</t>
  </si>
  <si>
    <t>51</t>
  </si>
  <si>
    <t>28376141</t>
  </si>
  <si>
    <t>klín izolační spád do 5% EPS 100</t>
  </si>
  <si>
    <t>-474914605</t>
  </si>
  <si>
    <t>0,5*0,02*6</t>
  </si>
  <si>
    <t>52</t>
  </si>
  <si>
    <t>713141151</t>
  </si>
  <si>
    <t>Montáž izolace tepelné střech plochých kladené volně 1 vrstva rohoží, pásů, dílců, desek</t>
  </si>
  <si>
    <t>1386745418</t>
  </si>
  <si>
    <t>Montáž tepelné izolace střech plochých rohožemi, pásy, deskami, dílci, bloky (izolační materiál ve specifikaci) kladenými volně jednovrstvá</t>
  </si>
  <si>
    <t>https://podminky.urs.cz/item/CS_URS_2023_02/713141151</t>
  </si>
  <si>
    <t>101,199</t>
  </si>
  <si>
    <t>53</t>
  </si>
  <si>
    <t>63151495</t>
  </si>
  <si>
    <t>deska tepelně izolační minerální plochých střech vrchní vrstva 70kPa λ=0,038-0,039 tl 30mm</t>
  </si>
  <si>
    <t>1382386801</t>
  </si>
  <si>
    <t>101,199*1,05 'Přepočtené koeficientem množství</t>
  </si>
  <si>
    <t>54</t>
  </si>
  <si>
    <t>998713101</t>
  </si>
  <si>
    <t>Přesun hmot tonážní pro izolace tepelné v objektech v do 6 m</t>
  </si>
  <si>
    <t>-208038056</t>
  </si>
  <si>
    <t>Přesun hmot pro izolace tepelné stanovený z hmotnosti přesunovaného materiálu vodorovná dopravní vzdálenost do 50 m v objektech výšky do 6 m</t>
  </si>
  <si>
    <t>https://podminky.urs.cz/item/CS_URS_2023_02/998713101</t>
  </si>
  <si>
    <t>714</t>
  </si>
  <si>
    <t>Akustická a protiotřesová opatření</t>
  </si>
  <si>
    <t>55</t>
  </si>
  <si>
    <t>714111201</t>
  </si>
  <si>
    <t>Montáž akustických obkladů pohltivých z dřevěných panelů s vloženou lištou</t>
  </si>
  <si>
    <t>1625812990</t>
  </si>
  <si>
    <t>Montáž akustických obkladů pohltivých z dřevěných panelů bez podkladového roštu se zdůrazněnými spárami vloženou lištou</t>
  </si>
  <si>
    <t>https://podminky.urs.cz/item/CS_URS_2023_02/714111201</t>
  </si>
  <si>
    <t>Poznámka k položce:
Jednotlivé sestavy absorbérů budou olemovány ukončujícími hliníkovými profily rozměru 25x25x13mm v délkách:
6+6+1,8+18=15,6m
2,4+2,4+1,8+1,8=8,4m
0,6+0,6+1,8+1,8=4,8m
0,6+0,6+1,8+1,8=4,8m
Celkem tedy 33,6m.</t>
  </si>
  <si>
    <t>6*1,8+0,6*1,8*2+2,4*1,8</t>
  </si>
  <si>
    <t>56</t>
  </si>
  <si>
    <t>123456R</t>
  </si>
  <si>
    <t>-131585391</t>
  </si>
  <si>
    <t>Stěnové absorbéry včetně lemování a podkladové konstrukce</t>
  </si>
  <si>
    <t>725</t>
  </si>
  <si>
    <t>Zdravotechnika - zařizovací předměty</t>
  </si>
  <si>
    <t>57</t>
  </si>
  <si>
    <t>725291631</t>
  </si>
  <si>
    <t>Doplňky zařízení koupelen a záchodů nerezové zásobník papírových ručníků</t>
  </si>
  <si>
    <t>soubor</t>
  </si>
  <si>
    <t>154733304</t>
  </si>
  <si>
    <t>https://podminky.urs.cz/item/CS_URS_2023_02/725291631</t>
  </si>
  <si>
    <t>58</t>
  </si>
  <si>
    <t>72529164R</t>
  </si>
  <si>
    <t>Doplňky zařízení koupelen a záchodů nerezové madlo TP1</t>
  </si>
  <si>
    <t>1575584689</t>
  </si>
  <si>
    <t>59</t>
  </si>
  <si>
    <t>725291R1</t>
  </si>
  <si>
    <t>odpadkový koš nerez</t>
  </si>
  <si>
    <t>945454283</t>
  </si>
  <si>
    <t>60</t>
  </si>
  <si>
    <t>725291R2</t>
  </si>
  <si>
    <t>WC čistící souprava nerez</t>
  </si>
  <si>
    <t>-1319171308</t>
  </si>
  <si>
    <t>61</t>
  </si>
  <si>
    <t>725291R3</t>
  </si>
  <si>
    <t>Dávkovač mýdla nerez</t>
  </si>
  <si>
    <t>-1425247981</t>
  </si>
  <si>
    <t>62</t>
  </si>
  <si>
    <t>725291R5</t>
  </si>
  <si>
    <t>háček chrom</t>
  </si>
  <si>
    <t>779814881</t>
  </si>
  <si>
    <t>63</t>
  </si>
  <si>
    <t>725292R2</t>
  </si>
  <si>
    <t>Madlo TP2</t>
  </si>
  <si>
    <t>-762350970</t>
  </si>
  <si>
    <t>64</t>
  </si>
  <si>
    <t>725292R3</t>
  </si>
  <si>
    <t>Madlo TP3</t>
  </si>
  <si>
    <t>-928148621</t>
  </si>
  <si>
    <t>65</t>
  </si>
  <si>
    <t>725292R4</t>
  </si>
  <si>
    <t>Zrcadlo TP4</t>
  </si>
  <si>
    <t>-702956243</t>
  </si>
  <si>
    <t>66</t>
  </si>
  <si>
    <t>725292R6</t>
  </si>
  <si>
    <t>Madlo TP6</t>
  </si>
  <si>
    <t>347543227</t>
  </si>
  <si>
    <t>762</t>
  </si>
  <si>
    <t>Konstrukce tesařské</t>
  </si>
  <si>
    <t>67</t>
  </si>
  <si>
    <t>762085112</t>
  </si>
  <si>
    <t>Montáž svorníků nebo šroubů dl přes 150 do 300 mm</t>
  </si>
  <si>
    <t>1919707529</t>
  </si>
  <si>
    <t>Montáž ocelových spojovacích prostředků (materiál ve specifikaci) svorníků nebo šroubů délky přes 150 do 300 mm</t>
  </si>
  <si>
    <t>https://podminky.urs.cz/item/CS_URS_2023_02/762085112</t>
  </si>
  <si>
    <t>246*2</t>
  </si>
  <si>
    <t>68</t>
  </si>
  <si>
    <t>31197006</t>
  </si>
  <si>
    <t>tyč závitová Pz 4.6 M16</t>
  </si>
  <si>
    <t>-456145894</t>
  </si>
  <si>
    <t>492*0,3 'Přepočtené koeficientem množství</t>
  </si>
  <si>
    <t>69</t>
  </si>
  <si>
    <t>31111008</t>
  </si>
  <si>
    <t>matice přesná šestihranná Pz DIN 934-8 M16</t>
  </si>
  <si>
    <t>100 kus</t>
  </si>
  <si>
    <t>-760164878</t>
  </si>
  <si>
    <t>246*2*2*0,01</t>
  </si>
  <si>
    <t>70</t>
  </si>
  <si>
    <t>31120008</t>
  </si>
  <si>
    <t>podložka DIN 125-A ZB D 16mm</t>
  </si>
  <si>
    <t>-1329959853</t>
  </si>
  <si>
    <t>9,84</t>
  </si>
  <si>
    <t>71</t>
  </si>
  <si>
    <t>762132138</t>
  </si>
  <si>
    <t>Montáž bednění stěn z hoblovaných prken tl do 32 mm na pero a drážku, na polodrážku nebo na vložené pero</t>
  </si>
  <si>
    <t>1624978791</t>
  </si>
  <si>
    <t>Montáž bednění stěn z hoblovaných prken tl. do 32 mm na pero a drážku, na polodrážku, na vložené pero</t>
  </si>
  <si>
    <t>https://podminky.urs.cz/item/CS_URS_2023_02/762132138</t>
  </si>
  <si>
    <t>6,84"štít</t>
  </si>
  <si>
    <t>72</t>
  </si>
  <si>
    <t>61191160</t>
  </si>
  <si>
    <t>palubky obkladové sibiřský modřín profil rhombus 20x95mm jakost A/B</t>
  </si>
  <si>
    <t>1851837861</t>
  </si>
  <si>
    <t>6,84*1,05 'Přepočtené koeficientem množství</t>
  </si>
  <si>
    <t>73</t>
  </si>
  <si>
    <t>762132811</t>
  </si>
  <si>
    <t>DeMontáž bednění svislých stěn z prken hoblovaných jednostranně</t>
  </si>
  <si>
    <t>-2088209410</t>
  </si>
  <si>
    <t>Demontáž bednění svislých stěn a nadstřešních stěn z jednostranně hoblovaných prken</t>
  </si>
  <si>
    <t>https://podminky.urs.cz/item/CS_URS_2023_02/762132811</t>
  </si>
  <si>
    <t>4,6*2*3*2</t>
  </si>
  <si>
    <t>74</t>
  </si>
  <si>
    <t>762191912</t>
  </si>
  <si>
    <t>Zabednění otvoru ve stěně prkny tl do 32 mm pl jednotlivě přes 1 do 4 m2</t>
  </si>
  <si>
    <t>-250876382</t>
  </si>
  <si>
    <t>Zabednění otvorů ve stěnách prkny nebo fošnami (materiál v ceně) tl. do 32 mm, otvoru plochy jednotlivě přes 1 do 4 m2</t>
  </si>
  <si>
    <t>https://podminky.urs.cz/item/CS_URS_2023_02/762191912</t>
  </si>
  <si>
    <t>2,6*3</t>
  </si>
  <si>
    <t>75</t>
  </si>
  <si>
    <t>762192901</t>
  </si>
  <si>
    <t>Montáž doplnění části kce stěny z hranolů průřezové pl do 120 cm2</t>
  </si>
  <si>
    <t>-244764521</t>
  </si>
  <si>
    <t>Doplnění části konstrukce stěny z hraněného řeziva - montáž (materiál ve specifikaci) průřezové plochy do 120 cm2</t>
  </si>
  <si>
    <t>https://podminky.urs.cz/item/CS_URS_2023_02/762192901</t>
  </si>
  <si>
    <t>3*3</t>
  </si>
  <si>
    <t>2*1</t>
  </si>
  <si>
    <t>2*7</t>
  </si>
  <si>
    <t>76</t>
  </si>
  <si>
    <t>61223263</t>
  </si>
  <si>
    <t>hranol konstrukční KVH lepený průřezu 80x80-280mm nepohledový</t>
  </si>
  <si>
    <t>-2019285143</t>
  </si>
  <si>
    <t>3*3*0,08*0,12</t>
  </si>
  <si>
    <t>2*1*0,12*0,18</t>
  </si>
  <si>
    <t>2*7*0,05*0,12</t>
  </si>
  <si>
    <t>77</t>
  </si>
  <si>
    <t>762332941</t>
  </si>
  <si>
    <t>Montáž doplnění části střešní vazby hranoly hoblovanými průřezové pl do 120 cm2</t>
  </si>
  <si>
    <t>948016511</t>
  </si>
  <si>
    <t>Doplnění střešní vazby řezivem - montáž (materiál ve specifikaci) hoblovaným, průřezové plochy do 120 cm2</t>
  </si>
  <si>
    <t>https://podminky.urs.cz/item/CS_URS_2023_02/762332941</t>
  </si>
  <si>
    <t>2,26*(5+15)</t>
  </si>
  <si>
    <t>2,4*12</t>
  </si>
  <si>
    <t>1*12</t>
  </si>
  <si>
    <t>2,3*12</t>
  </si>
  <si>
    <t>1,8*12</t>
  </si>
  <si>
    <t>0,5*246</t>
  </si>
  <si>
    <t>78</t>
  </si>
  <si>
    <t>61223261</t>
  </si>
  <si>
    <t>hranol konstrukční KVH lepený průřezu 50x80-200mm nepohledový</t>
  </si>
  <si>
    <t>1501176178</t>
  </si>
  <si>
    <t>2,26*(5+15)*0,05*0,15</t>
  </si>
  <si>
    <t>2,4*12*0,05*0,1</t>
  </si>
  <si>
    <t>1*12*0,05*0,1</t>
  </si>
  <si>
    <t>2,3*12*0,05*0,1</t>
  </si>
  <si>
    <t>1,8*12*0,05*0,1</t>
  </si>
  <si>
    <t>0,5*246*0,05*0,05</t>
  </si>
  <si>
    <t>79</t>
  </si>
  <si>
    <t>762341811</t>
  </si>
  <si>
    <t>Demontáž bednění střech z prken</t>
  </si>
  <si>
    <t>-1912402739</t>
  </si>
  <si>
    <t>Demontáž bednění a laťování bednění střech rovných, obloukových, sklonu do 60° se všemi nadstřešními konstrukcemi z prken hrubých, hoblovaných tl. do 32 mm</t>
  </si>
  <si>
    <t>https://podminky.urs.cz/item/CS_URS_2023_02/762341811</t>
  </si>
  <si>
    <t>2,35*3"světlíky</t>
  </si>
  <si>
    <t>80</t>
  </si>
  <si>
    <t>762342511</t>
  </si>
  <si>
    <t>Montáž kontralatí na podklad bez tepelné izolace</t>
  </si>
  <si>
    <t>-1847097012</t>
  </si>
  <si>
    <t>Montáž laťování montáž kontralatí na podklad bez tepelné izolace</t>
  </si>
  <si>
    <t>https://podminky.urs.cz/item/CS_URS_2023_02/762342511</t>
  </si>
  <si>
    <t>0,3*32,23"žlab</t>
  </si>
  <si>
    <t>0,6*64,45"atika</t>
  </si>
  <si>
    <t>81</t>
  </si>
  <si>
    <t>60514114</t>
  </si>
  <si>
    <t>řezivo jehličnaté lať impregnovaná dl 4 m</t>
  </si>
  <si>
    <t>-909338562</t>
  </si>
  <si>
    <t>0,3*32,23*0,04*0,06"žlab</t>
  </si>
  <si>
    <t>0,6*64,45*0,05*0,05"atika</t>
  </si>
  <si>
    <t>82</t>
  </si>
  <si>
    <t>762343811</t>
  </si>
  <si>
    <t>Demontáž bednění okapů a štítových říms z prken</t>
  </si>
  <si>
    <t>2125902837</t>
  </si>
  <si>
    <t>Demontáž bednění a laťování bednění okapů a štítových říms, včetně kostry, krajnice a závětrného prkna, pevných žaluzií a bednění z dílců, z prken hrubých, hoblovaných tl. do 32 mm</t>
  </si>
  <si>
    <t>https://podminky.urs.cz/item/CS_URS_2023_02/762343811</t>
  </si>
  <si>
    <t>0,33*7,85</t>
  </si>
  <si>
    <t>2,4*5*0,33</t>
  </si>
  <si>
    <t>7,85*0,65+7,85*0,34</t>
  </si>
  <si>
    <t>(9,74+2,4)*0,7</t>
  </si>
  <si>
    <t>83</t>
  </si>
  <si>
    <t>762431220</t>
  </si>
  <si>
    <t>Montáž obložení stěn deskami dřevotřískovými na sraz</t>
  </si>
  <si>
    <t>748928422</t>
  </si>
  <si>
    <t>Obložení stěn montáž deskami z dřevovláknitých hmot včetně tvarování a úpravy pro olištování spár dřevotřískovými nebo dřevoštěpkovými na sraz</t>
  </si>
  <si>
    <t>https://podminky.urs.cz/item/CS_URS_2023_02/762431220</t>
  </si>
  <si>
    <t>8,57+10,31+5,1+2,67+2,27"překližka</t>
  </si>
  <si>
    <t>84</t>
  </si>
  <si>
    <t>60621148</t>
  </si>
  <si>
    <t>překližka vodovzdorná hladká/hladká bříza tl 18mm</t>
  </si>
  <si>
    <t>1277443853</t>
  </si>
  <si>
    <t>28,92*1,1 'Přepočtené koeficientem množství</t>
  </si>
  <si>
    <t>763</t>
  </si>
  <si>
    <t>Konstrukce suché výstavby</t>
  </si>
  <si>
    <t>85</t>
  </si>
  <si>
    <t>763111441</t>
  </si>
  <si>
    <t>SDK příčka tl 100 mm profil CW+UW 50 desky 2xDFH2 12,5 s izolací EI 90 Rw do 56 dB</t>
  </si>
  <si>
    <t>-1332665390</t>
  </si>
  <si>
    <t>Příčka ze sádrokartonových desek s nosnou konstrukcí z jednoduchých ocelových profilů UW, CW dvojitě opláštěná deskami protipožárními impregnovanými DFH2 tl. 2 x 12,5 mm EI 90, příčka tl. 100 mm, profil 50, s izolací, Rw do 56 dB</t>
  </si>
  <si>
    <t>https://podminky.urs.cz/item/CS_URS_2023_02/763111441</t>
  </si>
  <si>
    <t>Poznámka k položce:
červená</t>
  </si>
  <si>
    <t>(1,98+2,2+0,7+4,77+2,1)*2,96</t>
  </si>
  <si>
    <t>-1,8*1,97</t>
  </si>
  <si>
    <t>86</t>
  </si>
  <si>
    <t>763111447</t>
  </si>
  <si>
    <t>SDK příčka tl 150 mm profil CW+UW 100 desky 2xDFH2 12,5 s izolací EI 90 Rw do 59 dB</t>
  </si>
  <si>
    <t>495307191</t>
  </si>
  <si>
    <t>Příčka ze sádrokartonových desek s nosnou konstrukcí z jednoduchých ocelových profilů UW, CW dvojitě opláštěná deskami protipožárními impregnovanými DFH2 tl. 2 x 12,5 mm EI 90, příčka tl. 150 mm, profil 100, s izolací, Rw do 59 dB</t>
  </si>
  <si>
    <t>https://podminky.urs.cz/item/CS_URS_2023_02/763111447</t>
  </si>
  <si>
    <t>Poznámka k položce:
fialová</t>
  </si>
  <si>
    <t>(2,173+2,15)*2,96</t>
  </si>
  <si>
    <t>87</t>
  </si>
  <si>
    <t>763111741</t>
  </si>
  <si>
    <t>Montáž parotěsné zábrany do SDK příčky</t>
  </si>
  <si>
    <t>2033031603</t>
  </si>
  <si>
    <t>Příčka ze sádrokartonových desek ostatní konstrukce a práce na příčkách ze sádrokartonových desek montáž parotěsné zábrany</t>
  </si>
  <si>
    <t>https://podminky.urs.cz/item/CS_URS_2023_02/763111741</t>
  </si>
  <si>
    <t>(11,97+9+9,57+2,1+2,4)*3</t>
  </si>
  <si>
    <t>-1,8*2,6-2,1*1,73-1,2*1,73</t>
  </si>
  <si>
    <t>3*0,5"tělocvična</t>
  </si>
  <si>
    <t>88</t>
  </si>
  <si>
    <t>28329027</t>
  </si>
  <si>
    <t>fólie PE vyztužená Al vrstvou pro parotěsnou vrstvu 150g/m2</t>
  </si>
  <si>
    <t>485463308</t>
  </si>
  <si>
    <t>96,231*1,1235 'Přepočtené koeficientem množství</t>
  </si>
  <si>
    <t>89</t>
  </si>
  <si>
    <t>763111811</t>
  </si>
  <si>
    <t>Demontáž SDK příčky s jednoduchou ocelovou nosnou konstrukcí opláštění jednoduché</t>
  </si>
  <si>
    <t>750677054</t>
  </si>
  <si>
    <t>Demontáž příček ze sádrokartonových desek s nosnou konstrukcí z ocelových profilů jednoduchých, opláštění jednoduché</t>
  </si>
  <si>
    <t>https://podminky.urs.cz/item/CS_URS_2023_02/763111811</t>
  </si>
  <si>
    <t>(3,6*2+3,55*2+3,3*2+3,2+1,85+1,38+1,65+1,45+1,65+1,25+1+1,3*3+2,2+1+1,5)*3</t>
  </si>
  <si>
    <t>90</t>
  </si>
  <si>
    <t>763112322</t>
  </si>
  <si>
    <t>SDK příčka mezibytová tl 155 mm zdvojený profil CW+UW 50 desky 2xDF 12,5 s dvojitou izolací EI 90 Rw do 66 dB</t>
  </si>
  <si>
    <t>-1777412465</t>
  </si>
  <si>
    <t>Příčka mezibytová ze sádrokartonových desek s nosnou konstrukcí ze zdvojených ocelových profilů UW, CW dvojitě opláštěná deskami protipožárními DF tl. 2 x 12,5 mm s dvojitou izolací, EI 90, příčka tl. 155 mm, profil 50, Rw do 66 dB</t>
  </si>
  <si>
    <t>https://podminky.urs.cz/item/CS_URS_2023_02/763112322</t>
  </si>
  <si>
    <t>Poznámka k položce:
modrá</t>
  </si>
  <si>
    <t>6,9*2,96</t>
  </si>
  <si>
    <t>91</t>
  </si>
  <si>
    <t>763121466</t>
  </si>
  <si>
    <t>SDK stěna předsazená tl 100 mm profil CW+UW 75 desky 2xDFH2 12,5 s izolací EI 45</t>
  </si>
  <si>
    <t>466251581</t>
  </si>
  <si>
    <t>Stěna předsazená ze sádrokartonových desek s nosnou konstrukcí z ocelových profilů CW, UW dvojitě opláštěná deskami protipožárními impregnovanými DFH2 tl. 2 x 12,5 mm s izolací, EI 45, stěna tl. 100 mm, profil 75</t>
  </si>
  <si>
    <t>https://podminky.urs.cz/item/CS_URS_2023_02/763121466</t>
  </si>
  <si>
    <t>Poznámka k položce:
oranžová</t>
  </si>
  <si>
    <t>(2,105+2,15+2,47+0,65*2+2,35+1,75+0,53+2,57)*2,96</t>
  </si>
  <si>
    <t>-1,9*2,15</t>
  </si>
  <si>
    <t>92</t>
  </si>
  <si>
    <t>76312146R</t>
  </si>
  <si>
    <t>SDK stěna předsazená tl 175 mm profil CW+UW 100 desky 2xGKF 12,5 s izolací EI 45</t>
  </si>
  <si>
    <t>49079227</t>
  </si>
  <si>
    <t>Stěna předsazená ze sádrokartonových desek s nosnou konstrukcí z ocelových profilů CW, UW dvojitě opláštěná deskami protipožárními impregnovanými GKF tl. 2 x 12,5 mm s izolací, EI 45, stěna tl. 175 mm, profil 100+50</t>
  </si>
  <si>
    <t>https://podminky.urs.cz/item/CS_URS_2023_02/76312146R</t>
  </si>
  <si>
    <t>Poznámka k položce:
zelená -včetně izolace a patrotěsné folie</t>
  </si>
  <si>
    <t>(11,73+9)*2,96</t>
  </si>
  <si>
    <t>-1,8*2,6-2,1*1,73</t>
  </si>
  <si>
    <t>93</t>
  </si>
  <si>
    <t>763121811</t>
  </si>
  <si>
    <t>Demontáž SDK předsazené/šachtové stěny s jednoduchou nosnou kcí opláštění jednoduché</t>
  </si>
  <si>
    <t>-1011482209</t>
  </si>
  <si>
    <t>Demontáž předsazených nebo šachtových stěn ze sádrokartonových desek s nosnou konstrukcí z ocelových profilů jednoduchých, opláštění jednoduché</t>
  </si>
  <si>
    <t>https://podminky.urs.cz/item/CS_URS_2023_02/763121811</t>
  </si>
  <si>
    <t>(7,3+2,8+3,3)*3</t>
  </si>
  <si>
    <t>94</t>
  </si>
  <si>
    <t>763131415</t>
  </si>
  <si>
    <t>SDK podhled desky 1xA 15 s izolací dvouvrstvá spodní kce profil CD+UD</t>
  </si>
  <si>
    <t>818196261</t>
  </si>
  <si>
    <t>Podhled ze sádrokartonových desek dvouvrstvá zavěšená spodní konstrukce z ocelových profilů CD, UD jednoduše opláštěná deskou standardní A, tl. 15 mm, s izolací</t>
  </si>
  <si>
    <t>https://podminky.urs.cz/item/CS_URS_2023_02/763131415</t>
  </si>
  <si>
    <t>4,2*2+4,8+4,5+67,5"vodorovný</t>
  </si>
  <si>
    <t>23,83"světlíky</t>
  </si>
  <si>
    <t>95</t>
  </si>
  <si>
    <t>763131751</t>
  </si>
  <si>
    <t>Montáž parotěsné zábrany do SDK podhledu</t>
  </si>
  <si>
    <t>1392728614</t>
  </si>
  <si>
    <t>Podhled ze sádrokartonových desek ostatní práce a konstrukce na podhledech ze sádrokartonových desek montáž parotěsné zábrany</t>
  </si>
  <si>
    <t>https://podminky.urs.cz/item/CS_URS_2023_02/763131751</t>
  </si>
  <si>
    <t>96</t>
  </si>
  <si>
    <t>28329282</t>
  </si>
  <si>
    <t>fólie PE vyztužená Al vrstvou pro parotěsnou vrstvu 170g/m2</t>
  </si>
  <si>
    <t>-1073892516</t>
  </si>
  <si>
    <t>109,03*1,1235 'Přepočtené koeficientem množství</t>
  </si>
  <si>
    <t>97</t>
  </si>
  <si>
    <t>763131811</t>
  </si>
  <si>
    <t>Demontáž SDK podhledu s nosnou kcí dřevěnou opláštění jednoduché</t>
  </si>
  <si>
    <t>-397271701</t>
  </si>
  <si>
    <t>Demontáž podhledu nebo samostatného požárního předělu ze sádrokartonových desek s nosnou konstrukcí dvouvrstvou dřevěnou, opláštění jednoduché</t>
  </si>
  <si>
    <t>https://podminky.urs.cz/item/CS_URS_2023_02/763131811</t>
  </si>
  <si>
    <t>77,5+4,2+4,2+4,8+4,5</t>
  </si>
  <si>
    <t>23,83</t>
  </si>
  <si>
    <t>98</t>
  </si>
  <si>
    <t>763172413</t>
  </si>
  <si>
    <t>Montáž dvířek revizních protipožárních SDK kcí vel. 400 x 400 mm pro příčky a předsazené stěny</t>
  </si>
  <si>
    <t>1750950731</t>
  </si>
  <si>
    <t>Montáž dvířek pro konstrukce ze sádrokartonových desek revizních protipožárních pro příčky a předsazené stěny velikost (šxv) 400 x 400 mm</t>
  </si>
  <si>
    <t>https://podminky.urs.cz/item/CS_URS_2023_02/763172413</t>
  </si>
  <si>
    <t>99</t>
  </si>
  <si>
    <t>59030761</t>
  </si>
  <si>
    <t>dvířka revizní protipožární pro stěny a podhledy EI 60 400x400 mm</t>
  </si>
  <si>
    <t>-878627709</t>
  </si>
  <si>
    <t>100</t>
  </si>
  <si>
    <t>763172453</t>
  </si>
  <si>
    <t>Montáž dvířek revizních protipožárních SDK kcí vel. 400 x 400 mm pro podhledy</t>
  </si>
  <si>
    <t>1322673767</t>
  </si>
  <si>
    <t>Montáž dvířek pro konstrukce ze sádrokartonových desek revizních protipožárních pro podhledy velikost (šxv) 400 x 400 mm</t>
  </si>
  <si>
    <t>https://podminky.urs.cz/item/CS_URS_2023_02/763172453</t>
  </si>
  <si>
    <t>101</t>
  </si>
  <si>
    <t>59002815</t>
  </si>
  <si>
    <t>102</t>
  </si>
  <si>
    <t>763181311</t>
  </si>
  <si>
    <t>Montáž jednokřídlové kovové zárubně do SDK příčky</t>
  </si>
  <si>
    <t>-847598123</t>
  </si>
  <si>
    <t>Výplně otvorů konstrukcí ze sádrokartonových desek montáž zárubně kovové s konstrukcí jednokřídlové</t>
  </si>
  <si>
    <t>https://podminky.urs.cz/item/CS_URS_2023_02/763181311</t>
  </si>
  <si>
    <t>103</t>
  </si>
  <si>
    <t>55331590</t>
  </si>
  <si>
    <t>zárubeň jednokřídlá ocelová pro sádrokartonové příčky tl stěny 75-100mm rozměru 800/1970, 2100mm</t>
  </si>
  <si>
    <t>-1689580963</t>
  </si>
  <si>
    <t>104</t>
  </si>
  <si>
    <t>763181312</t>
  </si>
  <si>
    <t>Montáž dvoukřídlové kovové zárubně do SDK příčky</t>
  </si>
  <si>
    <t>491316726</t>
  </si>
  <si>
    <t>Výplně otvorů konstrukcí ze sádrokartonových desek montáž zárubně kovové s konstrukcí dvoukřídlové</t>
  </si>
  <si>
    <t>https://podminky.urs.cz/item/CS_URS_2023_02/763181312</t>
  </si>
  <si>
    <t>105</t>
  </si>
  <si>
    <t>55331775R</t>
  </si>
  <si>
    <t>zárubeň dvoukřídlá ocelová pro sádrokartonové příčky tl stěny 75-100mm rozměru 1800/1970, 2100mm</t>
  </si>
  <si>
    <t>763135373</t>
  </si>
  <si>
    <t>106</t>
  </si>
  <si>
    <t>763183112</t>
  </si>
  <si>
    <t>Montáž pouzdra posuvných dveří s jednou kapsou pro jedno křídlo š přes 800 do 1200 mm do SDK příčky</t>
  </si>
  <si>
    <t>-81577347</t>
  </si>
  <si>
    <t>Výplně otvorů konstrukcí ze sádrokartonových desek montáž stavebního pouzdra posuvných dveří do sádrokartonové příčky s jednou kapsou pro jedno dveřní křídlo, průchozí šířky přes 800 do 1200 mm</t>
  </si>
  <si>
    <t>https://podminky.urs.cz/item/CS_URS_2023_02/763183112</t>
  </si>
  <si>
    <t>107</t>
  </si>
  <si>
    <t>55331613</t>
  </si>
  <si>
    <t>pouzdro stavební posuvných dveří jednopouzdrové 900mm standardní rozměr</t>
  </si>
  <si>
    <t>1569566361</t>
  </si>
  <si>
    <t>108</t>
  </si>
  <si>
    <t>763431001</t>
  </si>
  <si>
    <t>Montáž minerálního podhledu s vyjímatelnými panely vel. do 0,36 m2 na zavěšený viditelný rošt</t>
  </si>
  <si>
    <t>-1295210287</t>
  </si>
  <si>
    <t>Montáž podhledu minerálního včetně zavěšeného roštu viditelného s panely vyjímatelnými, velikosti panelů do 0,36 m2</t>
  </si>
  <si>
    <t>https://podminky.urs.cz/item/CS_URS_2023_02/763431001</t>
  </si>
  <si>
    <t>49,6+15,12</t>
  </si>
  <si>
    <t>109</t>
  </si>
  <si>
    <t>6312630R</t>
  </si>
  <si>
    <t>panel akustický pohltivý 600x600mm tl 15mm</t>
  </si>
  <si>
    <t>595525436</t>
  </si>
  <si>
    <t>panel akustický pohltivý tl 15mm</t>
  </si>
  <si>
    <t>Poznámka k položce:
včetně roštu, ukončovacích profilů, akustické izolace...přesná specifikace dle TZ</t>
  </si>
  <si>
    <t>49,6*1,05 'Přepočtené koeficientem množství</t>
  </si>
  <si>
    <t>110</t>
  </si>
  <si>
    <t>6312630R2</t>
  </si>
  <si>
    <t>minerální desky odrazivé 600x600 tl. 19mm</t>
  </si>
  <si>
    <t>-1198451749</t>
  </si>
  <si>
    <t>111</t>
  </si>
  <si>
    <t>998763100</t>
  </si>
  <si>
    <t>Přesun hmot tonážní pro dřevostavby v objektech v do 6 m</t>
  </si>
  <si>
    <t>1944691573</t>
  </si>
  <si>
    <t>Přesun hmot pro dřevostavby stanovený z hmotnosti přesunovaného materiálu vodorovná dopravní vzdálenost do 50 m v objektech výšky do 6 m</t>
  </si>
  <si>
    <t>https://podminky.urs.cz/item/CS_URS_2023_02/998763100</t>
  </si>
  <si>
    <t>764</t>
  </si>
  <si>
    <t>Konstrukce klempířské</t>
  </si>
  <si>
    <t>112</t>
  </si>
  <si>
    <t>764001821</t>
  </si>
  <si>
    <t>Demontáž krytiny ze svitků nebo tabulí do suti</t>
  </si>
  <si>
    <t>-562914032</t>
  </si>
  <si>
    <t>Demontáž klempířských konstrukcí krytiny ze svitků nebo tabulí do suti</t>
  </si>
  <si>
    <t>https://podminky.urs.cz/item/CS_URS_2023_02/764001821</t>
  </si>
  <si>
    <t>7,85*(0,65+0,34)"X6</t>
  </si>
  <si>
    <t>9,6*0,16+9,74*0,7"X7</t>
  </si>
  <si>
    <t>113</t>
  </si>
  <si>
    <t>764004801</t>
  </si>
  <si>
    <t>Demontáž podokapního žlabu do suti</t>
  </si>
  <si>
    <t>784789866</t>
  </si>
  <si>
    <t>Demontáž klempířských konstrukcí žlabu podokapního do suti</t>
  </si>
  <si>
    <t>https://podminky.urs.cz/item/CS_URS_2023_02/764004801</t>
  </si>
  <si>
    <t>5*2,4+0,8"X4</t>
  </si>
  <si>
    <t>114</t>
  </si>
  <si>
    <t>764212633R</t>
  </si>
  <si>
    <t>Krycí lišta K1</t>
  </si>
  <si>
    <t>-1775987598</t>
  </si>
  <si>
    <t>115</t>
  </si>
  <si>
    <t>7642128R10</t>
  </si>
  <si>
    <t>lišta K9</t>
  </si>
  <si>
    <t>-808452484</t>
  </si>
  <si>
    <t>116</t>
  </si>
  <si>
    <t>7642128R11</t>
  </si>
  <si>
    <t>lišta K9b</t>
  </si>
  <si>
    <t>-1028378497</t>
  </si>
  <si>
    <t>117</t>
  </si>
  <si>
    <t>7642128R12</t>
  </si>
  <si>
    <t>lišta K10</t>
  </si>
  <si>
    <t>-791840051</t>
  </si>
  <si>
    <t>118</t>
  </si>
  <si>
    <t>7642128R13</t>
  </si>
  <si>
    <t>lišta K11</t>
  </si>
  <si>
    <t>-1753379478</t>
  </si>
  <si>
    <t>119</t>
  </si>
  <si>
    <t>7642128R15</t>
  </si>
  <si>
    <t>plech K13</t>
  </si>
  <si>
    <t>849472466</t>
  </si>
  <si>
    <t>120</t>
  </si>
  <si>
    <t>7642128R16</t>
  </si>
  <si>
    <t>lišta K14</t>
  </si>
  <si>
    <t>1394001325</t>
  </si>
  <si>
    <t>121</t>
  </si>
  <si>
    <t>7642128R17</t>
  </si>
  <si>
    <t>okapnice K15</t>
  </si>
  <si>
    <t>-941054703</t>
  </si>
  <si>
    <t>122</t>
  </si>
  <si>
    <t>7642128R3</t>
  </si>
  <si>
    <t>závětrná lišta K2</t>
  </si>
  <si>
    <t>-1877781478</t>
  </si>
  <si>
    <t>123</t>
  </si>
  <si>
    <t>7642128R4</t>
  </si>
  <si>
    <t>žlab K3</t>
  </si>
  <si>
    <t>559650046</t>
  </si>
  <si>
    <t>124</t>
  </si>
  <si>
    <t>7642128R5</t>
  </si>
  <si>
    <t>lišta K4</t>
  </si>
  <si>
    <t>1342440163</t>
  </si>
  <si>
    <t>125</t>
  </si>
  <si>
    <t>7642128R6</t>
  </si>
  <si>
    <t>plech K5</t>
  </si>
  <si>
    <t>-1751919502</t>
  </si>
  <si>
    <t>126</t>
  </si>
  <si>
    <t>7642128R7</t>
  </si>
  <si>
    <t>plech K6</t>
  </si>
  <si>
    <t>2070373625</t>
  </si>
  <si>
    <t>127</t>
  </si>
  <si>
    <t>7642128R8</t>
  </si>
  <si>
    <t>plech K7</t>
  </si>
  <si>
    <t>-221679076</t>
  </si>
  <si>
    <t>128</t>
  </si>
  <si>
    <t>7642128R9</t>
  </si>
  <si>
    <t>plech K8</t>
  </si>
  <si>
    <t>1446302488</t>
  </si>
  <si>
    <t>129</t>
  </si>
  <si>
    <t>764518623</t>
  </si>
  <si>
    <t>Svody kruhové včetně objímek, kolen, odskoků z Pz s povrchovou úpravou průměru 120 mm</t>
  </si>
  <si>
    <t>691686065</t>
  </si>
  <si>
    <t>Svod z pozinkovaného plechu s upraveným povrchem včetně objímek, kolen a odskoků kruhový, průměru 120 mm</t>
  </si>
  <si>
    <t>https://podminky.urs.cz/item/CS_URS_2023_02/764518623</t>
  </si>
  <si>
    <t>Poznámka k položce:
K18(b,c)</t>
  </si>
  <si>
    <t>130</t>
  </si>
  <si>
    <t>998764101</t>
  </si>
  <si>
    <t>Přesun hmot tonážní pro konstrukce klempířské v objektech v do 6 m</t>
  </si>
  <si>
    <t>-1848409506</t>
  </si>
  <si>
    <t>Přesun hmot pro konstrukce klempířské stanovený z hmotnosti přesunovaného materiálu vodorovná dopravní vzdálenost do 50 m v objektech výšky do 6 m</t>
  </si>
  <si>
    <t>https://podminky.urs.cz/item/CS_URS_2023_02/998764101</t>
  </si>
  <si>
    <t>765</t>
  </si>
  <si>
    <t>Krytina skládaná</t>
  </si>
  <si>
    <t>131</t>
  </si>
  <si>
    <t>765191013</t>
  </si>
  <si>
    <t>Montáž pojistné hydroizolační nebo parotěsné fólie kladené přes 20° volně na bednění nebo tepelnou izolaci</t>
  </si>
  <si>
    <t>-1950880882</t>
  </si>
  <si>
    <t>Montáž pojistné hydroizolační nebo parotěsné fólie kladené ve sklonu přes 20° volně na bednění nebo tepelnou izolaci</t>
  </si>
  <si>
    <t>https://podminky.urs.cz/item/CS_URS_2023_02/765191013</t>
  </si>
  <si>
    <t>132</t>
  </si>
  <si>
    <t>28329031</t>
  </si>
  <si>
    <t>fólie kontaktní difuzně propustná pro doplňkovou hydroizolační vrstvu, monolitická dvouvrstvá PES/PR 270g/m2, integrovaná samolepící páska</t>
  </si>
  <si>
    <t>849225008</t>
  </si>
  <si>
    <t>109,02*1,1 'Přepočtené koeficientem množství</t>
  </si>
  <si>
    <t>766</t>
  </si>
  <si>
    <t>Konstrukce truhlářské</t>
  </si>
  <si>
    <t>133</t>
  </si>
  <si>
    <t>766411811</t>
  </si>
  <si>
    <t>Demontáž truhlářského obložení stěn z panelů plochy do 1,5 m2</t>
  </si>
  <si>
    <t>1750351968</t>
  </si>
  <si>
    <t>Demontáž obložení stěn panely, plochy do 1,5 m2</t>
  </si>
  <si>
    <t>https://podminky.urs.cz/item/CS_URS_2023_02/766411811</t>
  </si>
  <si>
    <t>(2,51+0,44)*1,3"sololit</t>
  </si>
  <si>
    <t>134</t>
  </si>
  <si>
    <t>766411812</t>
  </si>
  <si>
    <t>Demontáž truhlářského obložení stěn z panelů plochy přes 1,5 m2</t>
  </si>
  <si>
    <t>993703030</t>
  </si>
  <si>
    <t>Demontáž obložení stěn panely, plochy přes 1,5 m2</t>
  </si>
  <si>
    <t>https://podminky.urs.cz/item/CS_URS_2023_02/766411812</t>
  </si>
  <si>
    <t>2,51*3*2"azbest</t>
  </si>
  <si>
    <t>135</t>
  </si>
  <si>
    <t>766411821</t>
  </si>
  <si>
    <t>Demontáž truhlářského obložení stěn z palubek</t>
  </si>
  <si>
    <t>567629336</t>
  </si>
  <si>
    <t>Demontáž obložení stěn palubkami</t>
  </si>
  <si>
    <t>https://podminky.urs.cz/item/CS_URS_2023_02/766411821</t>
  </si>
  <si>
    <t>2,51*3*2"prkna</t>
  </si>
  <si>
    <t>136</t>
  </si>
  <si>
    <t>766660001</t>
  </si>
  <si>
    <t>Montáž dveřních křídel otvíravých jednokřídlových š do 0,8 m do ocelové zárubně</t>
  </si>
  <si>
    <t>-1605738293</t>
  </si>
  <si>
    <t>Montáž dveřních křídel dřevěných nebo plastových otevíravých do ocelové zárubně povrchově upravených jednokřídlových, šířky do 800 mm</t>
  </si>
  <si>
    <t>https://podminky.urs.cz/item/CS_URS_2023_02/766660001</t>
  </si>
  <si>
    <t>137</t>
  </si>
  <si>
    <t>654R1</t>
  </si>
  <si>
    <t>Dveře komplet dle specifikace D3</t>
  </si>
  <si>
    <t>-992888188</t>
  </si>
  <si>
    <t>138</t>
  </si>
  <si>
    <t>654R2</t>
  </si>
  <si>
    <t>Dveře komplet dle specifikace D4</t>
  </si>
  <si>
    <t>841303615</t>
  </si>
  <si>
    <t>139</t>
  </si>
  <si>
    <t>766660012</t>
  </si>
  <si>
    <t>Montáž dveřních křídel otvíravých dvoukřídlových š přes 1,45 m do ocelové zárubně</t>
  </si>
  <si>
    <t>-1767275817</t>
  </si>
  <si>
    <t>Montáž dveřních křídel dřevěných nebo plastových otevíravých do ocelové zárubně povrchově upravených dvoukřídlových, šířky přes 1450 mm</t>
  </si>
  <si>
    <t>https://podminky.urs.cz/item/CS_URS_2023_02/766660012</t>
  </si>
  <si>
    <t>140</t>
  </si>
  <si>
    <t>654R3</t>
  </si>
  <si>
    <t>Dveře komplet dle specifikace D1</t>
  </si>
  <si>
    <t>1554498872</t>
  </si>
  <si>
    <t>141</t>
  </si>
  <si>
    <t>654R4</t>
  </si>
  <si>
    <t>Dveře komplet dle specifikace D2</t>
  </si>
  <si>
    <t>1427939628</t>
  </si>
  <si>
    <t>142</t>
  </si>
  <si>
    <t>766660312</t>
  </si>
  <si>
    <t>Montáž posuvných dveří jednokřídlových průchozí š přes 800 do 1200 mm do pouzdra s jednou kapsou</t>
  </si>
  <si>
    <t>-273130282</t>
  </si>
  <si>
    <t>Montáž dveřních křídel dřevěných nebo plastových posuvných dveří do pouzdra s jednou kapsou jednokřídlových, průchozí šířky přes 800 do 1200 mm</t>
  </si>
  <si>
    <t>https://podminky.urs.cz/item/CS_URS_2023_02/766660312</t>
  </si>
  <si>
    <t>143</t>
  </si>
  <si>
    <t>654R5</t>
  </si>
  <si>
    <t>Dveře komplet dle specifikace D5</t>
  </si>
  <si>
    <t>1533613601</t>
  </si>
  <si>
    <t>144</t>
  </si>
  <si>
    <t>766682111</t>
  </si>
  <si>
    <t>Montáž zárubní obložkových pro dveře jednokřídlové tl stěny do 170 mm</t>
  </si>
  <si>
    <t>-1488341797</t>
  </si>
  <si>
    <t>Montáž zárubní dřevěných, plastových nebo z lamina obložkových, pro dveře jednokřídlové, tloušťky stěny do 170 mm</t>
  </si>
  <si>
    <t>https://podminky.urs.cz/item/CS_URS_2023_02/766682111</t>
  </si>
  <si>
    <t>145</t>
  </si>
  <si>
    <t>61182307</t>
  </si>
  <si>
    <t>zárubeň jednokřídlá obložková s laminátovým povrchem tl stěny 60-150mm rozměru 600-1100/1970, 2100mm</t>
  </si>
  <si>
    <t>1400603382</t>
  </si>
  <si>
    <t>146</t>
  </si>
  <si>
    <t>766694116</t>
  </si>
  <si>
    <t>Montáž parapetních desek dřevěných nebo plastových š do 30 cm</t>
  </si>
  <si>
    <t>365542789</t>
  </si>
  <si>
    <t>Montáž ostatních truhlářských konstrukcí parapetních desek dřevěných nebo plastových šířky do 300 mm</t>
  </si>
  <si>
    <t>https://podminky.urs.cz/item/CS_URS_2023_02/766694116</t>
  </si>
  <si>
    <t>1,2+2,1</t>
  </si>
  <si>
    <t>147</t>
  </si>
  <si>
    <t>60794102</t>
  </si>
  <si>
    <t>parapet dřevotřískový vnitřní povrch laminátový š 260mm</t>
  </si>
  <si>
    <t>-1337296674</t>
  </si>
  <si>
    <t>148</t>
  </si>
  <si>
    <t>60794121</t>
  </si>
  <si>
    <t>koncovka PVC k parapetním dřevotřískovým deskám 600mm</t>
  </si>
  <si>
    <t>1968430321</t>
  </si>
  <si>
    <t>149</t>
  </si>
  <si>
    <t>76681111R3</t>
  </si>
  <si>
    <t>Kuchyňská linka KL2</t>
  </si>
  <si>
    <t>1410810330</t>
  </si>
  <si>
    <t>Poznámka k položce:
specifikace dle TZ (včetně myčky)</t>
  </si>
  <si>
    <t>150</t>
  </si>
  <si>
    <t>998766101</t>
  </si>
  <si>
    <t>Přesun hmot tonážní pro kce truhlářské v objektech v do 6 m</t>
  </si>
  <si>
    <t>1809922504</t>
  </si>
  <si>
    <t>Přesun hmot pro konstrukce truhlářské stanovený z hmotnosti přesunovaného materiálu vodorovná dopravní vzdálenost do 50 m v objektech výšky do 6 m</t>
  </si>
  <si>
    <t>https://podminky.urs.cz/item/CS_URS_2023_02/998766101</t>
  </si>
  <si>
    <t>767</t>
  </si>
  <si>
    <t>Konstrukce zámečnické</t>
  </si>
  <si>
    <t>151</t>
  </si>
  <si>
    <t>767311830</t>
  </si>
  <si>
    <t>Demontáž světlíků bodových se skleněnou výplní</t>
  </si>
  <si>
    <t>-1140262234</t>
  </si>
  <si>
    <t>Demontáž světlíků se skleněnou výplní bodových</t>
  </si>
  <si>
    <t>https://podminky.urs.cz/item/CS_URS_2023_02/767311830</t>
  </si>
  <si>
    <t>1,35*0,92*3</t>
  </si>
  <si>
    <t>152</t>
  </si>
  <si>
    <t>767316311</t>
  </si>
  <si>
    <t>Montáž střešního bodového světlíku přes 1 do 1,5 m2</t>
  </si>
  <si>
    <t>-1368463600</t>
  </si>
  <si>
    <t>Montáž světlíků bodových přes 1 do 1,5 m2</t>
  </si>
  <si>
    <t>https://podminky.urs.cz/item/CS_URS_2023_02/767316311</t>
  </si>
  <si>
    <t>153</t>
  </si>
  <si>
    <t>951R1</t>
  </si>
  <si>
    <t>Světlík Sv2m včetně veškerých doplňků dle specifikace PD</t>
  </si>
  <si>
    <t>1444200387</t>
  </si>
  <si>
    <t>154</t>
  </si>
  <si>
    <t>7678899R</t>
  </si>
  <si>
    <t>-829852909</t>
  </si>
  <si>
    <t>Doplnění panikového kování stávajících dveří</t>
  </si>
  <si>
    <t>155</t>
  </si>
  <si>
    <t>767896810</t>
  </si>
  <si>
    <t>Demontáž kovových lišt</t>
  </si>
  <si>
    <t>1832398525</t>
  </si>
  <si>
    <t>Demontáž lišt a okopových plechů lišt</t>
  </si>
  <si>
    <t>https://podminky.urs.cz/item/CS_URS_2023_02/767896810</t>
  </si>
  <si>
    <t>9*3"spáry</t>
  </si>
  <si>
    <t>(1,2+1,73)*2</t>
  </si>
  <si>
    <t>(2,1+1,73)*2"okna</t>
  </si>
  <si>
    <t>(1,8+2,6*2)"dveře</t>
  </si>
  <si>
    <t>156</t>
  </si>
  <si>
    <t>76799191R</t>
  </si>
  <si>
    <t>Opravy zámečnických konstrukcí ostatní - samostatné svařování</t>
  </si>
  <si>
    <t>-1503751139</t>
  </si>
  <si>
    <t>Ostatní opravy svařováním - výměna kotvení sloupků</t>
  </si>
  <si>
    <t>Poznámka k položce:
odřezání a navaření TR51/5 0,6m vč. dočasné podpěry</t>
  </si>
  <si>
    <t>157</t>
  </si>
  <si>
    <t>998767101</t>
  </si>
  <si>
    <t>Přesun hmot tonážní pro zámečnické konstrukce v objektech v do 6 m</t>
  </si>
  <si>
    <t>538611619</t>
  </si>
  <si>
    <t>Přesun hmot pro zámečnické konstrukce stanovený z hmotnosti přesunovaného materiálu vodorovná dopravní vzdálenost do 50 m v objektech výšky do 6 m</t>
  </si>
  <si>
    <t>https://podminky.urs.cz/item/CS_URS_2023_02/998767101</t>
  </si>
  <si>
    <t>771</t>
  </si>
  <si>
    <t>Podlahy z dlaždic</t>
  </si>
  <si>
    <t>158</t>
  </si>
  <si>
    <t>771111011</t>
  </si>
  <si>
    <t>Vysátí podkladu před pokládkou dlažby</t>
  </si>
  <si>
    <t>547169013</t>
  </si>
  <si>
    <t>Příprava podkladu před provedením dlažby vysátí podlah</t>
  </si>
  <si>
    <t>https://podminky.urs.cz/item/CS_URS_2023_02/771111011</t>
  </si>
  <si>
    <t>11,5+4,2</t>
  </si>
  <si>
    <t>159</t>
  </si>
  <si>
    <t>771121011</t>
  </si>
  <si>
    <t>Nátěr penetrační na podlahu</t>
  </si>
  <si>
    <t>1031952134</t>
  </si>
  <si>
    <t>Příprava podkladu před provedením dlažby nátěr penetrační na podlahu</t>
  </si>
  <si>
    <t>https://podminky.urs.cz/item/CS_URS_2023_02/771121011</t>
  </si>
  <si>
    <t>160</t>
  </si>
  <si>
    <t>771151016</t>
  </si>
  <si>
    <t>Samonivelační stěrka podlah pevnosti 20 MPa tl přes 12 do 15 mm</t>
  </si>
  <si>
    <t>-413495509</t>
  </si>
  <si>
    <t>Příprava podkladu před provedením dlažby samonivelační stěrka min.pevnosti 20 MPa, tloušťky přes 12 do 15 mm</t>
  </si>
  <si>
    <t>https://podminky.urs.cz/item/CS_URS_2023_02/771151016</t>
  </si>
  <si>
    <t>11,5"zádveří</t>
  </si>
  <si>
    <t>161</t>
  </si>
  <si>
    <t>771571810</t>
  </si>
  <si>
    <t>Demontáž podlah z dlaždic keramických kladených do malty</t>
  </si>
  <si>
    <t>-222219724</t>
  </si>
  <si>
    <t>https://podminky.urs.cz/item/CS_URS_2023_02/771571810</t>
  </si>
  <si>
    <t>11,5</t>
  </si>
  <si>
    <t>162</t>
  </si>
  <si>
    <t>771573810</t>
  </si>
  <si>
    <t>Demontáž podlah z dlaždic keramických lepených</t>
  </si>
  <si>
    <t>-984190302</t>
  </si>
  <si>
    <t>https://podminky.urs.cz/item/CS_URS_2023_02/771573810</t>
  </si>
  <si>
    <t>2,1+6,7+1,2+1,1+7,1</t>
  </si>
  <si>
    <t>163</t>
  </si>
  <si>
    <t>771574414</t>
  </si>
  <si>
    <t>Montáž podlah keramických hladkých lepených cementovým flexibilním lepidlem přes 4 do 6 ks/m2</t>
  </si>
  <si>
    <t>-422853586</t>
  </si>
  <si>
    <t>Montáž podlah z dlaždic keramických lepených cementovým flexibilním lepidlem hladkých, tloušťky do 10 mm přes 4 do 6 ks/m2</t>
  </si>
  <si>
    <t>https://podminky.urs.cz/item/CS_URS_2023_02/771574414</t>
  </si>
  <si>
    <t>15,7</t>
  </si>
  <si>
    <t>164</t>
  </si>
  <si>
    <t>59761131</t>
  </si>
  <si>
    <t>dlažba keramická slinutá mrazuvzdorná do interiéru i exteriéru povrch hladký/leštěný tl do 10mm přes 4 do 6ks/m2</t>
  </si>
  <si>
    <t>130311236</t>
  </si>
  <si>
    <t>15,7*1,15 'Přepočtené koeficientem množství</t>
  </si>
  <si>
    <t>165</t>
  </si>
  <si>
    <t>998771101</t>
  </si>
  <si>
    <t>Přesun hmot tonážní pro podlahy z dlaždic v objektech v do 6 m</t>
  </si>
  <si>
    <t>1479434269</t>
  </si>
  <si>
    <t>Přesun hmot pro podlahy z dlaždic stanovený z hmotnosti přesunovaného materiálu vodorovná dopravní vzdálenost do 50 m v objektech výšky do 6 m</t>
  </si>
  <si>
    <t>https://podminky.urs.cz/item/CS_URS_2023_02/998771101</t>
  </si>
  <si>
    <t>775</t>
  </si>
  <si>
    <t>Podlahy skládané</t>
  </si>
  <si>
    <t>166</t>
  </si>
  <si>
    <t>775541821</t>
  </si>
  <si>
    <t>Demontáž podlah plovoucích zaklapávacích do suti</t>
  </si>
  <si>
    <t>55385475</t>
  </si>
  <si>
    <t>Demontáž plovoucích podlah laminátových, dýhovaných, vinylových ap. zaklapávacích (spojených na zámek)</t>
  </si>
  <si>
    <t>https://podminky.urs.cz/item/CS_URS_2023_02/775541821</t>
  </si>
  <si>
    <t>776</t>
  </si>
  <si>
    <t>Podlahy povlakové</t>
  </si>
  <si>
    <t>167</t>
  </si>
  <si>
    <t>776111115</t>
  </si>
  <si>
    <t>Broušení podkladu povlakových podlah před litím stěrky</t>
  </si>
  <si>
    <t>-196400209</t>
  </si>
  <si>
    <t>Příprava podkladu broušení podlah stávajícího podkladu před litím stěrky</t>
  </si>
  <si>
    <t>https://podminky.urs.cz/item/CS_URS_2023_02/776111115</t>
  </si>
  <si>
    <t>168</t>
  </si>
  <si>
    <t>776111311</t>
  </si>
  <si>
    <t>Vysátí podkladu povlakových podlah</t>
  </si>
  <si>
    <t>-2099324647</t>
  </si>
  <si>
    <t>Příprava podkladu vysátí podlah</t>
  </si>
  <si>
    <t>https://podminky.urs.cz/item/CS_URS_2023_02/776111311</t>
  </si>
  <si>
    <t>169</t>
  </si>
  <si>
    <t>776121112</t>
  </si>
  <si>
    <t>Vodou ředitelná penetrace savého podkladu povlakových podlah</t>
  </si>
  <si>
    <t>1135183273</t>
  </si>
  <si>
    <t>Příprava podkladu penetrace vodou ředitelná podlah</t>
  </si>
  <si>
    <t>https://podminky.urs.cz/item/CS_URS_2023_02/776121112</t>
  </si>
  <si>
    <t>170</t>
  </si>
  <si>
    <t>776141111</t>
  </si>
  <si>
    <t>Stěrka podlahová nivelační pro vyrovnání podkladu povlakových podlah pevnosti 20 MPa tl do 3 mm</t>
  </si>
  <si>
    <t>1858961799</t>
  </si>
  <si>
    <t>Příprava podkladu vyrovnání samonivelační stěrkou podlah min.pevnosti 20 MPa, tloušťky do 3 mm</t>
  </si>
  <si>
    <t>https://podminky.urs.cz/item/CS_URS_2023_02/776141111</t>
  </si>
  <si>
    <t>171</t>
  </si>
  <si>
    <t>776201811</t>
  </si>
  <si>
    <t>Demontáž lepených povlakových podlah bez podložky ručně</t>
  </si>
  <si>
    <t>615478002</t>
  </si>
  <si>
    <t>Demontáž povlakových podlahovin lepených ručně bez podložky</t>
  </si>
  <si>
    <t>https://podminky.urs.cz/item/CS_URS_2023_02/776201811</t>
  </si>
  <si>
    <t>1,2+12,7+11,4+11,5+38,33</t>
  </si>
  <si>
    <t>172</t>
  </si>
  <si>
    <t>776221111</t>
  </si>
  <si>
    <t>Lepení pásů z PVC standardním lepidlem</t>
  </si>
  <si>
    <t>-517480184</t>
  </si>
  <si>
    <t>Montáž podlahovin z PVC lepením standardním lepidlem z pásů</t>
  </si>
  <si>
    <t>https://podminky.urs.cz/item/CS_URS_2023_02/776221111</t>
  </si>
  <si>
    <t>173</t>
  </si>
  <si>
    <t>28412285</t>
  </si>
  <si>
    <t>krytina podlahová heterogenní tl 2mm</t>
  </si>
  <si>
    <t>139859486</t>
  </si>
  <si>
    <t>Poznámka k položce:
přesná specifikace dle TZ</t>
  </si>
  <si>
    <t>91*1,1 'Přepočtené koeficientem množství</t>
  </si>
  <si>
    <t>174</t>
  </si>
  <si>
    <t>776411111</t>
  </si>
  <si>
    <t>Montáž obvodových soklíků výšky do 80 mm</t>
  </si>
  <si>
    <t>619479735</t>
  </si>
  <si>
    <t>Montáž soklíků lepením obvodových, výšky do 80 mm</t>
  </si>
  <si>
    <t>https://podminky.urs.cz/item/CS_URS_2023_02/776411111</t>
  </si>
  <si>
    <t>175</t>
  </si>
  <si>
    <t>28411009</t>
  </si>
  <si>
    <t>lišta soklová PVC 18x80mm</t>
  </si>
  <si>
    <t>-2035974593</t>
  </si>
  <si>
    <t>32*1,02 'Přepočtené koeficientem množství</t>
  </si>
  <si>
    <t>176</t>
  </si>
  <si>
    <t>776411211</t>
  </si>
  <si>
    <t>Montáž tahaných obvodových soklíků z PVC výšky do 80 mm</t>
  </si>
  <si>
    <t>1310715916</t>
  </si>
  <si>
    <t>Montáž soklíků tahaných (fabiony) z PVC obvodových, výšky do 80 mm</t>
  </si>
  <si>
    <t>https://podminky.urs.cz/item/CS_URS_2023_02/776411211</t>
  </si>
  <si>
    <t>177</t>
  </si>
  <si>
    <t>28342166</t>
  </si>
  <si>
    <t>lišta podlahová PVC zakončovací</t>
  </si>
  <si>
    <t>-861396176</t>
  </si>
  <si>
    <t>178</t>
  </si>
  <si>
    <t>998776101</t>
  </si>
  <si>
    <t>Přesun hmot tonážní pro podlahy povlakové v objektech v do 6 m</t>
  </si>
  <si>
    <t>-863916266</t>
  </si>
  <si>
    <t>Přesun hmot pro podlahy povlakové stanovený z hmotnosti přesunovaného materiálu vodorovná dopravní vzdálenost do 50 m v objektech výšky do 6 m</t>
  </si>
  <si>
    <t>https://podminky.urs.cz/item/CS_URS_2023_02/998776101</t>
  </si>
  <si>
    <t>781</t>
  </si>
  <si>
    <t>Dokončovací práce - obklady</t>
  </si>
  <si>
    <t>179</t>
  </si>
  <si>
    <t>781111011</t>
  </si>
  <si>
    <t>Ometení (oprášení) stěny při přípravě podkladu</t>
  </si>
  <si>
    <t>972395613</t>
  </si>
  <si>
    <t>Příprava podkladu před provedením obkladu oprášení (ometení) stěny</t>
  </si>
  <si>
    <t>https://podminky.urs.cz/item/CS_URS_2023_02/781111011</t>
  </si>
  <si>
    <t>(1,95+2,15)*2*2-1,6</t>
  </si>
  <si>
    <t>(2,105+2,004)*2*2-1,8-1,8</t>
  </si>
  <si>
    <t>180</t>
  </si>
  <si>
    <t>781121011</t>
  </si>
  <si>
    <t>Nátěr penetrační na stěnu</t>
  </si>
  <si>
    <t>2079042600</t>
  </si>
  <si>
    <t>Příprava podkladu před provedením obkladu nátěr penetrační na stěnu</t>
  </si>
  <si>
    <t>https://podminky.urs.cz/item/CS_URS_2023_02/781121011</t>
  </si>
  <si>
    <t>181</t>
  </si>
  <si>
    <t>781474154</t>
  </si>
  <si>
    <t>Montáž obkladů vnitřních keramických velkoformátových hladkých přes 4 do 6 ks/m2 lepených flexibilním lepidlem</t>
  </si>
  <si>
    <t>-1657650271</t>
  </si>
  <si>
    <t>Montáž obkladů vnitřních stěn z dlaždic keramických lepených flexibilním lepidlem velkoformátových hladkých přes 4 do 6 ks/m2</t>
  </si>
  <si>
    <t>https://podminky.urs.cz/item/CS_URS_2023_02/781474154</t>
  </si>
  <si>
    <t>182</t>
  </si>
  <si>
    <t>59761001</t>
  </si>
  <si>
    <t>obklad velkoformátový keramický hladký přes 4 do 6ks/m2</t>
  </si>
  <si>
    <t>-1607413827</t>
  </si>
  <si>
    <t>27,636*1,15 'Přepočtené koeficientem množství</t>
  </si>
  <si>
    <t>183</t>
  </si>
  <si>
    <t>781492251</t>
  </si>
  <si>
    <t>Montáž profilů ukončovacích lepených flexibilním cementovým lepidlem</t>
  </si>
  <si>
    <t>105496745</t>
  </si>
  <si>
    <t>Obklad - dokončující práce montáž profilu lepeného flexibilním cementovým lepidlem ukončovacího</t>
  </si>
  <si>
    <t>https://podminky.urs.cz/item/CS_URS_2023_02/781492251</t>
  </si>
  <si>
    <t>184</t>
  </si>
  <si>
    <t>19416005</t>
  </si>
  <si>
    <t>lišta ukončovací z eloxovaného hliníku 10mm</t>
  </si>
  <si>
    <t>1659182365</t>
  </si>
  <si>
    <t>14*1,05 'Přepočtené koeficientem množství</t>
  </si>
  <si>
    <t>185</t>
  </si>
  <si>
    <t>998781101</t>
  </si>
  <si>
    <t>Přesun hmot tonážní pro obklady keramické v objektech v do 6 m</t>
  </si>
  <si>
    <t>-798843678</t>
  </si>
  <si>
    <t>Přesun hmot pro obklady keramické stanovený z hmotnosti přesunovaného materiálu vodorovná dopravní vzdálenost do 50 m v objektech výšky do 6 m</t>
  </si>
  <si>
    <t>https://podminky.urs.cz/item/CS_URS_2023_02/998781101</t>
  </si>
  <si>
    <t>783</t>
  </si>
  <si>
    <t>Dokončovací práce - nátěry</t>
  </si>
  <si>
    <t>186</t>
  </si>
  <si>
    <t>783315101</t>
  </si>
  <si>
    <t>Mezinátěr jednonásobný syntetický standardní zámečnických konstrukcí</t>
  </si>
  <si>
    <t>-1679896804</t>
  </si>
  <si>
    <t>Mezinátěr zámečnických konstrukcí jednonásobný syntetický standardní</t>
  </si>
  <si>
    <t>https://podminky.urs.cz/item/CS_URS_2023_02/783315101</t>
  </si>
  <si>
    <t>2,7*0,4*2</t>
  </si>
  <si>
    <t>2,8*0,4*2</t>
  </si>
  <si>
    <t>187</t>
  </si>
  <si>
    <t>783317101</t>
  </si>
  <si>
    <t>Krycí jednonásobný syntetický standardní nátěr zámečnických konstrukcí</t>
  </si>
  <si>
    <t>1899318474</t>
  </si>
  <si>
    <t>Krycí nátěr (email) zámečnických konstrukcí jednonásobný syntetický standardní</t>
  </si>
  <si>
    <t>https://podminky.urs.cz/item/CS_URS_2023_02/783317101</t>
  </si>
  <si>
    <t>188</t>
  </si>
  <si>
    <t>783805100</t>
  </si>
  <si>
    <t>Provedení funkčního nátěru antigraffiti, protikarbonatačního, fotokatalytického aj. nátěru hladkých betonových povrchů, povrchů z desek</t>
  </si>
  <si>
    <t>-557430070</t>
  </si>
  <si>
    <t>Provedení funkčního nátěru omítek antigraffiti, protikarbonatačního, fotokatalytického apod., ploch hladkých betonových povrchů nebo povrchů z desek na bázi dřeva (dřevovláknitých apod.)</t>
  </si>
  <si>
    <t>https://podminky.urs.cz/item/CS_URS_2023_02/783805100</t>
  </si>
  <si>
    <t>94,731*2 'Přepočtené koeficientem množství</t>
  </si>
  <si>
    <t>189</t>
  </si>
  <si>
    <t>9879R</t>
  </si>
  <si>
    <t>Enkapsulační nástřik</t>
  </si>
  <si>
    <t>-1742647413</t>
  </si>
  <si>
    <t>Poznámka k položce:
FOSTER 32-60</t>
  </si>
  <si>
    <t>190</t>
  </si>
  <si>
    <t>9876R1</t>
  </si>
  <si>
    <t>-1449003222</t>
  </si>
  <si>
    <t>penetrace foster 32-60</t>
  </si>
  <si>
    <t>784</t>
  </si>
  <si>
    <t>Dokončovací práce - malby a tapety</t>
  </si>
  <si>
    <t>191</t>
  </si>
  <si>
    <t>784111001</t>
  </si>
  <si>
    <t>Oprášení (ometení ) podkladu v místnostech v do 3,80 m</t>
  </si>
  <si>
    <t>-1378902703</t>
  </si>
  <si>
    <t>Oprášení (ometení) podkladu v místnostech výšky do 3,80 m</t>
  </si>
  <si>
    <t>https://podminky.urs.cz/item/CS_URS_2023_02/784111001</t>
  </si>
  <si>
    <t>31,234*2</t>
  </si>
  <si>
    <t>12,8*2</t>
  </si>
  <si>
    <t>20,41*2</t>
  </si>
  <si>
    <t>41+53</t>
  </si>
  <si>
    <t>4,2+4,2+4,8+4,5</t>
  </si>
  <si>
    <t>-27,63</t>
  </si>
  <si>
    <t>192</t>
  </si>
  <si>
    <t>784181101</t>
  </si>
  <si>
    <t>Základní akrylátová jednonásobná bezbarvá penetrace podkladu v místnostech v do 3,80 m</t>
  </si>
  <si>
    <t>1378591989</t>
  </si>
  <si>
    <t>Penetrace podkladu jednonásobná základní akrylátová bezbarvá v místnostech výšky do 3,80 m</t>
  </si>
  <si>
    <t>https://podminky.urs.cz/item/CS_URS_2023_02/784181101</t>
  </si>
  <si>
    <t>193</t>
  </si>
  <si>
    <t>784221101</t>
  </si>
  <si>
    <t>Dvojnásobné bílé malby ze směsí za sucha dobře otěruvzdorných v místnostech do 3,80 m</t>
  </si>
  <si>
    <t>1690382225</t>
  </si>
  <si>
    <t>Malby z malířských směsí otěruvzdorných za sucha dvojnásobné, bílé za sucha otěruvzdorné dobře v místnostech výšky do 3,80 m</t>
  </si>
  <si>
    <t>https://podminky.urs.cz/item/CS_URS_2023_02/784221101</t>
  </si>
  <si>
    <t>786</t>
  </si>
  <si>
    <t>Dokončovací práce - čalounické úpravy</t>
  </si>
  <si>
    <t>194</t>
  </si>
  <si>
    <t>786626111</t>
  </si>
  <si>
    <t>Montáž lamelové žaluzie vnitřní nebo do oken dvojitých dřevěných</t>
  </si>
  <si>
    <t>-1808383155</t>
  </si>
  <si>
    <t>Montáž zastiňujících žaluzií lamelových vnitřních nebo do oken dvojitých dřevěných</t>
  </si>
  <si>
    <t>https://podminky.urs.cz/item/CS_URS_2023_02/786626111</t>
  </si>
  <si>
    <t>Poznámka k položce:
včetně demontáže původních</t>
  </si>
  <si>
    <t>1,2*1,73</t>
  </si>
  <si>
    <t>2,1*1,73</t>
  </si>
  <si>
    <t>195</t>
  </si>
  <si>
    <t>55346200</t>
  </si>
  <si>
    <t>žaluzie horizontální interiérové</t>
  </si>
  <si>
    <t>1339823615</t>
  </si>
  <si>
    <t>Poznámka k položce:
specifikace dle tabulky žaluzií</t>
  </si>
  <si>
    <t>787</t>
  </si>
  <si>
    <t>Dokončovací práce - zasklívání</t>
  </si>
  <si>
    <t>196</t>
  </si>
  <si>
    <t>787300803</t>
  </si>
  <si>
    <t>Vysklívání střešních konstrukcí a světlíků netmelených</t>
  </si>
  <si>
    <t>-2023736797</t>
  </si>
  <si>
    <t>Vysklívání střešních konstrukcí a střešních světlíků netmelených</t>
  </si>
  <si>
    <t>https://podminky.urs.cz/item/CS_URS_2023_02/787300803</t>
  </si>
  <si>
    <t>01b - VZT 1</t>
  </si>
  <si>
    <t xml:space="preserve">    751 - Vzduchotechnika</t>
  </si>
  <si>
    <t>751</t>
  </si>
  <si>
    <t>Vzduchotechnika</t>
  </si>
  <si>
    <t>751122052</t>
  </si>
  <si>
    <t>Montáž ventilátoru radiálního nízkotlakého podhledového základního D přes 100 do 200 mm</t>
  </si>
  <si>
    <t>-825844736</t>
  </si>
  <si>
    <t>Montáž ventilátoru radiálního nízkotlakého podhledového základního, průměru přes 100 do 200 mm</t>
  </si>
  <si>
    <t>https://podminky.urs.cz/item/CS_URS_2023_02/751122052</t>
  </si>
  <si>
    <t>89465R</t>
  </si>
  <si>
    <t>Malý radiální ventilátor do podhledu SP 120 20W</t>
  </si>
  <si>
    <t>-1831739994</t>
  </si>
  <si>
    <t>751398102</t>
  </si>
  <si>
    <t>Montáž uzavírací klapky do kruhového potrubí bez příruby D přes 100 do 200 mm</t>
  </si>
  <si>
    <t>39081290</t>
  </si>
  <si>
    <t>Montáž ostatních zařízení uzavírací klapky do kruhového potrubí bez příruby, průměru přes 100 do 200 mm</t>
  </si>
  <si>
    <t>https://podminky.urs.cz/item/CS_URS_2023_02/751398102</t>
  </si>
  <si>
    <t>321565R</t>
  </si>
  <si>
    <t>Žaluziová klapka samotížná PER-200 W</t>
  </si>
  <si>
    <t>-748620869</t>
  </si>
  <si>
    <t>751398902</t>
  </si>
  <si>
    <t>Demontáž uzavírací klapky z kruhového potrubí bez příruby D přes 100 do 200 mm</t>
  </si>
  <si>
    <t>1895600318</t>
  </si>
  <si>
    <t>Demontáž ostatních zařízení uzavírací klapky z kruhového potrubí bez příruny, průměru přes 100 do 200 mm</t>
  </si>
  <si>
    <t>https://podminky.urs.cz/item/CS_URS_2023_02/751398902</t>
  </si>
  <si>
    <t>751510041</t>
  </si>
  <si>
    <t>Vzduchotechnické potrubí z pozinkovaného plechu kruhové spirálně vinutá trouba bez příruby D do 100 mm</t>
  </si>
  <si>
    <t>2028404295</t>
  </si>
  <si>
    <t>Vzduchotechnické potrubí z pozinkovaného plechu kruhové, trouba spirálně vinutá bez příruby, průměru do 100 mm</t>
  </si>
  <si>
    <t>https://podminky.urs.cz/item/CS_URS_2023_02/751510041</t>
  </si>
  <si>
    <t>751510042</t>
  </si>
  <si>
    <t>Vzduchotechnické potrubí z pozinkovaného plechu kruhové spirálně vinutá trouba bez příruby D přes 100 do 200 mm</t>
  </si>
  <si>
    <t>-712185727</t>
  </si>
  <si>
    <t>Vzduchotechnické potrubí z pozinkovaného plechu kruhové, trouba spirálně vinutá bez příruby, průměru přes 100 do 200 mm</t>
  </si>
  <si>
    <t>https://podminky.urs.cz/item/CS_URS_2023_02/751510042</t>
  </si>
  <si>
    <t>13+2</t>
  </si>
  <si>
    <t>751510870</t>
  </si>
  <si>
    <t>Demontáž vzduchotechnického potrubí plechového kruhového bez příruby spirálně vinutého do suti D do 200 mm</t>
  </si>
  <si>
    <t>812005647</t>
  </si>
  <si>
    <t>Demontáž vzduchotechnického potrubí plechového do suti kruhového, spirálně vinutého bez příruby, průměru do 200 mm</t>
  </si>
  <si>
    <t>https://podminky.urs.cz/item/CS_URS_2023_02/751510870</t>
  </si>
  <si>
    <t>751514178</t>
  </si>
  <si>
    <t>Montáž oblouku do plechového potrubí kruhového bez příruby D přes 100 do 200 mm</t>
  </si>
  <si>
    <t>1760817372</t>
  </si>
  <si>
    <t>Montáž oblouku do plechového potrubí kruhového bez příruby, průměru přes 100 do 200 mm</t>
  </si>
  <si>
    <t>https://podminky.urs.cz/item/CS_URS_2023_02/751514178</t>
  </si>
  <si>
    <t>42981116</t>
  </si>
  <si>
    <t>oblouk lisovaný Pz 90° D 160mm</t>
  </si>
  <si>
    <t>-279995904</t>
  </si>
  <si>
    <t>42981085</t>
  </si>
  <si>
    <t>oblouk segmentový Pz 90° D 200mm</t>
  </si>
  <si>
    <t>1840082276</t>
  </si>
  <si>
    <t>751514377</t>
  </si>
  <si>
    <t>Montáž odbočky oboustranné do plechového potrubí kruhového bez příruby D přes 100 do 200 mm</t>
  </si>
  <si>
    <t>1618642994</t>
  </si>
  <si>
    <t>Montáž odbočky oboustranné do plechového potrubí kruhového bez příruby, průměru přes 100 do 200 mm</t>
  </si>
  <si>
    <t>https://podminky.urs.cz/item/CS_URS_2023_02/751514377</t>
  </si>
  <si>
    <t>42981432</t>
  </si>
  <si>
    <t>odbočka jednostranná osová Pz T-kus 90° D1/D2 = 160/100mm</t>
  </si>
  <si>
    <t>-1538675416</t>
  </si>
  <si>
    <t>751514478</t>
  </si>
  <si>
    <t>Montáž přechodu osového nebo pravoúhlého do plechového potrubí kruhového bez příruby D přes 100 do 200 mm</t>
  </si>
  <si>
    <t>484734330</t>
  </si>
  <si>
    <t>Montáž přechodu osového nebo pravoúhlého do plechového potrubí kruhového bez příruby, průměru přes 100 do 200 mm</t>
  </si>
  <si>
    <t>https://podminky.urs.cz/item/CS_URS_2023_02/751514478</t>
  </si>
  <si>
    <t>42981356</t>
  </si>
  <si>
    <t>přechod osový Pz D1/D2 = 200/160mm</t>
  </si>
  <si>
    <t>-1043295857</t>
  </si>
  <si>
    <t>751691111</t>
  </si>
  <si>
    <t>Zaregulování systému vzduchotechnického zařízení - 1 koncový (distribuční) prvek</t>
  </si>
  <si>
    <t>2008150869</t>
  </si>
  <si>
    <t>Zaregulování systému vzduchotechnického zařízení za 1 koncový (distribuční) prvek</t>
  </si>
  <si>
    <t>https://podminky.urs.cz/item/CS_URS_2023_02/751691111</t>
  </si>
  <si>
    <t>01c - UT 1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</si>
  <si>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</si>
  <si>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</si>
  <si>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</si>
  <si>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1554380106</t>
  </si>
  <si>
    <t>-108005149</t>
  </si>
  <si>
    <t>0,279*4 'Přepočtené koeficientem množství</t>
  </si>
  <si>
    <t>733</t>
  </si>
  <si>
    <t>Ústřední vytápění - rozvodné potrubí</t>
  </si>
  <si>
    <t>733110806</t>
  </si>
  <si>
    <t>Demontáž potrubí ocelového závitového DN přes 15 do 32</t>
  </si>
  <si>
    <t>1883689849</t>
  </si>
  <si>
    <t>Demontáž potrubí z trubek ocelových závitových DN přes 15 do 32</t>
  </si>
  <si>
    <t>https://podminky.urs.cz/item/CS_URS_2023_02/733110806</t>
  </si>
  <si>
    <t>733122202</t>
  </si>
  <si>
    <t>Potrubí z uhlíkové oceli tenkostěnné vnější PP opláštění spojované lisováním D 15x1,2 mm</t>
  </si>
  <si>
    <t>-1089857136</t>
  </si>
  <si>
    <t>Potrubí z trubek ocelových hladkých spojovaných lisováním z uhlíkové oceli tenkostěnné PP opláštění PN 16, T= +110°C Ø 15/1,2</t>
  </si>
  <si>
    <t>https://podminky.urs.cz/item/CS_URS_2023_02/733122202</t>
  </si>
  <si>
    <t>733122204</t>
  </si>
  <si>
    <t>Potrubí z uhlíkové oceli tenkostěnné vnější PP opláštění spojované lisováním D 22x1,5 mm</t>
  </si>
  <si>
    <t>-127850321</t>
  </si>
  <si>
    <t>Potrubí z trubek ocelových hladkých spojovaných lisováním z uhlíkové oceli tenkostěnné PP opláštění PN 16, T= +110°C Ø 22/1,5</t>
  </si>
  <si>
    <t>https://podminky.urs.cz/item/CS_URS_2023_02/733122204</t>
  </si>
  <si>
    <t>733122205</t>
  </si>
  <si>
    <t>Potrubí z uhlíkové oceli tenkostěnné vnější PP opláštění spojované lisováním D 28x1,5 mm</t>
  </si>
  <si>
    <t>1805275143</t>
  </si>
  <si>
    <t>Potrubí z trubek ocelových hladkých spojovaných lisováním z uhlíkové oceli tenkostěnné PP opláštění PN 16, T= +110°C Ø 28/1,5</t>
  </si>
  <si>
    <t>https://podminky.urs.cz/item/CS_URS_2023_02/733122205</t>
  </si>
  <si>
    <t>733122206</t>
  </si>
  <si>
    <t>Potrubí z uhlíkové oceli tenkostěnné vnější PP opláštění spojované lisováním D 35x1,5 mm</t>
  </si>
  <si>
    <t>-1006788183</t>
  </si>
  <si>
    <t>Potrubí z trubek ocelových hladkých spojovaných lisováním z uhlíkové oceli tenkostěnné PP opláštění PN 16, T= +110°C Ø 35/1,5</t>
  </si>
  <si>
    <t>https://podminky.urs.cz/item/CS_URS_2023_02/733122206</t>
  </si>
  <si>
    <t>733122207</t>
  </si>
  <si>
    <t>Potrubí z uhlíkové oceli tenkostěnné vnější PP opláštění spojované lisováním D 42x1,5 mm</t>
  </si>
  <si>
    <t>1253422625</t>
  </si>
  <si>
    <t>Potrubí z trubek ocelových hladkých spojovaných lisováním z uhlíkové oceli tenkostěnné PP opláštění PN 16, T= +110°C Ø 42/1,5</t>
  </si>
  <si>
    <t>https://podminky.urs.cz/item/CS_URS_2023_02/733122207</t>
  </si>
  <si>
    <t>733190217</t>
  </si>
  <si>
    <t>Zkouška těsnosti potrubí ocelové hladké D do 51x2,6</t>
  </si>
  <si>
    <t>1713775608</t>
  </si>
  <si>
    <t>Zkoušky těsnosti potrubí, manžety prostupové z trubek ocelových zkoušky těsnosti potrubí (za provozu) z trubek ocelových hladkých Ø do 51/2,6</t>
  </si>
  <si>
    <t>https://podminky.urs.cz/item/CS_URS_2023_02/733190217</t>
  </si>
  <si>
    <t>998733101</t>
  </si>
  <si>
    <t>Přesun hmot tonážní pro rozvody potrubí v objektech v do 6 m</t>
  </si>
  <si>
    <t>-835796551</t>
  </si>
  <si>
    <t>Přesun hmot pro rozvody potrubí stanovený z hmotnosti přesunovaného materiálu vodorovná dopravní vzdálenost do 50 m v objektech výšky do 6 m</t>
  </si>
  <si>
    <t>https://podminky.urs.cz/item/CS_URS_2023_02/998733101</t>
  </si>
  <si>
    <t>734</t>
  </si>
  <si>
    <t>Ústřední vytápění - armatury</t>
  </si>
  <si>
    <t>734211118</t>
  </si>
  <si>
    <t>Ventil závitový odvzdušňovací G 1/4 PN 14 do 120°C automatický</t>
  </si>
  <si>
    <t>1951215367</t>
  </si>
  <si>
    <t>Ventily odvzdušňovací závitové automatické PN 14 do 120°C G 1/4</t>
  </si>
  <si>
    <t>https://podminky.urs.cz/item/CS_URS_2023_02/734211118</t>
  </si>
  <si>
    <t>734221531</t>
  </si>
  <si>
    <t>Ventil závitový termostatický rohový jednoregulační G 3/8 PN 16 do 110°C bez hlavice ovládání</t>
  </si>
  <si>
    <t>-2049565493</t>
  </si>
  <si>
    <t>Ventily regulační závitové termostatické, bez hlavice ovládání PN 16 do 110°C rohové jednoregulační G 3/8</t>
  </si>
  <si>
    <t>https://podminky.urs.cz/item/CS_URS_2023_02/734221531</t>
  </si>
  <si>
    <t>734221682</t>
  </si>
  <si>
    <t>Termostatická hlavice kapalinová PN 10 do 110°C otopných těles VK</t>
  </si>
  <si>
    <t>-300787285</t>
  </si>
  <si>
    <t>Ventily regulační závitové hlavice termostatické, pro ovládání ventilů PN 10 do 110°C kapalinové otopných těles VK</t>
  </si>
  <si>
    <t>https://podminky.urs.cz/item/CS_URS_2023_02/734221682</t>
  </si>
  <si>
    <t>734261402</t>
  </si>
  <si>
    <t>Armatura připojovací rohová G 1/2x18 PN 10 do 110°C radiátorů typu VK</t>
  </si>
  <si>
    <t>-164991048</t>
  </si>
  <si>
    <t>Šroubení připojovací armatury radiátorů VK PN 10 do 110°C, regulační uzavíratelné rohové G 1/2 x 18</t>
  </si>
  <si>
    <t>https://podminky.urs.cz/item/CS_URS_2023_02/734261402</t>
  </si>
  <si>
    <t>734292714</t>
  </si>
  <si>
    <t>Kohout kulový přímý G 3/4 PN 42 do 185°C vnitřní závit</t>
  </si>
  <si>
    <t>13267949</t>
  </si>
  <si>
    <t>Ostatní armatury kulové kohouty PN 42 do 185°C přímé vnitřní závit G 3/4</t>
  </si>
  <si>
    <t>https://podminky.urs.cz/item/CS_URS_2023_02/734292714</t>
  </si>
  <si>
    <t>734292717</t>
  </si>
  <si>
    <t>Kohout kulový přímý G 1 1/2 PN 42 do 185°C vnitřní závit</t>
  </si>
  <si>
    <t>1223032269</t>
  </si>
  <si>
    <t>Ostatní armatury kulové kohouty PN 42 do 185°C přímé vnitřní závit G 1 1/2</t>
  </si>
  <si>
    <t>https://podminky.urs.cz/item/CS_URS_2023_02/734292717</t>
  </si>
  <si>
    <t>734292723</t>
  </si>
  <si>
    <t>Kohout kulový přímý G 1/2 PN 42 do 185°C vnitřní závit s vypouštěním</t>
  </si>
  <si>
    <t>-1896388826</t>
  </si>
  <si>
    <t>Ostatní armatury kulové kohouty PN 42 do 185°C přímé vnitřní závit s vypouštěním G 1/2</t>
  </si>
  <si>
    <t>https://podminky.urs.cz/item/CS_URS_2023_02/734292723</t>
  </si>
  <si>
    <t>735</t>
  </si>
  <si>
    <t>Ústřední vytápění - otopná tělesa</t>
  </si>
  <si>
    <t>735151812</t>
  </si>
  <si>
    <t>Demontáž otopného tělesa panelového jednořadého dl přes 1500 do 2820 mm</t>
  </si>
  <si>
    <t>1691195539</t>
  </si>
  <si>
    <t>Demontáž otopných těles panelových jednořadých stavební délky přes 1500 do 2820 mm</t>
  </si>
  <si>
    <t>https://podminky.urs.cz/item/CS_URS_2023_02/735151812</t>
  </si>
  <si>
    <t>735152574</t>
  </si>
  <si>
    <t>Otopné těleso panelové VK dvoudeskové 2 přídavné přestupní plochy výška/délka 600/700 mm výkon 1175 W</t>
  </si>
  <si>
    <t>448689519</t>
  </si>
  <si>
    <t>Otopná tělesa panelová VK dvoudesková PN 1,0 MPa, T do 110°C se dvěma přídavnými přestupními plochami výšky tělesa 600 mm stavební délky / výkonu 700 mm / 1175 W</t>
  </si>
  <si>
    <t>https://podminky.urs.cz/item/CS_URS_2023_02/735152574</t>
  </si>
  <si>
    <t>735152579</t>
  </si>
  <si>
    <t>Otopné těleso panelové VK dvoudeskové 2 přídavné přestupní plochy výška/délka 600/1200 mm výkon 2015 W</t>
  </si>
  <si>
    <t>1163076668</t>
  </si>
  <si>
    <t>Otopná tělesa panelová VK dvoudesková PN 1,0 MPa, T do 110°C se dvěma přídavnými přestupními plochami výšky tělesa 600 mm stavební délky / výkonu 1200 mm / 2015 W</t>
  </si>
  <si>
    <t>https://podminky.urs.cz/item/CS_URS_2023_02/735152579</t>
  </si>
  <si>
    <t>735152583</t>
  </si>
  <si>
    <t>Otopné těleso panelové VK dvoudeskové 2 přídavné přestupní plochy výška/délka 600/2000 mm výkon 3358 W</t>
  </si>
  <si>
    <t>1489018836</t>
  </si>
  <si>
    <t>Otopná tělesa panelová VK dvoudesková PN 1,0 MPa, T do 110°C se dvěma přídavnými přestupními plochami výšky tělesa 600 mm stavební délky / výkonu 2000 mm / 3358 W</t>
  </si>
  <si>
    <t>https://podminky.urs.cz/item/CS_URS_2023_02/735152583</t>
  </si>
  <si>
    <t>998735101</t>
  </si>
  <si>
    <t>Přesun hmot tonážní pro otopná tělesa v objektech v do 6 m</t>
  </si>
  <si>
    <t>782682910</t>
  </si>
  <si>
    <t>Přesun hmot pro otopná tělesa stanovený z hmotnosti přesunovaného materiálu vodorovná dopravní vzdálenost do 50 m v objektech výšky do 6 m</t>
  </si>
  <si>
    <t>https://podminky.urs.cz/item/CS_URS_2023_02/998735101</t>
  </si>
  <si>
    <t>735897R</t>
  </si>
  <si>
    <t>Tlaková a topná zkouška, napuštění</t>
  </si>
  <si>
    <t>hr</t>
  </si>
  <si>
    <t>-601122334</t>
  </si>
  <si>
    <t>01d - ZTI 1</t>
  </si>
  <si>
    <t xml:space="preserve">    2 - Zakládání</t>
  </si>
  <si>
    <t xml:space="preserve">    4 - Vodorovné konstrukce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</si>
  <si>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</si>
  <si>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</si>
  <si>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</si>
  <si>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>132212131</t>
  </si>
  <si>
    <t>Hloubení nezapažených rýh šířky do 800 mm v soudržných horninách třídy těžitelnosti I skupiny 3 ručně</t>
  </si>
  <si>
    <t>-266915295</t>
  </si>
  <si>
    <t>Hloubení nezapažených rýh šířky do 800 mm ručně s urovnáním dna do předepsaného profilu a spádu v hornině třídy těžitelnosti I skupiny 3 soudržných</t>
  </si>
  <si>
    <t>https://podminky.urs.cz/item/CS_URS_2023_02/132212131</t>
  </si>
  <si>
    <t>15,7*0,8*1,2</t>
  </si>
  <si>
    <t>6,2*0,8*0,65</t>
  </si>
  <si>
    <t>133212811</t>
  </si>
  <si>
    <t>Hloubení nezapažených šachet v hornině třídy těžitelnosti I skupiny 3 plocha výkopu do 4 m2 ručně</t>
  </si>
  <si>
    <t>-1901118593</t>
  </si>
  <si>
    <t>Hloubení nezapažených šachet ručně v horninách třídy těžitelnosti I skupiny 3, půdorysná plocha výkopu do 4 m2</t>
  </si>
  <si>
    <t>https://podminky.urs.cz/item/CS_URS_2023_02/133212811</t>
  </si>
  <si>
    <t>1*1*1"napojení dešť.</t>
  </si>
  <si>
    <t>162211311</t>
  </si>
  <si>
    <t>Vodorovné přemístění výkopku z horniny třídy těžitelnosti I skupiny 1 až 3 stavebním kolečkem do 10 m</t>
  </si>
  <si>
    <t>1141069719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</si>
  <si>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</si>
  <si>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https://podminky.urs.cz/item/CS_URS_2023_02/162211311</t>
  </si>
  <si>
    <t>8,4+2,48</t>
  </si>
  <si>
    <t>162651112</t>
  </si>
  <si>
    <t>Vodorovné přemístění přes 4 000 do 5000 m výkopku/sypaniny z horniny třídy těžitelnosti I skupiny 1 až 3</t>
  </si>
  <si>
    <t>-1566054152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</si>
  <si>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</si>
  <si>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https://podminky.urs.cz/item/CS_URS_2023_02/162651112</t>
  </si>
  <si>
    <t>171201231</t>
  </si>
  <si>
    <t>Poplatek za uložení zeminy a kamení na recyklační skládce (skládkovné) kód odpadu 17 05 04</t>
  </si>
  <si>
    <t>-2146639805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</si>
  <si>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</si>
  <si>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</si>
  <si>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10,88*2 'Přepočtené koeficientem množství</t>
  </si>
  <si>
    <t>174111101</t>
  </si>
  <si>
    <t>Zásyp jam, šachet rýh nebo kolem objektů sypaninou se zhutněním ručně</t>
  </si>
  <si>
    <t>1322583417</t>
  </si>
  <si>
    <t>Zásyp sypaninou z jakékoliv horniny ručně s uložením výkopku ve vrstvách se zhutněním jam, šachet, rýh nebo kolem objektů v těchto vykopávkách</t>
  </si>
  <si>
    <t>https://podminky.urs.cz/item/CS_URS_2023_02/174111101</t>
  </si>
  <si>
    <t>6,67+0,74</t>
  </si>
  <si>
    <t>175111101</t>
  </si>
  <si>
    <t>Obsypání potrubí ručně sypaninou bez prohození, uloženou do 3 m</t>
  </si>
  <si>
    <t>-866316913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</si>
  <si>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</si>
  <si>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https://podminky.urs.cz/item/CS_URS_2023_02/175111101</t>
  </si>
  <si>
    <t>2,11+1,98</t>
  </si>
  <si>
    <t>58331351</t>
  </si>
  <si>
    <t>kamenivo těžené drobné frakce 0/4</t>
  </si>
  <si>
    <t>-877274154</t>
  </si>
  <si>
    <t>4,09*2 'Přepočtené koeficientem množství</t>
  </si>
  <si>
    <t>Zakládání</t>
  </si>
  <si>
    <t>211971121</t>
  </si>
  <si>
    <t>Zřízení opláštění žeber nebo trativodů geotextilií v rýze nebo zářezu sklonu přes 1:2 š do 2,5 m</t>
  </si>
  <si>
    <t>-664568209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</si>
  <si>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</si>
  <si>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https://podminky.urs.cz/item/CS_URS_2023_02/211971121</t>
  </si>
  <si>
    <t>9*0,8*2+9*1*2</t>
  </si>
  <si>
    <t>69311081</t>
  </si>
  <si>
    <t>geotextilie netkaná separační, ochranná, filtrační, drenážní PES 300g/m2</t>
  </si>
  <si>
    <t>292306025</t>
  </si>
  <si>
    <t>32,4*1,1845 'Přepočtené koeficientem množství</t>
  </si>
  <si>
    <t>212750101</t>
  </si>
  <si>
    <t>Trativod z drenážních trubek PVC-U SN 4 perforace 360° včetně lože otevřený výkop DN 100 pro budovy plocha pro vtékání vody min. 80 cm2/m</t>
  </si>
  <si>
    <t>1401132363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</si>
  <si>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</si>
  <si>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https://podminky.urs.cz/item/CS_URS_2023_02/212750101</t>
  </si>
  <si>
    <t>Vodorovné konstrukce</t>
  </si>
  <si>
    <t>451572111</t>
  </si>
  <si>
    <t>Lože pod potrubí otevřený výkop z kameniva drobného těženého</t>
  </si>
  <si>
    <t>498321760</t>
  </si>
  <si>
    <t>Lože pod potrubí, stoky a drobné objekty v otevřeném výkopu z kameniva drobného těženého 0 až 4 mm</t>
  </si>
  <si>
    <t>https://podminky.urs.cz/item/CS_URS_2023_02/451572111</t>
  </si>
  <si>
    <t>0,53+0,5</t>
  </si>
  <si>
    <t>631312141</t>
  </si>
  <si>
    <t>Doplnění rýh v dosavadních mazaninách betonem prostým</t>
  </si>
  <si>
    <t>-49271482</t>
  </si>
  <si>
    <t>Doplnění dosavadních mazanin prostým betonem s dodáním hmot, bez potěru, plochy jednotlivě rýh v dosavadních mazaninách</t>
  </si>
  <si>
    <t>https://podminky.urs.cz/item/CS_URS_2023_02/631312141</t>
  </si>
  <si>
    <t>Trubní vedení</t>
  </si>
  <si>
    <t>837312221</t>
  </si>
  <si>
    <t>Montáž kameninových tvarovek jednoosých s integrovaným těsněním otevřený výkop DN 150</t>
  </si>
  <si>
    <t>-1950584464</t>
  </si>
  <si>
    <t>Montáž kameninových tvarovek na potrubí z trub kameninových v otevřeném výkopu s integrovaným těsněním jednoosých DN 150</t>
  </si>
  <si>
    <t>https://podminky.urs.cz/item/CS_URS_2023_02/837312221</t>
  </si>
  <si>
    <t>28611546</t>
  </si>
  <si>
    <t>přechod kanalizační PVC na kameninové hrdlo DN 160</t>
  </si>
  <si>
    <t>-716515050</t>
  </si>
  <si>
    <t>1*1,015 'Přepočtené koeficientem množství</t>
  </si>
  <si>
    <t>837355121</t>
  </si>
  <si>
    <t>Výsek a montáž kameninové odbočné tvarovky DN 200</t>
  </si>
  <si>
    <t>-1869997769</t>
  </si>
  <si>
    <t>Výsek a montáž kameninové odbočné tvarovky na kameninovém potrubí DN 200</t>
  </si>
  <si>
    <t>https://podminky.urs.cz/item/CS_URS_2023_02/837355121</t>
  </si>
  <si>
    <t>871265221</t>
  </si>
  <si>
    <t>Kanalizační potrubí z tvrdého PVC jednovrstvé tuhost třídy SN8 DN 110</t>
  </si>
  <si>
    <t>789249550</t>
  </si>
  <si>
    <t>Kanalizační potrubí z tvrdého PVC v otevřeném výkopu ve sklonu do 20 %, hladkého plnostěnného jednovrstvého, tuhost třídy SN 8 DN 110</t>
  </si>
  <si>
    <t>https://podminky.urs.cz/item/CS_URS_2023_02/871265221</t>
  </si>
  <si>
    <t>871315221</t>
  </si>
  <si>
    <t>Kanalizační potrubí z tvrdého PVC jednovrstvé tuhost třídy SN8 DN 160</t>
  </si>
  <si>
    <t>-683977162</t>
  </si>
  <si>
    <t>Kanalizační potrubí z tvrdého PVC v otevřeném výkopu ve sklonu do 20 %, hladkého plnostěnného jednovrstvého, tuhost třídy SN 8 DN 160</t>
  </si>
  <si>
    <t>https://podminky.urs.cz/item/CS_URS_2023_02/871315221</t>
  </si>
  <si>
    <t>965042131</t>
  </si>
  <si>
    <t>Bourání podkladů pod dlažby nebo mazanin betonových nebo z litého asfaltu tl do 100 mm pl do 4 m2</t>
  </si>
  <si>
    <t>1100287419</t>
  </si>
  <si>
    <t>Bourání mazanin betonových nebo z litého asfaltu tl. do 100 mm, plochy do 4 m2</t>
  </si>
  <si>
    <t>https://podminky.urs.cz/item/CS_URS_2023_02/965042131</t>
  </si>
  <si>
    <t>5*0,15</t>
  </si>
  <si>
    <t>971042361</t>
  </si>
  <si>
    <t>Vybourání otvorů v betonových příčkách a zdech pl do 0,09 m2 tl do 600 mm</t>
  </si>
  <si>
    <t>876992661</t>
  </si>
  <si>
    <t>Vybourání otvorů v betonových příčkách a zdech základových nebo nadzákladových plochy do 0,09 m2, tl. do 600 mm</t>
  </si>
  <si>
    <t>https://podminky.urs.cz/item/CS_URS_2023_02/971042361</t>
  </si>
  <si>
    <t>977311112</t>
  </si>
  <si>
    <t>Řezání stávajících betonových mazanin nevyztužených hl do 100 mm</t>
  </si>
  <si>
    <t>-1797245707</t>
  </si>
  <si>
    <t>Řezání stávajících betonových mazanin bez vyztužení hloubky přes 50 do 100 mm</t>
  </si>
  <si>
    <t>https://podminky.urs.cz/item/CS_URS_2023_02/977311112</t>
  </si>
  <si>
    <t>6,2*2</t>
  </si>
  <si>
    <t>-1386581964</t>
  </si>
  <si>
    <t>1978671788</t>
  </si>
  <si>
    <t>2,082*9 'Přepočtené koeficientem množství</t>
  </si>
  <si>
    <t>-1364091576</t>
  </si>
  <si>
    <t>336798920</t>
  </si>
  <si>
    <t>721</t>
  </si>
  <si>
    <t>Zdravotechnika - vnitřní kanalizace</t>
  </si>
  <si>
    <t>721171803</t>
  </si>
  <si>
    <t>Demontáž potrubí z PVC D do 75</t>
  </si>
  <si>
    <t>-879154567</t>
  </si>
  <si>
    <t>Demontáž potrubí z novodurových trub odpadních nebo připojovacích do D 75</t>
  </si>
  <si>
    <t>https://podminky.urs.cz/item/CS_URS_2023_02/721171803</t>
  </si>
  <si>
    <t>721173401</t>
  </si>
  <si>
    <t>Potrubí kanalizační z PVC SN 4 svodné DN 110</t>
  </si>
  <si>
    <t>-1040179387</t>
  </si>
  <si>
    <t>Potrubí z trub PVC SN4 svodné (ležaté) DN 110</t>
  </si>
  <si>
    <t>https://podminky.urs.cz/item/CS_URS_2023_02/721173401</t>
  </si>
  <si>
    <t>721173403</t>
  </si>
  <si>
    <t>Potrubí kanalizační z PVC SN 4 svodné DN 160</t>
  </si>
  <si>
    <t>814138260</t>
  </si>
  <si>
    <t>Potrubí z trub PVC SN4 svodné (ležaté) DN 160</t>
  </si>
  <si>
    <t>https://podminky.urs.cz/item/CS_URS_2023_02/721173403</t>
  </si>
  <si>
    <t>721174024</t>
  </si>
  <si>
    <t>Potrubí kanalizační z PP odpadní DN 75</t>
  </si>
  <si>
    <t>1353802677</t>
  </si>
  <si>
    <t>Potrubí z trub polypropylenových odpadní (svislé) DN 75</t>
  </si>
  <si>
    <t>https://podminky.urs.cz/item/CS_URS_2023_02/721174024</t>
  </si>
  <si>
    <t>721174042</t>
  </si>
  <si>
    <t>Potrubí kanalizační z PP připojovací DN 40</t>
  </si>
  <si>
    <t>1641397374</t>
  </si>
  <si>
    <t>Potrubí z trub polypropylenových připojovací DN 40</t>
  </si>
  <si>
    <t>https://podminky.urs.cz/item/CS_URS_2023_02/721174042</t>
  </si>
  <si>
    <t>721174043</t>
  </si>
  <si>
    <t>Potrubí kanalizační z PP připojovací DN 50</t>
  </si>
  <si>
    <t>1875346137</t>
  </si>
  <si>
    <t>Potrubí z trub polypropylenových připojovací DN 50</t>
  </si>
  <si>
    <t>https://podminky.urs.cz/item/CS_URS_2023_02/721174043</t>
  </si>
  <si>
    <t>721174045</t>
  </si>
  <si>
    <t>Potrubí kanalizační z PP připojovací DN 110</t>
  </si>
  <si>
    <t>1707554692</t>
  </si>
  <si>
    <t>Potrubí z trub polypropylenových připojovací DN 110</t>
  </si>
  <si>
    <t>https://podminky.urs.cz/item/CS_URS_2023_02/721174045</t>
  </si>
  <si>
    <t>721194104</t>
  </si>
  <si>
    <t>Vyvedení a upevnění odpadních výpustek DN 40</t>
  </si>
  <si>
    <t>856594761</t>
  </si>
  <si>
    <t>Vyměření přípojek na potrubí vyvedení a upevnění odpadních výpustek DN 40</t>
  </si>
  <si>
    <t>https://podminky.urs.cz/item/CS_URS_2023_02/721194104</t>
  </si>
  <si>
    <t>721194105</t>
  </si>
  <si>
    <t>Vyvedení a upevnění odpadních výpustek DN 50</t>
  </si>
  <si>
    <t>571358405</t>
  </si>
  <si>
    <t>Vyměření přípojek na potrubí vyvedení a upevnění odpadních výpustek DN 50</t>
  </si>
  <si>
    <t>https://podminky.urs.cz/item/CS_URS_2023_02/721194105</t>
  </si>
  <si>
    <t>721194109</t>
  </si>
  <si>
    <t>Vyvedení a upevnění odpadních výpustek DN 110</t>
  </si>
  <si>
    <t>714317274</t>
  </si>
  <si>
    <t>Vyměření přípojek na potrubí vyvedení a upevnění odpadních výpustek DN 110</t>
  </si>
  <si>
    <t>https://podminky.urs.cz/item/CS_URS_2023_02/721194109</t>
  </si>
  <si>
    <t>721242115</t>
  </si>
  <si>
    <t>Lapač střešních splavenin z PP s kulovým kloubem na odtoku DN 110</t>
  </si>
  <si>
    <t>-1840018311</t>
  </si>
  <si>
    <t>Lapače střešních splavenin polypropylenové (PP) s kulovým kloubem na odtoku DN 110</t>
  </si>
  <si>
    <t>https://podminky.urs.cz/item/CS_URS_2023_02/721242115</t>
  </si>
  <si>
    <t>721273151</t>
  </si>
  <si>
    <t>Hlavice ventilační polypropylen PP DN 50</t>
  </si>
  <si>
    <t>2012950978</t>
  </si>
  <si>
    <t>Ventilační hlavice z polypropylenu (PP) DN 50</t>
  </si>
  <si>
    <t>https://podminky.urs.cz/item/CS_URS_2023_02/721273151</t>
  </si>
  <si>
    <t>721290111</t>
  </si>
  <si>
    <t>Zkouška těsnosti potrubí kanalizace vodou DN do 125</t>
  </si>
  <si>
    <t>1511834451</t>
  </si>
  <si>
    <t>Zkouška těsnosti kanalizace v objektech vodou do DN 125</t>
  </si>
  <si>
    <t>https://podminky.urs.cz/item/CS_URS_2023_02/721290111</t>
  </si>
  <si>
    <t>722</t>
  </si>
  <si>
    <t>Zdravotechnika - vnitřní vodovod</t>
  </si>
  <si>
    <t>722130801</t>
  </si>
  <si>
    <t>Demontáž potrubí ocelové pozinkované závitové DN do 25</t>
  </si>
  <si>
    <t>-1339871389</t>
  </si>
  <si>
    <t>Demontáž potrubí z ocelových trubek pozinkovaných závitových do DN 25</t>
  </si>
  <si>
    <t>https://podminky.urs.cz/item/CS_URS_2023_02/722130801</t>
  </si>
  <si>
    <t>722174002</t>
  </si>
  <si>
    <t>Potrubí vodovodní plastové PPR svar polyfúze PN 16 D 20x2,8 mm</t>
  </si>
  <si>
    <t>703768408</t>
  </si>
  <si>
    <t>Potrubí z plastových trubek z polypropylenu PPR svařovaných polyfúzně PN 16 (SDR 7,4) D 20 x 2,8</t>
  </si>
  <si>
    <t>https://podminky.urs.cz/item/CS_URS_2023_02/722174002</t>
  </si>
  <si>
    <t>722174003</t>
  </si>
  <si>
    <t>Potrubí vodovodní plastové PPR svar polyfúze PN 16 D 25x3,5 mm</t>
  </si>
  <si>
    <t>-68189326</t>
  </si>
  <si>
    <t>Potrubí z plastových trubek z polypropylenu PPR svařovaných polyfúzně PN 16 (SDR 7,4) D 25 x 3,5</t>
  </si>
  <si>
    <t>https://podminky.urs.cz/item/CS_URS_2023_02/722174003</t>
  </si>
  <si>
    <t>722174022</t>
  </si>
  <si>
    <t>Potrubí vodovodní plastové PPR svar polyfúze PN 20 D 20x3,4 mm</t>
  </si>
  <si>
    <t>-649799546</t>
  </si>
  <si>
    <t>Potrubí z plastových trubek z polypropylenu PPR svařovaných polyfúzně PN 20 (SDR 6) D 20 x 3,4</t>
  </si>
  <si>
    <t>https://podminky.urs.cz/item/CS_URS_2023_02/722174022</t>
  </si>
  <si>
    <t>722181231</t>
  </si>
  <si>
    <t>Ochrana vodovodního potrubí přilepenými termoizolačními trubicemi z PE tl přes 9 do 13 mm DN do 22 mm</t>
  </si>
  <si>
    <t>1730568360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</si>
  <si>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</si>
  <si>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https://podminky.urs.cz/item/CS_URS_2023_02/722181231</t>
  </si>
  <si>
    <t>722181232</t>
  </si>
  <si>
    <t>Ochrana vodovodního potrubí přilepenými termoizolačními trubicemi z PE tl přes 9 do 13 mm DN přes 22 do 45 mm</t>
  </si>
  <si>
    <t>2045971627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</si>
  <si>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</si>
  <si>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https://podminky.urs.cz/item/CS_URS_2023_02/722181232</t>
  </si>
  <si>
    <t>722181251</t>
  </si>
  <si>
    <t>Ochrana vodovodního potrubí přilepenými termoizolačními trubicemi z PE tl přes 20 do 25 mm DN do 22 mm</t>
  </si>
  <si>
    <t>552485989</t>
  </si>
  <si>
    <t>Ochrana potrubí termoizolačními trubicemi z pěnového polyetylenu PE přilepenými v příčných a podélných spojích, tloušťky izolace přes 20 do 25 mm, vnitřního průměru izolace DN do 22 mm</t>
  </si>
  <si>
    <t>https://podminky.urs.cz/item/CS_URS_2023_02/722181251</t>
  </si>
  <si>
    <t>722190901</t>
  </si>
  <si>
    <t>Uzavření nebo otevření vodovodního potrubí při opravách</t>
  </si>
  <si>
    <t>1445877575</t>
  </si>
  <si>
    <t>Opravy ostatní uzavření nebo otevření vodovodního potrubí při opravách včetně vypuštění a napuštění</t>
  </si>
  <si>
    <t>https://podminky.urs.cz/item/CS_URS_2023_02/722190901</t>
  </si>
  <si>
    <t>722220151</t>
  </si>
  <si>
    <t>Nástěnka závitová plastová PPR PN 20 DN 16 x G 1/2"</t>
  </si>
  <si>
    <t>-1564945433</t>
  </si>
  <si>
    <t>Armatury s jedním závitem plastové (PPR) PN 20 (SDR 6) DN 16 x G 1/2"</t>
  </si>
  <si>
    <t>https://podminky.urs.cz/item/CS_URS_2023_02/722220151</t>
  </si>
  <si>
    <t>722230102</t>
  </si>
  <si>
    <t>Ventil přímý G 3/4" se dvěma závity</t>
  </si>
  <si>
    <t>-210408551</t>
  </si>
  <si>
    <t>Armatury se dvěma závity ventily přímé G 3/4"</t>
  </si>
  <si>
    <t>https://podminky.urs.cz/item/CS_URS_2023_02/722230102</t>
  </si>
  <si>
    <t>722230103</t>
  </si>
  <si>
    <t>Ventil přímý G 1" se dvěma závity</t>
  </si>
  <si>
    <t>-149097288</t>
  </si>
  <si>
    <t>Armatury se dvěma závity ventily přímé G 1"</t>
  </si>
  <si>
    <t>https://podminky.urs.cz/item/CS_URS_2023_02/722230103</t>
  </si>
  <si>
    <t>722230113</t>
  </si>
  <si>
    <t>Ventil přímý G 1" s odvodněním a dvěma závity</t>
  </si>
  <si>
    <t>1507098505</t>
  </si>
  <si>
    <t>Armatury se dvěma závity ventily přímé s odvodňovacím ventilem G 1"</t>
  </si>
  <si>
    <t>https://podminky.urs.cz/item/CS_URS_2023_02/722230113</t>
  </si>
  <si>
    <t>722231142</t>
  </si>
  <si>
    <t>Ventil závitový pojistný rohový G 3/4"</t>
  </si>
  <si>
    <t>-1043768744</t>
  </si>
  <si>
    <t>Armatury se dvěma závity ventily pojistné rohové G 3/4"</t>
  </si>
  <si>
    <t>https://podminky.urs.cz/item/CS_URS_2023_02/722231142</t>
  </si>
  <si>
    <t>722231143</t>
  </si>
  <si>
    <t>Ventil závitový pojistný rohový G 1"</t>
  </si>
  <si>
    <t>744944038</t>
  </si>
  <si>
    <t>Armatury se dvěma závity ventily pojistné rohové G 1"</t>
  </si>
  <si>
    <t>https://podminky.urs.cz/item/CS_URS_2023_02/722231143</t>
  </si>
  <si>
    <t>722262213</t>
  </si>
  <si>
    <t>Vodoměr závitový jednovtokový suchoběžný do 40°C G 3/4"x 130 mm Qn 1,5 m3/h horizontální</t>
  </si>
  <si>
    <t>1684178778</t>
  </si>
  <si>
    <t>Vodoměry pro vodu do 40°C závitové horizontální jednovtokové suchoběžné G 3/4" x 130 mm Qn 1,5</t>
  </si>
  <si>
    <t>https://podminky.urs.cz/item/CS_URS_2023_02/722262213</t>
  </si>
  <si>
    <t>722290234</t>
  </si>
  <si>
    <t>Proplach a dezinfekce vodovodního potrubí DN do 80</t>
  </si>
  <si>
    <t>1946587322</t>
  </si>
  <si>
    <t>Zkoušky, proplach a desinfekce vodovodního potrubí proplach a desinfekce vodovodního potrubí do DN 80</t>
  </si>
  <si>
    <t>https://podminky.urs.cz/item/CS_URS_2023_02/722290234</t>
  </si>
  <si>
    <t>722290246</t>
  </si>
  <si>
    <t>Zkouška těsnosti vodovodního potrubí plastového DN do 40</t>
  </si>
  <si>
    <t>-637141805</t>
  </si>
  <si>
    <t>Zkoušky, proplach a desinfekce vodovodního potrubí zkoušky těsnosti vodovodního potrubí plastového do DN 40</t>
  </si>
  <si>
    <t>https://podminky.urs.cz/item/CS_URS_2023_02/722290246</t>
  </si>
  <si>
    <t>725110814</t>
  </si>
  <si>
    <t>Demontáž klozetu Kombi</t>
  </si>
  <si>
    <t>-533269489</t>
  </si>
  <si>
    <t>Demontáž klozetů kombi</t>
  </si>
  <si>
    <t>https://podminky.urs.cz/item/CS_URS_2023_02/725110814</t>
  </si>
  <si>
    <t>725112171R</t>
  </si>
  <si>
    <t>Kombi klozet s hlubokým splachováním odpad vodorovný</t>
  </si>
  <si>
    <t>1860754848</t>
  </si>
  <si>
    <t>Zařízení záchodů kombi klozety s hlubokým splachováním odpad vodorovný</t>
  </si>
  <si>
    <t>Poznámka k položce:
pro ZTP</t>
  </si>
  <si>
    <t>725210821</t>
  </si>
  <si>
    <t>Demontáž umyvadel bez výtokových armatur</t>
  </si>
  <si>
    <t>-1135061298</t>
  </si>
  <si>
    <t>Demontáž umyvadel bez výtokových armatur umyvadel</t>
  </si>
  <si>
    <t>https://podminky.urs.cz/item/CS_URS_2023_02/725210821</t>
  </si>
  <si>
    <t>725211681</t>
  </si>
  <si>
    <t>Umyvadlo keramické bílé zdravotní šířky 640 mm připevněné na stěnu šrouby</t>
  </si>
  <si>
    <t>1513262982</t>
  </si>
  <si>
    <t>Umyvadla keramická bílá bez výtokových armatur připevněná na stěnu šrouby zdravotní, šířka umyvadla 640 mm</t>
  </si>
  <si>
    <t>https://podminky.urs.cz/item/CS_URS_2023_02/725211681</t>
  </si>
  <si>
    <t>725240812</t>
  </si>
  <si>
    <t>Demontáž vaniček sprchových bez výtokových armatur</t>
  </si>
  <si>
    <t>-81048115</t>
  </si>
  <si>
    <t>Demontáž sprchových kabin a vaniček bez výtokových armatur vaniček</t>
  </si>
  <si>
    <t>https://podminky.urs.cz/item/CS_URS_2023_02/725240812</t>
  </si>
  <si>
    <t>725291621</t>
  </si>
  <si>
    <t>Doplňky zařízení koupelen a záchodů nerezové zásobník toaletních papírů</t>
  </si>
  <si>
    <t>346851513</t>
  </si>
  <si>
    <t>Doplňky zařízení koupelen a záchodů nerezové zásobník toaletních papírů d=300 mm</t>
  </si>
  <si>
    <t>https://podminky.urs.cz/item/CS_URS_2023_02/725291621</t>
  </si>
  <si>
    <t>725311121</t>
  </si>
  <si>
    <t>Dřez jednoduchý nerezový se zápachovou uzávěrkou s odkapávací plochou 560x480 mm a miskou</t>
  </si>
  <si>
    <t>142819418</t>
  </si>
  <si>
    <t>Dřezy bez výtokových armatur jednoduché se zápachovou uzávěrkou nerezové s odkapávací plochou 560x480 mm a miskou</t>
  </si>
  <si>
    <t>https://podminky.urs.cz/item/CS_URS_2023_02/725311121</t>
  </si>
  <si>
    <t>725330820</t>
  </si>
  <si>
    <t>Demontáž výlevka diturvitová</t>
  </si>
  <si>
    <t>252308886</t>
  </si>
  <si>
    <t>Demontáž výlevek bez výtokových armatur a bez nádrže a splachovacího potrubí diturvitových</t>
  </si>
  <si>
    <t>https://podminky.urs.cz/item/CS_URS_2023_02/725330820</t>
  </si>
  <si>
    <t>725532102</t>
  </si>
  <si>
    <t>Elektrický ohřívač zásobníkový akumulační závěsný svislý 15 l / 2 kW</t>
  </si>
  <si>
    <t>-1424615023</t>
  </si>
  <si>
    <t>Elektrické ohřívače zásobníkové beztlakové přepadové akumulační s pojistným ventilem závěsné svislé objem nádrže (příkon) 15 l (2,0 kW)</t>
  </si>
  <si>
    <t>https://podminky.urs.cz/item/CS_URS_2023_02/725532102</t>
  </si>
  <si>
    <t>725813111</t>
  </si>
  <si>
    <t>Ventil rohový bez připojovací trubičky nebo flexi hadičky G 1/2"</t>
  </si>
  <si>
    <t>-506229114</t>
  </si>
  <si>
    <t>Ventily rohové bez připojovací trubičky nebo flexi hadičky G 1/2"</t>
  </si>
  <si>
    <t>https://podminky.urs.cz/item/CS_URS_2023_02/725813111</t>
  </si>
  <si>
    <t>725813112</t>
  </si>
  <si>
    <t>Ventil rohový pračkový G 3/4"</t>
  </si>
  <si>
    <t>-897937353</t>
  </si>
  <si>
    <t>Ventily rohové bez připojovací trubičky nebo flexi hadičky pračkové G 3/4"</t>
  </si>
  <si>
    <t>https://podminky.urs.cz/item/CS_URS_2023_02/725813112</t>
  </si>
  <si>
    <t>725820801</t>
  </si>
  <si>
    <t>Demontáž baterie nástěnné do G 3 / 4</t>
  </si>
  <si>
    <t>846351301</t>
  </si>
  <si>
    <t>Demontáž baterií nástěnných do G 3/4</t>
  </si>
  <si>
    <t>https://podminky.urs.cz/item/CS_URS_2023_02/725820801</t>
  </si>
  <si>
    <t>725820802</t>
  </si>
  <si>
    <t>Demontáž baterie stojánkové do jednoho otvoru</t>
  </si>
  <si>
    <t>509413412</t>
  </si>
  <si>
    <t>Demontáž baterií stojánkových do 1 otvoru</t>
  </si>
  <si>
    <t>https://podminky.urs.cz/item/CS_URS_2023_02/725820802</t>
  </si>
  <si>
    <t>725821325</t>
  </si>
  <si>
    <t>Baterie dřezová stojánková páková s otáčivým kulatým ústím a délkou ramínka 220 mm</t>
  </si>
  <si>
    <t>-416236369</t>
  </si>
  <si>
    <t>Baterie dřezové stojánkové pákové s otáčivým ústím a délkou ramínka 220 mm</t>
  </si>
  <si>
    <t>https://podminky.urs.cz/item/CS_URS_2023_02/725821325</t>
  </si>
  <si>
    <t>725829131</t>
  </si>
  <si>
    <t>Montáž baterie umyvadlové stojánkové G 1/2" ostatní typ</t>
  </si>
  <si>
    <t>-265447001</t>
  </si>
  <si>
    <t>Baterie umyvadlové montáž ostatních typů stojánkových G 1/2"</t>
  </si>
  <si>
    <t>https://podminky.urs.cz/item/CS_URS_2023_02/725829131</t>
  </si>
  <si>
    <t>65432R</t>
  </si>
  <si>
    <t>Baterie pro ZTP</t>
  </si>
  <si>
    <t>346766226</t>
  </si>
  <si>
    <t>763172321</t>
  </si>
  <si>
    <t>Montáž dvířek revizních jednoplášťových SDK kcí vel. 200x200 mm pro příčky a předsazené stěny</t>
  </si>
  <si>
    <t>-1000800358</t>
  </si>
  <si>
    <t>Montáž dvířek pro konstrukce ze sádrokartonových desek revizních jednoplášťových pro příčky a předsazené stěny velikost (šxv) 200 x 200 mm</t>
  </si>
  <si>
    <t>https://podminky.urs.cz/item/CS_URS_2023_02/763172321</t>
  </si>
  <si>
    <t>59030710</t>
  </si>
  <si>
    <t>dvířka revizní jednokřídlá s automatickým zámkem 200x200mm</t>
  </si>
  <si>
    <t>1150375917</t>
  </si>
  <si>
    <t>01e - elektro 1</t>
  </si>
  <si>
    <t xml:space="preserve"> </t>
  </si>
  <si>
    <t>D1 - Soupis montážního materiálu s prací</t>
  </si>
  <si>
    <t>D1</t>
  </si>
  <si>
    <t>Soupis montážního materiálu s prací</t>
  </si>
  <si>
    <t>Pol1</t>
  </si>
  <si>
    <t>Kabel silový 400 V, CU 5Jx1,5</t>
  </si>
  <si>
    <t>Pol2</t>
  </si>
  <si>
    <t>Kabel silový 230 V, CU 3Jx2,5</t>
  </si>
  <si>
    <t>Pol3</t>
  </si>
  <si>
    <t>Kabel silový 230 V, CU 3Jx1,5</t>
  </si>
  <si>
    <t>Pol4</t>
  </si>
  <si>
    <t>CYa 10mm zž</t>
  </si>
  <si>
    <t>Pol5</t>
  </si>
  <si>
    <t>CYa 4mm zž</t>
  </si>
  <si>
    <t>Pol6</t>
  </si>
  <si>
    <t>Kabel UTP c.5</t>
  </si>
  <si>
    <t>Pol7</t>
  </si>
  <si>
    <t>Ohebná elektroins. PVC trubka pr.25mm (odbočky k PC zás.)</t>
  </si>
  <si>
    <t>Pol8</t>
  </si>
  <si>
    <t>Svorka AB, zemnící</t>
  </si>
  <si>
    <t>ks</t>
  </si>
  <si>
    <t>Pol9</t>
  </si>
  <si>
    <t>Zemnící CU páska 3m</t>
  </si>
  <si>
    <t>Pol10</t>
  </si>
  <si>
    <t>Svorka Wago 3x2,5, bal.50ks</t>
  </si>
  <si>
    <t>Pol11</t>
  </si>
  <si>
    <t>Svorka Wago 5x2,5, bal.50ks</t>
  </si>
  <si>
    <t>Pol12</t>
  </si>
  <si>
    <t>Štítek ozn. kab.vedení bal.50ks</t>
  </si>
  <si>
    <t>Pol13</t>
  </si>
  <si>
    <t>Zásuvka do zdi dvojnásobná 230V/16A (clonky+vyosená zásuvka)</t>
  </si>
  <si>
    <t>Pol14</t>
  </si>
  <si>
    <t>Zásuvka do zdi dvojnásobná 230V/16A (clonky+vyosená zásuvka) s přepěťovou ochranou</t>
  </si>
  <si>
    <t>Pol15</t>
  </si>
  <si>
    <t>Zásuvka datová do zdi 2xRJ45</t>
  </si>
  <si>
    <t>Pol16</t>
  </si>
  <si>
    <t>Vypínač do zdi č.1, 250V/10A</t>
  </si>
  <si>
    <t>Pol17</t>
  </si>
  <si>
    <t>Vypínač do zdi č.6, 250V/10A, Tango</t>
  </si>
  <si>
    <t>Pol18</t>
  </si>
  <si>
    <t>Vypínač do zdi č.7, 250V/10A, Tango</t>
  </si>
  <si>
    <t>Pol19</t>
  </si>
  <si>
    <t>Stropní PIR čidlo 360°, 230V/10A, s čas.spínačem 1-15min.,</t>
  </si>
  <si>
    <t>Pol20</t>
  </si>
  <si>
    <t>Svítidlo podhledové LED panel 600x600mm, 230/10A IP20, 108lm/W, do 57W ( s ohledem na výpočet osvětlení )</t>
  </si>
  <si>
    <t>Pol21</t>
  </si>
  <si>
    <t>Svítidlo nouzové přizazené LED, 230/10A IP20, 60min.</t>
  </si>
  <si>
    <t>Pol22</t>
  </si>
  <si>
    <t>Rozvaděč R4 nástěnný, In=63A, 60mod. IP30/20</t>
  </si>
  <si>
    <t>Pol23</t>
  </si>
  <si>
    <t>Omezovače přepětí T1+T2, 10/350us/12,5kA, TN-C-S</t>
  </si>
  <si>
    <t>Pol24</t>
  </si>
  <si>
    <t>Vypínač na DIN lištu 400V/40A, 6kA</t>
  </si>
  <si>
    <t>Pol25</t>
  </si>
  <si>
    <t>Proudový chránič 400V, 40A/0,03A, typ A, 6kA</t>
  </si>
  <si>
    <t>Pol26</t>
  </si>
  <si>
    <t>Proudový chránič 230V, 10A/B/0,03A, 6kA</t>
  </si>
  <si>
    <t>Pol27</t>
  </si>
  <si>
    <t>Jistič 40A/3/B, 6kA</t>
  </si>
  <si>
    <t>Pol28</t>
  </si>
  <si>
    <t>Jistič 16A/1/B, 6kA</t>
  </si>
  <si>
    <t>Pol29</t>
  </si>
  <si>
    <t>Jistič 10A/1/B, 6kA</t>
  </si>
  <si>
    <t>Pol30</t>
  </si>
  <si>
    <t>Propojovací hřeben 400V / 12 mod. 63A</t>
  </si>
  <si>
    <t>Pol31</t>
  </si>
  <si>
    <t>Svorka modrá do 40A / 7 PIN na DIN lištu</t>
  </si>
  <si>
    <t>Pol32</t>
  </si>
  <si>
    <t>Dig. elektroměr na DIN lištu 63A/400V, 2x sazba (podružné měření)</t>
  </si>
  <si>
    <t>Pol33</t>
  </si>
  <si>
    <t>Připojení ventilátorů 230V (instalace a zapojení dle PD VZT)</t>
  </si>
  <si>
    <t>Pol34</t>
  </si>
  <si>
    <t>Materiál pro vypletení a zapojení rozvaděče R4</t>
  </si>
  <si>
    <t>x</t>
  </si>
  <si>
    <t>Pol35</t>
  </si>
  <si>
    <t>Ukonč. a zap.vodiče ve svorce v rozvaděči 1,5-4mm</t>
  </si>
  <si>
    <t>Pol36</t>
  </si>
  <si>
    <t>1x sluchátko s ovl. el.mag.zámku včetně kabeláže (bez  zvonkového tabla)</t>
  </si>
  <si>
    <t>1x sluchátko s ovl. el.mag.zámku včetně kabeláže (bez zvonkového tabla)</t>
  </si>
  <si>
    <t>Pol37</t>
  </si>
  <si>
    <t>Sada pro nouzovou signalizaci určenou k instalaci na toaletě (podle vyhlášky č.398/2009 Sb. o bezbariérovém užívání staveb)</t>
  </si>
  <si>
    <t>Pol38</t>
  </si>
  <si>
    <t>Protipožární tmel 310ml, pro utěsnění kab.prostupů v protipožární konstrukci stěn a stropů</t>
  </si>
  <si>
    <t>Pol39</t>
  </si>
  <si>
    <t>Autonomní stropní protipožární detektor</t>
  </si>
  <si>
    <t>Pol40</t>
  </si>
  <si>
    <t>Demontáž stáv. el.instalace</t>
  </si>
  <si>
    <t>h</t>
  </si>
  <si>
    <t>01f - Ochrana před bleskem 1</t>
  </si>
  <si>
    <t>Pol41</t>
  </si>
  <si>
    <t>Drát AlMgSi pr.8mm</t>
  </si>
  <si>
    <t>Pol42</t>
  </si>
  <si>
    <t>Svorka zkušební SZ, FEZN</t>
  </si>
  <si>
    <t>Pol43</t>
  </si>
  <si>
    <t>Svorka SS, FEZN</t>
  </si>
  <si>
    <t>Pol44</t>
  </si>
  <si>
    <t>Svorka SK, FEZN</t>
  </si>
  <si>
    <t>Pol45</t>
  </si>
  <si>
    <t>Jímací tyč 1m FeZn na bet. podstavci s PVC podložkou</t>
  </si>
  <si>
    <t>Pol46</t>
  </si>
  <si>
    <t>Plastové číslo svodu</t>
  </si>
  <si>
    <t>Pol47</t>
  </si>
  <si>
    <t>Svorka Soc na okapy+žlaby</t>
  </si>
  <si>
    <t>Pol48</t>
  </si>
  <si>
    <t>Podpěra vedení PV21c</t>
  </si>
  <si>
    <t>Pol49</t>
  </si>
  <si>
    <t>Podpěra vedení PV17</t>
  </si>
  <si>
    <t>Pol50</t>
  </si>
  <si>
    <t>Svorka připojovací SP</t>
  </si>
  <si>
    <t>Pol51</t>
  </si>
  <si>
    <t>Demontáž stávající jímací soustavy FEZN vč.podpěr vedení</t>
  </si>
  <si>
    <t>02 - část 2</t>
  </si>
  <si>
    <t>02a - stavební část 2</t>
  </si>
  <si>
    <t xml:space="preserve">    3 - Svislé a kompletní konstrukce</t>
  </si>
  <si>
    <t>541771516</t>
  </si>
  <si>
    <t>(52+24)*0,4</t>
  </si>
  <si>
    <t>-13*1*0,4</t>
  </si>
  <si>
    <t>1150248744</t>
  </si>
  <si>
    <t>0,4*0,4*0,8*2</t>
  </si>
  <si>
    <t>0,25*0,25*0,8*20</t>
  </si>
  <si>
    <t>-37136613</t>
  </si>
  <si>
    <t>698924595</t>
  </si>
  <si>
    <t>1,256*2 'Přepočtené koeficientem množství</t>
  </si>
  <si>
    <t>181311103</t>
  </si>
  <si>
    <t>Rozprostření ornice tl vrstvy do 200 mm v rovině nebo ve svahu do 1:5 ručně</t>
  </si>
  <si>
    <t>-1487004991</t>
  </si>
  <si>
    <t>Rozprostření a urovnání ornice v rovině nebo ve svahu sklonu do 1:5 ručně při souvislé ploše, tl. vrstvy do 200 mm</t>
  </si>
  <si>
    <t>https://podminky.urs.cz/item/CS_URS_2023_02/181311103</t>
  </si>
  <si>
    <t>181411131</t>
  </si>
  <si>
    <t>Založení parkového trávníku výsevem pl do 1000 m2 v rovině a ve svahu do 1:5</t>
  </si>
  <si>
    <t>-6556729</t>
  </si>
  <si>
    <t>Založení trávníku na půdě předem připravené plochy do 1000 m2 výsevem včetně utažení parkového v rovině nebo na svahu do 1:5</t>
  </si>
  <si>
    <t>https://podminky.urs.cz/item/CS_URS_2023_02/181411131</t>
  </si>
  <si>
    <t>00572410</t>
  </si>
  <si>
    <t>osivo směs travní parková</t>
  </si>
  <si>
    <t>kg</t>
  </si>
  <si>
    <t>1348587122</t>
  </si>
  <si>
    <t>80*0,02 'Přepočtené koeficientem množství</t>
  </si>
  <si>
    <t>181911101</t>
  </si>
  <si>
    <t>Úprava pláně v hornině třídy těžitelnosti I skupiny 1 až 2 bez zhutnění ručně</t>
  </si>
  <si>
    <t>1887230307</t>
  </si>
  <si>
    <t>Úprava pláně vyrovnáním výškových rozdílů ručně v hornině třídy těžitelnosti I skupiny 1 a 2 bez zhutnění</t>
  </si>
  <si>
    <t>https://podminky.urs.cz/item/CS_URS_2023_02/181911101</t>
  </si>
  <si>
    <t>Svislé a kompletní konstrukce</t>
  </si>
  <si>
    <t>338171123</t>
  </si>
  <si>
    <t>Osazování sloupků a vzpěr plotových ocelových v přes 2 do 2,6 m se zabetonováním</t>
  </si>
  <si>
    <t>662097373</t>
  </si>
  <si>
    <t>Montáž sloupků a vzpěr plotových ocelových trubkových nebo profilovaných výšky přes 2 do 2,6 m se zabetonováním do 0,08 m3 do připravených jamek</t>
  </si>
  <si>
    <t>https://podminky.urs.cz/item/CS_URS_2023_02/338171123</t>
  </si>
  <si>
    <t>20+2</t>
  </si>
  <si>
    <t>55342152</t>
  </si>
  <si>
    <t>plotový sloupek pro svařované panely profilovaný oválný 50x70mm dl 2,0-2,5m povrchová úprava Pz a komaxit</t>
  </si>
  <si>
    <t>920153754</t>
  </si>
  <si>
    <t>348101210</t>
  </si>
  <si>
    <t>Osazení vrat nebo vrátek k oplocení na ocelové sloupky pl do 2 m2</t>
  </si>
  <si>
    <t>1452640372</t>
  </si>
  <si>
    <t>Osazení vrat nebo vrátek k oplocení na sloupky ocelové, plochy jednotlivě do 2 m2</t>
  </si>
  <si>
    <t>https://podminky.urs.cz/item/CS_URS_2023_02/348101210</t>
  </si>
  <si>
    <t>55342333</t>
  </si>
  <si>
    <t>branka plotová jednokřídlá Pz s PVC vrstvou 1000x1530mm</t>
  </si>
  <si>
    <t>44054503</t>
  </si>
  <si>
    <t>348171130</t>
  </si>
  <si>
    <t>Montáž rámového oplocení v přes 1,5 do 2 m</t>
  </si>
  <si>
    <t>90888660</t>
  </si>
  <si>
    <t>Montáž oplocení z dílců kovových rámových, na ocelové sloupky, výšky přes 1,5 do 2,0 m</t>
  </si>
  <si>
    <t>https://podminky.urs.cz/item/CS_URS_2023_02/348171130</t>
  </si>
  <si>
    <t>10+35</t>
  </si>
  <si>
    <t>55342417</t>
  </si>
  <si>
    <t>plotový panel svařovaný v 1,5-2,0m š do 2,5m průměru drátu 5mm oka 55x200mm s dvojitým horizontálním drátem 6mm povrchová úprava PZ komaxit</t>
  </si>
  <si>
    <t>923953335</t>
  </si>
  <si>
    <t>434121416</t>
  </si>
  <si>
    <t>Osazení ŽB schodišťových stupňů drsných na schodnice</t>
  </si>
  <si>
    <t>1704820252</t>
  </si>
  <si>
    <t>Osazování schodišťových stupňů železobetonových s vyspárováním styčných spár, s provizorním dřevěným zábradlím a dočasným zakrytím stupnic prkny na schodnice, stupňů drsných</t>
  </si>
  <si>
    <t>https://podminky.urs.cz/item/CS_URS_2023_02/434121416</t>
  </si>
  <si>
    <t>1,35</t>
  </si>
  <si>
    <t>59373755</t>
  </si>
  <si>
    <t>stupeň schodišťový nosný ŽB 135x35x14,5cm</t>
  </si>
  <si>
    <t>1149577601</t>
  </si>
  <si>
    <t>815218606</t>
  </si>
  <si>
    <t>28,7+52+24</t>
  </si>
  <si>
    <t>1461599760</t>
  </si>
  <si>
    <t>-1807970373</t>
  </si>
  <si>
    <t>104,7*1,03 'Přepočtené koeficientem množství</t>
  </si>
  <si>
    <t>621211033</t>
  </si>
  <si>
    <t>Montáž kontaktního zateplení vnějších podhledů lepením a mechanickým kotvením polystyrénových desek do dřeva přes 120 do 160 mm</t>
  </si>
  <si>
    <t>-217106498</t>
  </si>
  <si>
    <t>Montáž kontaktního zateplení lepením a mechanickým kotvením z polystyrenových desek na vnější podhledy, na podklad dřevěný nebo kovový, tloušťky desek přes 120 do 160 mm</t>
  </si>
  <si>
    <t>https://podminky.urs.cz/item/CS_URS_2023_02/621211033</t>
  </si>
  <si>
    <t>28375951</t>
  </si>
  <si>
    <t>deska EPS 70 fasádní λ=0,039 tl 140mm</t>
  </si>
  <si>
    <t>-1624914538</t>
  </si>
  <si>
    <t>2,3*1,05 'Přepočtené koeficientem množství</t>
  </si>
  <si>
    <t>622531012</t>
  </si>
  <si>
    <t>Tenkovrstvá silikonová zrnitá omítka zrnitost 1,5 mm vnějších stěn</t>
  </si>
  <si>
    <t>1691920141</t>
  </si>
  <si>
    <t>Omítka tenkovrstvá silikonová vnějších ploch probarvená bez penetrace zatíraná (škrábaná), zrnitost 1,5 mm stěn</t>
  </si>
  <si>
    <t>https://podminky.urs.cz/item/CS_URS_2023_02/622531012</t>
  </si>
  <si>
    <t>1277212338</t>
  </si>
  <si>
    <t>99,6"viz TZ</t>
  </si>
  <si>
    <t>-2144250634</t>
  </si>
  <si>
    <t>47,5+27,5+2,5</t>
  </si>
  <si>
    <t>-2014262880</t>
  </si>
  <si>
    <t>-463833662</t>
  </si>
  <si>
    <t>2+5,7+5,45+2+24,15</t>
  </si>
  <si>
    <t>5,29</t>
  </si>
  <si>
    <t>781998675</t>
  </si>
  <si>
    <t>-1447461305</t>
  </si>
  <si>
    <t>5,3"vstup kočárky</t>
  </si>
  <si>
    <t>-1807657154</t>
  </si>
  <si>
    <t>1535840630</t>
  </si>
  <si>
    <t>1462789119</t>
  </si>
  <si>
    <t>820470482</t>
  </si>
  <si>
    <t>127283025</t>
  </si>
  <si>
    <t>1858585527</t>
  </si>
  <si>
    <t>176541503</t>
  </si>
  <si>
    <t>(178,6-106,26+24,3)*0,1</t>
  </si>
  <si>
    <t>5,3*4,3*0,06</t>
  </si>
  <si>
    <t>5,5*1,6*0,15</t>
  </si>
  <si>
    <t>966008211</t>
  </si>
  <si>
    <t>Bourání odvodňovacího žlabu z betonových příkopových tvárnic š do 500 mm</t>
  </si>
  <si>
    <t>1657230843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</si>
  <si>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</si>
  <si>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https://podminky.urs.cz/item/CS_URS_2023_02/966008211</t>
  </si>
  <si>
    <t>1554754788</t>
  </si>
  <si>
    <t>-1107882053</t>
  </si>
  <si>
    <t>45,806*5 'Přepočtené koeficientem množství</t>
  </si>
  <si>
    <t>1948687970</t>
  </si>
  <si>
    <t>1932347082</t>
  </si>
  <si>
    <t>826502942</t>
  </si>
  <si>
    <t>-1666998715</t>
  </si>
  <si>
    <t>-1784519845</t>
  </si>
  <si>
    <t>-1544773327</t>
  </si>
  <si>
    <t>1981131563</t>
  </si>
  <si>
    <t>852522501</t>
  </si>
  <si>
    <t>1420471353</t>
  </si>
  <si>
    <t>99,6</t>
  </si>
  <si>
    <t>-816472728</t>
  </si>
  <si>
    <t>99,6*0,0003 'Přepočtené koeficientem množství</t>
  </si>
  <si>
    <t>650896780</t>
  </si>
  <si>
    <t>1885521030</t>
  </si>
  <si>
    <t>-159931127</t>
  </si>
  <si>
    <t>99,6*1,1655 'Přepočtené koeficientem množství</t>
  </si>
  <si>
    <t>1006787646</t>
  </si>
  <si>
    <t>901794138</t>
  </si>
  <si>
    <t>121,73</t>
  </si>
  <si>
    <t>-837736378</t>
  </si>
  <si>
    <t>121,73*2 'Přepočtené koeficientem množství</t>
  </si>
  <si>
    <t>712363115</t>
  </si>
  <si>
    <t>Provedení povlakové krytiny střech do 10° zaizolování prostupů kruhového průřezu D do 300 mm</t>
  </si>
  <si>
    <t>-1860348912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</si>
  <si>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</si>
  <si>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https://podminky.urs.cz/item/CS_URS_2023_02/712363115</t>
  </si>
  <si>
    <t>-381672224</t>
  </si>
  <si>
    <t>2016030486</t>
  </si>
  <si>
    <t>121,73*1,1655 'Přepočtené koeficientem množství</t>
  </si>
  <si>
    <t>-1043029778</t>
  </si>
  <si>
    <t>4,2*0,5*2+3*0,5</t>
  </si>
  <si>
    <t>12*0,4</t>
  </si>
  <si>
    <t>-238803018</t>
  </si>
  <si>
    <t>10,5*1,2 'Přepočtené koeficientem množství</t>
  </si>
  <si>
    <t>-1788702194</t>
  </si>
  <si>
    <t>1316494733</t>
  </si>
  <si>
    <t>115,766*2</t>
  </si>
  <si>
    <t>-1199411769</t>
  </si>
  <si>
    <t>80,7"rovná část</t>
  </si>
  <si>
    <t xml:space="preserve">15,89"světlíky </t>
  </si>
  <si>
    <t>5,81</t>
  </si>
  <si>
    <t>1630786686</t>
  </si>
  <si>
    <t>102,4*1,05 'Přepočtené koeficientem množství</t>
  </si>
  <si>
    <t>861658227</t>
  </si>
  <si>
    <t>990411335</t>
  </si>
  <si>
    <t>221076445</t>
  </si>
  <si>
    <t>(178,6-106,26+24,3)</t>
  </si>
  <si>
    <t>1930897775</t>
  </si>
  <si>
    <t>-826009329</t>
  </si>
  <si>
    <t>99,6*2,1 'Přepočtené koeficientem množství</t>
  </si>
  <si>
    <t>-139736962</t>
  </si>
  <si>
    <t>-1643899107</t>
  </si>
  <si>
    <t>0,5*6</t>
  </si>
  <si>
    <t>2113182221</t>
  </si>
  <si>
    <t>-1679395234</t>
  </si>
  <si>
    <t>-1812376314</t>
  </si>
  <si>
    <t>121,73*1,05 'Přepočtené koeficientem množství</t>
  </si>
  <si>
    <t>1784882606</t>
  </si>
  <si>
    <t>721273153</t>
  </si>
  <si>
    <t>Hlavice ventilační polypropylen PP DN 110</t>
  </si>
  <si>
    <t>-258902226</t>
  </si>
  <si>
    <t>Ventilační hlavice z polypropylenu (PP) DN 110</t>
  </si>
  <si>
    <t>https://podminky.urs.cz/item/CS_URS_2023_02/721273153</t>
  </si>
  <si>
    <t>834441213</t>
  </si>
  <si>
    <t>385174023</t>
  </si>
  <si>
    <t>-921610924</t>
  </si>
  <si>
    <t>-969327195</t>
  </si>
  <si>
    <t>333792548</t>
  </si>
  <si>
    <t>810006154</t>
  </si>
  <si>
    <t>-1747451240</t>
  </si>
  <si>
    <t>1345975752</t>
  </si>
  <si>
    <t>-1018546444</t>
  </si>
  <si>
    <t>-418232877</t>
  </si>
  <si>
    <t>725292R7</t>
  </si>
  <si>
    <t>přabalovací pult TP5</t>
  </si>
  <si>
    <t>1917968838</t>
  </si>
  <si>
    <t>-1200262007</t>
  </si>
  <si>
    <t>234*2</t>
  </si>
  <si>
    <t>419067059</t>
  </si>
  <si>
    <t>468*0,3 'Přepočtené koeficientem množství</t>
  </si>
  <si>
    <t>1842581470</t>
  </si>
  <si>
    <t>234*2*2*0,01</t>
  </si>
  <si>
    <t>-2099136952</t>
  </si>
  <si>
    <t>771217155</t>
  </si>
  <si>
    <t>7,63"štít</t>
  </si>
  <si>
    <t>1717496017</t>
  </si>
  <si>
    <t>7,63*1,05 'Přepočtené koeficientem množství</t>
  </si>
  <si>
    <t>664563271</t>
  </si>
  <si>
    <t>43,706"příčky</t>
  </si>
  <si>
    <t>-139586127</t>
  </si>
  <si>
    <t>-1002038101</t>
  </si>
  <si>
    <t>2*13</t>
  </si>
  <si>
    <t>132763350</t>
  </si>
  <si>
    <t>2*13*0,05*0,12</t>
  </si>
  <si>
    <t>1826178893</t>
  </si>
  <si>
    <t>2,26*(4+5+18)</t>
  </si>
  <si>
    <t>0,5*234</t>
  </si>
  <si>
    <t>4,7*1</t>
  </si>
  <si>
    <t>1065717564</t>
  </si>
  <si>
    <t>2,26*(4+5+18)*0,05*0,15</t>
  </si>
  <si>
    <t>0,5*234*0,05*0,05</t>
  </si>
  <si>
    <t>4,7*1*0,12*0,18</t>
  </si>
  <si>
    <t>1854507181</t>
  </si>
  <si>
    <t>2,35*4"světlíky</t>
  </si>
  <si>
    <t>1541316913</t>
  </si>
  <si>
    <t>0,3*38,15"žlab</t>
  </si>
  <si>
    <t>0,6*76,3"atika</t>
  </si>
  <si>
    <t>1354682753</t>
  </si>
  <si>
    <t>0,3*38,15*0,04*0,06"žlab</t>
  </si>
  <si>
    <t>0,6*76,3*0,05*0,05"atika</t>
  </si>
  <si>
    <t>-1503536232</t>
  </si>
  <si>
    <t>0,33*7,85+14,5*0,33"X1</t>
  </si>
  <si>
    <t>14,5*0,8"X4</t>
  </si>
  <si>
    <t>7,34*0,7"X7</t>
  </si>
  <si>
    <t>762431016</t>
  </si>
  <si>
    <t>Obložení stěn z desek OSB tl 22 mm na sraz přibíjených</t>
  </si>
  <si>
    <t>-1692717684</t>
  </si>
  <si>
    <t>Obložení stěn z dřevoštěpkových desek OSB přibíjených na sraz, tloušťky desky 22 mm</t>
  </si>
  <si>
    <t>https://podminky.urs.cz/item/CS_URS_2023_02/762431016</t>
  </si>
  <si>
    <t>2,3"vstup</t>
  </si>
  <si>
    <t>462592774</t>
  </si>
  <si>
    <t>10,23+12,21+5,1+2,67+2,27"překližka</t>
  </si>
  <si>
    <t>-462746068</t>
  </si>
  <si>
    <t>32,48*1,1 'Přepočtené koeficientem množství</t>
  </si>
  <si>
    <t>-1631275098</t>
  </si>
  <si>
    <t>(3,35*2+6,7+1,25+1,6+3,04)*2,96</t>
  </si>
  <si>
    <t>(6,65+2,075)*2,96</t>
  </si>
  <si>
    <t>-17243029</t>
  </si>
  <si>
    <t>(2,3+3,55+2,25+2,3)*2,96</t>
  </si>
  <si>
    <t>2143015104</t>
  </si>
  <si>
    <t>(10,78*2+6,9*3+3,53*2)*3</t>
  </si>
  <si>
    <t>-2,1*1,73*7-0,85*2,47*2-0,9*1,73*2</t>
  </si>
  <si>
    <t>12*0,5"tělocvična</t>
  </si>
  <si>
    <t>-1439737016</t>
  </si>
  <si>
    <t>121,216*1,1235 'Přepočtené koeficientem množství</t>
  </si>
  <si>
    <t>-153921138</t>
  </si>
  <si>
    <t>14,175*2,96</t>
  </si>
  <si>
    <t>688671272</t>
  </si>
  <si>
    <t>(6,85+14,3)*2,96</t>
  </si>
  <si>
    <t>-1,98*2,5-2,1*1,73*4</t>
  </si>
  <si>
    <t>763485951</t>
  </si>
  <si>
    <t>80,7</t>
  </si>
  <si>
    <t>15,89+5,81</t>
  </si>
  <si>
    <t>-1974682351</t>
  </si>
  <si>
    <t>102,4</t>
  </si>
  <si>
    <t>-989042876</t>
  </si>
  <si>
    <t>102,4*1,1235 'Přepočtené koeficientem množství</t>
  </si>
  <si>
    <t>489810002</t>
  </si>
  <si>
    <t>639330280</t>
  </si>
  <si>
    <t>1082434050</t>
  </si>
  <si>
    <t>1173875998</t>
  </si>
  <si>
    <t>1154034626</t>
  </si>
  <si>
    <t>55331432</t>
  </si>
  <si>
    <t>zárubeň jednokřídlá ocelová pro dodatečnou montáž tl stěny 75-100mm rozměru 800/1970, 2100mm</t>
  </si>
  <si>
    <t>-92511213</t>
  </si>
  <si>
    <t>55331433</t>
  </si>
  <si>
    <t>zárubeň jednokřídlá ocelová pro dodatečnou montáž tl stěny 75-100mm rozměru 900/1970, 2100mm</t>
  </si>
  <si>
    <t>-129879195</t>
  </si>
  <si>
    <t>24856826</t>
  </si>
  <si>
    <t>42,1</t>
  </si>
  <si>
    <t>14,1+6,8+3,4</t>
  </si>
  <si>
    <t>6312630R4</t>
  </si>
  <si>
    <t>1709799833</t>
  </si>
  <si>
    <t>Poznámka k položce:
včetně roštu, ukončovacích profilů,...přesná specifikace dle TZ</t>
  </si>
  <si>
    <t>24,3*1,05 'Přepočtené koeficientem množství</t>
  </si>
  <si>
    <t>631236R2</t>
  </si>
  <si>
    <t>panel akustický pohltivý 600x600mm tl 19mm</t>
  </si>
  <si>
    <t>-1082750534</t>
  </si>
  <si>
    <t>-1571191424</t>
  </si>
  <si>
    <t>-499055607</t>
  </si>
  <si>
    <t>7,7*0,65"X6</t>
  </si>
  <si>
    <t>7,4*0,7"X7</t>
  </si>
  <si>
    <t>-1058198210</t>
  </si>
  <si>
    <t>14,7"X4</t>
  </si>
  <si>
    <t>-617912012</t>
  </si>
  <si>
    <t>1415585370</t>
  </si>
  <si>
    <t>1999930253</t>
  </si>
  <si>
    <t>-629233374</t>
  </si>
  <si>
    <t>-2063931817</t>
  </si>
  <si>
    <t>1867149893</t>
  </si>
  <si>
    <t>-37243689</t>
  </si>
  <si>
    <t>997981895</t>
  </si>
  <si>
    <t>-847739205</t>
  </si>
  <si>
    <t>463492377</t>
  </si>
  <si>
    <t>-65004719</t>
  </si>
  <si>
    <t>-1745039728</t>
  </si>
  <si>
    <t>-2097190602</t>
  </si>
  <si>
    <t>-1033141048</t>
  </si>
  <si>
    <t>65040529</t>
  </si>
  <si>
    <t>-1808941223</t>
  </si>
  <si>
    <t>986773090</t>
  </si>
  <si>
    <t>551173172</t>
  </si>
  <si>
    <t>-543799707</t>
  </si>
  <si>
    <t>102,4*1,1 'Přepočtené koeficientem množství</t>
  </si>
  <si>
    <t>859568452</t>
  </si>
  <si>
    <t>(6,9*3-(2,1*1,75*2-1,1*2,6))*2"azbest B</t>
  </si>
  <si>
    <t>(2,4*3-0,9*1,73)*2"azbest C</t>
  </si>
  <si>
    <t>-1953359300</t>
  </si>
  <si>
    <t>43,706"prkna</t>
  </si>
  <si>
    <t>766411822</t>
  </si>
  <si>
    <t>Demontáž truhlářského obložení stěn podkladových roštů</t>
  </si>
  <si>
    <t>-353063363</t>
  </si>
  <si>
    <t>Demontáž obložení stěn podkladových roštů</t>
  </si>
  <si>
    <t>https://podminky.urs.cz/item/CS_URS_2023_02/766411822</t>
  </si>
  <si>
    <t>43,706/2</t>
  </si>
  <si>
    <t>766622111</t>
  </si>
  <si>
    <t>Montáž plastových oken plochy přes 1 m2 pevných v do 1,5 m s rámem do dřevěné konstrukce</t>
  </si>
  <si>
    <t>-2040867722</t>
  </si>
  <si>
    <t>Montáž oken plastových včetně montáže rámu plochy přes 1 m2 pevných do dřevěné konstrukce, výšky do 1,5 m</t>
  </si>
  <si>
    <t>https://podminky.urs.cz/item/CS_URS_2023_02/766622111</t>
  </si>
  <si>
    <t>1,5*0,7*2</t>
  </si>
  <si>
    <t>61140043</t>
  </si>
  <si>
    <t>okno plastové s fixním zasklením  přes plochu 1m2 do v 1,5m</t>
  </si>
  <si>
    <t>-1333043076</t>
  </si>
  <si>
    <t>Poznámka k položce:
Ok1</t>
  </si>
  <si>
    <t>766654R1</t>
  </si>
  <si>
    <t>schod dubový 300x900x130mm</t>
  </si>
  <si>
    <t>-1325430263</t>
  </si>
  <si>
    <t>-1053372807</t>
  </si>
  <si>
    <t>654R11</t>
  </si>
  <si>
    <t>Dveře komplet dle specifikace D6</t>
  </si>
  <si>
    <t>1744702686</t>
  </si>
  <si>
    <t>654R21</t>
  </si>
  <si>
    <t>Dveře komplet dle specifikace D10</t>
  </si>
  <si>
    <t>1013333214</t>
  </si>
  <si>
    <t>654R22</t>
  </si>
  <si>
    <t>Dveře komplet dle specifikace D11</t>
  </si>
  <si>
    <t>-1744808221</t>
  </si>
  <si>
    <t>654R23</t>
  </si>
  <si>
    <t>Dveře komplet dle specifikace D12</t>
  </si>
  <si>
    <t>-42093289</t>
  </si>
  <si>
    <t>654R24</t>
  </si>
  <si>
    <t>Dveře komplet dle specifikace D13</t>
  </si>
  <si>
    <t>1478362458</t>
  </si>
  <si>
    <t>654R25</t>
  </si>
  <si>
    <t>Dveře komplet dle specifikace D14</t>
  </si>
  <si>
    <t>1214616969</t>
  </si>
  <si>
    <t>654R26</t>
  </si>
  <si>
    <t>Dveře komplet dle specifikace D15</t>
  </si>
  <si>
    <t>921824726</t>
  </si>
  <si>
    <t>766660002</t>
  </si>
  <si>
    <t>Montáž dveřních křídel otvíravých jednokřídlových š přes 0,8 m do ocelové zárubně</t>
  </si>
  <si>
    <t>-1502024863</t>
  </si>
  <si>
    <t>Montáž dveřních křídel dřevěných nebo plastových otevíravých do ocelové zárubně povrchově upravených jednokřídlových, šířky přes 800 mm</t>
  </si>
  <si>
    <t>https://podminky.urs.cz/item/CS_URS_2023_02/766660002</t>
  </si>
  <si>
    <t>654R27</t>
  </si>
  <si>
    <t>Dveře komplet dle specifikace D9</t>
  </si>
  <si>
    <t>951059744</t>
  </si>
  <si>
    <t>766660022</t>
  </si>
  <si>
    <t>Montáž dveřních křídel otvíravých jednokřídlových š přes 0,8 m požárních do ocelové zárubně</t>
  </si>
  <si>
    <t>752060963</t>
  </si>
  <si>
    <t>Montáž dveřních křídel dřevěných nebo plastových otevíravých do ocelové zárubně protipožárních jednokřídlových, šířky přes 800 mm</t>
  </si>
  <si>
    <t>https://podminky.urs.cz/item/CS_URS_2023_02/766660022</t>
  </si>
  <si>
    <t>654R31</t>
  </si>
  <si>
    <t>Dveře komplet dle specifikace D7</t>
  </si>
  <si>
    <t>874013459</t>
  </si>
  <si>
    <t>654R32</t>
  </si>
  <si>
    <t>Dveře komplet dle specifikace D8</t>
  </si>
  <si>
    <t>-1291785462</t>
  </si>
  <si>
    <t>654R33</t>
  </si>
  <si>
    <t>Dveře komplet dle specifikace D16</t>
  </si>
  <si>
    <t>1253097939</t>
  </si>
  <si>
    <t>766660112</t>
  </si>
  <si>
    <t>Montáž dveřních křídel otvíravých dvoukřídlových š přes 1,45 m do dřevěné rámové zárubně</t>
  </si>
  <si>
    <t>-1456812170</t>
  </si>
  <si>
    <t>Montáž dveřních křídel dřevěných nebo plastových otevíravých do dřevěné rámové zárubně povrchově upravených dvoukřídlových, šířky přes 1450 mm</t>
  </si>
  <si>
    <t>https://podminky.urs.cz/item/CS_URS_2023_02/766660112</t>
  </si>
  <si>
    <t>655R1</t>
  </si>
  <si>
    <t>216833203</t>
  </si>
  <si>
    <t>Vstupní dvoukřídlé dveře s nadsvětlíkem (Vd1)</t>
  </si>
  <si>
    <t xml:space="preserve">Poznámka k položce:
budou dřevěné z lepených lamel do dřevěných rámových zárubní hlavní křídlo průchozí šířky min. 90cm bude vybaveno samozavíračem řady  "S"  se zpožděním doby zavírání a jednostranným vodorovným madlem z nerezu umístěnými na straně opačné než jsou závěsy a el. zámkem. Tyto dveře musí být vybaveny panikovým zámkem s kováním, umožňujícím otevřít uzamčené dveře bez klíčů apod., např. klikou s panikovou funkcí dle ČSN EN 179. Vrchní kování se uvažuje nerez-klika s koule, odstín bronz-panikový zámek. Křídla budou částečně prosklená bezpečnostním izolačním dvojsklem, stejně jako nadsvětlík. Provedení dveří bude stejné jako u stávajících vnějších dveří do multifunkčního prostoru ZŠ. El. zámek dveří bude napojen na nové zvonkové tablo a domácí telefony pro DS a MC. Horní okraj zvonkového tabla bude max. ve výšce 1,2m (v souladu s vyhl. 398/2009 Sb. o obecných technických požadavcích zabezpečujících bezbariérové užívání staveb).
</t>
  </si>
  <si>
    <t>691711154</t>
  </si>
  <si>
    <t>0,9+2,1*4</t>
  </si>
  <si>
    <t>1697018166</t>
  </si>
  <si>
    <t>-896131863</t>
  </si>
  <si>
    <t>76681111R</t>
  </si>
  <si>
    <t>Kuchyňská linka KL1</t>
  </si>
  <si>
    <t>72207070</t>
  </si>
  <si>
    <t>-1854832156</t>
  </si>
  <si>
    <t>767122112</t>
  </si>
  <si>
    <t>Montáž stěn s výplní z drátěné sítě, svařované</t>
  </si>
  <si>
    <t>2053308530</t>
  </si>
  <si>
    <t>Montáž stěn a příček s výplní drátěnou sítí spojených svařováním</t>
  </si>
  <si>
    <t>https://podminky.urs.cz/item/CS_URS_2023_02/767122112</t>
  </si>
  <si>
    <t>15945240</t>
  </si>
  <si>
    <t>plech děrovaný tahokov Pz oko 1FQ 30/23 x 2,5mm tabule</t>
  </si>
  <si>
    <t>-1844519523</t>
  </si>
  <si>
    <t>-82091273</t>
  </si>
  <si>
    <t>1,35*0,92*4</t>
  </si>
  <si>
    <t>767316310</t>
  </si>
  <si>
    <t>Montáž střešního bodového světlíku do 1 m2</t>
  </si>
  <si>
    <t>-597278700</t>
  </si>
  <si>
    <t>Montáž světlíků bodových do 1 m2</t>
  </si>
  <si>
    <t>https://podminky.urs.cz/item/CS_URS_2023_02/767316310</t>
  </si>
  <si>
    <t>951R2</t>
  </si>
  <si>
    <t>Světlík SV1 včetně veškerých doplňků dle specifikace PD</t>
  </si>
  <si>
    <t>1486388894</t>
  </si>
  <si>
    <t>-861792999</t>
  </si>
  <si>
    <t>1176832921</t>
  </si>
  <si>
    <t>767531111</t>
  </si>
  <si>
    <t>Montáž vstupních kovových nebo plastových rohoží čisticích zón</t>
  </si>
  <si>
    <t>896714632</t>
  </si>
  <si>
    <t>Montáž vstupních čisticích zón z rohoží kovových nebo plastových</t>
  </si>
  <si>
    <t>https://podminky.urs.cz/item/CS_URS_2023_02/767531111</t>
  </si>
  <si>
    <t>1*0,5</t>
  </si>
  <si>
    <t>1,2*1,8</t>
  </si>
  <si>
    <t>69752030R</t>
  </si>
  <si>
    <t>rohož vstupní Čz1</t>
  </si>
  <si>
    <t>-604031716</t>
  </si>
  <si>
    <t>Poznámka k položce:
včetně skříně a odtoku dle specifikace</t>
  </si>
  <si>
    <t>0,5*1,1 'Přepočtené koeficientem množství</t>
  </si>
  <si>
    <t>697528R</t>
  </si>
  <si>
    <t>-911448258</t>
  </si>
  <si>
    <t>čistící zóna Čz2</t>
  </si>
  <si>
    <t>1151375934</t>
  </si>
  <si>
    <t>10*3"spáry</t>
  </si>
  <si>
    <t>(2,1+1,73)*2*4"okna</t>
  </si>
  <si>
    <t>(09+2,5*2)"dveře</t>
  </si>
  <si>
    <t>2+2,5*2</t>
  </si>
  <si>
    <t>-118870867</t>
  </si>
  <si>
    <t>767995114</t>
  </si>
  <si>
    <t>Montáž atypických zámečnických konstrukcí hm přes 20 do 50 kg</t>
  </si>
  <si>
    <t>-734032588</t>
  </si>
  <si>
    <t>Montáž ostatních atypických zámečnických konstrukcí hmotnosti přes 20 do 50 kg</t>
  </si>
  <si>
    <t>https://podminky.urs.cz/item/CS_URS_2023_02/767995114</t>
  </si>
  <si>
    <t>253,9+904,8+368,2+15,1</t>
  </si>
  <si>
    <t>659879R</t>
  </si>
  <si>
    <t>Konstrukce Z1 žárově zinkovaná</t>
  </si>
  <si>
    <t>-490391823</t>
  </si>
  <si>
    <t>1209113833</t>
  </si>
  <si>
    <t>-82381681</t>
  </si>
  <si>
    <t>21,7</t>
  </si>
  <si>
    <t>1972722705</t>
  </si>
  <si>
    <t>-1688531775</t>
  </si>
  <si>
    <t>-350746671</t>
  </si>
  <si>
    <t>21,7*1,15 'Přepočtené koeficientem množství</t>
  </si>
  <si>
    <t>2102849810</t>
  </si>
  <si>
    <t>1171233030</t>
  </si>
  <si>
    <t>47,5+27,5</t>
  </si>
  <si>
    <t>-1936319552</t>
  </si>
  <si>
    <t>-939114287</t>
  </si>
  <si>
    <t>197</t>
  </si>
  <si>
    <t>-1087201484</t>
  </si>
  <si>
    <t>198</t>
  </si>
  <si>
    <t>1742676624</t>
  </si>
  <si>
    <t>178,6-106,26+24,3</t>
  </si>
  <si>
    <t>199</t>
  </si>
  <si>
    <t>776211111</t>
  </si>
  <si>
    <t>Lepení textilních pásů</t>
  </si>
  <si>
    <t>508154927</t>
  </si>
  <si>
    <t>Montáž textilních podlahovin lepením pásů standardních</t>
  </si>
  <si>
    <t>https://podminky.urs.cz/item/CS_URS_2023_02/776211111</t>
  </si>
  <si>
    <t>200</t>
  </si>
  <si>
    <t>69751061</t>
  </si>
  <si>
    <t>koberec zátěžový vpichovaný role š 2m, vlákno 100% PA, hm 400g/m2, zátěž 33, útlum 21dB, hořlavost Bfl S1</t>
  </si>
  <si>
    <t>-1496562881</t>
  </si>
  <si>
    <t>21,6*1,1 'Přepočtené koeficientem množství</t>
  </si>
  <si>
    <t>201</t>
  </si>
  <si>
    <t>1295621957</t>
  </si>
  <si>
    <t>7,1+25,9+6,8+6,5</t>
  </si>
  <si>
    <t>202</t>
  </si>
  <si>
    <t>199443463</t>
  </si>
  <si>
    <t>46,3*1,1 'Přepočtené koeficientem množství</t>
  </si>
  <si>
    <t>203</t>
  </si>
  <si>
    <t>-1724476291</t>
  </si>
  <si>
    <t>204</t>
  </si>
  <si>
    <t>-1290170172</t>
  </si>
  <si>
    <t>28*1,02 'Přepočtené koeficientem množství</t>
  </si>
  <si>
    <t>205</t>
  </si>
  <si>
    <t>1786603095</t>
  </si>
  <si>
    <t>206</t>
  </si>
  <si>
    <t>-749822233</t>
  </si>
  <si>
    <t>207</t>
  </si>
  <si>
    <t>1849365486</t>
  </si>
  <si>
    <t>208</t>
  </si>
  <si>
    <t>520596634</t>
  </si>
  <si>
    <t>(1,8+2,22)*2*2-1,6</t>
  </si>
  <si>
    <t>(2,22+1,5)*2*2-1,4</t>
  </si>
  <si>
    <t>(1,3+1,15)*2*2-1,4</t>
  </si>
  <si>
    <t>(0,9+1,15)*2*2-1,4*2</t>
  </si>
  <si>
    <t>(2,3+2,05)*2*2-1,4</t>
  </si>
  <si>
    <t>(2,075+3,15)*2*2-1,6-1,5*0,7</t>
  </si>
  <si>
    <t>209</t>
  </si>
  <si>
    <t>-1878049431</t>
  </si>
  <si>
    <t>210</t>
  </si>
  <si>
    <t>589574354</t>
  </si>
  <si>
    <t>211</t>
  </si>
  <si>
    <t>-1677768490</t>
  </si>
  <si>
    <t>76,01*1,15 'Přepočtené koeficientem množství</t>
  </si>
  <si>
    <t>212</t>
  </si>
  <si>
    <t>-2011673240</t>
  </si>
  <si>
    <t>213</t>
  </si>
  <si>
    <t>447050563</t>
  </si>
  <si>
    <t>39*1,05 'Přepočtené koeficientem množství</t>
  </si>
  <si>
    <t>214</t>
  </si>
  <si>
    <t>-1904510678</t>
  </si>
  <si>
    <t>215</t>
  </si>
  <si>
    <t>494037811</t>
  </si>
  <si>
    <t>2,7*0,4*4</t>
  </si>
  <si>
    <t>2,8*0,4*3</t>
  </si>
  <si>
    <t>2,9*0,4*4</t>
  </si>
  <si>
    <t>216</t>
  </si>
  <si>
    <t>-1105396481</t>
  </si>
  <si>
    <t>217</t>
  </si>
  <si>
    <t>244556992</t>
  </si>
  <si>
    <t>115,216*2 'Přepočtené koeficientem množství</t>
  </si>
  <si>
    <t>218</t>
  </si>
  <si>
    <t>1517623827</t>
  </si>
  <si>
    <t>219</t>
  </si>
  <si>
    <t>441698036</t>
  </si>
  <si>
    <t>220</t>
  </si>
  <si>
    <t>1579728262</t>
  </si>
  <si>
    <t>82,92*2</t>
  </si>
  <si>
    <t>30,784*2</t>
  </si>
  <si>
    <t>41,958+43,122</t>
  </si>
  <si>
    <t>102,39</t>
  </si>
  <si>
    <t>-76,01</t>
  </si>
  <si>
    <t>221</t>
  </si>
  <si>
    <t>833256069</t>
  </si>
  <si>
    <t>222</t>
  </si>
  <si>
    <t>370898042</t>
  </si>
  <si>
    <t>223</t>
  </si>
  <si>
    <t>-83503954</t>
  </si>
  <si>
    <t>2,1*1,73*4</t>
  </si>
  <si>
    <t>0,9*1,73</t>
  </si>
  <si>
    <t>0,86*2,47</t>
  </si>
  <si>
    <t>224</t>
  </si>
  <si>
    <t>592582540</t>
  </si>
  <si>
    <t>225</t>
  </si>
  <si>
    <t>-1316340419</t>
  </si>
  <si>
    <t>02b - VZT 2</t>
  </si>
  <si>
    <t>751122012</t>
  </si>
  <si>
    <t>Montáž ventilátoru radiálního nízkotlakého nástěnného základního D přes 100 do 200 mm</t>
  </si>
  <si>
    <t>1025403037</t>
  </si>
  <si>
    <t>Montáž ventilátoru radiálního nízkotlakého nástěnného základního, průměru přes 100 do 200 mm</t>
  </si>
  <si>
    <t>https://podminky.urs.cz/item/CS_URS_2023_02/751122012</t>
  </si>
  <si>
    <t>6579R</t>
  </si>
  <si>
    <t>Malý radiální ventilátor k osazení na strop EBB 170N 150m3</t>
  </si>
  <si>
    <t>2019707280</t>
  </si>
  <si>
    <t>-461143916</t>
  </si>
  <si>
    <t>-1148997902</t>
  </si>
  <si>
    <t>751311112</t>
  </si>
  <si>
    <t>Montáž vyústi čtyřhranné do kruhového potrubí přes 0,040 do 0,080 m2</t>
  </si>
  <si>
    <t>-1820345155</t>
  </si>
  <si>
    <t>Montáž vyústi čtyřhranné do kruhového potrubí, průřezu přes 0,040 do 0,080 m2</t>
  </si>
  <si>
    <t>https://podminky.urs.cz/item/CS_URS_2023_02/751311112</t>
  </si>
  <si>
    <t>54987R</t>
  </si>
  <si>
    <t>Trouba DN 160 zkosená s mřížkou</t>
  </si>
  <si>
    <t>-173744089</t>
  </si>
  <si>
    <t>685132R</t>
  </si>
  <si>
    <t>Trouba DN 100 zkosená s mřížkou</t>
  </si>
  <si>
    <t>307580651</t>
  </si>
  <si>
    <t>1552096568</t>
  </si>
  <si>
    <t>1507937262</t>
  </si>
  <si>
    <t>-559170791</t>
  </si>
  <si>
    <t>942491120</t>
  </si>
  <si>
    <t>42981080</t>
  </si>
  <si>
    <t>oblouk lisovaný Pz 90° D 100mm</t>
  </si>
  <si>
    <t>-87952137</t>
  </si>
  <si>
    <t>-902509345</t>
  </si>
  <si>
    <t>-1580446272</t>
  </si>
  <si>
    <t>42981561</t>
  </si>
  <si>
    <t>odbočka oboustranná osová X-kus Pz 90° D1/D2 = 160/100mm</t>
  </si>
  <si>
    <t>1081191690</t>
  </si>
  <si>
    <t>-1465055502</t>
  </si>
  <si>
    <t>751898R</t>
  </si>
  <si>
    <t>Zednické výpomoci (prostupy stěnami,stropy a střechou</t>
  </si>
  <si>
    <t>-47770666</t>
  </si>
  <si>
    <t>02c - UT 2</t>
  </si>
  <si>
    <t>-354384982</t>
  </si>
  <si>
    <t>2133235698</t>
  </si>
  <si>
    <t>0,243*4 'Přepočtené koeficientem množství</t>
  </si>
  <si>
    <t>-989844048</t>
  </si>
  <si>
    <t>-1074800094</t>
  </si>
  <si>
    <t>-248672487</t>
  </si>
  <si>
    <t>-1329555330</t>
  </si>
  <si>
    <t>1567379133</t>
  </si>
  <si>
    <t>675746750</t>
  </si>
  <si>
    <t>-519365958</t>
  </si>
  <si>
    <t>-563613420</t>
  </si>
  <si>
    <t>-685858942</t>
  </si>
  <si>
    <t>-295424410</t>
  </si>
  <si>
    <t>-1269064315</t>
  </si>
  <si>
    <t>734261411</t>
  </si>
  <si>
    <t>Šroubení regulační radiátorové rohové G 3/8 bez vypouštění</t>
  </si>
  <si>
    <t>1570563978</t>
  </si>
  <si>
    <t>Šroubení regulační radiátorové rohové bez vypouštění G 3/8</t>
  </si>
  <si>
    <t>https://podminky.urs.cz/item/CS_URS_2023_02/734261411</t>
  </si>
  <si>
    <t>734292715</t>
  </si>
  <si>
    <t>Kohout kulový přímý G 1 PN 42 do 185°C vnitřní závit</t>
  </si>
  <si>
    <t>-672345106</t>
  </si>
  <si>
    <t>Ostatní armatury kulové kohouty PN 42 do 185°C přímé vnitřní závit G 1</t>
  </si>
  <si>
    <t>https://podminky.urs.cz/item/CS_URS_2023_02/734292715</t>
  </si>
  <si>
    <t>-1860671379</t>
  </si>
  <si>
    <t>1891725055</t>
  </si>
  <si>
    <t>1225230616</t>
  </si>
  <si>
    <t>735152180</t>
  </si>
  <si>
    <t>Otopné těleso panel VK jednodeskové bez přídavné přestupní plochy výška/délka 600/1400 mm výkon 846 W</t>
  </si>
  <si>
    <t>431729251</t>
  </si>
  <si>
    <t>Otopná tělesa panelová VK jednodesková PN 1,0 MPa, T do 110°C bez přídavné přestupní plochy výšky tělesa 600 mm stavební délky / výkonu 1400 mm / 846 W</t>
  </si>
  <si>
    <t>https://podminky.urs.cz/item/CS_URS_2023_02/735152180</t>
  </si>
  <si>
    <t>735152181</t>
  </si>
  <si>
    <t>Otopné těleso panel VK jednodeskové bez přídavné přestupní plochy výška/délka 600/1600 mm výkon 966 W</t>
  </si>
  <si>
    <t>-1181057901</t>
  </si>
  <si>
    <t>Otopná tělesa panelová VK jednodesková PN 1,0 MPa, T do 110°C bez přídavné přestupní plochy výšky tělesa 600 mm stavební délky / výkonu 1600 mm / 966 W</t>
  </si>
  <si>
    <t>https://podminky.urs.cz/item/CS_URS_2023_02/735152181</t>
  </si>
  <si>
    <t>1536511993</t>
  </si>
  <si>
    <t>735152581</t>
  </si>
  <si>
    <t>Otopné těleso panelové VK dvoudeskové 2 přídavné přestupní plochy výška/délka 600/1600 mm výkon 2686 W</t>
  </si>
  <si>
    <t>1965958533</t>
  </si>
  <si>
    <t>Otopná tělesa panelová VK dvoudesková PN 1,0 MPa, T do 110°C se dvěma přídavnými přestupními plochami výšky tělesa 600 mm stavební délky / výkonu 1600 mm / 2686 W</t>
  </si>
  <si>
    <t>https://podminky.urs.cz/item/CS_URS_2023_02/735152581</t>
  </si>
  <si>
    <t>735164261</t>
  </si>
  <si>
    <t>Otopné těleso trubkové  výška/délka 1500/595 mm</t>
  </si>
  <si>
    <t>-277429321</t>
  </si>
  <si>
    <t>Otopná tělesa trubková na stěnu výšky tělesa 1500 mm, délky 595 mm</t>
  </si>
  <si>
    <t>https://podminky.urs.cz/item/CS_URS_2023_02/735164261</t>
  </si>
  <si>
    <t>1760820301</t>
  </si>
  <si>
    <t>-1618999164</t>
  </si>
  <si>
    <t>02d - ZTI 2</t>
  </si>
  <si>
    <t>-715340769</t>
  </si>
  <si>
    <t>2,5</t>
  </si>
  <si>
    <t>11,2*0,8*0,65</t>
  </si>
  <si>
    <t>132251102</t>
  </si>
  <si>
    <t>Hloubení rýh nezapažených š do 800 mm v hornině třídy těžitelnosti I skupiny 3 objem do 50 m3 strojně</t>
  </si>
  <si>
    <t>338324315</t>
  </si>
  <si>
    <t>Hloubení nezapažených rýh šířky do 800 mm strojně s urovnáním dna do předepsaného profilu a spádu v hornině třídy těžitelnosti I skupiny 3 přes 20 do 50 m3</t>
  </si>
  <si>
    <t>https://podminky.urs.cz/item/CS_URS_2023_02/132251102</t>
  </si>
  <si>
    <t>41,5*0,8*1,2-2,5</t>
  </si>
  <si>
    <t>701037551</t>
  </si>
  <si>
    <t>1"napojení stoupačky</t>
  </si>
  <si>
    <t>-2052797290</t>
  </si>
  <si>
    <t>2014727831</t>
  </si>
  <si>
    <t>18,81</t>
  </si>
  <si>
    <t>4,48</t>
  </si>
  <si>
    <t>-1630357823</t>
  </si>
  <si>
    <t>23,29*2 'Přepočtené koeficientem množství</t>
  </si>
  <si>
    <t>-1343044407</t>
  </si>
  <si>
    <t>21,02+1,34</t>
  </si>
  <si>
    <t>311200596</t>
  </si>
  <si>
    <t>32,55*0,8*0,4</t>
  </si>
  <si>
    <t>3,58</t>
  </si>
  <si>
    <t>-1146082937</t>
  </si>
  <si>
    <t>13,996*2 'Přepočtené koeficientem množství</t>
  </si>
  <si>
    <t>-54804941</t>
  </si>
  <si>
    <t>-602010818</t>
  </si>
  <si>
    <t>-422229911</t>
  </si>
  <si>
    <t>-480322086</t>
  </si>
  <si>
    <t>32,55*0,8*0,1</t>
  </si>
  <si>
    <t>0,9</t>
  </si>
  <si>
    <t>1854803584</t>
  </si>
  <si>
    <t>837262221</t>
  </si>
  <si>
    <t>Montáž kameninových tvarovek jednoosých s integrovaným těsněním otevřený výkop DN 100</t>
  </si>
  <si>
    <t>-1241365188</t>
  </si>
  <si>
    <t>Montáž kameninových tvarovek na potrubí z trub kameninových v otevřeném výkopu s integrovaným těsněním jednoosých DN 100</t>
  </si>
  <si>
    <t>https://podminky.urs.cz/item/CS_URS_2023_02/837262221</t>
  </si>
  <si>
    <t>28612012</t>
  </si>
  <si>
    <t>přechod kanalizační PP KG na kameninové hrdlo DN 110</t>
  </si>
  <si>
    <t>1097102262</t>
  </si>
  <si>
    <t>837355121R</t>
  </si>
  <si>
    <t>Výsek a montáž kameninové odbočné tvarovky DN 100</t>
  </si>
  <si>
    <t>-966904327</t>
  </si>
  <si>
    <t>Výsek a montáž kameninové odbočné tvarovky na kameninovém potrubí DN 100</t>
  </si>
  <si>
    <t>837898R</t>
  </si>
  <si>
    <t>Napojení do stávající šachty</t>
  </si>
  <si>
    <t>501919245</t>
  </si>
  <si>
    <t>1574922673</t>
  </si>
  <si>
    <t>1760419044</t>
  </si>
  <si>
    <t>894811113</t>
  </si>
  <si>
    <t>Revizní šachta z PVC typ přímý, DN 315/160 hl od 1360 do 1730 mm</t>
  </si>
  <si>
    <t>1591296200</t>
  </si>
  <si>
    <t>Revizní šachta z tvrdého PVC v otevřeném výkopu typ přímý (DN šachty/DN trubního vedení) DN 315/160, hloubka od 1360 do 1730 mm</t>
  </si>
  <si>
    <t>https://podminky.urs.cz/item/CS_URS_2023_02/894811113</t>
  </si>
  <si>
    <t>899102112</t>
  </si>
  <si>
    <t>Osazení poklopů litinových, ocelových nebo železobetonových včetně rámů pro třídu zatížení A15, A50</t>
  </si>
  <si>
    <t>-1479320450</t>
  </si>
  <si>
    <t>https://podminky.urs.cz/item/CS_URS_2023_02/899102112</t>
  </si>
  <si>
    <t>28661760</t>
  </si>
  <si>
    <t>poklop šachtový litinový, litinový rám na betonový kónus DN 315 pro třídu zatížení B125</t>
  </si>
  <si>
    <t>-608736904</t>
  </si>
  <si>
    <t>1671962559</t>
  </si>
  <si>
    <t>9*0,2</t>
  </si>
  <si>
    <t>-998494683</t>
  </si>
  <si>
    <t>-1524383201</t>
  </si>
  <si>
    <t>19,6*2</t>
  </si>
  <si>
    <t>-761218365</t>
  </si>
  <si>
    <t>902062464</t>
  </si>
  <si>
    <t>4,146*9 'Přepočtené koeficientem množství</t>
  </si>
  <si>
    <t>1994313429</t>
  </si>
  <si>
    <t>2035889276</t>
  </si>
  <si>
    <t>721115R</t>
  </si>
  <si>
    <t>zaslepení potrubí LT 100</t>
  </si>
  <si>
    <t>735714440</t>
  </si>
  <si>
    <t>721140802</t>
  </si>
  <si>
    <t>Demontáž potrubí litinové DN do 100</t>
  </si>
  <si>
    <t>1766846651</t>
  </si>
  <si>
    <t>Demontáž potrubí z litinových trub odpadních nebo dešťových do DN 100</t>
  </si>
  <si>
    <t>https://podminky.urs.cz/item/CS_URS_2023_02/721140802</t>
  </si>
  <si>
    <t>1661975528</t>
  </si>
  <si>
    <t>-296251056</t>
  </si>
  <si>
    <t>-1578724897</t>
  </si>
  <si>
    <t>782014150</t>
  </si>
  <si>
    <t>-1017779523</t>
  </si>
  <si>
    <t>724479638</t>
  </si>
  <si>
    <t>-368105876</t>
  </si>
  <si>
    <t>396890243</t>
  </si>
  <si>
    <t>2141908080</t>
  </si>
  <si>
    <t>1478147850</t>
  </si>
  <si>
    <t>-1013638569</t>
  </si>
  <si>
    <t>184046071</t>
  </si>
  <si>
    <t>-1123842310</t>
  </si>
  <si>
    <t>-352170663</t>
  </si>
  <si>
    <t>-1123601540</t>
  </si>
  <si>
    <t>557432608</t>
  </si>
  <si>
    <t>-1157052539</t>
  </si>
  <si>
    <t>1339226222</t>
  </si>
  <si>
    <t>-569870324</t>
  </si>
  <si>
    <t>-1537888216</t>
  </si>
  <si>
    <t>1315351919</t>
  </si>
  <si>
    <t>-138422508</t>
  </si>
  <si>
    <t>-488575865</t>
  </si>
  <si>
    <t>-2065171357</t>
  </si>
  <si>
    <t>-146977736</t>
  </si>
  <si>
    <t>1783473309</t>
  </si>
  <si>
    <t>-1998552067</t>
  </si>
  <si>
    <t>-596520863</t>
  </si>
  <si>
    <t>725112015</t>
  </si>
  <si>
    <t>Klozet keramický dětský standardní samostatně stojící s hlubokým splachováním</t>
  </si>
  <si>
    <t>111372752</t>
  </si>
  <si>
    <t xml:space="preserve">Zařízení záchodů klozety keramické standardní samostatně stojící dětské s hlubokým splachováním </t>
  </si>
  <si>
    <t>https://podminky.urs.cz/item/CS_URS_2023_02/725112015</t>
  </si>
  <si>
    <t>725112171</t>
  </si>
  <si>
    <t>-949850567</t>
  </si>
  <si>
    <t>https://podminky.urs.cz/item/CS_URS_2023_02/725112171</t>
  </si>
  <si>
    <t>-242345836</t>
  </si>
  <si>
    <t>725211602</t>
  </si>
  <si>
    <t>Umyvadlo keramické bílé šířky 550 mm bez krytu na sifon připevněné na stěnu šrouby</t>
  </si>
  <si>
    <t>1699098239</t>
  </si>
  <si>
    <t>Umyvadla keramická bílá bez výtokových armatur připevněná na stěnu šrouby bez sloupu nebo krytu na sifon, šířka umyvadla 550 mm</t>
  </si>
  <si>
    <t>https://podminky.urs.cz/item/CS_URS_2023_02/725211602</t>
  </si>
  <si>
    <t>404893698</t>
  </si>
  <si>
    <t>725241112</t>
  </si>
  <si>
    <t>Vanička sprchová akrylátová čtvercová 900x900 mm</t>
  </si>
  <si>
    <t>1479536596</t>
  </si>
  <si>
    <t>Sprchové vaničky akrylátové čtvercové 900x900 mm</t>
  </si>
  <si>
    <t>https://podminky.urs.cz/item/CS_URS_2023_02/725241112</t>
  </si>
  <si>
    <t>725244523</t>
  </si>
  <si>
    <t>Zástěna sprchová rohová rámová se skleněnou výplní tl. 4 a 5 mm dveře posuvné dvoudílné vstup z rohu na vaničku 900x900 mm</t>
  </si>
  <si>
    <t>-1584540201</t>
  </si>
  <si>
    <t>Sprchové dveře a zástěny zástěny sprchové rohové čtvercové/obdélníkové rámové se skleněnou výplní tl. 4 a 5 mm dveře posuvné dvoudílné, vstup z rohu, na vaničku 900x900 mm</t>
  </si>
  <si>
    <t>https://podminky.urs.cz/item/CS_URS_2023_02/725244523</t>
  </si>
  <si>
    <t>-866940275</t>
  </si>
  <si>
    <t>1345825368</t>
  </si>
  <si>
    <t>725331111</t>
  </si>
  <si>
    <t>Výlevka bez výtokových armatur keramická se sklopnou plastovou mřížkou 500 mm</t>
  </si>
  <si>
    <t>-1993342903</t>
  </si>
  <si>
    <t>Výlevky bez výtokových armatur a splachovací nádrže keramické se sklopnou plastovou mřížkou 425 mm</t>
  </si>
  <si>
    <t>https://podminky.urs.cz/item/CS_URS_2023_02/725331111</t>
  </si>
  <si>
    <t>488229709</t>
  </si>
  <si>
    <t>725532124</t>
  </si>
  <si>
    <t>Elektrický ohřívač zásobníkový akumulační závěsný svislý 160 l / 2 kW</t>
  </si>
  <si>
    <t>-134898688</t>
  </si>
  <si>
    <t>Elektrické ohřívače zásobníkové beztlakové přepadové akumulační s pojistným ventilem závěsné svislé objem nádrže (příkon) 160 l (2,0 kW)</t>
  </si>
  <si>
    <t>https://podminky.urs.cz/item/CS_URS_2023_02/725532124</t>
  </si>
  <si>
    <t>1783291851</t>
  </si>
  <si>
    <t>-1886760238</t>
  </si>
  <si>
    <t>725821312</t>
  </si>
  <si>
    <t>Baterie dřezová nástěnná páková s otáčivým kulatým ústím a délkou ramínka 300 mm</t>
  </si>
  <si>
    <t>-1271018334</t>
  </si>
  <si>
    <t>Baterie dřezové nástěnné pákové s otáčivým kulatým ústím a délkou ramínka 300 mm</t>
  </si>
  <si>
    <t>https://podminky.urs.cz/item/CS_URS_2023_02/725821312</t>
  </si>
  <si>
    <t>1580580997</t>
  </si>
  <si>
    <t>725822611</t>
  </si>
  <si>
    <t>Baterie umyvadlová stojánková páková bez výpusti</t>
  </si>
  <si>
    <t>1423351174</t>
  </si>
  <si>
    <t>Baterie umyvadlové stojánkové pákové bez výpusti</t>
  </si>
  <si>
    <t>https://podminky.urs.cz/item/CS_URS_2023_02/725822611</t>
  </si>
  <si>
    <t>725825R</t>
  </si>
  <si>
    <t>Směšovací ventil 20</t>
  </si>
  <si>
    <t>-1256241810</t>
  </si>
  <si>
    <t>-1448553768</t>
  </si>
  <si>
    <t>1861489270</t>
  </si>
  <si>
    <t>725841332</t>
  </si>
  <si>
    <t>Baterie sprchová podomítková s přepínačem a pohyblivým držákem</t>
  </si>
  <si>
    <t>-1581180377</t>
  </si>
  <si>
    <t>Baterie sprchové podomítkové (zápustné) s přepínačem a pohyblivým držákem</t>
  </si>
  <si>
    <t>https://podminky.urs.cz/item/CS_URS_2023_02/725841332</t>
  </si>
  <si>
    <t>-967183373</t>
  </si>
  <si>
    <t>1305359959</t>
  </si>
  <si>
    <t>02e - elektro 2</t>
  </si>
  <si>
    <t>Pol52</t>
  </si>
  <si>
    <t>CYa 6mm zž</t>
  </si>
  <si>
    <t>Pol53</t>
  </si>
  <si>
    <t>Svítidlo podhledové LED panel 300x1200mm, 230/10A IP20, 108lm/W, do 57W ( s ohledem na výpočet osvětlení )</t>
  </si>
  <si>
    <t>Pol54</t>
  </si>
  <si>
    <t>Svítidlo nástěnné LED, 230/10A/E27 IP20</t>
  </si>
  <si>
    <t>Pol55</t>
  </si>
  <si>
    <t>Svítidlo nástěnné venkovní LED, 230/10A/E27 IP44</t>
  </si>
  <si>
    <t>Pol56</t>
  </si>
  <si>
    <t>Rozvaděč R5 nástěnný, In=63A, 60mod. IP30/20</t>
  </si>
  <si>
    <t>Pol57</t>
  </si>
  <si>
    <t>Jistič 6A/1/B, 6kA</t>
  </si>
  <si>
    <t>Pol58</t>
  </si>
  <si>
    <t>Zvonkové tablo s el. vrátným, 1x sluchátko s ovl. 1x el.mag.zámku včetně kabeláže</t>
  </si>
  <si>
    <t>02f - Ochrana před bleskem 2</t>
  </si>
  <si>
    <t>03 - část 3</t>
  </si>
  <si>
    <t>03a - stavební část 3</t>
  </si>
  <si>
    <t>-850300909</t>
  </si>
  <si>
    <t>1928372078</t>
  </si>
  <si>
    <t>1381628574</t>
  </si>
  <si>
    <t>65,3"viz TZ</t>
  </si>
  <si>
    <t>-1202838940</t>
  </si>
  <si>
    <t>46,7+7,1+3,4</t>
  </si>
  <si>
    <t>825155180</t>
  </si>
  <si>
    <t>-581712972</t>
  </si>
  <si>
    <t>-1415469621</t>
  </si>
  <si>
    <t>-572975432</t>
  </si>
  <si>
    <t>-2088844521</t>
  </si>
  <si>
    <t>1345850225</t>
  </si>
  <si>
    <t>66,24*0,15</t>
  </si>
  <si>
    <t>258031684</t>
  </si>
  <si>
    <t>-318979686</t>
  </si>
  <si>
    <t>26,219*5 'Přepočtené koeficientem množství</t>
  </si>
  <si>
    <t>52747352</t>
  </si>
  <si>
    <t>1654576577</t>
  </si>
  <si>
    <t>-872059510</t>
  </si>
  <si>
    <t>1058865473</t>
  </si>
  <si>
    <t>738152076</t>
  </si>
  <si>
    <t>1773658789</t>
  </si>
  <si>
    <t>1713989231</t>
  </si>
  <si>
    <t>98844377</t>
  </si>
  <si>
    <t>65,3</t>
  </si>
  <si>
    <t>1083590728</t>
  </si>
  <si>
    <t>65,3*0,0003 'Přepočtené koeficientem množství</t>
  </si>
  <si>
    <t>-1027732279</t>
  </si>
  <si>
    <t>-526555071</t>
  </si>
  <si>
    <t>1887717207</t>
  </si>
  <si>
    <t>65,3*1,1655 'Přepočtené koeficientem množství</t>
  </si>
  <si>
    <t>1894881942</t>
  </si>
  <si>
    <t>-654125560</t>
  </si>
  <si>
    <t>75,4</t>
  </si>
  <si>
    <t>-807552931</t>
  </si>
  <si>
    <t>75,4*2 'Přepočtené koeficientem množství</t>
  </si>
  <si>
    <t>563541000</t>
  </si>
  <si>
    <t>325312</t>
  </si>
  <si>
    <t>75,4*1,1655 'Přepočtené koeficientem množství</t>
  </si>
  <si>
    <t>-489336888</t>
  </si>
  <si>
    <t>7,3*0,4</t>
  </si>
  <si>
    <t>8*0,25</t>
  </si>
  <si>
    <t>2056795960</t>
  </si>
  <si>
    <t>10,62*1,2 'Přepočtené koeficientem množství</t>
  </si>
  <si>
    <t>1627434606</t>
  </si>
  <si>
    <t>248821057</t>
  </si>
  <si>
    <t>55,8*2</t>
  </si>
  <si>
    <t>-1510246955</t>
  </si>
  <si>
    <t>(55,7+7,94+5,81)</t>
  </si>
  <si>
    <t>69,45*3 'Přepočtené koeficientem množství</t>
  </si>
  <si>
    <t>-530179294</t>
  </si>
  <si>
    <t>69,45*1,05 'Přepočtené koeficientem množství</t>
  </si>
  <si>
    <t>1481884230</t>
  </si>
  <si>
    <t>1746195082</t>
  </si>
  <si>
    <t>-616174764</t>
  </si>
  <si>
    <t>-2069949555</t>
  </si>
  <si>
    <t>-1125707321</t>
  </si>
  <si>
    <t>65,3*2,1 'Přepočtené koeficientem množství</t>
  </si>
  <si>
    <t>-1841123360</t>
  </si>
  <si>
    <t>0,5*4"světlíky</t>
  </si>
  <si>
    <t>225422669</t>
  </si>
  <si>
    <t>0,5*0,02*4</t>
  </si>
  <si>
    <t>1845579465</t>
  </si>
  <si>
    <t>-532924004</t>
  </si>
  <si>
    <t>75,4*1,05 'Přepočtené koeficientem množství</t>
  </si>
  <si>
    <t>-426085358</t>
  </si>
  <si>
    <t>1479155410</t>
  </si>
  <si>
    <t>486559601</t>
  </si>
  <si>
    <t>-2058817217</t>
  </si>
  <si>
    <t>-178341359</t>
  </si>
  <si>
    <t>-576317971</t>
  </si>
  <si>
    <t>1695050873</t>
  </si>
  <si>
    <t>-571795338</t>
  </si>
  <si>
    <t>108*2</t>
  </si>
  <si>
    <t>333896691</t>
  </si>
  <si>
    <t>216*0,3 'Přepočtené koeficientem množství</t>
  </si>
  <si>
    <t>-1402938311</t>
  </si>
  <si>
    <t>108*2*2*0,01</t>
  </si>
  <si>
    <t>-1810891487</t>
  </si>
  <si>
    <t>330268385</t>
  </si>
  <si>
    <t>3,13"štít</t>
  </si>
  <si>
    <t>-864062540</t>
  </si>
  <si>
    <t>3,13*1,05 'Přepočtené koeficientem množství</t>
  </si>
  <si>
    <t>1668243255</t>
  </si>
  <si>
    <t>2,26*(8+2+12)</t>
  </si>
  <si>
    <t>(2,4*8+1*8+2,3*8+1,8*8)</t>
  </si>
  <si>
    <t>0,5*108</t>
  </si>
  <si>
    <t>2*4</t>
  </si>
  <si>
    <t>-79635440</t>
  </si>
  <si>
    <t>2,26*(8+2+12)*0,05*0,15</t>
  </si>
  <si>
    <t>(2,4*8+1*8+2,3*8+1,8*8)*0,05*0,1</t>
  </si>
  <si>
    <t>0,5*108*0,05*0,05</t>
  </si>
  <si>
    <t>2*4*0,05*0,12</t>
  </si>
  <si>
    <t>-1135229862</t>
  </si>
  <si>
    <t>1575709230</t>
  </si>
  <si>
    <t>0,3*23,7"žlab</t>
  </si>
  <si>
    <t>0,6*47,4</t>
  </si>
  <si>
    <t>-621079962</t>
  </si>
  <si>
    <t>0,3*23,7*0,04*0,06"žlab</t>
  </si>
  <si>
    <t>0,6*0,05*0,05*47,4</t>
  </si>
  <si>
    <t>-400922546</t>
  </si>
  <si>
    <t>9,55*0,33"X1</t>
  </si>
  <si>
    <t>9,85*0,8"X4</t>
  </si>
  <si>
    <t>762343912</t>
  </si>
  <si>
    <t>Zabednění otvorů ve střeše prkny tl do 32 mm pl jednotlivě přes 1 do 4 m2</t>
  </si>
  <si>
    <t>-1121745821</t>
  </si>
  <si>
    <t>Zabednění otvorů ve střeše prkny (materiál v ceně) tl. do 32 mm, otvoru plochy jednotlivě přes 1 do 4 m2</t>
  </si>
  <si>
    <t>https://podminky.urs.cz/item/CS_URS_2023_02/762343912</t>
  </si>
  <si>
    <t>5,2+7,2</t>
  </si>
  <si>
    <t>517583461</t>
  </si>
  <si>
    <t>6,64+7,58+8,6"překližka</t>
  </si>
  <si>
    <t>-767477578</t>
  </si>
  <si>
    <t>22,82*1,1 'Přepočtené koeficientem množství</t>
  </si>
  <si>
    <t>277541502</t>
  </si>
  <si>
    <t>(5,8+2,3)*2,96</t>
  </si>
  <si>
    <t>-7419302</t>
  </si>
  <si>
    <t>2,3*2,96</t>
  </si>
  <si>
    <t>-1416151304</t>
  </si>
  <si>
    <t>(9,45*2)*3</t>
  </si>
  <si>
    <t>-2,1*1,73*3-0,85*2,47-0,9*1,73</t>
  </si>
  <si>
    <t>9,5*0,5"tělocvična</t>
  </si>
  <si>
    <t>229490461</t>
  </si>
  <si>
    <t>46,894*1,1235 'Přepočtené koeficientem množství</t>
  </si>
  <si>
    <t>-1880018972</t>
  </si>
  <si>
    <t>9,55*2,96</t>
  </si>
  <si>
    <t>45224731</t>
  </si>
  <si>
    <t>(9,56)*2,96</t>
  </si>
  <si>
    <t>-0,9*1,73-0,9*2,47-2,1*1,73*3</t>
  </si>
  <si>
    <t>-423647738</t>
  </si>
  <si>
    <t>41,3+3,4+4+7,1</t>
  </si>
  <si>
    <t>-1597808578</t>
  </si>
  <si>
    <t>55,7+7,94+5,81</t>
  </si>
  <si>
    <t>1662978101</t>
  </si>
  <si>
    <t>69,45*1,1235 'Přepočtené koeficientem množství</t>
  </si>
  <si>
    <t>1215378560</t>
  </si>
  <si>
    <t>-1194223795</t>
  </si>
  <si>
    <t>55331589</t>
  </si>
  <si>
    <t>zárubeň jednokřídlá ocelová pro sádrokartonové příčky tl stěny 75-100mm rozměru 700/1970, 2100mm</t>
  </si>
  <si>
    <t>1253746888</t>
  </si>
  <si>
    <t>-2085328066</t>
  </si>
  <si>
    <t>-636920727</t>
  </si>
  <si>
    <t>41,3</t>
  </si>
  <si>
    <t>7,1+3,4</t>
  </si>
  <si>
    <t>772860482</t>
  </si>
  <si>
    <t>10,5*1,05 'Přepočtené koeficientem množství</t>
  </si>
  <si>
    <t>1257339682</t>
  </si>
  <si>
    <t>41,2</t>
  </si>
  <si>
    <t>-90744450</t>
  </si>
  <si>
    <t>41284693</t>
  </si>
  <si>
    <t>9,55"X4</t>
  </si>
  <si>
    <t>1424082471</t>
  </si>
  <si>
    <t>-1286680622</t>
  </si>
  <si>
    <t>1041055707</t>
  </si>
  <si>
    <t>1570022749</t>
  </si>
  <si>
    <t>-959498326</t>
  </si>
  <si>
    <t>1441674847</t>
  </si>
  <si>
    <t>-1222973721</t>
  </si>
  <si>
    <t>-898066901</t>
  </si>
  <si>
    <t>-1651296864</t>
  </si>
  <si>
    <t>-1942578403</t>
  </si>
  <si>
    <t>-676026661</t>
  </si>
  <si>
    <t>-66613338</t>
  </si>
  <si>
    <t>-476882036</t>
  </si>
  <si>
    <t>1329902514</t>
  </si>
  <si>
    <t>69,45</t>
  </si>
  <si>
    <t>1699410501</t>
  </si>
  <si>
    <t>69,45*1,1 'Přepočtené koeficientem množství</t>
  </si>
  <si>
    <t>79353549</t>
  </si>
  <si>
    <t>-1627948023</t>
  </si>
  <si>
    <t>654R42</t>
  </si>
  <si>
    <t>Dveře komplet dle specifikace D19</t>
  </si>
  <si>
    <t>-52481911</t>
  </si>
  <si>
    <t>1547381512</t>
  </si>
  <si>
    <t>654R43</t>
  </si>
  <si>
    <t>Dveře komplet dle specifikace D18</t>
  </si>
  <si>
    <t>705698677</t>
  </si>
  <si>
    <t>-292686612</t>
  </si>
  <si>
    <t>654R41</t>
  </si>
  <si>
    <t>Dveře komplet dle specifikace D17</t>
  </si>
  <si>
    <t>1906899762</t>
  </si>
  <si>
    <t>1305517530</t>
  </si>
  <si>
    <t>0,9+2,1*3</t>
  </si>
  <si>
    <t>-797179343</t>
  </si>
  <si>
    <t>1471900936</t>
  </si>
  <si>
    <t>Kuchyňská linka KL3</t>
  </si>
  <si>
    <t>-937351921</t>
  </si>
  <si>
    <t>-886259575</t>
  </si>
  <si>
    <t>-1013767506</t>
  </si>
  <si>
    <t>796131706</t>
  </si>
  <si>
    <t>-234149723</t>
  </si>
  <si>
    <t>-1535763237</t>
  </si>
  <si>
    <t>1617569794</t>
  </si>
  <si>
    <t>1570402565</t>
  </si>
  <si>
    <t>4*3"spáry</t>
  </si>
  <si>
    <t>(2,1+1,73)*2*3"okna</t>
  </si>
  <si>
    <t>(0,9+2,5*2)"dveře</t>
  </si>
  <si>
    <t>-1908488624</t>
  </si>
  <si>
    <t>-1003554288</t>
  </si>
  <si>
    <t>696000861</t>
  </si>
  <si>
    <t>-1157656848</t>
  </si>
  <si>
    <t>-256703385</t>
  </si>
  <si>
    <t>4*1,15 'Přepočtené koeficientem množství</t>
  </si>
  <si>
    <t>-165408499</t>
  </si>
  <si>
    <t>1589575864</t>
  </si>
  <si>
    <t>41,3+7,1+3,4</t>
  </si>
  <si>
    <t>1811170211</t>
  </si>
  <si>
    <t>-164789395</t>
  </si>
  <si>
    <t>809244379</t>
  </si>
  <si>
    <t>-1270670263</t>
  </si>
  <si>
    <t>-1403182980</t>
  </si>
  <si>
    <t>1809078996</t>
  </si>
  <si>
    <t>46,7*1,1 'Přepočtené koeficientem množství</t>
  </si>
  <si>
    <t>-82762113</t>
  </si>
  <si>
    <t>-154293511</t>
  </si>
  <si>
    <t>10,5*1,1 'Přepočtené koeficientem množství</t>
  </si>
  <si>
    <t>1633711748</t>
  </si>
  <si>
    <t>888634513</t>
  </si>
  <si>
    <t>49*1,02 'Přepočtené koeficientem množství</t>
  </si>
  <si>
    <t>1077970661</t>
  </si>
  <si>
    <t>1537893137</t>
  </si>
  <si>
    <t>-1215946828</t>
  </si>
  <si>
    <t>-1694136736</t>
  </si>
  <si>
    <t>(2,3+1,8)*2*2-1,4</t>
  </si>
  <si>
    <t>(2,3+2,3+0,7+1,5)*2-1,4</t>
  </si>
  <si>
    <t>-1895291601</t>
  </si>
  <si>
    <t>1168767941</t>
  </si>
  <si>
    <t>2132685072</t>
  </si>
  <si>
    <t>27,2*1,15 'Přepočtené koeficientem množství</t>
  </si>
  <si>
    <t>413097665</t>
  </si>
  <si>
    <t>1143032311</t>
  </si>
  <si>
    <t>17*1,05 'Přepočtené koeficientem množství</t>
  </si>
  <si>
    <t>-1401245409</t>
  </si>
  <si>
    <t>-577851384</t>
  </si>
  <si>
    <t>2,7*0,4*1</t>
  </si>
  <si>
    <t>2,9*0,4*2</t>
  </si>
  <si>
    <t>-171240282</t>
  </si>
  <si>
    <t>-111850333</t>
  </si>
  <si>
    <t>42,144*2 'Přepočtené koeficientem množství</t>
  </si>
  <si>
    <t>2057620875</t>
  </si>
  <si>
    <t>1199656054</t>
  </si>
  <si>
    <t>1293753265</t>
  </si>
  <si>
    <t>23,97*2</t>
  </si>
  <si>
    <t>6,8*2</t>
  </si>
  <si>
    <t>28,26+13,619+55,8</t>
  </si>
  <si>
    <t>-26</t>
  </si>
  <si>
    <t>2095661713</t>
  </si>
  <si>
    <t>164120050</t>
  </si>
  <si>
    <t>-1763985754</t>
  </si>
  <si>
    <t>2,1*1,73*3</t>
  </si>
  <si>
    <t>-1159972898</t>
  </si>
  <si>
    <t>119802106</t>
  </si>
  <si>
    <t>03b - VZT 3</t>
  </si>
  <si>
    <t>-238300137</t>
  </si>
  <si>
    <t>1781405276</t>
  </si>
  <si>
    <t>-1971990515</t>
  </si>
  <si>
    <t>-180777588</t>
  </si>
  <si>
    <t>03c - UT 3</t>
  </si>
  <si>
    <t>449514717</t>
  </si>
  <si>
    <t>549093313</t>
  </si>
  <si>
    <t>0,101*4 'Přepočtené koeficientem množství</t>
  </si>
  <si>
    <t>1923485885</t>
  </si>
  <si>
    <t>1489675492</t>
  </si>
  <si>
    <t>-1242448873</t>
  </si>
  <si>
    <t>1381071148</t>
  </si>
  <si>
    <t>660270947</t>
  </si>
  <si>
    <t>1557639051</t>
  </si>
  <si>
    <t>1504573028</t>
  </si>
  <si>
    <t>173580877</t>
  </si>
  <si>
    <t>-1059304216</t>
  </si>
  <si>
    <t>-1549212217</t>
  </si>
  <si>
    <t>-861475595</t>
  </si>
  <si>
    <t>209451545</t>
  </si>
  <si>
    <t>610962776</t>
  </si>
  <si>
    <t>03d - ZTI 3</t>
  </si>
  <si>
    <t>1267767796</t>
  </si>
  <si>
    <t>1*0,8*0,65</t>
  </si>
  <si>
    <t>584776980</t>
  </si>
  <si>
    <t>1059682986</t>
  </si>
  <si>
    <t>-1012812834</t>
  </si>
  <si>
    <t>801402268</t>
  </si>
  <si>
    <t>-914973874</t>
  </si>
  <si>
    <t>0,4</t>
  </si>
  <si>
    <t>0,4*2 'Přepočtené koeficientem množství</t>
  </si>
  <si>
    <t>-72425877</t>
  </si>
  <si>
    <t>1560635551</t>
  </si>
  <si>
    <t>1629275138</t>
  </si>
  <si>
    <t>0,32*2 'Přepočtené koeficientem množství</t>
  </si>
  <si>
    <t>-485905739</t>
  </si>
  <si>
    <t>-275122937</t>
  </si>
  <si>
    <t>0,2</t>
  </si>
  <si>
    <t>-769437191</t>
  </si>
  <si>
    <t>1*0,2</t>
  </si>
  <si>
    <t>-2046633685</t>
  </si>
  <si>
    <t>1912713989</t>
  </si>
  <si>
    <t>-768972004</t>
  </si>
  <si>
    <t>0,44*9 'Přepočtené koeficientem množství</t>
  </si>
  <si>
    <t>1148567920</t>
  </si>
  <si>
    <t>-1189593382</t>
  </si>
  <si>
    <t>-1656070067</t>
  </si>
  <si>
    <t>-626761662</t>
  </si>
  <si>
    <t>-328378504</t>
  </si>
  <si>
    <t>2049705612</t>
  </si>
  <si>
    <t>152212460</t>
  </si>
  <si>
    <t>-971543572</t>
  </si>
  <si>
    <t>533447903</t>
  </si>
  <si>
    <t>-1027642783</t>
  </si>
  <si>
    <t>1472367396</t>
  </si>
  <si>
    <t>-2046872405</t>
  </si>
  <si>
    <t>1454327033</t>
  </si>
  <si>
    <t>-864726893</t>
  </si>
  <si>
    <t>-958497699</t>
  </si>
  <si>
    <t>-1484282708</t>
  </si>
  <si>
    <t>-452303224</t>
  </si>
  <si>
    <t>-1789760100</t>
  </si>
  <si>
    <t>2129589534</t>
  </si>
  <si>
    <t>-1880634749</t>
  </si>
  <si>
    <t>-597646240</t>
  </si>
  <si>
    <t>-172462245</t>
  </si>
  <si>
    <t>1932314237</t>
  </si>
  <si>
    <t>1037056598</t>
  </si>
  <si>
    <t>2110153611</t>
  </si>
  <si>
    <t>1109391161</t>
  </si>
  <si>
    <t>1035798491</t>
  </si>
  <si>
    <t>-318694575</t>
  </si>
  <si>
    <t>2118795817</t>
  </si>
  <si>
    <t>-1450728428</t>
  </si>
  <si>
    <t>-887285527</t>
  </si>
  <si>
    <t>-600581071</t>
  </si>
  <si>
    <t>686740080</t>
  </si>
  <si>
    <t>-272253731</t>
  </si>
  <si>
    <t>-1694496612</t>
  </si>
  <si>
    <t>03e - elektro 3</t>
  </si>
  <si>
    <t>Pol59</t>
  </si>
  <si>
    <t>Svítidlo nástěnné LED, 230/10A/E27, IP20</t>
  </si>
  <si>
    <t>03f - Ochrana před bleskem 3</t>
  </si>
  <si>
    <t>04 - část 4</t>
  </si>
  <si>
    <t>04a - stavební část 4</t>
  </si>
  <si>
    <t>2004820077</t>
  </si>
  <si>
    <t>-749863221</t>
  </si>
  <si>
    <t>-1640573349</t>
  </si>
  <si>
    <t>25,894*5 'Přepočtené koeficientem množství</t>
  </si>
  <si>
    <t>1776136194</t>
  </si>
  <si>
    <t>211270455</t>
  </si>
  <si>
    <t>444905711</t>
  </si>
  <si>
    <t>2020114421</t>
  </si>
  <si>
    <t>705+19,42*0,6*2</t>
  </si>
  <si>
    <t>1506437602</t>
  </si>
  <si>
    <t>728,304*2 'Přepočtené koeficientem množství</t>
  </si>
  <si>
    <t>73637327</t>
  </si>
  <si>
    <t>730390077</t>
  </si>
  <si>
    <t>697,2</t>
  </si>
  <si>
    <t>19,42*0,7*2</t>
  </si>
  <si>
    <t>16186007</t>
  </si>
  <si>
    <t>724,388*1,1655 'Přepočtené koeficientem množství</t>
  </si>
  <si>
    <t>712391171</t>
  </si>
  <si>
    <t>Provedení povlakové krytiny střech do 10° podkladní textilní vrstvy</t>
  </si>
  <si>
    <t>2046989675</t>
  </si>
  <si>
    <t>Provedení povlakové krytiny střech plochých do 10° -ostatní práce provedení vrstvy textilní podkladní</t>
  </si>
  <si>
    <t>https://podminky.urs.cz/item/CS_URS_2023_02/712391171</t>
  </si>
  <si>
    <t>19,42*10,94</t>
  </si>
  <si>
    <t>79523R</t>
  </si>
  <si>
    <t>sklovláknitý vlies</t>
  </si>
  <si>
    <t>1215389861</t>
  </si>
  <si>
    <t>-302851254</t>
  </si>
  <si>
    <t>4,2*0,5*8</t>
  </si>
  <si>
    <t>19,42*0,4</t>
  </si>
  <si>
    <t>11*0,25</t>
  </si>
  <si>
    <t>1469975836</t>
  </si>
  <si>
    <t>27,318*1,2 'Přepočtené koeficientem množství</t>
  </si>
  <si>
    <t>-2020239594</t>
  </si>
  <si>
    <t>12656049</t>
  </si>
  <si>
    <t>77,15*2</t>
  </si>
  <si>
    <t>-126471253</t>
  </si>
  <si>
    <t>77,15*1,05 'Přepočtené koeficientem množství</t>
  </si>
  <si>
    <t>-329877559</t>
  </si>
  <si>
    <t>713140821</t>
  </si>
  <si>
    <t>Odstranění tepelné izolace střech nadstřešní volně kladené z polystyrenu suchého tl do 100 mm</t>
  </si>
  <si>
    <t>-1205518927</t>
  </si>
  <si>
    <t>Odstranění tepelné izolace střech plochých z rohoží, pásů, dílců, desek, bloků nadstřešních izolací volně položených z polystyrenu suchého, tloušťka izolace do 100 mm</t>
  </si>
  <si>
    <t>https://podminky.urs.cz/item/CS_URS_2023_02/713140821</t>
  </si>
  <si>
    <t>18+36</t>
  </si>
  <si>
    <t>2123802106</t>
  </si>
  <si>
    <t>0,5*(46+22+20+16+10+6)</t>
  </si>
  <si>
    <t>1*(4+4+4+4+2+1+1)</t>
  </si>
  <si>
    <t>1,2*38</t>
  </si>
  <si>
    <t>505116166</t>
  </si>
  <si>
    <t>0,5*0,02*46+0,5*0,04*22+0,5*0,06*20+0,5*0,08*16+0,5*0,1*10+0,5*0,1*6</t>
  </si>
  <si>
    <t>4*0,04+4*0,06+4*0,08+4*0,1+2*0,14+0,16+0,18</t>
  </si>
  <si>
    <t>1,2*38*0,03</t>
  </si>
  <si>
    <t>-766963353</t>
  </si>
  <si>
    <t>724,388-212,455</t>
  </si>
  <si>
    <t>80157891</t>
  </si>
  <si>
    <t>511,933*1,05 'Přepočtené koeficientem množství</t>
  </si>
  <si>
    <t>-1444987046</t>
  </si>
  <si>
    <t>-1686988361</t>
  </si>
  <si>
    <t>762085121</t>
  </si>
  <si>
    <t>Montáž styčníkových desek půdorysné plochy do 100 cm2</t>
  </si>
  <si>
    <t>-1144683592</t>
  </si>
  <si>
    <t>Montáž ocelových spojovacích prostředků (materiál ve specifikaci) styčníkových desek půdorysné plochy do 100 cm2</t>
  </si>
  <si>
    <t>https://podminky.urs.cz/item/CS_URS_2023_02/762085121</t>
  </si>
  <si>
    <t>54825407</t>
  </si>
  <si>
    <t>kování tesařské děrovaná styčníková deska 60x160x2,0mm</t>
  </si>
  <si>
    <t>-281044048</t>
  </si>
  <si>
    <t>31140202</t>
  </si>
  <si>
    <t>vrut ocelový FeZn zápustná hlava drážka hvězdicová částečný závit 6x50mm</t>
  </si>
  <si>
    <t>272236614</t>
  </si>
  <si>
    <t>-2121488913</t>
  </si>
  <si>
    <t>20,77"štít</t>
  </si>
  <si>
    <t>2057363320</t>
  </si>
  <si>
    <t>20,77*1,05 'Přepočtené koeficientem množství</t>
  </si>
  <si>
    <t>1924142723</t>
  </si>
  <si>
    <t>2,26*16</t>
  </si>
  <si>
    <t>2,4*32</t>
  </si>
  <si>
    <t>1*32</t>
  </si>
  <si>
    <t>2,3*32</t>
  </si>
  <si>
    <t>1,8*32</t>
  </si>
  <si>
    <t>-50280918</t>
  </si>
  <si>
    <t>2,26*16*0,05*0,15</t>
  </si>
  <si>
    <t>2,4*32*0,05*0,1</t>
  </si>
  <si>
    <t>1*32*0,05*0,1</t>
  </si>
  <si>
    <t>2,3*32*0,05*0,1</t>
  </si>
  <si>
    <t>1,8*32*0,05*0,1</t>
  </si>
  <si>
    <t>1550335940</t>
  </si>
  <si>
    <t>2,35*12"světlíky</t>
  </si>
  <si>
    <t>18+36"klíny</t>
  </si>
  <si>
    <t>8,71"x8</t>
  </si>
  <si>
    <t>3"x9</t>
  </si>
  <si>
    <t>1735191912</t>
  </si>
  <si>
    <t>0,3*94,08"žlab</t>
  </si>
  <si>
    <t>0,6*188,15"atika</t>
  </si>
  <si>
    <t>-562229012</t>
  </si>
  <si>
    <t>0,3*94,08*0,04*0,06"žlab</t>
  </si>
  <si>
    <t>0,6*188,15*0,05*0,05"atika</t>
  </si>
  <si>
    <t>-1363621575</t>
  </si>
  <si>
    <t>38,37/2+8,93"x1</t>
  </si>
  <si>
    <t>0,9"x2</t>
  </si>
  <si>
    <t>0,6*11*4"x3</t>
  </si>
  <si>
    <t>60,21/2"x4</t>
  </si>
  <si>
    <t>26,55/2+13,94/2"x6</t>
  </si>
  <si>
    <t>50,86"x7</t>
  </si>
  <si>
    <t>216028226</t>
  </si>
  <si>
    <t>20,8+14,4+25,15</t>
  </si>
  <si>
    <t>-1299727491</t>
  </si>
  <si>
    <t>3+25,43+11,65+30,1+16,45+13,33"překližka</t>
  </si>
  <si>
    <t>1017708326</t>
  </si>
  <si>
    <t>99,96*1,1 'Přepočtené koeficientem množství</t>
  </si>
  <si>
    <t>-1162272825</t>
  </si>
  <si>
    <t>0,7*3*2+1,1*3</t>
  </si>
  <si>
    <t>-1460701611</t>
  </si>
  <si>
    <t>13,6+63,55"světlíky</t>
  </si>
  <si>
    <t>-892391126</t>
  </si>
  <si>
    <t>-1566056313</t>
  </si>
  <si>
    <t>77,15*1,1235 'Přepočtené koeficientem množství</t>
  </si>
  <si>
    <t>-936618022</t>
  </si>
  <si>
    <t>95,325"světlíky</t>
  </si>
  <si>
    <t>787423401</t>
  </si>
  <si>
    <t>1331615979</t>
  </si>
  <si>
    <t>325930910</t>
  </si>
  <si>
    <t>1242844162</t>
  </si>
  <si>
    <t>1934021098</t>
  </si>
  <si>
    <t>-1988695261</t>
  </si>
  <si>
    <t>913293444</t>
  </si>
  <si>
    <t>7642128R14</t>
  </si>
  <si>
    <t>lišta K12</t>
  </si>
  <si>
    <t>382925855</t>
  </si>
  <si>
    <t>-1489027593</t>
  </si>
  <si>
    <t>1035137599</t>
  </si>
  <si>
    <t>847664046</t>
  </si>
  <si>
    <t>7642128R2</t>
  </si>
  <si>
    <t>závětrná lišta K1b</t>
  </si>
  <si>
    <t>-1363995173</t>
  </si>
  <si>
    <t>1015974082</t>
  </si>
  <si>
    <t>-589601224</t>
  </si>
  <si>
    <t>-1123496891</t>
  </si>
  <si>
    <t>-663696676</t>
  </si>
  <si>
    <t>2078471005</t>
  </si>
  <si>
    <t>-69596220</t>
  </si>
  <si>
    <t>1748792262</t>
  </si>
  <si>
    <t>7642128R99</t>
  </si>
  <si>
    <t>plech K8b</t>
  </si>
  <si>
    <t>158735185</t>
  </si>
  <si>
    <t>764511602</t>
  </si>
  <si>
    <t>Žlab podokapní půlkruhový z Pz s povrchovou úpravou rš 330 mm</t>
  </si>
  <si>
    <t>1449280431</t>
  </si>
  <si>
    <t>Žlab podokapní z pozinkovaného plechu s povrchovou úpravou včetně háků a čel půlkruhový rš 330 mm</t>
  </si>
  <si>
    <t>https://podminky.urs.cz/item/CS_URS_2023_02/764511602</t>
  </si>
  <si>
    <t>764511642</t>
  </si>
  <si>
    <t>Kotlík oválný (trychtýřový) pro podokapní žlaby z Pz s povrchovou úpravou 330/100 mm</t>
  </si>
  <si>
    <t>1085159047</t>
  </si>
  <si>
    <t>Žlab podokapní z pozinkovaného plechu s povrchovou úpravou včetně háků a čel kotlík oválný (trychtýřový), rš žlabu/průměr svodu 330/100 mm</t>
  </si>
  <si>
    <t>https://podminky.urs.cz/item/CS_URS_2023_02/764511642</t>
  </si>
  <si>
    <t>764518622</t>
  </si>
  <si>
    <t>Svody kruhové včetně objímek, kolen, odskoků z Pz s povrchovou úpravou průměru 100 mm</t>
  </si>
  <si>
    <t>-233183729</t>
  </si>
  <si>
    <t>Svod z pozinkovaného plechu s upraveným povrchem včetně objímek, kolen a odskoků kruhový, průměru 100 mm</t>
  </si>
  <si>
    <t>https://podminky.urs.cz/item/CS_URS_2023_02/764518622</t>
  </si>
  <si>
    <t xml:space="preserve">Poznámka k položce:
K17
</t>
  </si>
  <si>
    <t>374103619</t>
  </si>
  <si>
    <t>1835477259</t>
  </si>
  <si>
    <t>1,35*0,92*12</t>
  </si>
  <si>
    <t>985131778</t>
  </si>
  <si>
    <t>-461289543</t>
  </si>
  <si>
    <t>951R3</t>
  </si>
  <si>
    <t>-1823202185</t>
  </si>
  <si>
    <t>Světlík Sv2včetně doplňků dle specifikace PD</t>
  </si>
  <si>
    <t>-1247711857</t>
  </si>
  <si>
    <t>04d - ZTI 4</t>
  </si>
  <si>
    <t>152891675</t>
  </si>
  <si>
    <t>1,73+0,8</t>
  </si>
  <si>
    <t>1715451178</t>
  </si>
  <si>
    <t>1068858238</t>
  </si>
  <si>
    <t>0,72+0,4</t>
  </si>
  <si>
    <t>1493742775</t>
  </si>
  <si>
    <t>-366634931</t>
  </si>
  <si>
    <t>1,12*2 'Přepočtené koeficientem množství</t>
  </si>
  <si>
    <t>-1474925521</t>
  </si>
  <si>
    <t>256897361</t>
  </si>
  <si>
    <t>0,58+0,32</t>
  </si>
  <si>
    <t>-905745629</t>
  </si>
  <si>
    <t>0,9*2 'Přepočtené koeficientem množství</t>
  </si>
  <si>
    <t>-1352585233</t>
  </si>
  <si>
    <t>1382506660</t>
  </si>
  <si>
    <t>-1014389881</t>
  </si>
  <si>
    <t>-2103208335</t>
  </si>
  <si>
    <t>837355121R1</t>
  </si>
  <si>
    <t>Výsek a montáž kameninové odbočné tvarovky DN 150</t>
  </si>
  <si>
    <t>-455683867</t>
  </si>
  <si>
    <t>Výsek a montáž kameninové odbočné tvarovky na kameninovém potrubí DN 150</t>
  </si>
  <si>
    <t>-1023742650</t>
  </si>
  <si>
    <t>682778424</t>
  </si>
  <si>
    <t>-287223701</t>
  </si>
  <si>
    <t>1,5*0,2</t>
  </si>
  <si>
    <t>948789472</t>
  </si>
  <si>
    <t>413933153</t>
  </si>
  <si>
    <t>1636696705</t>
  </si>
  <si>
    <t>1,1*9 'Přepočtené koeficientem množství</t>
  </si>
  <si>
    <t>1821024208</t>
  </si>
  <si>
    <t>87085345</t>
  </si>
  <si>
    <t>-116861675</t>
  </si>
  <si>
    <t>169041212</t>
  </si>
  <si>
    <t>1512950571</t>
  </si>
  <si>
    <t>721233112</t>
  </si>
  <si>
    <t>Střešní vtok polypropylen PP pro ploché střechy svislý odtok DN 110</t>
  </si>
  <si>
    <t>837055052</t>
  </si>
  <si>
    <t>Střešní vtoky (vpusti) polypropylenové (PP) pro ploché střechy s odtokem svislým DN 110</t>
  </si>
  <si>
    <t>https://podminky.urs.cz/item/CS_URS_2023_02/721233112</t>
  </si>
  <si>
    <t>744002186</t>
  </si>
  <si>
    <t>-513673585</t>
  </si>
  <si>
    <t>91344842</t>
  </si>
  <si>
    <t>-514381124</t>
  </si>
  <si>
    <t>04f - Ochrana před bleskem 4</t>
  </si>
  <si>
    <t>Pol60</t>
  </si>
  <si>
    <t>Jímací tyč 3m FeZn na bet. podstavci s PVC podložkou</t>
  </si>
  <si>
    <t>05 -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</si>
  <si>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</si>
  <si>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</si>
  <si>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</si>
  <si>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</si>
  <si>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Vedlejší rozpočtové náklady</t>
  </si>
  <si>
    <t>VRN1</t>
  </si>
  <si>
    <t>Průzkumné, geodetické a projektové práce</t>
  </si>
  <si>
    <t>011403000</t>
  </si>
  <si>
    <t>Průzkum výskytu nebezpečných látek bez rozlišení</t>
  </si>
  <si>
    <t>1024</t>
  </si>
  <si>
    <t>-1788521364</t>
  </si>
  <si>
    <t>https://podminky.urs.cz/item/CS_URS_2023_02/011403000</t>
  </si>
  <si>
    <t>011444000</t>
  </si>
  <si>
    <t>Měření (monitoring) azbest</t>
  </si>
  <si>
    <t>2131420751</t>
  </si>
  <si>
    <t>https://podminky.urs.cz/item/CS_URS_2023_02/011444000</t>
  </si>
  <si>
    <t>011464000</t>
  </si>
  <si>
    <t>Měření (monitoring) úrovně osvětlení</t>
  </si>
  <si>
    <t>1797446122</t>
  </si>
  <si>
    <t>https://podminky.urs.cz/item/CS_URS_2023_02/011464000</t>
  </si>
  <si>
    <t>012103000</t>
  </si>
  <si>
    <t>Geodetické práce před výstavbou</t>
  </si>
  <si>
    <t>371990341</t>
  </si>
  <si>
    <t>https://podminky.urs.cz/item/CS_URS_2023_02/012103000</t>
  </si>
  <si>
    <t>Poznámka k položce:
vytyčení sítí</t>
  </si>
  <si>
    <t>013254000</t>
  </si>
  <si>
    <t>Dokumentace skutečného provedení stavby</t>
  </si>
  <si>
    <t>-240846280</t>
  </si>
  <si>
    <t>https://podminky.urs.cz/item/CS_URS_2023_02/013254000</t>
  </si>
  <si>
    <t>VRN3</t>
  </si>
  <si>
    <t>Zařízení staveniště</t>
  </si>
  <si>
    <t>032903000</t>
  </si>
  <si>
    <t>Náklady na provoz a údržbu vybavení staveniště</t>
  </si>
  <si>
    <t>-2070409927</t>
  </si>
  <si>
    <t>https://podminky.urs.cz/item/CS_URS_2023_02/032903000</t>
  </si>
  <si>
    <t>VRN6</t>
  </si>
  <si>
    <t>Územní vlivy</t>
  </si>
  <si>
    <t>064203000</t>
  </si>
  <si>
    <t>Práce se škodlivými materiály</t>
  </si>
  <si>
    <t>-2042623991</t>
  </si>
  <si>
    <t>https://podminky.urs.cz/item/CS_URS_2023_02/064203000</t>
  </si>
  <si>
    <t>Poznámka k položce:
opatření pro práci s azbestem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</si>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</sst>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9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7013501" TargetMode="External" /><Relationship Id="rId2" Type="http://schemas.openxmlformats.org/officeDocument/2006/relationships/hyperlink" Target="https://podminky.urs.cz/item/CS_URS_2023_02/997013509" TargetMode="External" /><Relationship Id="rId3" Type="http://schemas.openxmlformats.org/officeDocument/2006/relationships/hyperlink" Target="https://podminky.urs.cz/item/CS_URS_2023_02/733110806" TargetMode="External" /><Relationship Id="rId4" Type="http://schemas.openxmlformats.org/officeDocument/2006/relationships/hyperlink" Target="https://podminky.urs.cz/item/CS_URS_2023_02/733122202" TargetMode="External" /><Relationship Id="rId5" Type="http://schemas.openxmlformats.org/officeDocument/2006/relationships/hyperlink" Target="https://podminky.urs.cz/item/CS_URS_2023_02/733122205" TargetMode="External" /><Relationship Id="rId6" Type="http://schemas.openxmlformats.org/officeDocument/2006/relationships/hyperlink" Target="https://podminky.urs.cz/item/CS_URS_2023_02/733122206" TargetMode="External" /><Relationship Id="rId7" Type="http://schemas.openxmlformats.org/officeDocument/2006/relationships/hyperlink" Target="https://podminky.urs.cz/item/CS_URS_2023_02/733122207" TargetMode="External" /><Relationship Id="rId8" Type="http://schemas.openxmlformats.org/officeDocument/2006/relationships/hyperlink" Target="https://podminky.urs.cz/item/CS_URS_2023_02/733190217" TargetMode="External" /><Relationship Id="rId9" Type="http://schemas.openxmlformats.org/officeDocument/2006/relationships/hyperlink" Target="https://podminky.urs.cz/item/CS_URS_2023_02/998733101" TargetMode="External" /><Relationship Id="rId10" Type="http://schemas.openxmlformats.org/officeDocument/2006/relationships/hyperlink" Target="https://podminky.urs.cz/item/CS_URS_2023_02/734211118" TargetMode="External" /><Relationship Id="rId11" Type="http://schemas.openxmlformats.org/officeDocument/2006/relationships/hyperlink" Target="https://podminky.urs.cz/item/CS_URS_2023_02/734221531" TargetMode="External" /><Relationship Id="rId12" Type="http://schemas.openxmlformats.org/officeDocument/2006/relationships/hyperlink" Target="https://podminky.urs.cz/item/CS_URS_2023_02/734221682" TargetMode="External" /><Relationship Id="rId13" Type="http://schemas.openxmlformats.org/officeDocument/2006/relationships/hyperlink" Target="https://podminky.urs.cz/item/CS_URS_2023_02/734261402" TargetMode="External" /><Relationship Id="rId14" Type="http://schemas.openxmlformats.org/officeDocument/2006/relationships/hyperlink" Target="https://podminky.urs.cz/item/CS_URS_2023_02/734261411" TargetMode="External" /><Relationship Id="rId15" Type="http://schemas.openxmlformats.org/officeDocument/2006/relationships/hyperlink" Target="https://podminky.urs.cz/item/CS_URS_2023_02/734292715" TargetMode="External" /><Relationship Id="rId16" Type="http://schemas.openxmlformats.org/officeDocument/2006/relationships/hyperlink" Target="https://podminky.urs.cz/item/CS_URS_2023_02/734292717" TargetMode="External" /><Relationship Id="rId17" Type="http://schemas.openxmlformats.org/officeDocument/2006/relationships/hyperlink" Target="https://podminky.urs.cz/item/CS_URS_2023_02/734292723" TargetMode="External" /><Relationship Id="rId18" Type="http://schemas.openxmlformats.org/officeDocument/2006/relationships/hyperlink" Target="https://podminky.urs.cz/item/CS_URS_2023_02/735151812" TargetMode="External" /><Relationship Id="rId19" Type="http://schemas.openxmlformats.org/officeDocument/2006/relationships/hyperlink" Target="https://podminky.urs.cz/item/CS_URS_2023_02/735152180" TargetMode="External" /><Relationship Id="rId20" Type="http://schemas.openxmlformats.org/officeDocument/2006/relationships/hyperlink" Target="https://podminky.urs.cz/item/CS_URS_2023_02/735152181" TargetMode="External" /><Relationship Id="rId21" Type="http://schemas.openxmlformats.org/officeDocument/2006/relationships/hyperlink" Target="https://podminky.urs.cz/item/CS_URS_2023_02/735152574" TargetMode="External" /><Relationship Id="rId22" Type="http://schemas.openxmlformats.org/officeDocument/2006/relationships/hyperlink" Target="https://podminky.urs.cz/item/CS_URS_2023_02/735152581" TargetMode="External" /><Relationship Id="rId23" Type="http://schemas.openxmlformats.org/officeDocument/2006/relationships/hyperlink" Target="https://podminky.urs.cz/item/CS_URS_2023_02/735164261" TargetMode="External" /><Relationship Id="rId24" Type="http://schemas.openxmlformats.org/officeDocument/2006/relationships/hyperlink" Target="https://podminky.urs.cz/item/CS_URS_2023_02/998735101" TargetMode="External" /><Relationship Id="rId25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1" TargetMode="External" /><Relationship Id="rId2" Type="http://schemas.openxmlformats.org/officeDocument/2006/relationships/hyperlink" Target="https://podminky.urs.cz/item/CS_URS_2023_02/132251102" TargetMode="External" /><Relationship Id="rId3" Type="http://schemas.openxmlformats.org/officeDocument/2006/relationships/hyperlink" Target="https://podminky.urs.cz/item/CS_URS_2023_02/133212811" TargetMode="External" /><Relationship Id="rId4" Type="http://schemas.openxmlformats.org/officeDocument/2006/relationships/hyperlink" Target="https://podminky.urs.cz/item/CS_URS_2023_02/162211311" TargetMode="External" /><Relationship Id="rId5" Type="http://schemas.openxmlformats.org/officeDocument/2006/relationships/hyperlink" Target="https://podminky.urs.cz/item/CS_URS_2023_02/162651112" TargetMode="External" /><Relationship Id="rId6" Type="http://schemas.openxmlformats.org/officeDocument/2006/relationships/hyperlink" Target="https://podminky.urs.cz/item/CS_URS_2023_02/171201231" TargetMode="External" /><Relationship Id="rId7" Type="http://schemas.openxmlformats.org/officeDocument/2006/relationships/hyperlink" Target="https://podminky.urs.cz/item/CS_URS_2023_02/174111101" TargetMode="External" /><Relationship Id="rId8" Type="http://schemas.openxmlformats.org/officeDocument/2006/relationships/hyperlink" Target="https://podminky.urs.cz/item/CS_URS_2023_02/175111101" TargetMode="External" /><Relationship Id="rId9" Type="http://schemas.openxmlformats.org/officeDocument/2006/relationships/hyperlink" Target="https://podminky.urs.cz/item/CS_URS_2023_02/211971121" TargetMode="External" /><Relationship Id="rId10" Type="http://schemas.openxmlformats.org/officeDocument/2006/relationships/hyperlink" Target="https://podminky.urs.cz/item/CS_URS_2023_02/212750101" TargetMode="External" /><Relationship Id="rId11" Type="http://schemas.openxmlformats.org/officeDocument/2006/relationships/hyperlink" Target="https://podminky.urs.cz/item/CS_URS_2023_02/451572111" TargetMode="External" /><Relationship Id="rId12" Type="http://schemas.openxmlformats.org/officeDocument/2006/relationships/hyperlink" Target="https://podminky.urs.cz/item/CS_URS_2023_02/631312141" TargetMode="External" /><Relationship Id="rId13" Type="http://schemas.openxmlformats.org/officeDocument/2006/relationships/hyperlink" Target="https://podminky.urs.cz/item/CS_URS_2023_02/837262221" TargetMode="External" /><Relationship Id="rId14" Type="http://schemas.openxmlformats.org/officeDocument/2006/relationships/hyperlink" Target="https://podminky.urs.cz/item/CS_URS_2023_02/871265221" TargetMode="External" /><Relationship Id="rId15" Type="http://schemas.openxmlformats.org/officeDocument/2006/relationships/hyperlink" Target="https://podminky.urs.cz/item/CS_URS_2023_02/871315221" TargetMode="External" /><Relationship Id="rId16" Type="http://schemas.openxmlformats.org/officeDocument/2006/relationships/hyperlink" Target="https://podminky.urs.cz/item/CS_URS_2023_02/894811113" TargetMode="External" /><Relationship Id="rId17" Type="http://schemas.openxmlformats.org/officeDocument/2006/relationships/hyperlink" Target="https://podminky.urs.cz/item/CS_URS_2023_02/899102112" TargetMode="External" /><Relationship Id="rId18" Type="http://schemas.openxmlformats.org/officeDocument/2006/relationships/hyperlink" Target="https://podminky.urs.cz/item/CS_URS_2023_02/965042131" TargetMode="External" /><Relationship Id="rId19" Type="http://schemas.openxmlformats.org/officeDocument/2006/relationships/hyperlink" Target="https://podminky.urs.cz/item/CS_URS_2023_02/971042361" TargetMode="External" /><Relationship Id="rId20" Type="http://schemas.openxmlformats.org/officeDocument/2006/relationships/hyperlink" Target="https://podminky.urs.cz/item/CS_URS_2023_02/977311112" TargetMode="External" /><Relationship Id="rId21" Type="http://schemas.openxmlformats.org/officeDocument/2006/relationships/hyperlink" Target="https://podminky.urs.cz/item/CS_URS_2023_02/997013501" TargetMode="External" /><Relationship Id="rId22" Type="http://schemas.openxmlformats.org/officeDocument/2006/relationships/hyperlink" Target="https://podminky.urs.cz/item/CS_URS_2023_02/997013509" TargetMode="External" /><Relationship Id="rId23" Type="http://schemas.openxmlformats.org/officeDocument/2006/relationships/hyperlink" Target="https://podminky.urs.cz/item/CS_URS_2023_02/997013631" TargetMode="External" /><Relationship Id="rId24" Type="http://schemas.openxmlformats.org/officeDocument/2006/relationships/hyperlink" Target="https://podminky.urs.cz/item/CS_URS_2023_02/998011001" TargetMode="External" /><Relationship Id="rId25" Type="http://schemas.openxmlformats.org/officeDocument/2006/relationships/hyperlink" Target="https://podminky.urs.cz/item/CS_URS_2023_02/721140802" TargetMode="External" /><Relationship Id="rId26" Type="http://schemas.openxmlformats.org/officeDocument/2006/relationships/hyperlink" Target="https://podminky.urs.cz/item/CS_URS_2023_02/721173401" TargetMode="External" /><Relationship Id="rId27" Type="http://schemas.openxmlformats.org/officeDocument/2006/relationships/hyperlink" Target="https://podminky.urs.cz/item/CS_URS_2023_02/721173403" TargetMode="External" /><Relationship Id="rId28" Type="http://schemas.openxmlformats.org/officeDocument/2006/relationships/hyperlink" Target="https://podminky.urs.cz/item/CS_URS_2023_02/721174024" TargetMode="External" /><Relationship Id="rId29" Type="http://schemas.openxmlformats.org/officeDocument/2006/relationships/hyperlink" Target="https://podminky.urs.cz/item/CS_URS_2023_02/721174042" TargetMode="External" /><Relationship Id="rId30" Type="http://schemas.openxmlformats.org/officeDocument/2006/relationships/hyperlink" Target="https://podminky.urs.cz/item/CS_URS_2023_02/721174043" TargetMode="External" /><Relationship Id="rId31" Type="http://schemas.openxmlformats.org/officeDocument/2006/relationships/hyperlink" Target="https://podminky.urs.cz/item/CS_URS_2023_02/721174045" TargetMode="External" /><Relationship Id="rId32" Type="http://schemas.openxmlformats.org/officeDocument/2006/relationships/hyperlink" Target="https://podminky.urs.cz/item/CS_URS_2023_02/721194104" TargetMode="External" /><Relationship Id="rId33" Type="http://schemas.openxmlformats.org/officeDocument/2006/relationships/hyperlink" Target="https://podminky.urs.cz/item/CS_URS_2023_02/721194105" TargetMode="External" /><Relationship Id="rId34" Type="http://schemas.openxmlformats.org/officeDocument/2006/relationships/hyperlink" Target="https://podminky.urs.cz/item/CS_URS_2023_02/721194109" TargetMode="External" /><Relationship Id="rId35" Type="http://schemas.openxmlformats.org/officeDocument/2006/relationships/hyperlink" Target="https://podminky.urs.cz/item/CS_URS_2023_02/721242115" TargetMode="External" /><Relationship Id="rId36" Type="http://schemas.openxmlformats.org/officeDocument/2006/relationships/hyperlink" Target="https://podminky.urs.cz/item/CS_URS_2023_02/721273151" TargetMode="External" /><Relationship Id="rId37" Type="http://schemas.openxmlformats.org/officeDocument/2006/relationships/hyperlink" Target="https://podminky.urs.cz/item/CS_URS_2023_02/721290111" TargetMode="External" /><Relationship Id="rId38" Type="http://schemas.openxmlformats.org/officeDocument/2006/relationships/hyperlink" Target="https://podminky.urs.cz/item/CS_URS_2023_02/722174002" TargetMode="External" /><Relationship Id="rId39" Type="http://schemas.openxmlformats.org/officeDocument/2006/relationships/hyperlink" Target="https://podminky.urs.cz/item/CS_URS_2023_02/722174003" TargetMode="External" /><Relationship Id="rId40" Type="http://schemas.openxmlformats.org/officeDocument/2006/relationships/hyperlink" Target="https://podminky.urs.cz/item/CS_URS_2023_02/722174022" TargetMode="External" /><Relationship Id="rId41" Type="http://schemas.openxmlformats.org/officeDocument/2006/relationships/hyperlink" Target="https://podminky.urs.cz/item/CS_URS_2023_02/722181231" TargetMode="External" /><Relationship Id="rId42" Type="http://schemas.openxmlformats.org/officeDocument/2006/relationships/hyperlink" Target="https://podminky.urs.cz/item/CS_URS_2023_02/722181232" TargetMode="External" /><Relationship Id="rId43" Type="http://schemas.openxmlformats.org/officeDocument/2006/relationships/hyperlink" Target="https://podminky.urs.cz/item/CS_URS_2023_02/722181251" TargetMode="External" /><Relationship Id="rId44" Type="http://schemas.openxmlformats.org/officeDocument/2006/relationships/hyperlink" Target="https://podminky.urs.cz/item/CS_URS_2023_02/722190901" TargetMode="External" /><Relationship Id="rId45" Type="http://schemas.openxmlformats.org/officeDocument/2006/relationships/hyperlink" Target="https://podminky.urs.cz/item/CS_URS_2023_02/722220151" TargetMode="External" /><Relationship Id="rId46" Type="http://schemas.openxmlformats.org/officeDocument/2006/relationships/hyperlink" Target="https://podminky.urs.cz/item/CS_URS_2023_02/722230102" TargetMode="External" /><Relationship Id="rId47" Type="http://schemas.openxmlformats.org/officeDocument/2006/relationships/hyperlink" Target="https://podminky.urs.cz/item/CS_URS_2023_02/722230103" TargetMode="External" /><Relationship Id="rId48" Type="http://schemas.openxmlformats.org/officeDocument/2006/relationships/hyperlink" Target="https://podminky.urs.cz/item/CS_URS_2023_02/722230113" TargetMode="External" /><Relationship Id="rId49" Type="http://schemas.openxmlformats.org/officeDocument/2006/relationships/hyperlink" Target="https://podminky.urs.cz/item/CS_URS_2023_02/722231142" TargetMode="External" /><Relationship Id="rId50" Type="http://schemas.openxmlformats.org/officeDocument/2006/relationships/hyperlink" Target="https://podminky.urs.cz/item/CS_URS_2023_02/722231143" TargetMode="External" /><Relationship Id="rId51" Type="http://schemas.openxmlformats.org/officeDocument/2006/relationships/hyperlink" Target="https://podminky.urs.cz/item/CS_URS_2023_02/722262213" TargetMode="External" /><Relationship Id="rId52" Type="http://schemas.openxmlformats.org/officeDocument/2006/relationships/hyperlink" Target="https://podminky.urs.cz/item/CS_URS_2023_02/722290234" TargetMode="External" /><Relationship Id="rId53" Type="http://schemas.openxmlformats.org/officeDocument/2006/relationships/hyperlink" Target="https://podminky.urs.cz/item/CS_URS_2023_02/722290246" TargetMode="External" /><Relationship Id="rId54" Type="http://schemas.openxmlformats.org/officeDocument/2006/relationships/hyperlink" Target="https://podminky.urs.cz/item/CS_URS_2023_02/725112015" TargetMode="External" /><Relationship Id="rId55" Type="http://schemas.openxmlformats.org/officeDocument/2006/relationships/hyperlink" Target="https://podminky.urs.cz/item/CS_URS_2023_02/725112171" TargetMode="External" /><Relationship Id="rId56" Type="http://schemas.openxmlformats.org/officeDocument/2006/relationships/hyperlink" Target="https://podminky.urs.cz/item/CS_URS_2023_02/725211602" TargetMode="External" /><Relationship Id="rId57" Type="http://schemas.openxmlformats.org/officeDocument/2006/relationships/hyperlink" Target="https://podminky.urs.cz/item/CS_URS_2023_02/725211681" TargetMode="External" /><Relationship Id="rId58" Type="http://schemas.openxmlformats.org/officeDocument/2006/relationships/hyperlink" Target="https://podminky.urs.cz/item/CS_URS_2023_02/725241112" TargetMode="External" /><Relationship Id="rId59" Type="http://schemas.openxmlformats.org/officeDocument/2006/relationships/hyperlink" Target="https://podminky.urs.cz/item/CS_URS_2023_02/725244523" TargetMode="External" /><Relationship Id="rId60" Type="http://schemas.openxmlformats.org/officeDocument/2006/relationships/hyperlink" Target="https://podminky.urs.cz/item/CS_URS_2023_02/725291621" TargetMode="External" /><Relationship Id="rId61" Type="http://schemas.openxmlformats.org/officeDocument/2006/relationships/hyperlink" Target="https://podminky.urs.cz/item/CS_URS_2023_02/725311121" TargetMode="External" /><Relationship Id="rId62" Type="http://schemas.openxmlformats.org/officeDocument/2006/relationships/hyperlink" Target="https://podminky.urs.cz/item/CS_URS_2023_02/725331111" TargetMode="External" /><Relationship Id="rId63" Type="http://schemas.openxmlformats.org/officeDocument/2006/relationships/hyperlink" Target="https://podminky.urs.cz/item/CS_URS_2023_02/725532102" TargetMode="External" /><Relationship Id="rId64" Type="http://schemas.openxmlformats.org/officeDocument/2006/relationships/hyperlink" Target="https://podminky.urs.cz/item/CS_URS_2023_02/725532124" TargetMode="External" /><Relationship Id="rId65" Type="http://schemas.openxmlformats.org/officeDocument/2006/relationships/hyperlink" Target="https://podminky.urs.cz/item/CS_URS_2023_02/725813111" TargetMode="External" /><Relationship Id="rId66" Type="http://schemas.openxmlformats.org/officeDocument/2006/relationships/hyperlink" Target="https://podminky.urs.cz/item/CS_URS_2023_02/725813112" TargetMode="External" /><Relationship Id="rId67" Type="http://schemas.openxmlformats.org/officeDocument/2006/relationships/hyperlink" Target="https://podminky.urs.cz/item/CS_URS_2023_02/725821312" TargetMode="External" /><Relationship Id="rId68" Type="http://schemas.openxmlformats.org/officeDocument/2006/relationships/hyperlink" Target="https://podminky.urs.cz/item/CS_URS_2023_02/725821325" TargetMode="External" /><Relationship Id="rId69" Type="http://schemas.openxmlformats.org/officeDocument/2006/relationships/hyperlink" Target="https://podminky.urs.cz/item/CS_URS_2023_02/725822611" TargetMode="External" /><Relationship Id="rId70" Type="http://schemas.openxmlformats.org/officeDocument/2006/relationships/hyperlink" Target="https://podminky.urs.cz/item/CS_URS_2023_02/725829131" TargetMode="External" /><Relationship Id="rId71" Type="http://schemas.openxmlformats.org/officeDocument/2006/relationships/hyperlink" Target="https://podminky.urs.cz/item/CS_URS_2023_02/725841332" TargetMode="External" /><Relationship Id="rId72" Type="http://schemas.openxmlformats.org/officeDocument/2006/relationships/hyperlink" Target="https://podminky.urs.cz/item/CS_URS_2023_02/763172321" TargetMode="External" /><Relationship Id="rId7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434121416" TargetMode="External" /><Relationship Id="rId2" Type="http://schemas.openxmlformats.org/officeDocument/2006/relationships/hyperlink" Target="https://podminky.urs.cz/item/CS_URS_2023_02/632451214" TargetMode="External" /><Relationship Id="rId3" Type="http://schemas.openxmlformats.org/officeDocument/2006/relationships/hyperlink" Target="https://podminky.urs.cz/item/CS_URS_2023_02/632451291" TargetMode="External" /><Relationship Id="rId4" Type="http://schemas.openxmlformats.org/officeDocument/2006/relationships/hyperlink" Target="https://podminky.urs.cz/item/CS_URS_2023_02/632481213" TargetMode="External" /><Relationship Id="rId5" Type="http://schemas.openxmlformats.org/officeDocument/2006/relationships/hyperlink" Target="https://podminky.urs.cz/item/CS_URS_2023_02/949101111" TargetMode="External" /><Relationship Id="rId6" Type="http://schemas.openxmlformats.org/officeDocument/2006/relationships/hyperlink" Target="https://podminky.urs.cz/item/CS_URS_2023_02/952901111" TargetMode="External" /><Relationship Id="rId7" Type="http://schemas.openxmlformats.org/officeDocument/2006/relationships/hyperlink" Target="https://podminky.urs.cz/item/CS_URS_2023_02/953943211" TargetMode="External" /><Relationship Id="rId8" Type="http://schemas.openxmlformats.org/officeDocument/2006/relationships/hyperlink" Target="https://podminky.urs.cz/item/CS_URS_2023_02/965042141" TargetMode="External" /><Relationship Id="rId9" Type="http://schemas.openxmlformats.org/officeDocument/2006/relationships/hyperlink" Target="https://podminky.urs.cz/item/CS_URS_2023_02/997013501" TargetMode="External" /><Relationship Id="rId10" Type="http://schemas.openxmlformats.org/officeDocument/2006/relationships/hyperlink" Target="https://podminky.urs.cz/item/CS_URS_2023_02/997013509" TargetMode="External" /><Relationship Id="rId11" Type="http://schemas.openxmlformats.org/officeDocument/2006/relationships/hyperlink" Target="https://podminky.urs.cz/item/CS_URS_2023_02/997013631" TargetMode="External" /><Relationship Id="rId12" Type="http://schemas.openxmlformats.org/officeDocument/2006/relationships/hyperlink" Target="https://podminky.urs.cz/item/CS_URS_2023_02/997013811" TargetMode="External" /><Relationship Id="rId13" Type="http://schemas.openxmlformats.org/officeDocument/2006/relationships/hyperlink" Target="https://podminky.urs.cz/item/CS_URS_2023_02/997013812" TargetMode="External" /><Relationship Id="rId14" Type="http://schemas.openxmlformats.org/officeDocument/2006/relationships/hyperlink" Target="https://podminky.urs.cz/item/CS_URS_2023_02/997013814" TargetMode="External" /><Relationship Id="rId15" Type="http://schemas.openxmlformats.org/officeDocument/2006/relationships/hyperlink" Target="https://podminky.urs.cz/item/CS_URS_2023_02/997013861" TargetMode="External" /><Relationship Id="rId16" Type="http://schemas.openxmlformats.org/officeDocument/2006/relationships/hyperlink" Target="https://podminky.urs.cz/item/CS_URS_2023_02/997013875" TargetMode="External" /><Relationship Id="rId17" Type="http://schemas.openxmlformats.org/officeDocument/2006/relationships/hyperlink" Target="https://podminky.urs.cz/item/CS_URS_2023_02/998011001" TargetMode="External" /><Relationship Id="rId18" Type="http://schemas.openxmlformats.org/officeDocument/2006/relationships/hyperlink" Target="https://podminky.urs.cz/item/CS_URS_2023_02/711111001" TargetMode="External" /><Relationship Id="rId19" Type="http://schemas.openxmlformats.org/officeDocument/2006/relationships/hyperlink" Target="https://podminky.urs.cz/item/CS_URS_2023_02/711131811" TargetMode="External" /><Relationship Id="rId20" Type="http://schemas.openxmlformats.org/officeDocument/2006/relationships/hyperlink" Target="https://podminky.urs.cz/item/CS_URS_2023_02/711141559" TargetMode="External" /><Relationship Id="rId21" Type="http://schemas.openxmlformats.org/officeDocument/2006/relationships/hyperlink" Target="https://podminky.urs.cz/item/CS_URS_2023_02/998711101" TargetMode="External" /><Relationship Id="rId22" Type="http://schemas.openxmlformats.org/officeDocument/2006/relationships/hyperlink" Target="https://podminky.urs.cz/item/CS_URS_2023_02/712340833" TargetMode="External" /><Relationship Id="rId23" Type="http://schemas.openxmlformats.org/officeDocument/2006/relationships/hyperlink" Target="https://podminky.urs.cz/item/CS_URS_2023_02/712340834" TargetMode="External" /><Relationship Id="rId24" Type="http://schemas.openxmlformats.org/officeDocument/2006/relationships/hyperlink" Target="https://podminky.urs.cz/item/CS_URS_2023_02/712363412" TargetMode="External" /><Relationship Id="rId25" Type="http://schemas.openxmlformats.org/officeDocument/2006/relationships/hyperlink" Target="https://podminky.urs.cz/item/CS_URS_2023_02/712861702" TargetMode="External" /><Relationship Id="rId26" Type="http://schemas.openxmlformats.org/officeDocument/2006/relationships/hyperlink" Target="https://podminky.urs.cz/item/CS_URS_2023_02/998712101" TargetMode="External" /><Relationship Id="rId27" Type="http://schemas.openxmlformats.org/officeDocument/2006/relationships/hyperlink" Target="https://podminky.urs.cz/item/CS_URS_2023_02/713110811" TargetMode="External" /><Relationship Id="rId28" Type="http://schemas.openxmlformats.org/officeDocument/2006/relationships/hyperlink" Target="https://podminky.urs.cz/item/CS_URS_2023_02/713111111" TargetMode="External" /><Relationship Id="rId29" Type="http://schemas.openxmlformats.org/officeDocument/2006/relationships/hyperlink" Target="https://podminky.urs.cz/item/CS_URS_2023_02/713120821" TargetMode="External" /><Relationship Id="rId30" Type="http://schemas.openxmlformats.org/officeDocument/2006/relationships/hyperlink" Target="https://podminky.urs.cz/item/CS_URS_2023_02/713121121" TargetMode="External" /><Relationship Id="rId31" Type="http://schemas.openxmlformats.org/officeDocument/2006/relationships/hyperlink" Target="https://podminky.urs.cz/item/CS_URS_2023_02/713141131" TargetMode="External" /><Relationship Id="rId32" Type="http://schemas.openxmlformats.org/officeDocument/2006/relationships/hyperlink" Target="https://podminky.urs.cz/item/CS_URS_2023_02/713141151" TargetMode="External" /><Relationship Id="rId33" Type="http://schemas.openxmlformats.org/officeDocument/2006/relationships/hyperlink" Target="https://podminky.urs.cz/item/CS_URS_2023_02/998713101" TargetMode="External" /><Relationship Id="rId34" Type="http://schemas.openxmlformats.org/officeDocument/2006/relationships/hyperlink" Target="https://podminky.urs.cz/item/CS_URS_2023_02/725291631" TargetMode="External" /><Relationship Id="rId35" Type="http://schemas.openxmlformats.org/officeDocument/2006/relationships/hyperlink" Target="https://podminky.urs.cz/item/CS_URS_2023_02/762085112" TargetMode="External" /><Relationship Id="rId36" Type="http://schemas.openxmlformats.org/officeDocument/2006/relationships/hyperlink" Target="https://podminky.urs.cz/item/CS_URS_2023_02/762132138" TargetMode="External" /><Relationship Id="rId37" Type="http://schemas.openxmlformats.org/officeDocument/2006/relationships/hyperlink" Target="https://podminky.urs.cz/item/CS_URS_2023_02/762332941" TargetMode="External" /><Relationship Id="rId38" Type="http://schemas.openxmlformats.org/officeDocument/2006/relationships/hyperlink" Target="https://podminky.urs.cz/item/CS_URS_2023_02/762341811" TargetMode="External" /><Relationship Id="rId39" Type="http://schemas.openxmlformats.org/officeDocument/2006/relationships/hyperlink" Target="https://podminky.urs.cz/item/CS_URS_2023_02/762342511" TargetMode="External" /><Relationship Id="rId40" Type="http://schemas.openxmlformats.org/officeDocument/2006/relationships/hyperlink" Target="https://podminky.urs.cz/item/CS_URS_2023_02/762343811" TargetMode="External" /><Relationship Id="rId41" Type="http://schemas.openxmlformats.org/officeDocument/2006/relationships/hyperlink" Target="https://podminky.urs.cz/item/CS_URS_2023_02/762343912" TargetMode="External" /><Relationship Id="rId42" Type="http://schemas.openxmlformats.org/officeDocument/2006/relationships/hyperlink" Target="https://podminky.urs.cz/item/CS_URS_2023_02/762431220" TargetMode="External" /><Relationship Id="rId43" Type="http://schemas.openxmlformats.org/officeDocument/2006/relationships/hyperlink" Target="https://podminky.urs.cz/item/CS_URS_2023_02/763111441" TargetMode="External" /><Relationship Id="rId44" Type="http://schemas.openxmlformats.org/officeDocument/2006/relationships/hyperlink" Target="https://podminky.urs.cz/item/CS_URS_2023_02/763111447" TargetMode="External" /><Relationship Id="rId45" Type="http://schemas.openxmlformats.org/officeDocument/2006/relationships/hyperlink" Target="https://podminky.urs.cz/item/CS_URS_2023_02/763111741" TargetMode="External" /><Relationship Id="rId46" Type="http://schemas.openxmlformats.org/officeDocument/2006/relationships/hyperlink" Target="https://podminky.urs.cz/item/CS_URS_2023_02/763121466" TargetMode="External" /><Relationship Id="rId47" Type="http://schemas.openxmlformats.org/officeDocument/2006/relationships/hyperlink" Target="https://podminky.urs.cz/item/CS_URS_2023_02/76312146R" TargetMode="External" /><Relationship Id="rId48" Type="http://schemas.openxmlformats.org/officeDocument/2006/relationships/hyperlink" Target="https://podminky.urs.cz/item/CS_URS_2023_02/763131415" TargetMode="External" /><Relationship Id="rId49" Type="http://schemas.openxmlformats.org/officeDocument/2006/relationships/hyperlink" Target="https://podminky.urs.cz/item/CS_URS_2023_02/763131751" TargetMode="External" /><Relationship Id="rId50" Type="http://schemas.openxmlformats.org/officeDocument/2006/relationships/hyperlink" Target="https://podminky.urs.cz/item/CS_URS_2023_02/763131811" TargetMode="External" /><Relationship Id="rId51" Type="http://schemas.openxmlformats.org/officeDocument/2006/relationships/hyperlink" Target="https://podminky.urs.cz/item/CS_URS_2023_02/763181311" TargetMode="External" /><Relationship Id="rId52" Type="http://schemas.openxmlformats.org/officeDocument/2006/relationships/hyperlink" Target="https://podminky.urs.cz/item/CS_URS_2023_02/763431001" TargetMode="External" /><Relationship Id="rId53" Type="http://schemas.openxmlformats.org/officeDocument/2006/relationships/hyperlink" Target="https://podminky.urs.cz/item/CS_URS_2023_02/998763100" TargetMode="External" /><Relationship Id="rId54" Type="http://schemas.openxmlformats.org/officeDocument/2006/relationships/hyperlink" Target="https://podminky.urs.cz/item/CS_URS_2023_02/764004801" TargetMode="External" /><Relationship Id="rId55" Type="http://schemas.openxmlformats.org/officeDocument/2006/relationships/hyperlink" Target="https://podminky.urs.cz/item/CS_URS_2023_02/998764101" TargetMode="External" /><Relationship Id="rId56" Type="http://schemas.openxmlformats.org/officeDocument/2006/relationships/hyperlink" Target="https://podminky.urs.cz/item/CS_URS_2023_02/765191013" TargetMode="External" /><Relationship Id="rId57" Type="http://schemas.openxmlformats.org/officeDocument/2006/relationships/hyperlink" Target="https://podminky.urs.cz/item/CS_URS_2023_02/766660001" TargetMode="External" /><Relationship Id="rId58" Type="http://schemas.openxmlformats.org/officeDocument/2006/relationships/hyperlink" Target="https://podminky.urs.cz/item/CS_URS_2023_02/766660002" TargetMode="External" /><Relationship Id="rId59" Type="http://schemas.openxmlformats.org/officeDocument/2006/relationships/hyperlink" Target="https://podminky.urs.cz/item/CS_URS_2023_02/766660022" TargetMode="External" /><Relationship Id="rId60" Type="http://schemas.openxmlformats.org/officeDocument/2006/relationships/hyperlink" Target="https://podminky.urs.cz/item/CS_URS_2023_02/766694116" TargetMode="External" /><Relationship Id="rId61" Type="http://schemas.openxmlformats.org/officeDocument/2006/relationships/hyperlink" Target="https://podminky.urs.cz/item/CS_URS_2023_02/998766101" TargetMode="External" /><Relationship Id="rId62" Type="http://schemas.openxmlformats.org/officeDocument/2006/relationships/hyperlink" Target="https://podminky.urs.cz/item/CS_URS_2023_02/767311830" TargetMode="External" /><Relationship Id="rId63" Type="http://schemas.openxmlformats.org/officeDocument/2006/relationships/hyperlink" Target="https://podminky.urs.cz/item/CS_URS_2023_02/767316310" TargetMode="External" /><Relationship Id="rId64" Type="http://schemas.openxmlformats.org/officeDocument/2006/relationships/hyperlink" Target="https://podminky.urs.cz/item/CS_URS_2023_02/767316311" TargetMode="External" /><Relationship Id="rId65" Type="http://schemas.openxmlformats.org/officeDocument/2006/relationships/hyperlink" Target="https://podminky.urs.cz/item/CS_URS_2023_02/767896810" TargetMode="External" /><Relationship Id="rId66" Type="http://schemas.openxmlformats.org/officeDocument/2006/relationships/hyperlink" Target="https://podminky.urs.cz/item/CS_URS_2023_02/998767101" TargetMode="External" /><Relationship Id="rId67" Type="http://schemas.openxmlformats.org/officeDocument/2006/relationships/hyperlink" Target="https://podminky.urs.cz/item/CS_URS_2023_02/771111011" TargetMode="External" /><Relationship Id="rId68" Type="http://schemas.openxmlformats.org/officeDocument/2006/relationships/hyperlink" Target="https://podminky.urs.cz/item/CS_URS_2023_02/771121011" TargetMode="External" /><Relationship Id="rId69" Type="http://schemas.openxmlformats.org/officeDocument/2006/relationships/hyperlink" Target="https://podminky.urs.cz/item/CS_URS_2023_02/771574414" TargetMode="External" /><Relationship Id="rId70" Type="http://schemas.openxmlformats.org/officeDocument/2006/relationships/hyperlink" Target="https://podminky.urs.cz/item/CS_URS_2023_02/998771101" TargetMode="External" /><Relationship Id="rId71" Type="http://schemas.openxmlformats.org/officeDocument/2006/relationships/hyperlink" Target="https://podminky.urs.cz/item/CS_URS_2023_02/776111115" TargetMode="External" /><Relationship Id="rId72" Type="http://schemas.openxmlformats.org/officeDocument/2006/relationships/hyperlink" Target="https://podminky.urs.cz/item/CS_URS_2023_02/776111311" TargetMode="External" /><Relationship Id="rId73" Type="http://schemas.openxmlformats.org/officeDocument/2006/relationships/hyperlink" Target="https://podminky.urs.cz/item/CS_URS_2023_02/776121112" TargetMode="External" /><Relationship Id="rId74" Type="http://schemas.openxmlformats.org/officeDocument/2006/relationships/hyperlink" Target="https://podminky.urs.cz/item/CS_URS_2023_02/776141111" TargetMode="External" /><Relationship Id="rId75" Type="http://schemas.openxmlformats.org/officeDocument/2006/relationships/hyperlink" Target="https://podminky.urs.cz/item/CS_URS_2023_02/776201811" TargetMode="External" /><Relationship Id="rId76" Type="http://schemas.openxmlformats.org/officeDocument/2006/relationships/hyperlink" Target="https://podminky.urs.cz/item/CS_URS_2023_02/776211111" TargetMode="External" /><Relationship Id="rId77" Type="http://schemas.openxmlformats.org/officeDocument/2006/relationships/hyperlink" Target="https://podminky.urs.cz/item/CS_URS_2023_02/776221111" TargetMode="External" /><Relationship Id="rId78" Type="http://schemas.openxmlformats.org/officeDocument/2006/relationships/hyperlink" Target="https://podminky.urs.cz/item/CS_URS_2023_02/776411111" TargetMode="External" /><Relationship Id="rId79" Type="http://schemas.openxmlformats.org/officeDocument/2006/relationships/hyperlink" Target="https://podminky.urs.cz/item/CS_URS_2023_02/776411211" TargetMode="External" /><Relationship Id="rId80" Type="http://schemas.openxmlformats.org/officeDocument/2006/relationships/hyperlink" Target="https://podminky.urs.cz/item/CS_URS_2023_02/998776101" TargetMode="External" /><Relationship Id="rId81" Type="http://schemas.openxmlformats.org/officeDocument/2006/relationships/hyperlink" Target="https://podminky.urs.cz/item/CS_URS_2023_02/781111011" TargetMode="External" /><Relationship Id="rId82" Type="http://schemas.openxmlformats.org/officeDocument/2006/relationships/hyperlink" Target="https://podminky.urs.cz/item/CS_URS_2023_02/781121011" TargetMode="External" /><Relationship Id="rId83" Type="http://schemas.openxmlformats.org/officeDocument/2006/relationships/hyperlink" Target="https://podminky.urs.cz/item/CS_URS_2023_02/781474154" TargetMode="External" /><Relationship Id="rId84" Type="http://schemas.openxmlformats.org/officeDocument/2006/relationships/hyperlink" Target="https://podminky.urs.cz/item/CS_URS_2023_02/781492251" TargetMode="External" /><Relationship Id="rId85" Type="http://schemas.openxmlformats.org/officeDocument/2006/relationships/hyperlink" Target="https://podminky.urs.cz/item/CS_URS_2023_02/998781101" TargetMode="External" /><Relationship Id="rId86" Type="http://schemas.openxmlformats.org/officeDocument/2006/relationships/hyperlink" Target="https://podminky.urs.cz/item/CS_URS_2023_02/783315101" TargetMode="External" /><Relationship Id="rId87" Type="http://schemas.openxmlformats.org/officeDocument/2006/relationships/hyperlink" Target="https://podminky.urs.cz/item/CS_URS_2023_02/783317101" TargetMode="External" /><Relationship Id="rId88" Type="http://schemas.openxmlformats.org/officeDocument/2006/relationships/hyperlink" Target="https://podminky.urs.cz/item/CS_URS_2023_02/783805100" TargetMode="External" /><Relationship Id="rId89" Type="http://schemas.openxmlformats.org/officeDocument/2006/relationships/hyperlink" Target="https://podminky.urs.cz/item/CS_URS_2023_02/784111001" TargetMode="External" /><Relationship Id="rId90" Type="http://schemas.openxmlformats.org/officeDocument/2006/relationships/hyperlink" Target="https://podminky.urs.cz/item/CS_URS_2023_02/784181101" TargetMode="External" /><Relationship Id="rId91" Type="http://schemas.openxmlformats.org/officeDocument/2006/relationships/hyperlink" Target="https://podminky.urs.cz/item/CS_URS_2023_02/784221101" TargetMode="External" /><Relationship Id="rId92" Type="http://schemas.openxmlformats.org/officeDocument/2006/relationships/hyperlink" Target="https://podminky.urs.cz/item/CS_URS_2023_02/786626111" TargetMode="External" /><Relationship Id="rId93" Type="http://schemas.openxmlformats.org/officeDocument/2006/relationships/hyperlink" Target="https://podminky.urs.cz/item/CS_URS_2023_02/787300803" TargetMode="External" /><Relationship Id="rId9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51122052" TargetMode="External" /><Relationship Id="rId2" Type="http://schemas.openxmlformats.org/officeDocument/2006/relationships/hyperlink" Target="https://podminky.urs.cz/item/CS_URS_2023_02/751510041" TargetMode="External" /><Relationship Id="rId3" Type="http://schemas.openxmlformats.org/officeDocument/2006/relationships/hyperlink" Target="https://podminky.urs.cz/item/CS_URS_2023_02/751691111" TargetMode="External" /><Relationship Id="rId4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7013501" TargetMode="External" /><Relationship Id="rId2" Type="http://schemas.openxmlformats.org/officeDocument/2006/relationships/hyperlink" Target="https://podminky.urs.cz/item/CS_URS_2023_02/997013509" TargetMode="External" /><Relationship Id="rId3" Type="http://schemas.openxmlformats.org/officeDocument/2006/relationships/hyperlink" Target="https://podminky.urs.cz/item/CS_URS_2023_02/733110806" TargetMode="External" /><Relationship Id="rId4" Type="http://schemas.openxmlformats.org/officeDocument/2006/relationships/hyperlink" Target="https://podminky.urs.cz/item/CS_URS_2023_02/733122202" TargetMode="External" /><Relationship Id="rId5" Type="http://schemas.openxmlformats.org/officeDocument/2006/relationships/hyperlink" Target="https://podminky.urs.cz/item/CS_URS_2023_02/733122206" TargetMode="External" /><Relationship Id="rId6" Type="http://schemas.openxmlformats.org/officeDocument/2006/relationships/hyperlink" Target="https://podminky.urs.cz/item/CS_URS_2023_02/733190217" TargetMode="External" /><Relationship Id="rId7" Type="http://schemas.openxmlformats.org/officeDocument/2006/relationships/hyperlink" Target="https://podminky.urs.cz/item/CS_URS_2023_02/998733101" TargetMode="External" /><Relationship Id="rId8" Type="http://schemas.openxmlformats.org/officeDocument/2006/relationships/hyperlink" Target="https://podminky.urs.cz/item/CS_URS_2023_02/734221531" TargetMode="External" /><Relationship Id="rId9" Type="http://schemas.openxmlformats.org/officeDocument/2006/relationships/hyperlink" Target="https://podminky.urs.cz/item/CS_URS_2023_02/734221682" TargetMode="External" /><Relationship Id="rId10" Type="http://schemas.openxmlformats.org/officeDocument/2006/relationships/hyperlink" Target="https://podminky.urs.cz/item/CS_URS_2023_02/734261402" TargetMode="External" /><Relationship Id="rId11" Type="http://schemas.openxmlformats.org/officeDocument/2006/relationships/hyperlink" Target="https://podminky.urs.cz/item/CS_URS_2023_02/735151812" TargetMode="External" /><Relationship Id="rId12" Type="http://schemas.openxmlformats.org/officeDocument/2006/relationships/hyperlink" Target="https://podminky.urs.cz/item/CS_URS_2023_02/735152181" TargetMode="External" /><Relationship Id="rId13" Type="http://schemas.openxmlformats.org/officeDocument/2006/relationships/hyperlink" Target="https://podminky.urs.cz/item/CS_URS_2023_02/735152581" TargetMode="External" /><Relationship Id="rId14" Type="http://schemas.openxmlformats.org/officeDocument/2006/relationships/hyperlink" Target="https://podminky.urs.cz/item/CS_URS_2023_02/998735101" TargetMode="External" /><Relationship Id="rId15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1" TargetMode="External" /><Relationship Id="rId2" Type="http://schemas.openxmlformats.org/officeDocument/2006/relationships/hyperlink" Target="https://podminky.urs.cz/item/CS_URS_2023_02/132251102" TargetMode="External" /><Relationship Id="rId3" Type="http://schemas.openxmlformats.org/officeDocument/2006/relationships/hyperlink" Target="https://podminky.urs.cz/item/CS_URS_2023_02/133212811" TargetMode="External" /><Relationship Id="rId4" Type="http://schemas.openxmlformats.org/officeDocument/2006/relationships/hyperlink" Target="https://podminky.urs.cz/item/CS_URS_2023_02/162211311" TargetMode="External" /><Relationship Id="rId5" Type="http://schemas.openxmlformats.org/officeDocument/2006/relationships/hyperlink" Target="https://podminky.urs.cz/item/CS_URS_2023_02/162651112" TargetMode="External" /><Relationship Id="rId6" Type="http://schemas.openxmlformats.org/officeDocument/2006/relationships/hyperlink" Target="https://podminky.urs.cz/item/CS_URS_2023_02/171201231" TargetMode="External" /><Relationship Id="rId7" Type="http://schemas.openxmlformats.org/officeDocument/2006/relationships/hyperlink" Target="https://podminky.urs.cz/item/CS_URS_2023_02/174111101" TargetMode="External" /><Relationship Id="rId8" Type="http://schemas.openxmlformats.org/officeDocument/2006/relationships/hyperlink" Target="https://podminky.urs.cz/item/CS_URS_2023_02/175111101" TargetMode="External" /><Relationship Id="rId9" Type="http://schemas.openxmlformats.org/officeDocument/2006/relationships/hyperlink" Target="https://podminky.urs.cz/item/CS_URS_2023_02/451572111" TargetMode="External" /><Relationship Id="rId10" Type="http://schemas.openxmlformats.org/officeDocument/2006/relationships/hyperlink" Target="https://podminky.urs.cz/item/CS_URS_2023_02/631312141" TargetMode="External" /><Relationship Id="rId11" Type="http://schemas.openxmlformats.org/officeDocument/2006/relationships/hyperlink" Target="https://podminky.urs.cz/item/CS_URS_2023_02/965042131" TargetMode="External" /><Relationship Id="rId12" Type="http://schemas.openxmlformats.org/officeDocument/2006/relationships/hyperlink" Target="https://podminky.urs.cz/item/CS_URS_2023_02/977311112" TargetMode="External" /><Relationship Id="rId13" Type="http://schemas.openxmlformats.org/officeDocument/2006/relationships/hyperlink" Target="https://podminky.urs.cz/item/CS_URS_2023_02/997013501" TargetMode="External" /><Relationship Id="rId14" Type="http://schemas.openxmlformats.org/officeDocument/2006/relationships/hyperlink" Target="https://podminky.urs.cz/item/CS_URS_2023_02/997013509" TargetMode="External" /><Relationship Id="rId15" Type="http://schemas.openxmlformats.org/officeDocument/2006/relationships/hyperlink" Target="https://podminky.urs.cz/item/CS_URS_2023_02/997013631" TargetMode="External" /><Relationship Id="rId16" Type="http://schemas.openxmlformats.org/officeDocument/2006/relationships/hyperlink" Target="https://podminky.urs.cz/item/CS_URS_2023_02/998011001" TargetMode="External" /><Relationship Id="rId17" Type="http://schemas.openxmlformats.org/officeDocument/2006/relationships/hyperlink" Target="https://podminky.urs.cz/item/CS_URS_2023_02/721173401" TargetMode="External" /><Relationship Id="rId18" Type="http://schemas.openxmlformats.org/officeDocument/2006/relationships/hyperlink" Target="https://podminky.urs.cz/item/CS_URS_2023_02/721174043" TargetMode="External" /><Relationship Id="rId19" Type="http://schemas.openxmlformats.org/officeDocument/2006/relationships/hyperlink" Target="https://podminky.urs.cz/item/CS_URS_2023_02/721174045" TargetMode="External" /><Relationship Id="rId20" Type="http://schemas.openxmlformats.org/officeDocument/2006/relationships/hyperlink" Target="https://podminky.urs.cz/item/CS_URS_2023_02/721194104" TargetMode="External" /><Relationship Id="rId21" Type="http://schemas.openxmlformats.org/officeDocument/2006/relationships/hyperlink" Target="https://podminky.urs.cz/item/CS_URS_2023_02/721194105" TargetMode="External" /><Relationship Id="rId22" Type="http://schemas.openxmlformats.org/officeDocument/2006/relationships/hyperlink" Target="https://podminky.urs.cz/item/CS_URS_2023_02/721194109" TargetMode="External" /><Relationship Id="rId23" Type="http://schemas.openxmlformats.org/officeDocument/2006/relationships/hyperlink" Target="https://podminky.urs.cz/item/CS_URS_2023_02/721290111" TargetMode="External" /><Relationship Id="rId24" Type="http://schemas.openxmlformats.org/officeDocument/2006/relationships/hyperlink" Target="https://podminky.urs.cz/item/CS_URS_2023_02/722174002" TargetMode="External" /><Relationship Id="rId25" Type="http://schemas.openxmlformats.org/officeDocument/2006/relationships/hyperlink" Target="https://podminky.urs.cz/item/CS_URS_2023_02/722174003" TargetMode="External" /><Relationship Id="rId26" Type="http://schemas.openxmlformats.org/officeDocument/2006/relationships/hyperlink" Target="https://podminky.urs.cz/item/CS_URS_2023_02/722174022" TargetMode="External" /><Relationship Id="rId27" Type="http://schemas.openxmlformats.org/officeDocument/2006/relationships/hyperlink" Target="https://podminky.urs.cz/item/CS_URS_2023_02/722181231" TargetMode="External" /><Relationship Id="rId28" Type="http://schemas.openxmlformats.org/officeDocument/2006/relationships/hyperlink" Target="https://podminky.urs.cz/item/CS_URS_2023_02/722181232" TargetMode="External" /><Relationship Id="rId29" Type="http://schemas.openxmlformats.org/officeDocument/2006/relationships/hyperlink" Target="https://podminky.urs.cz/item/CS_URS_2023_02/722181251" TargetMode="External" /><Relationship Id="rId30" Type="http://schemas.openxmlformats.org/officeDocument/2006/relationships/hyperlink" Target="https://podminky.urs.cz/item/CS_URS_2023_02/722190901" TargetMode="External" /><Relationship Id="rId31" Type="http://schemas.openxmlformats.org/officeDocument/2006/relationships/hyperlink" Target="https://podminky.urs.cz/item/CS_URS_2023_02/722220151" TargetMode="External" /><Relationship Id="rId32" Type="http://schemas.openxmlformats.org/officeDocument/2006/relationships/hyperlink" Target="https://podminky.urs.cz/item/CS_URS_2023_02/722230102" TargetMode="External" /><Relationship Id="rId33" Type="http://schemas.openxmlformats.org/officeDocument/2006/relationships/hyperlink" Target="https://podminky.urs.cz/item/CS_URS_2023_02/722230103" TargetMode="External" /><Relationship Id="rId34" Type="http://schemas.openxmlformats.org/officeDocument/2006/relationships/hyperlink" Target="https://podminky.urs.cz/item/CS_URS_2023_02/722230113" TargetMode="External" /><Relationship Id="rId35" Type="http://schemas.openxmlformats.org/officeDocument/2006/relationships/hyperlink" Target="https://podminky.urs.cz/item/CS_URS_2023_02/722231143" TargetMode="External" /><Relationship Id="rId36" Type="http://schemas.openxmlformats.org/officeDocument/2006/relationships/hyperlink" Target="https://podminky.urs.cz/item/CS_URS_2023_02/722290234" TargetMode="External" /><Relationship Id="rId37" Type="http://schemas.openxmlformats.org/officeDocument/2006/relationships/hyperlink" Target="https://podminky.urs.cz/item/CS_URS_2023_02/722290246" TargetMode="External" /><Relationship Id="rId38" Type="http://schemas.openxmlformats.org/officeDocument/2006/relationships/hyperlink" Target="https://podminky.urs.cz/item/CS_URS_2023_02/725112015" TargetMode="External" /><Relationship Id="rId39" Type="http://schemas.openxmlformats.org/officeDocument/2006/relationships/hyperlink" Target="https://podminky.urs.cz/item/CS_URS_2023_02/725211602" TargetMode="External" /><Relationship Id="rId40" Type="http://schemas.openxmlformats.org/officeDocument/2006/relationships/hyperlink" Target="https://podminky.urs.cz/item/CS_URS_2023_02/725291621" TargetMode="External" /><Relationship Id="rId41" Type="http://schemas.openxmlformats.org/officeDocument/2006/relationships/hyperlink" Target="https://podminky.urs.cz/item/CS_URS_2023_02/725311121" TargetMode="External" /><Relationship Id="rId42" Type="http://schemas.openxmlformats.org/officeDocument/2006/relationships/hyperlink" Target="https://podminky.urs.cz/item/CS_URS_2023_02/725331111" TargetMode="External" /><Relationship Id="rId43" Type="http://schemas.openxmlformats.org/officeDocument/2006/relationships/hyperlink" Target="https://podminky.urs.cz/item/CS_URS_2023_02/725532124" TargetMode="External" /><Relationship Id="rId44" Type="http://schemas.openxmlformats.org/officeDocument/2006/relationships/hyperlink" Target="https://podminky.urs.cz/item/CS_URS_2023_02/725813111" TargetMode="External" /><Relationship Id="rId45" Type="http://schemas.openxmlformats.org/officeDocument/2006/relationships/hyperlink" Target="https://podminky.urs.cz/item/CS_URS_2023_02/725813112" TargetMode="External" /><Relationship Id="rId46" Type="http://schemas.openxmlformats.org/officeDocument/2006/relationships/hyperlink" Target="https://podminky.urs.cz/item/CS_URS_2023_02/725821312" TargetMode="External" /><Relationship Id="rId47" Type="http://schemas.openxmlformats.org/officeDocument/2006/relationships/hyperlink" Target="https://podminky.urs.cz/item/CS_URS_2023_02/725821325" TargetMode="External" /><Relationship Id="rId48" Type="http://schemas.openxmlformats.org/officeDocument/2006/relationships/hyperlink" Target="https://podminky.urs.cz/item/CS_URS_2023_02/725822611" TargetMode="External" /><Relationship Id="rId49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51101" TargetMode="External" /><Relationship Id="rId2" Type="http://schemas.openxmlformats.org/officeDocument/2006/relationships/hyperlink" Target="https://podminky.urs.cz/item/CS_URS_2023_02/564861014" TargetMode="External" /><Relationship Id="rId3" Type="http://schemas.openxmlformats.org/officeDocument/2006/relationships/hyperlink" Target="https://podminky.urs.cz/item/CS_URS_2023_02/596211110" TargetMode="External" /><Relationship Id="rId4" Type="http://schemas.openxmlformats.org/officeDocument/2006/relationships/hyperlink" Target="https://podminky.urs.cz/item/CS_URS_2023_02/632451214" TargetMode="External" /><Relationship Id="rId5" Type="http://schemas.openxmlformats.org/officeDocument/2006/relationships/hyperlink" Target="https://podminky.urs.cz/item/CS_URS_2023_02/632451291" TargetMode="External" /><Relationship Id="rId6" Type="http://schemas.openxmlformats.org/officeDocument/2006/relationships/hyperlink" Target="https://podminky.urs.cz/item/CS_URS_2023_02/632481213" TargetMode="External" /><Relationship Id="rId7" Type="http://schemas.openxmlformats.org/officeDocument/2006/relationships/hyperlink" Target="https://podminky.urs.cz/item/CS_URS_2023_02/916331112" TargetMode="External" /><Relationship Id="rId8" Type="http://schemas.openxmlformats.org/officeDocument/2006/relationships/hyperlink" Target="https://podminky.urs.cz/item/CS_URS_2023_02/919735123" TargetMode="External" /><Relationship Id="rId9" Type="http://schemas.openxmlformats.org/officeDocument/2006/relationships/hyperlink" Target="https://podminky.urs.cz/item/CS_URS_2023_02/949101111" TargetMode="External" /><Relationship Id="rId10" Type="http://schemas.openxmlformats.org/officeDocument/2006/relationships/hyperlink" Target="https://podminky.urs.cz/item/CS_URS_2023_02/952901111" TargetMode="External" /><Relationship Id="rId11" Type="http://schemas.openxmlformats.org/officeDocument/2006/relationships/hyperlink" Target="https://podminky.urs.cz/item/CS_URS_2023_02/953943211" TargetMode="External" /><Relationship Id="rId12" Type="http://schemas.openxmlformats.org/officeDocument/2006/relationships/hyperlink" Target="https://podminky.urs.cz/item/CS_URS_2023_02/953993321" TargetMode="External" /><Relationship Id="rId13" Type="http://schemas.openxmlformats.org/officeDocument/2006/relationships/hyperlink" Target="https://podminky.urs.cz/item/CS_URS_2023_02/965042141" TargetMode="External" /><Relationship Id="rId14" Type="http://schemas.openxmlformats.org/officeDocument/2006/relationships/hyperlink" Target="https://podminky.urs.cz/item/CS_URS_2023_02/997013501" TargetMode="External" /><Relationship Id="rId15" Type="http://schemas.openxmlformats.org/officeDocument/2006/relationships/hyperlink" Target="https://podminky.urs.cz/item/CS_URS_2023_02/997013509" TargetMode="External" /><Relationship Id="rId16" Type="http://schemas.openxmlformats.org/officeDocument/2006/relationships/hyperlink" Target="https://podminky.urs.cz/item/CS_URS_2023_02/997013631" TargetMode="External" /><Relationship Id="rId17" Type="http://schemas.openxmlformats.org/officeDocument/2006/relationships/hyperlink" Target="https://podminky.urs.cz/item/CS_URS_2023_02/997013811" TargetMode="External" /><Relationship Id="rId18" Type="http://schemas.openxmlformats.org/officeDocument/2006/relationships/hyperlink" Target="https://podminky.urs.cz/item/CS_URS_2023_02/997013812" TargetMode="External" /><Relationship Id="rId19" Type="http://schemas.openxmlformats.org/officeDocument/2006/relationships/hyperlink" Target="https://podminky.urs.cz/item/CS_URS_2023_02/997013814" TargetMode="External" /><Relationship Id="rId20" Type="http://schemas.openxmlformats.org/officeDocument/2006/relationships/hyperlink" Target="https://podminky.urs.cz/item/CS_URS_2023_02/997013821" TargetMode="External" /><Relationship Id="rId21" Type="http://schemas.openxmlformats.org/officeDocument/2006/relationships/hyperlink" Target="https://podminky.urs.cz/item/CS_URS_2023_02/997013861" TargetMode="External" /><Relationship Id="rId22" Type="http://schemas.openxmlformats.org/officeDocument/2006/relationships/hyperlink" Target="https://podminky.urs.cz/item/CS_URS_2023_02/997013875" TargetMode="External" /><Relationship Id="rId23" Type="http://schemas.openxmlformats.org/officeDocument/2006/relationships/hyperlink" Target="https://podminky.urs.cz/item/CS_URS_2023_02/998011001" TargetMode="External" /><Relationship Id="rId24" Type="http://schemas.openxmlformats.org/officeDocument/2006/relationships/hyperlink" Target="https://podminky.urs.cz/item/CS_URS_2023_02/711111001" TargetMode="External" /><Relationship Id="rId25" Type="http://schemas.openxmlformats.org/officeDocument/2006/relationships/hyperlink" Target="https://podminky.urs.cz/item/CS_URS_2023_02/711131811" TargetMode="External" /><Relationship Id="rId26" Type="http://schemas.openxmlformats.org/officeDocument/2006/relationships/hyperlink" Target="https://podminky.urs.cz/item/CS_URS_2023_02/711141559" TargetMode="External" /><Relationship Id="rId27" Type="http://schemas.openxmlformats.org/officeDocument/2006/relationships/hyperlink" Target="https://podminky.urs.cz/item/CS_URS_2023_02/998711101" TargetMode="External" /><Relationship Id="rId28" Type="http://schemas.openxmlformats.org/officeDocument/2006/relationships/hyperlink" Target="https://podminky.urs.cz/item/CS_URS_2023_02/712340833" TargetMode="External" /><Relationship Id="rId29" Type="http://schemas.openxmlformats.org/officeDocument/2006/relationships/hyperlink" Target="https://podminky.urs.cz/item/CS_URS_2023_02/712340834" TargetMode="External" /><Relationship Id="rId30" Type="http://schemas.openxmlformats.org/officeDocument/2006/relationships/hyperlink" Target="https://podminky.urs.cz/item/CS_URS_2023_02/712363412" TargetMode="External" /><Relationship Id="rId31" Type="http://schemas.openxmlformats.org/officeDocument/2006/relationships/hyperlink" Target="https://podminky.urs.cz/item/CS_URS_2023_02/712861702" TargetMode="External" /><Relationship Id="rId32" Type="http://schemas.openxmlformats.org/officeDocument/2006/relationships/hyperlink" Target="https://podminky.urs.cz/item/CS_URS_2023_02/998712101" TargetMode="External" /><Relationship Id="rId33" Type="http://schemas.openxmlformats.org/officeDocument/2006/relationships/hyperlink" Target="https://podminky.urs.cz/item/CS_URS_2023_02/713110811" TargetMode="External" /><Relationship Id="rId34" Type="http://schemas.openxmlformats.org/officeDocument/2006/relationships/hyperlink" Target="https://podminky.urs.cz/item/CS_URS_2023_02/713111111" TargetMode="External" /><Relationship Id="rId35" Type="http://schemas.openxmlformats.org/officeDocument/2006/relationships/hyperlink" Target="https://podminky.urs.cz/item/CS_URS_2023_02/713120821" TargetMode="External" /><Relationship Id="rId36" Type="http://schemas.openxmlformats.org/officeDocument/2006/relationships/hyperlink" Target="https://podminky.urs.cz/item/CS_URS_2023_02/713121121" TargetMode="External" /><Relationship Id="rId37" Type="http://schemas.openxmlformats.org/officeDocument/2006/relationships/hyperlink" Target="https://podminky.urs.cz/item/CS_URS_2023_02/713130811" TargetMode="External" /><Relationship Id="rId38" Type="http://schemas.openxmlformats.org/officeDocument/2006/relationships/hyperlink" Target="https://podminky.urs.cz/item/CS_URS_2023_02/713141131" TargetMode="External" /><Relationship Id="rId39" Type="http://schemas.openxmlformats.org/officeDocument/2006/relationships/hyperlink" Target="https://podminky.urs.cz/item/CS_URS_2023_02/713141151" TargetMode="External" /><Relationship Id="rId40" Type="http://schemas.openxmlformats.org/officeDocument/2006/relationships/hyperlink" Target="https://podminky.urs.cz/item/CS_URS_2023_02/998713101" TargetMode="External" /><Relationship Id="rId41" Type="http://schemas.openxmlformats.org/officeDocument/2006/relationships/hyperlink" Target="https://podminky.urs.cz/item/CS_URS_2023_02/714111201" TargetMode="External" /><Relationship Id="rId42" Type="http://schemas.openxmlformats.org/officeDocument/2006/relationships/hyperlink" Target="https://podminky.urs.cz/item/CS_URS_2023_02/725291631" TargetMode="External" /><Relationship Id="rId43" Type="http://schemas.openxmlformats.org/officeDocument/2006/relationships/hyperlink" Target="https://podminky.urs.cz/item/CS_URS_2023_02/762085112" TargetMode="External" /><Relationship Id="rId44" Type="http://schemas.openxmlformats.org/officeDocument/2006/relationships/hyperlink" Target="https://podminky.urs.cz/item/CS_URS_2023_02/762132138" TargetMode="External" /><Relationship Id="rId45" Type="http://schemas.openxmlformats.org/officeDocument/2006/relationships/hyperlink" Target="https://podminky.urs.cz/item/CS_URS_2023_02/762132811" TargetMode="External" /><Relationship Id="rId46" Type="http://schemas.openxmlformats.org/officeDocument/2006/relationships/hyperlink" Target="https://podminky.urs.cz/item/CS_URS_2023_02/762191912" TargetMode="External" /><Relationship Id="rId47" Type="http://schemas.openxmlformats.org/officeDocument/2006/relationships/hyperlink" Target="https://podminky.urs.cz/item/CS_URS_2023_02/762192901" TargetMode="External" /><Relationship Id="rId48" Type="http://schemas.openxmlformats.org/officeDocument/2006/relationships/hyperlink" Target="https://podminky.urs.cz/item/CS_URS_2023_02/762332941" TargetMode="External" /><Relationship Id="rId49" Type="http://schemas.openxmlformats.org/officeDocument/2006/relationships/hyperlink" Target="https://podminky.urs.cz/item/CS_URS_2023_02/762341811" TargetMode="External" /><Relationship Id="rId50" Type="http://schemas.openxmlformats.org/officeDocument/2006/relationships/hyperlink" Target="https://podminky.urs.cz/item/CS_URS_2023_02/762342511" TargetMode="External" /><Relationship Id="rId51" Type="http://schemas.openxmlformats.org/officeDocument/2006/relationships/hyperlink" Target="https://podminky.urs.cz/item/CS_URS_2023_02/762343811" TargetMode="External" /><Relationship Id="rId52" Type="http://schemas.openxmlformats.org/officeDocument/2006/relationships/hyperlink" Target="https://podminky.urs.cz/item/CS_URS_2023_02/762431220" TargetMode="External" /><Relationship Id="rId53" Type="http://schemas.openxmlformats.org/officeDocument/2006/relationships/hyperlink" Target="https://podminky.urs.cz/item/CS_URS_2023_02/763111441" TargetMode="External" /><Relationship Id="rId54" Type="http://schemas.openxmlformats.org/officeDocument/2006/relationships/hyperlink" Target="https://podminky.urs.cz/item/CS_URS_2023_02/763111447" TargetMode="External" /><Relationship Id="rId55" Type="http://schemas.openxmlformats.org/officeDocument/2006/relationships/hyperlink" Target="https://podminky.urs.cz/item/CS_URS_2023_02/763111741" TargetMode="External" /><Relationship Id="rId56" Type="http://schemas.openxmlformats.org/officeDocument/2006/relationships/hyperlink" Target="https://podminky.urs.cz/item/CS_URS_2023_02/763111811" TargetMode="External" /><Relationship Id="rId57" Type="http://schemas.openxmlformats.org/officeDocument/2006/relationships/hyperlink" Target="https://podminky.urs.cz/item/CS_URS_2023_02/763112322" TargetMode="External" /><Relationship Id="rId58" Type="http://schemas.openxmlformats.org/officeDocument/2006/relationships/hyperlink" Target="https://podminky.urs.cz/item/CS_URS_2023_02/763121466" TargetMode="External" /><Relationship Id="rId59" Type="http://schemas.openxmlformats.org/officeDocument/2006/relationships/hyperlink" Target="https://podminky.urs.cz/item/CS_URS_2023_02/76312146R" TargetMode="External" /><Relationship Id="rId60" Type="http://schemas.openxmlformats.org/officeDocument/2006/relationships/hyperlink" Target="https://podminky.urs.cz/item/CS_URS_2023_02/763121811" TargetMode="External" /><Relationship Id="rId61" Type="http://schemas.openxmlformats.org/officeDocument/2006/relationships/hyperlink" Target="https://podminky.urs.cz/item/CS_URS_2023_02/763131415" TargetMode="External" /><Relationship Id="rId62" Type="http://schemas.openxmlformats.org/officeDocument/2006/relationships/hyperlink" Target="https://podminky.urs.cz/item/CS_URS_2023_02/763131751" TargetMode="External" /><Relationship Id="rId63" Type="http://schemas.openxmlformats.org/officeDocument/2006/relationships/hyperlink" Target="https://podminky.urs.cz/item/CS_URS_2023_02/763131811" TargetMode="External" /><Relationship Id="rId64" Type="http://schemas.openxmlformats.org/officeDocument/2006/relationships/hyperlink" Target="https://podminky.urs.cz/item/CS_URS_2023_02/763172413" TargetMode="External" /><Relationship Id="rId65" Type="http://schemas.openxmlformats.org/officeDocument/2006/relationships/hyperlink" Target="https://podminky.urs.cz/item/CS_URS_2023_02/763172453" TargetMode="External" /><Relationship Id="rId66" Type="http://schemas.openxmlformats.org/officeDocument/2006/relationships/hyperlink" Target="https://podminky.urs.cz/item/CS_URS_2023_02/763181311" TargetMode="External" /><Relationship Id="rId67" Type="http://schemas.openxmlformats.org/officeDocument/2006/relationships/hyperlink" Target="https://podminky.urs.cz/item/CS_URS_2023_02/763181312" TargetMode="External" /><Relationship Id="rId68" Type="http://schemas.openxmlformats.org/officeDocument/2006/relationships/hyperlink" Target="https://podminky.urs.cz/item/CS_URS_2023_02/763183112" TargetMode="External" /><Relationship Id="rId69" Type="http://schemas.openxmlformats.org/officeDocument/2006/relationships/hyperlink" Target="https://podminky.urs.cz/item/CS_URS_2023_02/763431001" TargetMode="External" /><Relationship Id="rId70" Type="http://schemas.openxmlformats.org/officeDocument/2006/relationships/hyperlink" Target="https://podminky.urs.cz/item/CS_URS_2023_02/998763100" TargetMode="External" /><Relationship Id="rId71" Type="http://schemas.openxmlformats.org/officeDocument/2006/relationships/hyperlink" Target="https://podminky.urs.cz/item/CS_URS_2023_02/764001821" TargetMode="External" /><Relationship Id="rId72" Type="http://schemas.openxmlformats.org/officeDocument/2006/relationships/hyperlink" Target="https://podminky.urs.cz/item/CS_URS_2023_02/764004801" TargetMode="External" /><Relationship Id="rId73" Type="http://schemas.openxmlformats.org/officeDocument/2006/relationships/hyperlink" Target="https://podminky.urs.cz/item/CS_URS_2023_02/764518623" TargetMode="External" /><Relationship Id="rId74" Type="http://schemas.openxmlformats.org/officeDocument/2006/relationships/hyperlink" Target="https://podminky.urs.cz/item/CS_URS_2023_02/998764101" TargetMode="External" /><Relationship Id="rId75" Type="http://schemas.openxmlformats.org/officeDocument/2006/relationships/hyperlink" Target="https://podminky.urs.cz/item/CS_URS_2023_02/765191013" TargetMode="External" /><Relationship Id="rId76" Type="http://schemas.openxmlformats.org/officeDocument/2006/relationships/hyperlink" Target="https://podminky.urs.cz/item/CS_URS_2023_02/766411811" TargetMode="External" /><Relationship Id="rId77" Type="http://schemas.openxmlformats.org/officeDocument/2006/relationships/hyperlink" Target="https://podminky.urs.cz/item/CS_URS_2023_02/766411812" TargetMode="External" /><Relationship Id="rId78" Type="http://schemas.openxmlformats.org/officeDocument/2006/relationships/hyperlink" Target="https://podminky.urs.cz/item/CS_URS_2023_02/766411821" TargetMode="External" /><Relationship Id="rId79" Type="http://schemas.openxmlformats.org/officeDocument/2006/relationships/hyperlink" Target="https://podminky.urs.cz/item/CS_URS_2023_02/766660001" TargetMode="External" /><Relationship Id="rId80" Type="http://schemas.openxmlformats.org/officeDocument/2006/relationships/hyperlink" Target="https://podminky.urs.cz/item/CS_URS_2023_02/766660012" TargetMode="External" /><Relationship Id="rId81" Type="http://schemas.openxmlformats.org/officeDocument/2006/relationships/hyperlink" Target="https://podminky.urs.cz/item/CS_URS_2023_02/766660312" TargetMode="External" /><Relationship Id="rId82" Type="http://schemas.openxmlformats.org/officeDocument/2006/relationships/hyperlink" Target="https://podminky.urs.cz/item/CS_URS_2023_02/766682111" TargetMode="External" /><Relationship Id="rId83" Type="http://schemas.openxmlformats.org/officeDocument/2006/relationships/hyperlink" Target="https://podminky.urs.cz/item/CS_URS_2023_02/766694116" TargetMode="External" /><Relationship Id="rId84" Type="http://schemas.openxmlformats.org/officeDocument/2006/relationships/hyperlink" Target="https://podminky.urs.cz/item/CS_URS_2023_02/998766101" TargetMode="External" /><Relationship Id="rId85" Type="http://schemas.openxmlformats.org/officeDocument/2006/relationships/hyperlink" Target="https://podminky.urs.cz/item/CS_URS_2023_02/767311830" TargetMode="External" /><Relationship Id="rId86" Type="http://schemas.openxmlformats.org/officeDocument/2006/relationships/hyperlink" Target="https://podminky.urs.cz/item/CS_URS_2023_02/767316311" TargetMode="External" /><Relationship Id="rId87" Type="http://schemas.openxmlformats.org/officeDocument/2006/relationships/hyperlink" Target="https://podminky.urs.cz/item/CS_URS_2023_02/767896810" TargetMode="External" /><Relationship Id="rId88" Type="http://schemas.openxmlformats.org/officeDocument/2006/relationships/hyperlink" Target="https://podminky.urs.cz/item/CS_URS_2023_02/998767101" TargetMode="External" /><Relationship Id="rId89" Type="http://schemas.openxmlformats.org/officeDocument/2006/relationships/hyperlink" Target="https://podminky.urs.cz/item/CS_URS_2023_02/771111011" TargetMode="External" /><Relationship Id="rId90" Type="http://schemas.openxmlformats.org/officeDocument/2006/relationships/hyperlink" Target="https://podminky.urs.cz/item/CS_URS_2023_02/771121011" TargetMode="External" /><Relationship Id="rId91" Type="http://schemas.openxmlformats.org/officeDocument/2006/relationships/hyperlink" Target="https://podminky.urs.cz/item/CS_URS_2023_02/771151016" TargetMode="External" /><Relationship Id="rId92" Type="http://schemas.openxmlformats.org/officeDocument/2006/relationships/hyperlink" Target="https://podminky.urs.cz/item/CS_URS_2023_02/771571810" TargetMode="External" /><Relationship Id="rId93" Type="http://schemas.openxmlformats.org/officeDocument/2006/relationships/hyperlink" Target="https://podminky.urs.cz/item/CS_URS_2023_02/771573810" TargetMode="External" /><Relationship Id="rId94" Type="http://schemas.openxmlformats.org/officeDocument/2006/relationships/hyperlink" Target="https://podminky.urs.cz/item/CS_URS_2023_02/771574414" TargetMode="External" /><Relationship Id="rId95" Type="http://schemas.openxmlformats.org/officeDocument/2006/relationships/hyperlink" Target="https://podminky.urs.cz/item/CS_URS_2023_02/998771101" TargetMode="External" /><Relationship Id="rId96" Type="http://schemas.openxmlformats.org/officeDocument/2006/relationships/hyperlink" Target="https://podminky.urs.cz/item/CS_URS_2023_02/775541821" TargetMode="External" /><Relationship Id="rId97" Type="http://schemas.openxmlformats.org/officeDocument/2006/relationships/hyperlink" Target="https://podminky.urs.cz/item/CS_URS_2023_02/776111115" TargetMode="External" /><Relationship Id="rId98" Type="http://schemas.openxmlformats.org/officeDocument/2006/relationships/hyperlink" Target="https://podminky.urs.cz/item/CS_URS_2023_02/776111311" TargetMode="External" /><Relationship Id="rId99" Type="http://schemas.openxmlformats.org/officeDocument/2006/relationships/hyperlink" Target="https://podminky.urs.cz/item/CS_URS_2023_02/776121112" TargetMode="External" /><Relationship Id="rId100" Type="http://schemas.openxmlformats.org/officeDocument/2006/relationships/hyperlink" Target="https://podminky.urs.cz/item/CS_URS_2023_02/776141111" TargetMode="External" /><Relationship Id="rId101" Type="http://schemas.openxmlformats.org/officeDocument/2006/relationships/hyperlink" Target="https://podminky.urs.cz/item/CS_URS_2023_02/776201811" TargetMode="External" /><Relationship Id="rId102" Type="http://schemas.openxmlformats.org/officeDocument/2006/relationships/hyperlink" Target="https://podminky.urs.cz/item/CS_URS_2023_02/776221111" TargetMode="External" /><Relationship Id="rId103" Type="http://schemas.openxmlformats.org/officeDocument/2006/relationships/hyperlink" Target="https://podminky.urs.cz/item/CS_URS_2023_02/776411111" TargetMode="External" /><Relationship Id="rId104" Type="http://schemas.openxmlformats.org/officeDocument/2006/relationships/hyperlink" Target="https://podminky.urs.cz/item/CS_URS_2023_02/776411211" TargetMode="External" /><Relationship Id="rId105" Type="http://schemas.openxmlformats.org/officeDocument/2006/relationships/hyperlink" Target="https://podminky.urs.cz/item/CS_URS_2023_02/998776101" TargetMode="External" /><Relationship Id="rId106" Type="http://schemas.openxmlformats.org/officeDocument/2006/relationships/hyperlink" Target="https://podminky.urs.cz/item/CS_URS_2023_02/781111011" TargetMode="External" /><Relationship Id="rId107" Type="http://schemas.openxmlformats.org/officeDocument/2006/relationships/hyperlink" Target="https://podminky.urs.cz/item/CS_URS_2023_02/781121011" TargetMode="External" /><Relationship Id="rId108" Type="http://schemas.openxmlformats.org/officeDocument/2006/relationships/hyperlink" Target="https://podminky.urs.cz/item/CS_URS_2023_02/781474154" TargetMode="External" /><Relationship Id="rId109" Type="http://schemas.openxmlformats.org/officeDocument/2006/relationships/hyperlink" Target="https://podminky.urs.cz/item/CS_URS_2023_02/781492251" TargetMode="External" /><Relationship Id="rId110" Type="http://schemas.openxmlformats.org/officeDocument/2006/relationships/hyperlink" Target="https://podminky.urs.cz/item/CS_URS_2023_02/998781101" TargetMode="External" /><Relationship Id="rId111" Type="http://schemas.openxmlformats.org/officeDocument/2006/relationships/hyperlink" Target="https://podminky.urs.cz/item/CS_URS_2023_02/783315101" TargetMode="External" /><Relationship Id="rId112" Type="http://schemas.openxmlformats.org/officeDocument/2006/relationships/hyperlink" Target="https://podminky.urs.cz/item/CS_URS_2023_02/783317101" TargetMode="External" /><Relationship Id="rId113" Type="http://schemas.openxmlformats.org/officeDocument/2006/relationships/hyperlink" Target="https://podminky.urs.cz/item/CS_URS_2023_02/783805100" TargetMode="External" /><Relationship Id="rId114" Type="http://schemas.openxmlformats.org/officeDocument/2006/relationships/hyperlink" Target="https://podminky.urs.cz/item/CS_URS_2023_02/784111001" TargetMode="External" /><Relationship Id="rId115" Type="http://schemas.openxmlformats.org/officeDocument/2006/relationships/hyperlink" Target="https://podminky.urs.cz/item/CS_URS_2023_02/784181101" TargetMode="External" /><Relationship Id="rId116" Type="http://schemas.openxmlformats.org/officeDocument/2006/relationships/hyperlink" Target="https://podminky.urs.cz/item/CS_URS_2023_02/784221101" TargetMode="External" /><Relationship Id="rId117" Type="http://schemas.openxmlformats.org/officeDocument/2006/relationships/hyperlink" Target="https://podminky.urs.cz/item/CS_URS_2023_02/786626111" TargetMode="External" /><Relationship Id="rId118" Type="http://schemas.openxmlformats.org/officeDocument/2006/relationships/hyperlink" Target="https://podminky.urs.cz/item/CS_URS_2023_02/787300803" TargetMode="External" /><Relationship Id="rId119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9101111" TargetMode="External" /><Relationship Id="rId2" Type="http://schemas.openxmlformats.org/officeDocument/2006/relationships/hyperlink" Target="https://podminky.urs.cz/item/CS_URS_2023_02/997013501" TargetMode="External" /><Relationship Id="rId3" Type="http://schemas.openxmlformats.org/officeDocument/2006/relationships/hyperlink" Target="https://podminky.urs.cz/item/CS_URS_2023_02/997013509" TargetMode="External" /><Relationship Id="rId4" Type="http://schemas.openxmlformats.org/officeDocument/2006/relationships/hyperlink" Target="https://podminky.urs.cz/item/CS_URS_2023_02/997013631" TargetMode="External" /><Relationship Id="rId5" Type="http://schemas.openxmlformats.org/officeDocument/2006/relationships/hyperlink" Target="https://podminky.urs.cz/item/CS_URS_2023_02/997013811" TargetMode="External" /><Relationship Id="rId6" Type="http://schemas.openxmlformats.org/officeDocument/2006/relationships/hyperlink" Target="https://podminky.urs.cz/item/CS_URS_2023_02/997013875" TargetMode="External" /><Relationship Id="rId7" Type="http://schemas.openxmlformats.org/officeDocument/2006/relationships/hyperlink" Target="https://podminky.urs.cz/item/CS_URS_2023_02/712340833" TargetMode="External" /><Relationship Id="rId8" Type="http://schemas.openxmlformats.org/officeDocument/2006/relationships/hyperlink" Target="https://podminky.urs.cz/item/CS_URS_2023_02/712340834" TargetMode="External" /><Relationship Id="rId9" Type="http://schemas.openxmlformats.org/officeDocument/2006/relationships/hyperlink" Target="https://podminky.urs.cz/item/CS_URS_2023_02/712363115" TargetMode="External" /><Relationship Id="rId10" Type="http://schemas.openxmlformats.org/officeDocument/2006/relationships/hyperlink" Target="https://podminky.urs.cz/item/CS_URS_2023_02/712363412" TargetMode="External" /><Relationship Id="rId11" Type="http://schemas.openxmlformats.org/officeDocument/2006/relationships/hyperlink" Target="https://podminky.urs.cz/item/CS_URS_2023_02/712391171" TargetMode="External" /><Relationship Id="rId12" Type="http://schemas.openxmlformats.org/officeDocument/2006/relationships/hyperlink" Target="https://podminky.urs.cz/item/CS_URS_2023_02/712861702" TargetMode="External" /><Relationship Id="rId13" Type="http://schemas.openxmlformats.org/officeDocument/2006/relationships/hyperlink" Target="https://podminky.urs.cz/item/CS_URS_2023_02/998712101" TargetMode="External" /><Relationship Id="rId14" Type="http://schemas.openxmlformats.org/officeDocument/2006/relationships/hyperlink" Target="https://podminky.urs.cz/item/CS_URS_2023_02/713111111" TargetMode="External" /><Relationship Id="rId15" Type="http://schemas.openxmlformats.org/officeDocument/2006/relationships/hyperlink" Target="https://podminky.urs.cz/item/CS_URS_2023_02/713140821" TargetMode="External" /><Relationship Id="rId16" Type="http://schemas.openxmlformats.org/officeDocument/2006/relationships/hyperlink" Target="https://podminky.urs.cz/item/CS_URS_2023_02/713141131" TargetMode="External" /><Relationship Id="rId17" Type="http://schemas.openxmlformats.org/officeDocument/2006/relationships/hyperlink" Target="https://podminky.urs.cz/item/CS_URS_2023_02/713141151" TargetMode="External" /><Relationship Id="rId18" Type="http://schemas.openxmlformats.org/officeDocument/2006/relationships/hyperlink" Target="https://podminky.urs.cz/item/CS_URS_2023_02/998713101" TargetMode="External" /><Relationship Id="rId19" Type="http://schemas.openxmlformats.org/officeDocument/2006/relationships/hyperlink" Target="https://podminky.urs.cz/item/CS_URS_2023_02/721273153" TargetMode="External" /><Relationship Id="rId20" Type="http://schemas.openxmlformats.org/officeDocument/2006/relationships/hyperlink" Target="https://podminky.urs.cz/item/CS_URS_2023_02/762085121" TargetMode="External" /><Relationship Id="rId21" Type="http://schemas.openxmlformats.org/officeDocument/2006/relationships/hyperlink" Target="https://podminky.urs.cz/item/CS_URS_2023_02/762132138" TargetMode="External" /><Relationship Id="rId22" Type="http://schemas.openxmlformats.org/officeDocument/2006/relationships/hyperlink" Target="https://podminky.urs.cz/item/CS_URS_2023_02/762332941" TargetMode="External" /><Relationship Id="rId23" Type="http://schemas.openxmlformats.org/officeDocument/2006/relationships/hyperlink" Target="https://podminky.urs.cz/item/CS_URS_2023_02/762341811" TargetMode="External" /><Relationship Id="rId24" Type="http://schemas.openxmlformats.org/officeDocument/2006/relationships/hyperlink" Target="https://podminky.urs.cz/item/CS_URS_2023_02/762342511" TargetMode="External" /><Relationship Id="rId25" Type="http://schemas.openxmlformats.org/officeDocument/2006/relationships/hyperlink" Target="https://podminky.urs.cz/item/CS_URS_2023_02/762343811" TargetMode="External" /><Relationship Id="rId26" Type="http://schemas.openxmlformats.org/officeDocument/2006/relationships/hyperlink" Target="https://podminky.urs.cz/item/CS_URS_2023_02/762343912" TargetMode="External" /><Relationship Id="rId27" Type="http://schemas.openxmlformats.org/officeDocument/2006/relationships/hyperlink" Target="https://podminky.urs.cz/item/CS_URS_2023_02/762431220" TargetMode="External" /><Relationship Id="rId28" Type="http://schemas.openxmlformats.org/officeDocument/2006/relationships/hyperlink" Target="https://podminky.urs.cz/item/CS_URS_2023_02/763121466" TargetMode="External" /><Relationship Id="rId29" Type="http://schemas.openxmlformats.org/officeDocument/2006/relationships/hyperlink" Target="https://podminky.urs.cz/item/CS_URS_2023_02/763131415" TargetMode="External" /><Relationship Id="rId30" Type="http://schemas.openxmlformats.org/officeDocument/2006/relationships/hyperlink" Target="https://podminky.urs.cz/item/CS_URS_2023_02/763131751" TargetMode="External" /><Relationship Id="rId31" Type="http://schemas.openxmlformats.org/officeDocument/2006/relationships/hyperlink" Target="https://podminky.urs.cz/item/CS_URS_2023_02/763131811" TargetMode="External" /><Relationship Id="rId32" Type="http://schemas.openxmlformats.org/officeDocument/2006/relationships/hyperlink" Target="https://podminky.urs.cz/item/CS_URS_2023_02/763172413" TargetMode="External" /><Relationship Id="rId33" Type="http://schemas.openxmlformats.org/officeDocument/2006/relationships/hyperlink" Target="https://podminky.urs.cz/item/CS_URS_2023_02/764511602" TargetMode="External" /><Relationship Id="rId34" Type="http://schemas.openxmlformats.org/officeDocument/2006/relationships/hyperlink" Target="https://podminky.urs.cz/item/CS_URS_2023_02/764511642" TargetMode="External" /><Relationship Id="rId35" Type="http://schemas.openxmlformats.org/officeDocument/2006/relationships/hyperlink" Target="https://podminky.urs.cz/item/CS_URS_2023_02/764518622" TargetMode="External" /><Relationship Id="rId36" Type="http://schemas.openxmlformats.org/officeDocument/2006/relationships/hyperlink" Target="https://podminky.urs.cz/item/CS_URS_2023_02/764518623" TargetMode="External" /><Relationship Id="rId37" Type="http://schemas.openxmlformats.org/officeDocument/2006/relationships/hyperlink" Target="https://podminky.urs.cz/item/CS_URS_2023_02/767311830" TargetMode="External" /><Relationship Id="rId38" Type="http://schemas.openxmlformats.org/officeDocument/2006/relationships/hyperlink" Target="https://podminky.urs.cz/item/CS_URS_2023_02/767316311" TargetMode="External" /><Relationship Id="rId39" Type="http://schemas.openxmlformats.org/officeDocument/2006/relationships/hyperlink" Target="https://podminky.urs.cz/item/CS_URS_2023_02/787300803" TargetMode="External" /><Relationship Id="rId40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1" TargetMode="External" /><Relationship Id="rId2" Type="http://schemas.openxmlformats.org/officeDocument/2006/relationships/hyperlink" Target="https://podminky.urs.cz/item/CS_URS_2023_02/133212811" TargetMode="External" /><Relationship Id="rId3" Type="http://schemas.openxmlformats.org/officeDocument/2006/relationships/hyperlink" Target="https://podminky.urs.cz/item/CS_URS_2023_02/162211311" TargetMode="External" /><Relationship Id="rId4" Type="http://schemas.openxmlformats.org/officeDocument/2006/relationships/hyperlink" Target="https://podminky.urs.cz/item/CS_URS_2023_02/162651112" TargetMode="External" /><Relationship Id="rId5" Type="http://schemas.openxmlformats.org/officeDocument/2006/relationships/hyperlink" Target="https://podminky.urs.cz/item/CS_URS_2023_02/171201231" TargetMode="External" /><Relationship Id="rId6" Type="http://schemas.openxmlformats.org/officeDocument/2006/relationships/hyperlink" Target="https://podminky.urs.cz/item/CS_URS_2023_02/174111101" TargetMode="External" /><Relationship Id="rId7" Type="http://schemas.openxmlformats.org/officeDocument/2006/relationships/hyperlink" Target="https://podminky.urs.cz/item/CS_URS_2023_02/175111101" TargetMode="External" /><Relationship Id="rId8" Type="http://schemas.openxmlformats.org/officeDocument/2006/relationships/hyperlink" Target="https://podminky.urs.cz/item/CS_URS_2023_02/451572111" TargetMode="External" /><Relationship Id="rId9" Type="http://schemas.openxmlformats.org/officeDocument/2006/relationships/hyperlink" Target="https://podminky.urs.cz/item/CS_URS_2023_02/631312141" TargetMode="External" /><Relationship Id="rId10" Type="http://schemas.openxmlformats.org/officeDocument/2006/relationships/hyperlink" Target="https://podminky.urs.cz/item/CS_URS_2023_02/837262221" TargetMode="External" /><Relationship Id="rId11" Type="http://schemas.openxmlformats.org/officeDocument/2006/relationships/hyperlink" Target="https://podminky.urs.cz/item/CS_URS_2023_02/871265221" TargetMode="External" /><Relationship Id="rId12" Type="http://schemas.openxmlformats.org/officeDocument/2006/relationships/hyperlink" Target="https://podminky.urs.cz/item/CS_URS_2023_02/965042131" TargetMode="External" /><Relationship Id="rId13" Type="http://schemas.openxmlformats.org/officeDocument/2006/relationships/hyperlink" Target="https://podminky.urs.cz/item/CS_URS_2023_02/977311112" TargetMode="External" /><Relationship Id="rId14" Type="http://schemas.openxmlformats.org/officeDocument/2006/relationships/hyperlink" Target="https://podminky.urs.cz/item/CS_URS_2023_02/997013501" TargetMode="External" /><Relationship Id="rId15" Type="http://schemas.openxmlformats.org/officeDocument/2006/relationships/hyperlink" Target="https://podminky.urs.cz/item/CS_URS_2023_02/997013509" TargetMode="External" /><Relationship Id="rId16" Type="http://schemas.openxmlformats.org/officeDocument/2006/relationships/hyperlink" Target="https://podminky.urs.cz/item/CS_URS_2023_02/997013631" TargetMode="External" /><Relationship Id="rId17" Type="http://schemas.openxmlformats.org/officeDocument/2006/relationships/hyperlink" Target="https://podminky.urs.cz/item/CS_URS_2023_02/998011001" TargetMode="External" /><Relationship Id="rId18" Type="http://schemas.openxmlformats.org/officeDocument/2006/relationships/hyperlink" Target="https://podminky.urs.cz/item/CS_URS_2023_02/721173401" TargetMode="External" /><Relationship Id="rId19" Type="http://schemas.openxmlformats.org/officeDocument/2006/relationships/hyperlink" Target="https://podminky.urs.cz/item/CS_URS_2023_02/721174045" TargetMode="External" /><Relationship Id="rId20" Type="http://schemas.openxmlformats.org/officeDocument/2006/relationships/hyperlink" Target="https://podminky.urs.cz/item/CS_URS_2023_02/721194109" TargetMode="External" /><Relationship Id="rId21" Type="http://schemas.openxmlformats.org/officeDocument/2006/relationships/hyperlink" Target="https://podminky.urs.cz/item/CS_URS_2023_02/721233112" TargetMode="External" /><Relationship Id="rId22" Type="http://schemas.openxmlformats.org/officeDocument/2006/relationships/hyperlink" Target="https://podminky.urs.cz/item/CS_URS_2023_02/721242115" TargetMode="External" /><Relationship Id="rId23" Type="http://schemas.openxmlformats.org/officeDocument/2006/relationships/hyperlink" Target="https://podminky.urs.cz/item/CS_URS_2023_02/721290111" TargetMode="External" /><Relationship Id="rId24" Type="http://schemas.openxmlformats.org/officeDocument/2006/relationships/hyperlink" Target="https://podminky.urs.cz/item/CS_URS_2023_02/763172321" TargetMode="External" /><Relationship Id="rId25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1403000" TargetMode="External" /><Relationship Id="rId2" Type="http://schemas.openxmlformats.org/officeDocument/2006/relationships/hyperlink" Target="https://podminky.urs.cz/item/CS_URS_2023_02/011444000" TargetMode="External" /><Relationship Id="rId3" Type="http://schemas.openxmlformats.org/officeDocument/2006/relationships/hyperlink" Target="https://podminky.urs.cz/item/CS_URS_2023_02/011464000" TargetMode="External" /><Relationship Id="rId4" Type="http://schemas.openxmlformats.org/officeDocument/2006/relationships/hyperlink" Target="https://podminky.urs.cz/item/CS_URS_2023_02/012103000" TargetMode="External" /><Relationship Id="rId5" Type="http://schemas.openxmlformats.org/officeDocument/2006/relationships/hyperlink" Target="https://podminky.urs.cz/item/CS_URS_2023_02/013254000" TargetMode="External" /><Relationship Id="rId6" Type="http://schemas.openxmlformats.org/officeDocument/2006/relationships/hyperlink" Target="https://podminky.urs.cz/item/CS_URS_2023_02/032903000" TargetMode="External" /><Relationship Id="rId7" Type="http://schemas.openxmlformats.org/officeDocument/2006/relationships/hyperlink" Target="https://podminky.urs.cz/item/CS_URS_2023_02/064203000" TargetMode="External" /><Relationship Id="rId8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51122052" TargetMode="External" /><Relationship Id="rId2" Type="http://schemas.openxmlformats.org/officeDocument/2006/relationships/hyperlink" Target="https://podminky.urs.cz/item/CS_URS_2023_02/751398102" TargetMode="External" /><Relationship Id="rId3" Type="http://schemas.openxmlformats.org/officeDocument/2006/relationships/hyperlink" Target="https://podminky.urs.cz/item/CS_URS_2023_02/751398902" TargetMode="External" /><Relationship Id="rId4" Type="http://schemas.openxmlformats.org/officeDocument/2006/relationships/hyperlink" Target="https://podminky.urs.cz/item/CS_URS_2023_02/751510041" TargetMode="External" /><Relationship Id="rId5" Type="http://schemas.openxmlformats.org/officeDocument/2006/relationships/hyperlink" Target="https://podminky.urs.cz/item/CS_URS_2023_02/751510042" TargetMode="External" /><Relationship Id="rId6" Type="http://schemas.openxmlformats.org/officeDocument/2006/relationships/hyperlink" Target="https://podminky.urs.cz/item/CS_URS_2023_02/751510870" TargetMode="External" /><Relationship Id="rId7" Type="http://schemas.openxmlformats.org/officeDocument/2006/relationships/hyperlink" Target="https://podminky.urs.cz/item/CS_URS_2023_02/751514178" TargetMode="External" /><Relationship Id="rId8" Type="http://schemas.openxmlformats.org/officeDocument/2006/relationships/hyperlink" Target="https://podminky.urs.cz/item/CS_URS_2023_02/751514377" TargetMode="External" /><Relationship Id="rId9" Type="http://schemas.openxmlformats.org/officeDocument/2006/relationships/hyperlink" Target="https://podminky.urs.cz/item/CS_URS_2023_02/751514478" TargetMode="External" /><Relationship Id="rId10" Type="http://schemas.openxmlformats.org/officeDocument/2006/relationships/hyperlink" Target="https://podminky.urs.cz/item/CS_URS_2023_02/751691111" TargetMode="External" /><Relationship Id="rId1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7013501" TargetMode="External" /><Relationship Id="rId2" Type="http://schemas.openxmlformats.org/officeDocument/2006/relationships/hyperlink" Target="https://podminky.urs.cz/item/CS_URS_2023_02/997013509" TargetMode="External" /><Relationship Id="rId3" Type="http://schemas.openxmlformats.org/officeDocument/2006/relationships/hyperlink" Target="https://podminky.urs.cz/item/CS_URS_2023_02/733110806" TargetMode="External" /><Relationship Id="rId4" Type="http://schemas.openxmlformats.org/officeDocument/2006/relationships/hyperlink" Target="https://podminky.urs.cz/item/CS_URS_2023_02/733122202" TargetMode="External" /><Relationship Id="rId5" Type="http://schemas.openxmlformats.org/officeDocument/2006/relationships/hyperlink" Target="https://podminky.urs.cz/item/CS_URS_2023_02/733122204" TargetMode="External" /><Relationship Id="rId6" Type="http://schemas.openxmlformats.org/officeDocument/2006/relationships/hyperlink" Target="https://podminky.urs.cz/item/CS_URS_2023_02/733122205" TargetMode="External" /><Relationship Id="rId7" Type="http://schemas.openxmlformats.org/officeDocument/2006/relationships/hyperlink" Target="https://podminky.urs.cz/item/CS_URS_2023_02/733122206" TargetMode="External" /><Relationship Id="rId8" Type="http://schemas.openxmlformats.org/officeDocument/2006/relationships/hyperlink" Target="https://podminky.urs.cz/item/CS_URS_2023_02/733122207" TargetMode="External" /><Relationship Id="rId9" Type="http://schemas.openxmlformats.org/officeDocument/2006/relationships/hyperlink" Target="https://podminky.urs.cz/item/CS_URS_2023_02/733190217" TargetMode="External" /><Relationship Id="rId10" Type="http://schemas.openxmlformats.org/officeDocument/2006/relationships/hyperlink" Target="https://podminky.urs.cz/item/CS_URS_2023_02/998733101" TargetMode="External" /><Relationship Id="rId11" Type="http://schemas.openxmlformats.org/officeDocument/2006/relationships/hyperlink" Target="https://podminky.urs.cz/item/CS_URS_2023_02/734211118" TargetMode="External" /><Relationship Id="rId12" Type="http://schemas.openxmlformats.org/officeDocument/2006/relationships/hyperlink" Target="https://podminky.urs.cz/item/CS_URS_2023_02/734221531" TargetMode="External" /><Relationship Id="rId13" Type="http://schemas.openxmlformats.org/officeDocument/2006/relationships/hyperlink" Target="https://podminky.urs.cz/item/CS_URS_2023_02/734221682" TargetMode="External" /><Relationship Id="rId14" Type="http://schemas.openxmlformats.org/officeDocument/2006/relationships/hyperlink" Target="https://podminky.urs.cz/item/CS_URS_2023_02/734261402" TargetMode="External" /><Relationship Id="rId15" Type="http://schemas.openxmlformats.org/officeDocument/2006/relationships/hyperlink" Target="https://podminky.urs.cz/item/CS_URS_2023_02/734292714" TargetMode="External" /><Relationship Id="rId16" Type="http://schemas.openxmlformats.org/officeDocument/2006/relationships/hyperlink" Target="https://podminky.urs.cz/item/CS_URS_2023_02/734292717" TargetMode="External" /><Relationship Id="rId17" Type="http://schemas.openxmlformats.org/officeDocument/2006/relationships/hyperlink" Target="https://podminky.urs.cz/item/CS_URS_2023_02/734292723" TargetMode="External" /><Relationship Id="rId18" Type="http://schemas.openxmlformats.org/officeDocument/2006/relationships/hyperlink" Target="https://podminky.urs.cz/item/CS_URS_2023_02/735151812" TargetMode="External" /><Relationship Id="rId19" Type="http://schemas.openxmlformats.org/officeDocument/2006/relationships/hyperlink" Target="https://podminky.urs.cz/item/CS_URS_2023_02/735152574" TargetMode="External" /><Relationship Id="rId20" Type="http://schemas.openxmlformats.org/officeDocument/2006/relationships/hyperlink" Target="https://podminky.urs.cz/item/CS_URS_2023_02/735152579" TargetMode="External" /><Relationship Id="rId21" Type="http://schemas.openxmlformats.org/officeDocument/2006/relationships/hyperlink" Target="https://podminky.urs.cz/item/CS_URS_2023_02/735152583" TargetMode="External" /><Relationship Id="rId22" Type="http://schemas.openxmlformats.org/officeDocument/2006/relationships/hyperlink" Target="https://podminky.urs.cz/item/CS_URS_2023_02/998735101" TargetMode="External" /><Relationship Id="rId2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1" TargetMode="External" /><Relationship Id="rId2" Type="http://schemas.openxmlformats.org/officeDocument/2006/relationships/hyperlink" Target="https://podminky.urs.cz/item/CS_URS_2023_02/133212811" TargetMode="External" /><Relationship Id="rId3" Type="http://schemas.openxmlformats.org/officeDocument/2006/relationships/hyperlink" Target="https://podminky.urs.cz/item/CS_URS_2023_02/162211311" TargetMode="External" /><Relationship Id="rId4" Type="http://schemas.openxmlformats.org/officeDocument/2006/relationships/hyperlink" Target="https://podminky.urs.cz/item/CS_URS_2023_02/162651112" TargetMode="External" /><Relationship Id="rId5" Type="http://schemas.openxmlformats.org/officeDocument/2006/relationships/hyperlink" Target="https://podminky.urs.cz/item/CS_URS_2023_02/171201231" TargetMode="External" /><Relationship Id="rId6" Type="http://schemas.openxmlformats.org/officeDocument/2006/relationships/hyperlink" Target="https://podminky.urs.cz/item/CS_URS_2023_02/174111101" TargetMode="External" /><Relationship Id="rId7" Type="http://schemas.openxmlformats.org/officeDocument/2006/relationships/hyperlink" Target="https://podminky.urs.cz/item/CS_URS_2023_02/175111101" TargetMode="External" /><Relationship Id="rId8" Type="http://schemas.openxmlformats.org/officeDocument/2006/relationships/hyperlink" Target="https://podminky.urs.cz/item/CS_URS_2023_02/211971121" TargetMode="External" /><Relationship Id="rId9" Type="http://schemas.openxmlformats.org/officeDocument/2006/relationships/hyperlink" Target="https://podminky.urs.cz/item/CS_URS_2023_02/212750101" TargetMode="External" /><Relationship Id="rId10" Type="http://schemas.openxmlformats.org/officeDocument/2006/relationships/hyperlink" Target="https://podminky.urs.cz/item/CS_URS_2023_02/451572111" TargetMode="External" /><Relationship Id="rId11" Type="http://schemas.openxmlformats.org/officeDocument/2006/relationships/hyperlink" Target="https://podminky.urs.cz/item/CS_URS_2023_02/631312141" TargetMode="External" /><Relationship Id="rId12" Type="http://schemas.openxmlformats.org/officeDocument/2006/relationships/hyperlink" Target="https://podminky.urs.cz/item/CS_URS_2023_02/837312221" TargetMode="External" /><Relationship Id="rId13" Type="http://schemas.openxmlformats.org/officeDocument/2006/relationships/hyperlink" Target="https://podminky.urs.cz/item/CS_URS_2023_02/837355121" TargetMode="External" /><Relationship Id="rId14" Type="http://schemas.openxmlformats.org/officeDocument/2006/relationships/hyperlink" Target="https://podminky.urs.cz/item/CS_URS_2023_02/871265221" TargetMode="External" /><Relationship Id="rId15" Type="http://schemas.openxmlformats.org/officeDocument/2006/relationships/hyperlink" Target="https://podminky.urs.cz/item/CS_URS_2023_02/871315221" TargetMode="External" /><Relationship Id="rId16" Type="http://schemas.openxmlformats.org/officeDocument/2006/relationships/hyperlink" Target="https://podminky.urs.cz/item/CS_URS_2023_02/965042131" TargetMode="External" /><Relationship Id="rId17" Type="http://schemas.openxmlformats.org/officeDocument/2006/relationships/hyperlink" Target="https://podminky.urs.cz/item/CS_URS_2023_02/971042361" TargetMode="External" /><Relationship Id="rId18" Type="http://schemas.openxmlformats.org/officeDocument/2006/relationships/hyperlink" Target="https://podminky.urs.cz/item/CS_URS_2023_02/977311112" TargetMode="External" /><Relationship Id="rId19" Type="http://schemas.openxmlformats.org/officeDocument/2006/relationships/hyperlink" Target="https://podminky.urs.cz/item/CS_URS_2023_02/997013501" TargetMode="External" /><Relationship Id="rId20" Type="http://schemas.openxmlformats.org/officeDocument/2006/relationships/hyperlink" Target="https://podminky.urs.cz/item/CS_URS_2023_02/997013509" TargetMode="External" /><Relationship Id="rId21" Type="http://schemas.openxmlformats.org/officeDocument/2006/relationships/hyperlink" Target="https://podminky.urs.cz/item/CS_URS_2023_02/997013631" TargetMode="External" /><Relationship Id="rId22" Type="http://schemas.openxmlformats.org/officeDocument/2006/relationships/hyperlink" Target="https://podminky.urs.cz/item/CS_URS_2023_02/998011001" TargetMode="External" /><Relationship Id="rId23" Type="http://schemas.openxmlformats.org/officeDocument/2006/relationships/hyperlink" Target="https://podminky.urs.cz/item/CS_URS_2023_02/721171803" TargetMode="External" /><Relationship Id="rId24" Type="http://schemas.openxmlformats.org/officeDocument/2006/relationships/hyperlink" Target="https://podminky.urs.cz/item/CS_URS_2023_02/721173401" TargetMode="External" /><Relationship Id="rId25" Type="http://schemas.openxmlformats.org/officeDocument/2006/relationships/hyperlink" Target="https://podminky.urs.cz/item/CS_URS_2023_02/721173403" TargetMode="External" /><Relationship Id="rId26" Type="http://schemas.openxmlformats.org/officeDocument/2006/relationships/hyperlink" Target="https://podminky.urs.cz/item/CS_URS_2023_02/721174024" TargetMode="External" /><Relationship Id="rId27" Type="http://schemas.openxmlformats.org/officeDocument/2006/relationships/hyperlink" Target="https://podminky.urs.cz/item/CS_URS_2023_02/721174042" TargetMode="External" /><Relationship Id="rId28" Type="http://schemas.openxmlformats.org/officeDocument/2006/relationships/hyperlink" Target="https://podminky.urs.cz/item/CS_URS_2023_02/721174043" TargetMode="External" /><Relationship Id="rId29" Type="http://schemas.openxmlformats.org/officeDocument/2006/relationships/hyperlink" Target="https://podminky.urs.cz/item/CS_URS_2023_02/721174045" TargetMode="External" /><Relationship Id="rId30" Type="http://schemas.openxmlformats.org/officeDocument/2006/relationships/hyperlink" Target="https://podminky.urs.cz/item/CS_URS_2023_02/721194104" TargetMode="External" /><Relationship Id="rId31" Type="http://schemas.openxmlformats.org/officeDocument/2006/relationships/hyperlink" Target="https://podminky.urs.cz/item/CS_URS_2023_02/721194105" TargetMode="External" /><Relationship Id="rId32" Type="http://schemas.openxmlformats.org/officeDocument/2006/relationships/hyperlink" Target="https://podminky.urs.cz/item/CS_URS_2023_02/721194109" TargetMode="External" /><Relationship Id="rId33" Type="http://schemas.openxmlformats.org/officeDocument/2006/relationships/hyperlink" Target="https://podminky.urs.cz/item/CS_URS_2023_02/721242115" TargetMode="External" /><Relationship Id="rId34" Type="http://schemas.openxmlformats.org/officeDocument/2006/relationships/hyperlink" Target="https://podminky.urs.cz/item/CS_URS_2023_02/721273151" TargetMode="External" /><Relationship Id="rId35" Type="http://schemas.openxmlformats.org/officeDocument/2006/relationships/hyperlink" Target="https://podminky.urs.cz/item/CS_URS_2023_02/721290111" TargetMode="External" /><Relationship Id="rId36" Type="http://schemas.openxmlformats.org/officeDocument/2006/relationships/hyperlink" Target="https://podminky.urs.cz/item/CS_URS_2023_02/722130801" TargetMode="External" /><Relationship Id="rId37" Type="http://schemas.openxmlformats.org/officeDocument/2006/relationships/hyperlink" Target="https://podminky.urs.cz/item/CS_URS_2023_02/722174002" TargetMode="External" /><Relationship Id="rId38" Type="http://schemas.openxmlformats.org/officeDocument/2006/relationships/hyperlink" Target="https://podminky.urs.cz/item/CS_URS_2023_02/722174003" TargetMode="External" /><Relationship Id="rId39" Type="http://schemas.openxmlformats.org/officeDocument/2006/relationships/hyperlink" Target="https://podminky.urs.cz/item/CS_URS_2023_02/722174022" TargetMode="External" /><Relationship Id="rId40" Type="http://schemas.openxmlformats.org/officeDocument/2006/relationships/hyperlink" Target="https://podminky.urs.cz/item/CS_URS_2023_02/722181231" TargetMode="External" /><Relationship Id="rId41" Type="http://schemas.openxmlformats.org/officeDocument/2006/relationships/hyperlink" Target="https://podminky.urs.cz/item/CS_URS_2023_02/722181232" TargetMode="External" /><Relationship Id="rId42" Type="http://schemas.openxmlformats.org/officeDocument/2006/relationships/hyperlink" Target="https://podminky.urs.cz/item/CS_URS_2023_02/722181251" TargetMode="External" /><Relationship Id="rId43" Type="http://schemas.openxmlformats.org/officeDocument/2006/relationships/hyperlink" Target="https://podminky.urs.cz/item/CS_URS_2023_02/722190901" TargetMode="External" /><Relationship Id="rId44" Type="http://schemas.openxmlformats.org/officeDocument/2006/relationships/hyperlink" Target="https://podminky.urs.cz/item/CS_URS_2023_02/722220151" TargetMode="External" /><Relationship Id="rId45" Type="http://schemas.openxmlformats.org/officeDocument/2006/relationships/hyperlink" Target="https://podminky.urs.cz/item/CS_URS_2023_02/722230102" TargetMode="External" /><Relationship Id="rId46" Type="http://schemas.openxmlformats.org/officeDocument/2006/relationships/hyperlink" Target="https://podminky.urs.cz/item/CS_URS_2023_02/722230103" TargetMode="External" /><Relationship Id="rId47" Type="http://schemas.openxmlformats.org/officeDocument/2006/relationships/hyperlink" Target="https://podminky.urs.cz/item/CS_URS_2023_02/722230113" TargetMode="External" /><Relationship Id="rId48" Type="http://schemas.openxmlformats.org/officeDocument/2006/relationships/hyperlink" Target="https://podminky.urs.cz/item/CS_URS_2023_02/722231142" TargetMode="External" /><Relationship Id="rId49" Type="http://schemas.openxmlformats.org/officeDocument/2006/relationships/hyperlink" Target="https://podminky.urs.cz/item/CS_URS_2023_02/722231143" TargetMode="External" /><Relationship Id="rId50" Type="http://schemas.openxmlformats.org/officeDocument/2006/relationships/hyperlink" Target="https://podminky.urs.cz/item/CS_URS_2023_02/722262213" TargetMode="External" /><Relationship Id="rId51" Type="http://schemas.openxmlformats.org/officeDocument/2006/relationships/hyperlink" Target="https://podminky.urs.cz/item/CS_URS_2023_02/722290234" TargetMode="External" /><Relationship Id="rId52" Type="http://schemas.openxmlformats.org/officeDocument/2006/relationships/hyperlink" Target="https://podminky.urs.cz/item/CS_URS_2023_02/722290246" TargetMode="External" /><Relationship Id="rId53" Type="http://schemas.openxmlformats.org/officeDocument/2006/relationships/hyperlink" Target="https://podminky.urs.cz/item/CS_URS_2023_02/725110814" TargetMode="External" /><Relationship Id="rId54" Type="http://schemas.openxmlformats.org/officeDocument/2006/relationships/hyperlink" Target="https://podminky.urs.cz/item/CS_URS_2023_02/725210821" TargetMode="External" /><Relationship Id="rId55" Type="http://schemas.openxmlformats.org/officeDocument/2006/relationships/hyperlink" Target="https://podminky.urs.cz/item/CS_URS_2023_02/725211681" TargetMode="External" /><Relationship Id="rId56" Type="http://schemas.openxmlformats.org/officeDocument/2006/relationships/hyperlink" Target="https://podminky.urs.cz/item/CS_URS_2023_02/725240812" TargetMode="External" /><Relationship Id="rId57" Type="http://schemas.openxmlformats.org/officeDocument/2006/relationships/hyperlink" Target="https://podminky.urs.cz/item/CS_URS_2023_02/725291621" TargetMode="External" /><Relationship Id="rId58" Type="http://schemas.openxmlformats.org/officeDocument/2006/relationships/hyperlink" Target="https://podminky.urs.cz/item/CS_URS_2023_02/725311121" TargetMode="External" /><Relationship Id="rId59" Type="http://schemas.openxmlformats.org/officeDocument/2006/relationships/hyperlink" Target="https://podminky.urs.cz/item/CS_URS_2023_02/725330820" TargetMode="External" /><Relationship Id="rId60" Type="http://schemas.openxmlformats.org/officeDocument/2006/relationships/hyperlink" Target="https://podminky.urs.cz/item/CS_URS_2023_02/725532102" TargetMode="External" /><Relationship Id="rId61" Type="http://schemas.openxmlformats.org/officeDocument/2006/relationships/hyperlink" Target="https://podminky.urs.cz/item/CS_URS_2023_02/725813111" TargetMode="External" /><Relationship Id="rId62" Type="http://schemas.openxmlformats.org/officeDocument/2006/relationships/hyperlink" Target="https://podminky.urs.cz/item/CS_URS_2023_02/725813112" TargetMode="External" /><Relationship Id="rId63" Type="http://schemas.openxmlformats.org/officeDocument/2006/relationships/hyperlink" Target="https://podminky.urs.cz/item/CS_URS_2023_02/725820801" TargetMode="External" /><Relationship Id="rId64" Type="http://schemas.openxmlformats.org/officeDocument/2006/relationships/hyperlink" Target="https://podminky.urs.cz/item/CS_URS_2023_02/725820802" TargetMode="External" /><Relationship Id="rId65" Type="http://schemas.openxmlformats.org/officeDocument/2006/relationships/hyperlink" Target="https://podminky.urs.cz/item/CS_URS_2023_02/725821325" TargetMode="External" /><Relationship Id="rId66" Type="http://schemas.openxmlformats.org/officeDocument/2006/relationships/hyperlink" Target="https://podminky.urs.cz/item/CS_URS_2023_02/725829131" TargetMode="External" /><Relationship Id="rId67" Type="http://schemas.openxmlformats.org/officeDocument/2006/relationships/hyperlink" Target="https://podminky.urs.cz/item/CS_URS_2023_02/763172321" TargetMode="External" /><Relationship Id="rId6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51101" TargetMode="External" /><Relationship Id="rId2" Type="http://schemas.openxmlformats.org/officeDocument/2006/relationships/hyperlink" Target="https://podminky.urs.cz/item/CS_URS_2023_02/133212811" TargetMode="External" /><Relationship Id="rId3" Type="http://schemas.openxmlformats.org/officeDocument/2006/relationships/hyperlink" Target="https://podminky.urs.cz/item/CS_URS_2023_02/162651112" TargetMode="External" /><Relationship Id="rId4" Type="http://schemas.openxmlformats.org/officeDocument/2006/relationships/hyperlink" Target="https://podminky.urs.cz/item/CS_URS_2023_02/171201231" TargetMode="External" /><Relationship Id="rId5" Type="http://schemas.openxmlformats.org/officeDocument/2006/relationships/hyperlink" Target="https://podminky.urs.cz/item/CS_URS_2023_02/181311103" TargetMode="External" /><Relationship Id="rId6" Type="http://schemas.openxmlformats.org/officeDocument/2006/relationships/hyperlink" Target="https://podminky.urs.cz/item/CS_URS_2023_02/181411131" TargetMode="External" /><Relationship Id="rId7" Type="http://schemas.openxmlformats.org/officeDocument/2006/relationships/hyperlink" Target="https://podminky.urs.cz/item/CS_URS_2023_02/181911101" TargetMode="External" /><Relationship Id="rId8" Type="http://schemas.openxmlformats.org/officeDocument/2006/relationships/hyperlink" Target="https://podminky.urs.cz/item/CS_URS_2023_02/338171123" TargetMode="External" /><Relationship Id="rId9" Type="http://schemas.openxmlformats.org/officeDocument/2006/relationships/hyperlink" Target="https://podminky.urs.cz/item/CS_URS_2023_02/348101210" TargetMode="External" /><Relationship Id="rId10" Type="http://schemas.openxmlformats.org/officeDocument/2006/relationships/hyperlink" Target="https://podminky.urs.cz/item/CS_URS_2023_02/348171130" TargetMode="External" /><Relationship Id="rId11" Type="http://schemas.openxmlformats.org/officeDocument/2006/relationships/hyperlink" Target="https://podminky.urs.cz/item/CS_URS_2023_02/434121416" TargetMode="External" /><Relationship Id="rId12" Type="http://schemas.openxmlformats.org/officeDocument/2006/relationships/hyperlink" Target="https://podminky.urs.cz/item/CS_URS_2023_02/564861014" TargetMode="External" /><Relationship Id="rId13" Type="http://schemas.openxmlformats.org/officeDocument/2006/relationships/hyperlink" Target="https://podminky.urs.cz/item/CS_URS_2023_02/596211110" TargetMode="External" /><Relationship Id="rId14" Type="http://schemas.openxmlformats.org/officeDocument/2006/relationships/hyperlink" Target="https://podminky.urs.cz/item/CS_URS_2023_02/621211033" TargetMode="External" /><Relationship Id="rId15" Type="http://schemas.openxmlformats.org/officeDocument/2006/relationships/hyperlink" Target="https://podminky.urs.cz/item/CS_URS_2023_02/622531012" TargetMode="External" /><Relationship Id="rId16" Type="http://schemas.openxmlformats.org/officeDocument/2006/relationships/hyperlink" Target="https://podminky.urs.cz/item/CS_URS_2023_02/632451214" TargetMode="External" /><Relationship Id="rId17" Type="http://schemas.openxmlformats.org/officeDocument/2006/relationships/hyperlink" Target="https://podminky.urs.cz/item/CS_URS_2023_02/632451291" TargetMode="External" /><Relationship Id="rId18" Type="http://schemas.openxmlformats.org/officeDocument/2006/relationships/hyperlink" Target="https://podminky.urs.cz/item/CS_URS_2023_02/632481213" TargetMode="External" /><Relationship Id="rId19" Type="http://schemas.openxmlformats.org/officeDocument/2006/relationships/hyperlink" Target="https://podminky.urs.cz/item/CS_URS_2023_02/916331112" TargetMode="External" /><Relationship Id="rId20" Type="http://schemas.openxmlformats.org/officeDocument/2006/relationships/hyperlink" Target="https://podminky.urs.cz/item/CS_URS_2023_02/919735123" TargetMode="External" /><Relationship Id="rId21" Type="http://schemas.openxmlformats.org/officeDocument/2006/relationships/hyperlink" Target="https://podminky.urs.cz/item/CS_URS_2023_02/949101111" TargetMode="External" /><Relationship Id="rId22" Type="http://schemas.openxmlformats.org/officeDocument/2006/relationships/hyperlink" Target="https://podminky.urs.cz/item/CS_URS_2023_02/952901111" TargetMode="External" /><Relationship Id="rId23" Type="http://schemas.openxmlformats.org/officeDocument/2006/relationships/hyperlink" Target="https://podminky.urs.cz/item/CS_URS_2023_02/953943211" TargetMode="External" /><Relationship Id="rId24" Type="http://schemas.openxmlformats.org/officeDocument/2006/relationships/hyperlink" Target="https://podminky.urs.cz/item/CS_URS_2023_02/953993321" TargetMode="External" /><Relationship Id="rId25" Type="http://schemas.openxmlformats.org/officeDocument/2006/relationships/hyperlink" Target="https://podminky.urs.cz/item/CS_URS_2023_02/965042141" TargetMode="External" /><Relationship Id="rId26" Type="http://schemas.openxmlformats.org/officeDocument/2006/relationships/hyperlink" Target="https://podminky.urs.cz/item/CS_URS_2023_02/966008211" TargetMode="External" /><Relationship Id="rId27" Type="http://schemas.openxmlformats.org/officeDocument/2006/relationships/hyperlink" Target="https://podminky.urs.cz/item/CS_URS_2023_02/997013501" TargetMode="External" /><Relationship Id="rId28" Type="http://schemas.openxmlformats.org/officeDocument/2006/relationships/hyperlink" Target="https://podminky.urs.cz/item/CS_URS_2023_02/997013509" TargetMode="External" /><Relationship Id="rId29" Type="http://schemas.openxmlformats.org/officeDocument/2006/relationships/hyperlink" Target="https://podminky.urs.cz/item/CS_URS_2023_02/997013631" TargetMode="External" /><Relationship Id="rId30" Type="http://schemas.openxmlformats.org/officeDocument/2006/relationships/hyperlink" Target="https://podminky.urs.cz/item/CS_URS_2023_02/997013811" TargetMode="External" /><Relationship Id="rId31" Type="http://schemas.openxmlformats.org/officeDocument/2006/relationships/hyperlink" Target="https://podminky.urs.cz/item/CS_URS_2023_02/997013812" TargetMode="External" /><Relationship Id="rId32" Type="http://schemas.openxmlformats.org/officeDocument/2006/relationships/hyperlink" Target="https://podminky.urs.cz/item/CS_URS_2023_02/997013814" TargetMode="External" /><Relationship Id="rId33" Type="http://schemas.openxmlformats.org/officeDocument/2006/relationships/hyperlink" Target="https://podminky.urs.cz/item/CS_URS_2023_02/997013821" TargetMode="External" /><Relationship Id="rId34" Type="http://schemas.openxmlformats.org/officeDocument/2006/relationships/hyperlink" Target="https://podminky.urs.cz/item/CS_URS_2023_02/997013861" TargetMode="External" /><Relationship Id="rId35" Type="http://schemas.openxmlformats.org/officeDocument/2006/relationships/hyperlink" Target="https://podminky.urs.cz/item/CS_URS_2023_02/997013875" TargetMode="External" /><Relationship Id="rId36" Type="http://schemas.openxmlformats.org/officeDocument/2006/relationships/hyperlink" Target="https://podminky.urs.cz/item/CS_URS_2023_02/998011001" TargetMode="External" /><Relationship Id="rId37" Type="http://schemas.openxmlformats.org/officeDocument/2006/relationships/hyperlink" Target="https://podminky.urs.cz/item/CS_URS_2023_02/711111001" TargetMode="External" /><Relationship Id="rId38" Type="http://schemas.openxmlformats.org/officeDocument/2006/relationships/hyperlink" Target="https://podminky.urs.cz/item/CS_URS_2023_02/711131811" TargetMode="External" /><Relationship Id="rId39" Type="http://schemas.openxmlformats.org/officeDocument/2006/relationships/hyperlink" Target="https://podminky.urs.cz/item/CS_URS_2023_02/711141559" TargetMode="External" /><Relationship Id="rId40" Type="http://schemas.openxmlformats.org/officeDocument/2006/relationships/hyperlink" Target="https://podminky.urs.cz/item/CS_URS_2023_02/998711101" TargetMode="External" /><Relationship Id="rId41" Type="http://schemas.openxmlformats.org/officeDocument/2006/relationships/hyperlink" Target="https://podminky.urs.cz/item/CS_URS_2023_02/712340833" TargetMode="External" /><Relationship Id="rId42" Type="http://schemas.openxmlformats.org/officeDocument/2006/relationships/hyperlink" Target="https://podminky.urs.cz/item/CS_URS_2023_02/712340834" TargetMode="External" /><Relationship Id="rId43" Type="http://schemas.openxmlformats.org/officeDocument/2006/relationships/hyperlink" Target="https://podminky.urs.cz/item/CS_URS_2023_02/712363115" TargetMode="External" /><Relationship Id="rId44" Type="http://schemas.openxmlformats.org/officeDocument/2006/relationships/hyperlink" Target="https://podminky.urs.cz/item/CS_URS_2023_02/712363412" TargetMode="External" /><Relationship Id="rId45" Type="http://schemas.openxmlformats.org/officeDocument/2006/relationships/hyperlink" Target="https://podminky.urs.cz/item/CS_URS_2023_02/712861702" TargetMode="External" /><Relationship Id="rId46" Type="http://schemas.openxmlformats.org/officeDocument/2006/relationships/hyperlink" Target="https://podminky.urs.cz/item/CS_URS_2023_02/998712101" TargetMode="External" /><Relationship Id="rId47" Type="http://schemas.openxmlformats.org/officeDocument/2006/relationships/hyperlink" Target="https://podminky.urs.cz/item/CS_URS_2023_02/713110811" TargetMode="External" /><Relationship Id="rId48" Type="http://schemas.openxmlformats.org/officeDocument/2006/relationships/hyperlink" Target="https://podminky.urs.cz/item/CS_URS_2023_02/713111111" TargetMode="External" /><Relationship Id="rId49" Type="http://schemas.openxmlformats.org/officeDocument/2006/relationships/hyperlink" Target="https://podminky.urs.cz/item/CS_URS_2023_02/713120821" TargetMode="External" /><Relationship Id="rId50" Type="http://schemas.openxmlformats.org/officeDocument/2006/relationships/hyperlink" Target="https://podminky.urs.cz/item/CS_URS_2023_02/713121121" TargetMode="External" /><Relationship Id="rId51" Type="http://schemas.openxmlformats.org/officeDocument/2006/relationships/hyperlink" Target="https://podminky.urs.cz/item/CS_URS_2023_02/713130811" TargetMode="External" /><Relationship Id="rId52" Type="http://schemas.openxmlformats.org/officeDocument/2006/relationships/hyperlink" Target="https://podminky.urs.cz/item/CS_URS_2023_02/713141131" TargetMode="External" /><Relationship Id="rId53" Type="http://schemas.openxmlformats.org/officeDocument/2006/relationships/hyperlink" Target="https://podminky.urs.cz/item/CS_URS_2023_02/713141151" TargetMode="External" /><Relationship Id="rId54" Type="http://schemas.openxmlformats.org/officeDocument/2006/relationships/hyperlink" Target="https://podminky.urs.cz/item/CS_URS_2023_02/998713101" TargetMode="External" /><Relationship Id="rId55" Type="http://schemas.openxmlformats.org/officeDocument/2006/relationships/hyperlink" Target="https://podminky.urs.cz/item/CS_URS_2023_02/721273153" TargetMode="External" /><Relationship Id="rId56" Type="http://schemas.openxmlformats.org/officeDocument/2006/relationships/hyperlink" Target="https://podminky.urs.cz/item/CS_URS_2023_02/725291631" TargetMode="External" /><Relationship Id="rId57" Type="http://schemas.openxmlformats.org/officeDocument/2006/relationships/hyperlink" Target="https://podminky.urs.cz/item/CS_URS_2023_02/762085112" TargetMode="External" /><Relationship Id="rId58" Type="http://schemas.openxmlformats.org/officeDocument/2006/relationships/hyperlink" Target="https://podminky.urs.cz/item/CS_URS_2023_02/762132138" TargetMode="External" /><Relationship Id="rId59" Type="http://schemas.openxmlformats.org/officeDocument/2006/relationships/hyperlink" Target="https://podminky.urs.cz/item/CS_URS_2023_02/762132811" TargetMode="External" /><Relationship Id="rId60" Type="http://schemas.openxmlformats.org/officeDocument/2006/relationships/hyperlink" Target="https://podminky.urs.cz/item/CS_URS_2023_02/762191912" TargetMode="External" /><Relationship Id="rId61" Type="http://schemas.openxmlformats.org/officeDocument/2006/relationships/hyperlink" Target="https://podminky.urs.cz/item/CS_URS_2023_02/762192901" TargetMode="External" /><Relationship Id="rId62" Type="http://schemas.openxmlformats.org/officeDocument/2006/relationships/hyperlink" Target="https://podminky.urs.cz/item/CS_URS_2023_02/762332941" TargetMode="External" /><Relationship Id="rId63" Type="http://schemas.openxmlformats.org/officeDocument/2006/relationships/hyperlink" Target="https://podminky.urs.cz/item/CS_URS_2023_02/762341811" TargetMode="External" /><Relationship Id="rId64" Type="http://schemas.openxmlformats.org/officeDocument/2006/relationships/hyperlink" Target="https://podminky.urs.cz/item/CS_URS_2023_02/762342511" TargetMode="External" /><Relationship Id="rId65" Type="http://schemas.openxmlformats.org/officeDocument/2006/relationships/hyperlink" Target="https://podminky.urs.cz/item/CS_URS_2023_02/762343811" TargetMode="External" /><Relationship Id="rId66" Type="http://schemas.openxmlformats.org/officeDocument/2006/relationships/hyperlink" Target="https://podminky.urs.cz/item/CS_URS_2023_02/762431016" TargetMode="External" /><Relationship Id="rId67" Type="http://schemas.openxmlformats.org/officeDocument/2006/relationships/hyperlink" Target="https://podminky.urs.cz/item/CS_URS_2023_02/762431220" TargetMode="External" /><Relationship Id="rId68" Type="http://schemas.openxmlformats.org/officeDocument/2006/relationships/hyperlink" Target="https://podminky.urs.cz/item/CS_URS_2023_02/763111441" TargetMode="External" /><Relationship Id="rId69" Type="http://schemas.openxmlformats.org/officeDocument/2006/relationships/hyperlink" Target="https://podminky.urs.cz/item/CS_URS_2023_02/763111447" TargetMode="External" /><Relationship Id="rId70" Type="http://schemas.openxmlformats.org/officeDocument/2006/relationships/hyperlink" Target="https://podminky.urs.cz/item/CS_URS_2023_02/763111741" TargetMode="External" /><Relationship Id="rId71" Type="http://schemas.openxmlformats.org/officeDocument/2006/relationships/hyperlink" Target="https://podminky.urs.cz/item/CS_URS_2023_02/763121466" TargetMode="External" /><Relationship Id="rId72" Type="http://schemas.openxmlformats.org/officeDocument/2006/relationships/hyperlink" Target="https://podminky.urs.cz/item/CS_URS_2023_02/76312146R" TargetMode="External" /><Relationship Id="rId73" Type="http://schemas.openxmlformats.org/officeDocument/2006/relationships/hyperlink" Target="https://podminky.urs.cz/item/CS_URS_2023_02/763131415" TargetMode="External" /><Relationship Id="rId74" Type="http://schemas.openxmlformats.org/officeDocument/2006/relationships/hyperlink" Target="https://podminky.urs.cz/item/CS_URS_2023_02/763131751" TargetMode="External" /><Relationship Id="rId75" Type="http://schemas.openxmlformats.org/officeDocument/2006/relationships/hyperlink" Target="https://podminky.urs.cz/item/CS_URS_2023_02/763131811" TargetMode="External" /><Relationship Id="rId76" Type="http://schemas.openxmlformats.org/officeDocument/2006/relationships/hyperlink" Target="https://podminky.urs.cz/item/CS_URS_2023_02/763172413" TargetMode="External" /><Relationship Id="rId77" Type="http://schemas.openxmlformats.org/officeDocument/2006/relationships/hyperlink" Target="https://podminky.urs.cz/item/CS_URS_2023_02/763181311" TargetMode="External" /><Relationship Id="rId78" Type="http://schemas.openxmlformats.org/officeDocument/2006/relationships/hyperlink" Target="https://podminky.urs.cz/item/CS_URS_2023_02/763431001" TargetMode="External" /><Relationship Id="rId79" Type="http://schemas.openxmlformats.org/officeDocument/2006/relationships/hyperlink" Target="https://podminky.urs.cz/item/CS_URS_2023_02/998763100" TargetMode="External" /><Relationship Id="rId80" Type="http://schemas.openxmlformats.org/officeDocument/2006/relationships/hyperlink" Target="https://podminky.urs.cz/item/CS_URS_2023_02/764001821" TargetMode="External" /><Relationship Id="rId81" Type="http://schemas.openxmlformats.org/officeDocument/2006/relationships/hyperlink" Target="https://podminky.urs.cz/item/CS_URS_2023_02/764004801" TargetMode="External" /><Relationship Id="rId82" Type="http://schemas.openxmlformats.org/officeDocument/2006/relationships/hyperlink" Target="https://podminky.urs.cz/item/CS_URS_2023_02/764518623" TargetMode="External" /><Relationship Id="rId83" Type="http://schemas.openxmlformats.org/officeDocument/2006/relationships/hyperlink" Target="https://podminky.urs.cz/item/CS_URS_2023_02/998764101" TargetMode="External" /><Relationship Id="rId84" Type="http://schemas.openxmlformats.org/officeDocument/2006/relationships/hyperlink" Target="https://podminky.urs.cz/item/CS_URS_2023_02/765191013" TargetMode="External" /><Relationship Id="rId85" Type="http://schemas.openxmlformats.org/officeDocument/2006/relationships/hyperlink" Target="https://podminky.urs.cz/item/CS_URS_2023_02/766411812" TargetMode="External" /><Relationship Id="rId86" Type="http://schemas.openxmlformats.org/officeDocument/2006/relationships/hyperlink" Target="https://podminky.urs.cz/item/CS_URS_2023_02/766411821" TargetMode="External" /><Relationship Id="rId87" Type="http://schemas.openxmlformats.org/officeDocument/2006/relationships/hyperlink" Target="https://podminky.urs.cz/item/CS_URS_2023_02/766411822" TargetMode="External" /><Relationship Id="rId88" Type="http://schemas.openxmlformats.org/officeDocument/2006/relationships/hyperlink" Target="https://podminky.urs.cz/item/CS_URS_2023_02/766622111" TargetMode="External" /><Relationship Id="rId89" Type="http://schemas.openxmlformats.org/officeDocument/2006/relationships/hyperlink" Target="https://podminky.urs.cz/item/CS_URS_2023_02/766660001" TargetMode="External" /><Relationship Id="rId90" Type="http://schemas.openxmlformats.org/officeDocument/2006/relationships/hyperlink" Target="https://podminky.urs.cz/item/CS_URS_2023_02/766660002" TargetMode="External" /><Relationship Id="rId91" Type="http://schemas.openxmlformats.org/officeDocument/2006/relationships/hyperlink" Target="https://podminky.urs.cz/item/CS_URS_2023_02/766660022" TargetMode="External" /><Relationship Id="rId92" Type="http://schemas.openxmlformats.org/officeDocument/2006/relationships/hyperlink" Target="https://podminky.urs.cz/item/CS_URS_2023_02/766660112" TargetMode="External" /><Relationship Id="rId93" Type="http://schemas.openxmlformats.org/officeDocument/2006/relationships/hyperlink" Target="https://podminky.urs.cz/item/CS_URS_2023_02/766694116" TargetMode="External" /><Relationship Id="rId94" Type="http://schemas.openxmlformats.org/officeDocument/2006/relationships/hyperlink" Target="https://podminky.urs.cz/item/CS_URS_2023_02/998766101" TargetMode="External" /><Relationship Id="rId95" Type="http://schemas.openxmlformats.org/officeDocument/2006/relationships/hyperlink" Target="https://podminky.urs.cz/item/CS_URS_2023_02/767122112" TargetMode="External" /><Relationship Id="rId96" Type="http://schemas.openxmlformats.org/officeDocument/2006/relationships/hyperlink" Target="https://podminky.urs.cz/item/CS_URS_2023_02/767311830" TargetMode="External" /><Relationship Id="rId97" Type="http://schemas.openxmlformats.org/officeDocument/2006/relationships/hyperlink" Target="https://podminky.urs.cz/item/CS_URS_2023_02/767316310" TargetMode="External" /><Relationship Id="rId98" Type="http://schemas.openxmlformats.org/officeDocument/2006/relationships/hyperlink" Target="https://podminky.urs.cz/item/CS_URS_2023_02/767316311" TargetMode="External" /><Relationship Id="rId99" Type="http://schemas.openxmlformats.org/officeDocument/2006/relationships/hyperlink" Target="https://podminky.urs.cz/item/CS_URS_2023_02/767531111" TargetMode="External" /><Relationship Id="rId100" Type="http://schemas.openxmlformats.org/officeDocument/2006/relationships/hyperlink" Target="https://podminky.urs.cz/item/CS_URS_2023_02/767896810" TargetMode="External" /><Relationship Id="rId101" Type="http://schemas.openxmlformats.org/officeDocument/2006/relationships/hyperlink" Target="https://podminky.urs.cz/item/CS_URS_2023_02/767995114" TargetMode="External" /><Relationship Id="rId102" Type="http://schemas.openxmlformats.org/officeDocument/2006/relationships/hyperlink" Target="https://podminky.urs.cz/item/CS_URS_2023_02/998767101" TargetMode="External" /><Relationship Id="rId103" Type="http://schemas.openxmlformats.org/officeDocument/2006/relationships/hyperlink" Target="https://podminky.urs.cz/item/CS_URS_2023_02/771111011" TargetMode="External" /><Relationship Id="rId104" Type="http://schemas.openxmlformats.org/officeDocument/2006/relationships/hyperlink" Target="https://podminky.urs.cz/item/CS_URS_2023_02/771121011" TargetMode="External" /><Relationship Id="rId105" Type="http://schemas.openxmlformats.org/officeDocument/2006/relationships/hyperlink" Target="https://podminky.urs.cz/item/CS_URS_2023_02/771574414" TargetMode="External" /><Relationship Id="rId106" Type="http://schemas.openxmlformats.org/officeDocument/2006/relationships/hyperlink" Target="https://podminky.urs.cz/item/CS_URS_2023_02/998771101" TargetMode="External" /><Relationship Id="rId107" Type="http://schemas.openxmlformats.org/officeDocument/2006/relationships/hyperlink" Target="https://podminky.urs.cz/item/CS_URS_2023_02/776111115" TargetMode="External" /><Relationship Id="rId108" Type="http://schemas.openxmlformats.org/officeDocument/2006/relationships/hyperlink" Target="https://podminky.urs.cz/item/CS_URS_2023_02/776111311" TargetMode="External" /><Relationship Id="rId109" Type="http://schemas.openxmlformats.org/officeDocument/2006/relationships/hyperlink" Target="https://podminky.urs.cz/item/CS_URS_2023_02/776121112" TargetMode="External" /><Relationship Id="rId110" Type="http://schemas.openxmlformats.org/officeDocument/2006/relationships/hyperlink" Target="https://podminky.urs.cz/item/CS_URS_2023_02/776141111" TargetMode="External" /><Relationship Id="rId111" Type="http://schemas.openxmlformats.org/officeDocument/2006/relationships/hyperlink" Target="https://podminky.urs.cz/item/CS_URS_2023_02/776201811" TargetMode="External" /><Relationship Id="rId112" Type="http://schemas.openxmlformats.org/officeDocument/2006/relationships/hyperlink" Target="https://podminky.urs.cz/item/CS_URS_2023_02/776211111" TargetMode="External" /><Relationship Id="rId113" Type="http://schemas.openxmlformats.org/officeDocument/2006/relationships/hyperlink" Target="https://podminky.urs.cz/item/CS_URS_2023_02/776221111" TargetMode="External" /><Relationship Id="rId114" Type="http://schemas.openxmlformats.org/officeDocument/2006/relationships/hyperlink" Target="https://podminky.urs.cz/item/CS_URS_2023_02/776411111" TargetMode="External" /><Relationship Id="rId115" Type="http://schemas.openxmlformats.org/officeDocument/2006/relationships/hyperlink" Target="https://podminky.urs.cz/item/CS_URS_2023_02/776411211" TargetMode="External" /><Relationship Id="rId116" Type="http://schemas.openxmlformats.org/officeDocument/2006/relationships/hyperlink" Target="https://podminky.urs.cz/item/CS_URS_2023_02/998776101" TargetMode="External" /><Relationship Id="rId117" Type="http://schemas.openxmlformats.org/officeDocument/2006/relationships/hyperlink" Target="https://podminky.urs.cz/item/CS_URS_2023_02/781111011" TargetMode="External" /><Relationship Id="rId118" Type="http://schemas.openxmlformats.org/officeDocument/2006/relationships/hyperlink" Target="https://podminky.urs.cz/item/CS_URS_2023_02/781121011" TargetMode="External" /><Relationship Id="rId119" Type="http://schemas.openxmlformats.org/officeDocument/2006/relationships/hyperlink" Target="https://podminky.urs.cz/item/CS_URS_2023_02/781474154" TargetMode="External" /><Relationship Id="rId120" Type="http://schemas.openxmlformats.org/officeDocument/2006/relationships/hyperlink" Target="https://podminky.urs.cz/item/CS_URS_2023_02/781492251" TargetMode="External" /><Relationship Id="rId121" Type="http://schemas.openxmlformats.org/officeDocument/2006/relationships/hyperlink" Target="https://podminky.urs.cz/item/CS_URS_2023_02/998781101" TargetMode="External" /><Relationship Id="rId122" Type="http://schemas.openxmlformats.org/officeDocument/2006/relationships/hyperlink" Target="https://podminky.urs.cz/item/CS_URS_2023_02/783315101" TargetMode="External" /><Relationship Id="rId123" Type="http://schemas.openxmlformats.org/officeDocument/2006/relationships/hyperlink" Target="https://podminky.urs.cz/item/CS_URS_2023_02/783317101" TargetMode="External" /><Relationship Id="rId124" Type="http://schemas.openxmlformats.org/officeDocument/2006/relationships/hyperlink" Target="https://podminky.urs.cz/item/CS_URS_2023_02/783805100" TargetMode="External" /><Relationship Id="rId125" Type="http://schemas.openxmlformats.org/officeDocument/2006/relationships/hyperlink" Target="https://podminky.urs.cz/item/CS_URS_2023_02/784111001" TargetMode="External" /><Relationship Id="rId126" Type="http://schemas.openxmlformats.org/officeDocument/2006/relationships/hyperlink" Target="https://podminky.urs.cz/item/CS_URS_2023_02/784181101" TargetMode="External" /><Relationship Id="rId127" Type="http://schemas.openxmlformats.org/officeDocument/2006/relationships/hyperlink" Target="https://podminky.urs.cz/item/CS_URS_2023_02/784221101" TargetMode="External" /><Relationship Id="rId128" Type="http://schemas.openxmlformats.org/officeDocument/2006/relationships/hyperlink" Target="https://podminky.urs.cz/item/CS_URS_2023_02/786626111" TargetMode="External" /><Relationship Id="rId129" Type="http://schemas.openxmlformats.org/officeDocument/2006/relationships/hyperlink" Target="https://podminky.urs.cz/item/CS_URS_2023_02/787300803" TargetMode="External" /><Relationship Id="rId13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51122012" TargetMode="External" /><Relationship Id="rId2" Type="http://schemas.openxmlformats.org/officeDocument/2006/relationships/hyperlink" Target="https://podminky.urs.cz/item/CS_URS_2023_02/751122052" TargetMode="External" /><Relationship Id="rId3" Type="http://schemas.openxmlformats.org/officeDocument/2006/relationships/hyperlink" Target="https://podminky.urs.cz/item/CS_URS_2023_02/751311112" TargetMode="External" /><Relationship Id="rId4" Type="http://schemas.openxmlformats.org/officeDocument/2006/relationships/hyperlink" Target="https://podminky.urs.cz/item/CS_URS_2023_02/751510041" TargetMode="External" /><Relationship Id="rId5" Type="http://schemas.openxmlformats.org/officeDocument/2006/relationships/hyperlink" Target="https://podminky.urs.cz/item/CS_URS_2023_02/751510042" TargetMode="External" /><Relationship Id="rId6" Type="http://schemas.openxmlformats.org/officeDocument/2006/relationships/hyperlink" Target="https://podminky.urs.cz/item/CS_URS_2023_02/751514178" TargetMode="External" /><Relationship Id="rId7" Type="http://schemas.openxmlformats.org/officeDocument/2006/relationships/hyperlink" Target="https://podminky.urs.cz/item/CS_URS_2023_02/751514377" TargetMode="External" /><Relationship Id="rId8" Type="http://schemas.openxmlformats.org/officeDocument/2006/relationships/hyperlink" Target="https://podminky.urs.cz/item/CS_URS_2023_02/751691111" TargetMode="External" /><Relationship Id="rId9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82"/>
  <sheetViews>
    <sheetView showGridLines="0" tabSelected="1" workbookViewId="0" topLeftCell="A14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90" t="s">
        <v>14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R5" s="19"/>
      <c r="BE5" s="287" t="s">
        <v>15</v>
      </c>
      <c r="BS5" s="16" t="s">
        <v>6</v>
      </c>
    </row>
    <row r="6" spans="2:71" ht="36.9" customHeight="1">
      <c r="B6" s="19"/>
      <c r="D6" s="25" t="s">
        <v>16</v>
      </c>
      <c r="K6" s="292" t="s">
        <v>17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R6" s="19"/>
      <c r="BE6" s="288"/>
      <c r="BS6" s="16" t="s">
        <v>6</v>
      </c>
    </row>
    <row r="7" spans="2:71" ht="12" customHeight="1">
      <c r="B7" s="19"/>
      <c r="D7" s="26" t="s">
        <v>18</v>
      </c>
      <c r="K7" s="24" t="s">
        <v>19</v>
      </c>
      <c r="AK7" s="26" t="s">
        <v>20</v>
      </c>
      <c r="AN7" s="24" t="s">
        <v>19</v>
      </c>
      <c r="AR7" s="19"/>
      <c r="BE7" s="288"/>
      <c r="BS7" s="16" t="s">
        <v>6</v>
      </c>
    </row>
    <row r="8" spans="2:7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88"/>
      <c r="BS8" s="16" t="s">
        <v>6</v>
      </c>
    </row>
    <row r="9" spans="2:71" ht="14.4" customHeight="1">
      <c r="B9" s="19"/>
      <c r="AR9" s="19"/>
      <c r="BE9" s="288"/>
      <c r="BS9" s="16" t="s">
        <v>6</v>
      </c>
    </row>
    <row r="10" spans="2:71" ht="12" customHeight="1">
      <c r="B10" s="19"/>
      <c r="D10" s="26" t="s">
        <v>25</v>
      </c>
      <c r="AK10" s="26" t="s">
        <v>26</v>
      </c>
      <c r="AN10" s="24" t="s">
        <v>19</v>
      </c>
      <c r="AR10" s="19"/>
      <c r="BE10" s="288"/>
      <c r="BS10" s="16" t="s">
        <v>6</v>
      </c>
    </row>
    <row r="11" spans="2:71" ht="18.45" customHeight="1">
      <c r="B11" s="19"/>
      <c r="E11" s="24" t="s">
        <v>27</v>
      </c>
      <c r="AK11" s="26" t="s">
        <v>28</v>
      </c>
      <c r="AN11" s="24" t="s">
        <v>19</v>
      </c>
      <c r="AR11" s="19"/>
      <c r="BE11" s="288"/>
      <c r="BS11" s="16" t="s">
        <v>6</v>
      </c>
    </row>
    <row r="12" spans="2:71" ht="6.9" customHeight="1">
      <c r="B12" s="19"/>
      <c r="AR12" s="19"/>
      <c r="BE12" s="288"/>
      <c r="BS12" s="16" t="s">
        <v>6</v>
      </c>
    </row>
    <row r="13" spans="2:71" ht="12" customHeight="1">
      <c r="B13" s="19"/>
      <c r="D13" s="26" t="s">
        <v>29</v>
      </c>
      <c r="AK13" s="26" t="s">
        <v>26</v>
      </c>
      <c r="AN13" s="28" t="s">
        <v>30</v>
      </c>
      <c r="AR13" s="19"/>
      <c r="BE13" s="288"/>
      <c r="BS13" s="16" t="s">
        <v>6</v>
      </c>
    </row>
    <row r="14" spans="2:71" ht="13.2">
      <c r="B14" s="19"/>
      <c r="E14" s="293" t="s">
        <v>30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6" t="s">
        <v>28</v>
      </c>
      <c r="AN14" s="28" t="s">
        <v>30</v>
      </c>
      <c r="AR14" s="19"/>
      <c r="BE14" s="288"/>
      <c r="BS14" s="16" t="s">
        <v>6</v>
      </c>
    </row>
    <row r="15" spans="2:71" ht="6.9" customHeight="1">
      <c r="B15" s="19"/>
      <c r="AR15" s="19"/>
      <c r="BE15" s="288"/>
      <c r="BS15" s="16" t="s">
        <v>4</v>
      </c>
    </row>
    <row r="16" spans="2:71" ht="12" customHeight="1">
      <c r="B16" s="19"/>
      <c r="D16" s="26" t="s">
        <v>31</v>
      </c>
      <c r="AK16" s="26" t="s">
        <v>26</v>
      </c>
      <c r="AN16" s="24" t="s">
        <v>19</v>
      </c>
      <c r="AR16" s="19"/>
      <c r="BE16" s="288"/>
      <c r="BS16" s="16" t="s">
        <v>4</v>
      </c>
    </row>
    <row r="17" spans="2:71" ht="18.45" customHeight="1">
      <c r="B17" s="19"/>
      <c r="E17" s="24" t="s">
        <v>32</v>
      </c>
      <c r="AK17" s="26" t="s">
        <v>28</v>
      </c>
      <c r="AN17" s="24" t="s">
        <v>19</v>
      </c>
      <c r="AR17" s="19"/>
      <c r="BE17" s="288"/>
      <c r="BS17" s="16" t="s">
        <v>33</v>
      </c>
    </row>
    <row r="18" spans="2:71" ht="6.9" customHeight="1">
      <c r="B18" s="19"/>
      <c r="AR18" s="19"/>
      <c r="BE18" s="288"/>
      <c r="BS18" s="16" t="s">
        <v>6</v>
      </c>
    </row>
    <row r="19" spans="2:71" ht="12" customHeight="1">
      <c r="B19" s="19"/>
      <c r="D19" s="26" t="s">
        <v>34</v>
      </c>
      <c r="AK19" s="26" t="s">
        <v>26</v>
      </c>
      <c r="AN19" s="24" t="s">
        <v>19</v>
      </c>
      <c r="AR19" s="19"/>
      <c r="BE19" s="288"/>
      <c r="BS19" s="16" t="s">
        <v>6</v>
      </c>
    </row>
    <row r="20" spans="2:71" ht="18.45" customHeight="1">
      <c r="B20" s="19"/>
      <c r="E20" s="24" t="s">
        <v>35</v>
      </c>
      <c r="AK20" s="26" t="s">
        <v>28</v>
      </c>
      <c r="AN20" s="24" t="s">
        <v>19</v>
      </c>
      <c r="AR20" s="19"/>
      <c r="BE20" s="288"/>
      <c r="BS20" s="16" t="s">
        <v>33</v>
      </c>
    </row>
    <row r="21" spans="2:57" ht="6.9" customHeight="1">
      <c r="B21" s="19"/>
      <c r="AR21" s="19"/>
      <c r="BE21" s="288"/>
    </row>
    <row r="22" spans="2:57" ht="12" customHeight="1">
      <c r="B22" s="19"/>
      <c r="D22" s="26" t="s">
        <v>36</v>
      </c>
      <c r="AR22" s="19"/>
      <c r="BE22" s="288"/>
    </row>
    <row r="23" spans="2:57" ht="47.25" customHeight="1">
      <c r="B23" s="19"/>
      <c r="E23" s="295" t="s">
        <v>37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R23" s="19"/>
      <c r="BE23" s="288"/>
    </row>
    <row r="24" spans="2:57" ht="6.9" customHeight="1">
      <c r="B24" s="19"/>
      <c r="AR24" s="19"/>
      <c r="BE24" s="288"/>
    </row>
    <row r="25" spans="2:57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88"/>
    </row>
    <row r="26" spans="2:57" s="1" customFormat="1" ht="25.95" customHeight="1">
      <c r="B26" s="31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96">
        <f>ROUND(AG54,2)</f>
        <v>0</v>
      </c>
      <c r="AL26" s="297"/>
      <c r="AM26" s="297"/>
      <c r="AN26" s="297"/>
      <c r="AO26" s="297"/>
      <c r="AR26" s="31"/>
      <c r="BE26" s="288"/>
    </row>
    <row r="27" spans="2:57" s="1" customFormat="1" ht="6.9" customHeight="1">
      <c r="B27" s="31"/>
      <c r="AR27" s="31"/>
      <c r="BE27" s="288"/>
    </row>
    <row r="28" spans="2:57" s="1" customFormat="1" ht="13.2">
      <c r="B28" s="31"/>
      <c r="L28" s="298" t="s">
        <v>39</v>
      </c>
      <c r="M28" s="298"/>
      <c r="N28" s="298"/>
      <c r="O28" s="298"/>
      <c r="P28" s="298"/>
      <c r="W28" s="298" t="s">
        <v>40</v>
      </c>
      <c r="X28" s="298"/>
      <c r="Y28" s="298"/>
      <c r="Z28" s="298"/>
      <c r="AA28" s="298"/>
      <c r="AB28" s="298"/>
      <c r="AC28" s="298"/>
      <c r="AD28" s="298"/>
      <c r="AE28" s="298"/>
      <c r="AK28" s="298" t="s">
        <v>41</v>
      </c>
      <c r="AL28" s="298"/>
      <c r="AM28" s="298"/>
      <c r="AN28" s="298"/>
      <c r="AO28" s="298"/>
      <c r="AR28" s="31"/>
      <c r="BE28" s="288"/>
    </row>
    <row r="29" spans="2:57" s="2" customFormat="1" ht="14.4" customHeight="1">
      <c r="B29" s="35"/>
      <c r="D29" s="26" t="s">
        <v>42</v>
      </c>
      <c r="F29" s="26" t="s">
        <v>43</v>
      </c>
      <c r="L29" s="301">
        <v>0.21</v>
      </c>
      <c r="M29" s="300"/>
      <c r="N29" s="300"/>
      <c r="O29" s="300"/>
      <c r="P29" s="300"/>
      <c r="W29" s="299">
        <f>ROUND(AZ54,2)</f>
        <v>0</v>
      </c>
      <c r="X29" s="300"/>
      <c r="Y29" s="300"/>
      <c r="Z29" s="300"/>
      <c r="AA29" s="300"/>
      <c r="AB29" s="300"/>
      <c r="AC29" s="300"/>
      <c r="AD29" s="300"/>
      <c r="AE29" s="300"/>
      <c r="AK29" s="299">
        <f>ROUND(AV54,2)</f>
        <v>0</v>
      </c>
      <c r="AL29" s="300"/>
      <c r="AM29" s="300"/>
      <c r="AN29" s="300"/>
      <c r="AO29" s="300"/>
      <c r="AR29" s="35"/>
      <c r="BE29" s="289"/>
    </row>
    <row r="30" spans="2:57" s="2" customFormat="1" ht="14.4" customHeight="1">
      <c r="B30" s="35"/>
      <c r="F30" s="26" t="s">
        <v>44</v>
      </c>
      <c r="L30" s="301">
        <v>0.12</v>
      </c>
      <c r="M30" s="300"/>
      <c r="N30" s="300"/>
      <c r="O30" s="300"/>
      <c r="P30" s="300"/>
      <c r="W30" s="299">
        <f>ROUND(BA54,2)</f>
        <v>0</v>
      </c>
      <c r="X30" s="300"/>
      <c r="Y30" s="300"/>
      <c r="Z30" s="300"/>
      <c r="AA30" s="300"/>
      <c r="AB30" s="300"/>
      <c r="AC30" s="300"/>
      <c r="AD30" s="300"/>
      <c r="AE30" s="300"/>
      <c r="AK30" s="299">
        <f>ROUND(AW54,2)</f>
        <v>0</v>
      </c>
      <c r="AL30" s="300"/>
      <c r="AM30" s="300"/>
      <c r="AN30" s="300"/>
      <c r="AO30" s="300"/>
      <c r="AR30" s="35"/>
      <c r="BE30" s="289"/>
    </row>
    <row r="31" spans="2:57" s="2" customFormat="1" ht="14.4" customHeight="1" hidden="1">
      <c r="B31" s="35"/>
      <c r="F31" s="26" t="s">
        <v>45</v>
      </c>
      <c r="L31" s="301">
        <v>0.21</v>
      </c>
      <c r="M31" s="300"/>
      <c r="N31" s="300"/>
      <c r="O31" s="300"/>
      <c r="P31" s="300"/>
      <c r="W31" s="299">
        <f>ROUND(BB54,2)</f>
        <v>0</v>
      </c>
      <c r="X31" s="300"/>
      <c r="Y31" s="300"/>
      <c r="Z31" s="300"/>
      <c r="AA31" s="300"/>
      <c r="AB31" s="300"/>
      <c r="AC31" s="300"/>
      <c r="AD31" s="300"/>
      <c r="AE31" s="300"/>
      <c r="AK31" s="299">
        <v>0</v>
      </c>
      <c r="AL31" s="300"/>
      <c r="AM31" s="300"/>
      <c r="AN31" s="300"/>
      <c r="AO31" s="300"/>
      <c r="AR31" s="35"/>
      <c r="BE31" s="289"/>
    </row>
    <row r="32" spans="2:57" s="2" customFormat="1" ht="14.4" customHeight="1" hidden="1">
      <c r="B32" s="35"/>
      <c r="F32" s="26" t="s">
        <v>46</v>
      </c>
      <c r="L32" s="301">
        <v>0.12</v>
      </c>
      <c r="M32" s="300"/>
      <c r="N32" s="300"/>
      <c r="O32" s="300"/>
      <c r="P32" s="300"/>
      <c r="W32" s="299">
        <f>ROUND(BC54,2)</f>
        <v>0</v>
      </c>
      <c r="X32" s="300"/>
      <c r="Y32" s="300"/>
      <c r="Z32" s="300"/>
      <c r="AA32" s="300"/>
      <c r="AB32" s="300"/>
      <c r="AC32" s="300"/>
      <c r="AD32" s="300"/>
      <c r="AE32" s="300"/>
      <c r="AK32" s="299">
        <v>0</v>
      </c>
      <c r="AL32" s="300"/>
      <c r="AM32" s="300"/>
      <c r="AN32" s="300"/>
      <c r="AO32" s="300"/>
      <c r="AR32" s="35"/>
      <c r="BE32" s="289"/>
    </row>
    <row r="33" spans="2:44" s="2" customFormat="1" ht="14.4" customHeight="1" hidden="1">
      <c r="B33" s="35"/>
      <c r="F33" s="26" t="s">
        <v>47</v>
      </c>
      <c r="L33" s="301">
        <v>0</v>
      </c>
      <c r="M33" s="300"/>
      <c r="N33" s="300"/>
      <c r="O33" s="300"/>
      <c r="P33" s="300"/>
      <c r="W33" s="299">
        <f>ROUND(BD54,2)</f>
        <v>0</v>
      </c>
      <c r="X33" s="300"/>
      <c r="Y33" s="300"/>
      <c r="Z33" s="300"/>
      <c r="AA33" s="300"/>
      <c r="AB33" s="300"/>
      <c r="AC33" s="300"/>
      <c r="AD33" s="300"/>
      <c r="AE33" s="300"/>
      <c r="AK33" s="299">
        <v>0</v>
      </c>
      <c r="AL33" s="300"/>
      <c r="AM33" s="300"/>
      <c r="AN33" s="300"/>
      <c r="AO33" s="300"/>
      <c r="AR33" s="35"/>
    </row>
    <row r="34" spans="2:44" s="1" customFormat="1" ht="6.9" customHeight="1">
      <c r="B34" s="31"/>
      <c r="AR34" s="31"/>
    </row>
    <row r="35" spans="2:44" s="1" customFormat="1" ht="25.95" customHeight="1">
      <c r="B35" s="31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305" t="s">
        <v>50</v>
      </c>
      <c r="Y35" s="303"/>
      <c r="Z35" s="303"/>
      <c r="AA35" s="303"/>
      <c r="AB35" s="303"/>
      <c r="AC35" s="38"/>
      <c r="AD35" s="38"/>
      <c r="AE35" s="38"/>
      <c r="AF35" s="38"/>
      <c r="AG35" s="38"/>
      <c r="AH35" s="38"/>
      <c r="AI35" s="38"/>
      <c r="AJ35" s="38"/>
      <c r="AK35" s="302">
        <f>SUM(AK26:AK33)</f>
        <v>0</v>
      </c>
      <c r="AL35" s="303"/>
      <c r="AM35" s="303"/>
      <c r="AN35" s="303"/>
      <c r="AO35" s="304"/>
      <c r="AP35" s="36"/>
      <c r="AQ35" s="36"/>
      <c r="AR35" s="31"/>
    </row>
    <row r="36" spans="2:44" s="1" customFormat="1" ht="6.9" customHeight="1">
      <c r="B36" s="31"/>
      <c r="AR36" s="31"/>
    </row>
    <row r="37" spans="2:44" s="1" customFormat="1" ht="6.9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" customHeight="1">
      <c r="B42" s="31"/>
      <c r="C42" s="20" t="s">
        <v>51</v>
      </c>
      <c r="AR42" s="31"/>
    </row>
    <row r="43" spans="2:44" s="1" customFormat="1" ht="6.9" customHeight="1">
      <c r="B43" s="31"/>
      <c r="AR43" s="31"/>
    </row>
    <row r="44" spans="2:44" s="3" customFormat="1" ht="12" customHeight="1">
      <c r="B44" s="44"/>
      <c r="C44" s="26" t="s">
        <v>13</v>
      </c>
      <c r="L44" s="3" t="str">
        <f>K5</f>
        <v>20230925</v>
      </c>
      <c r="AR44" s="44"/>
    </row>
    <row r="45" spans="2:44" s="4" customFormat="1" ht="36.9" customHeight="1">
      <c r="B45" s="45"/>
      <c r="C45" s="46" t="s">
        <v>16</v>
      </c>
      <c r="L45" s="272" t="str">
        <f>K6</f>
        <v>Multifunkční centrum při ZŠ Gen. Svobody Arnultovice rev.1</v>
      </c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R45" s="45"/>
    </row>
    <row r="46" spans="2:44" s="1" customFormat="1" ht="6.9" customHeight="1">
      <c r="B46" s="31"/>
      <c r="AR46" s="31"/>
    </row>
    <row r="47" spans="2:44" s="1" customFormat="1" ht="12" customHeight="1">
      <c r="B47" s="31"/>
      <c r="C47" s="26" t="s">
        <v>21</v>
      </c>
      <c r="L47" s="47" t="str">
        <f>IF(K8="","",K8)</f>
        <v>Nový Bor</v>
      </c>
      <c r="AI47" s="26" t="s">
        <v>23</v>
      </c>
      <c r="AM47" s="277" t="str">
        <f>IF(AN8="","",AN8)</f>
        <v>22. 12. 2023</v>
      </c>
      <c r="AN47" s="277"/>
      <c r="AR47" s="31"/>
    </row>
    <row r="48" spans="2:44" s="1" customFormat="1" ht="6.9" customHeight="1">
      <c r="B48" s="31"/>
      <c r="AR48" s="31"/>
    </row>
    <row r="49" spans="2:56" s="1" customFormat="1" ht="15.15" customHeight="1">
      <c r="B49" s="31"/>
      <c r="C49" s="26" t="s">
        <v>25</v>
      </c>
      <c r="L49" s="3" t="str">
        <f>IF(E11="","",E11)</f>
        <v>Město Nový Bor</v>
      </c>
      <c r="AI49" s="26" t="s">
        <v>31</v>
      </c>
      <c r="AM49" s="278" t="str">
        <f>IF(E17="","",E17)</f>
        <v>R. Voce</v>
      </c>
      <c r="AN49" s="279"/>
      <c r="AO49" s="279"/>
      <c r="AP49" s="279"/>
      <c r="AR49" s="31"/>
      <c r="AS49" s="280" t="s">
        <v>52</v>
      </c>
      <c r="AT49" s="281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15" customHeight="1">
      <c r="B50" s="31"/>
      <c r="C50" s="26" t="s">
        <v>29</v>
      </c>
      <c r="L50" s="3" t="str">
        <f>IF(E14="Vyplň údaj","",E14)</f>
        <v/>
      </c>
      <c r="AI50" s="26" t="s">
        <v>34</v>
      </c>
      <c r="AM50" s="278" t="str">
        <f>IF(E20="","",E20)</f>
        <v>J. Nešněra</v>
      </c>
      <c r="AN50" s="279"/>
      <c r="AO50" s="279"/>
      <c r="AP50" s="279"/>
      <c r="AR50" s="31"/>
      <c r="AS50" s="282"/>
      <c r="AT50" s="283"/>
      <c r="BD50" s="52"/>
    </row>
    <row r="51" spans="2:56" s="1" customFormat="1" ht="10.8" customHeight="1">
      <c r="B51" s="31"/>
      <c r="AR51" s="31"/>
      <c r="AS51" s="282"/>
      <c r="AT51" s="283"/>
      <c r="BD51" s="52"/>
    </row>
    <row r="52" spans="2:56" s="1" customFormat="1" ht="29.25" customHeight="1">
      <c r="B52" s="31"/>
      <c r="C52" s="276" t="s">
        <v>53</v>
      </c>
      <c r="D52" s="275"/>
      <c r="E52" s="275"/>
      <c r="F52" s="275"/>
      <c r="G52" s="275"/>
      <c r="H52" s="53"/>
      <c r="I52" s="274" t="s">
        <v>54</v>
      </c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84" t="s">
        <v>55</v>
      </c>
      <c r="AH52" s="275"/>
      <c r="AI52" s="275"/>
      <c r="AJ52" s="275"/>
      <c r="AK52" s="275"/>
      <c r="AL52" s="275"/>
      <c r="AM52" s="275"/>
      <c r="AN52" s="274" t="s">
        <v>56</v>
      </c>
      <c r="AO52" s="275"/>
      <c r="AP52" s="275"/>
      <c r="AQ52" s="54" t="s">
        <v>57</v>
      </c>
      <c r="AR52" s="31"/>
      <c r="AS52" s="55" t="s">
        <v>58</v>
      </c>
      <c r="AT52" s="56" t="s">
        <v>59</v>
      </c>
      <c r="AU52" s="56" t="s">
        <v>60</v>
      </c>
      <c r="AV52" s="56" t="s">
        <v>61</v>
      </c>
      <c r="AW52" s="56" t="s">
        <v>62</v>
      </c>
      <c r="AX52" s="56" t="s">
        <v>63</v>
      </c>
      <c r="AY52" s="56" t="s">
        <v>64</v>
      </c>
      <c r="AZ52" s="56" t="s">
        <v>65</v>
      </c>
      <c r="BA52" s="56" t="s">
        <v>66</v>
      </c>
      <c r="BB52" s="56" t="s">
        <v>67</v>
      </c>
      <c r="BC52" s="56" t="s">
        <v>68</v>
      </c>
      <c r="BD52" s="57" t="s">
        <v>69</v>
      </c>
    </row>
    <row r="53" spans="2:56" s="1" customFormat="1" ht="10.8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" customHeight="1">
      <c r="B54" s="59"/>
      <c r="C54" s="60" t="s">
        <v>70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85">
        <f>ROUND(AG55+AG62+AG69+AG76+AG80,2)</f>
        <v>0</v>
      </c>
      <c r="AH54" s="285"/>
      <c r="AI54" s="285"/>
      <c r="AJ54" s="285"/>
      <c r="AK54" s="285"/>
      <c r="AL54" s="285"/>
      <c r="AM54" s="285"/>
      <c r="AN54" s="286">
        <f aca="true" t="shared" si="0" ref="AN54:AN80">SUM(AG54,AT54)</f>
        <v>0</v>
      </c>
      <c r="AO54" s="286"/>
      <c r="AP54" s="286"/>
      <c r="AQ54" s="63" t="s">
        <v>19</v>
      </c>
      <c r="AR54" s="59"/>
      <c r="AS54" s="64">
        <f>ROUND(AS55+AS62+AS69+AS76+AS80,2)</f>
        <v>0</v>
      </c>
      <c r="AT54" s="65">
        <f aca="true" t="shared" si="1" ref="AT54:AT80">ROUND(SUM(AV54:AW54),2)</f>
        <v>0</v>
      </c>
      <c r="AU54" s="66">
        <f>ROUND(AU55+AU62+AU69+AU76+AU80,5)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ROUND(AZ55+AZ62+AZ69+AZ76+AZ80,2)</f>
        <v>0</v>
      </c>
      <c r="BA54" s="65">
        <f>ROUND(BA55+BA62+BA69+BA76+BA80,2)</f>
        <v>0</v>
      </c>
      <c r="BB54" s="65">
        <f>ROUND(BB55+BB62+BB69+BB76+BB80,2)</f>
        <v>0</v>
      </c>
      <c r="BC54" s="65">
        <f>ROUND(BC55+BC62+BC69+BC76+BC80,2)</f>
        <v>0</v>
      </c>
      <c r="BD54" s="67">
        <f>ROUND(BD55+BD62+BD69+BD76+BD80,2)</f>
        <v>0</v>
      </c>
      <c r="BS54" s="68" t="s">
        <v>71</v>
      </c>
      <c r="BT54" s="68" t="s">
        <v>72</v>
      </c>
      <c r="BU54" s="69" t="s">
        <v>73</v>
      </c>
      <c r="BV54" s="68" t="s">
        <v>74</v>
      </c>
      <c r="BW54" s="68" t="s">
        <v>5</v>
      </c>
      <c r="BX54" s="68" t="s">
        <v>75</v>
      </c>
      <c r="CL54" s="68" t="s">
        <v>19</v>
      </c>
    </row>
    <row r="55" spans="2:91" s="6" customFormat="1" ht="16.5" customHeight="1">
      <c r="B55" s="70"/>
      <c r="C55" s="71"/>
      <c r="D55" s="266" t="s">
        <v>76</v>
      </c>
      <c r="E55" s="266"/>
      <c r="F55" s="266"/>
      <c r="G55" s="266"/>
      <c r="H55" s="266"/>
      <c r="I55" s="72"/>
      <c r="J55" s="266" t="s">
        <v>77</v>
      </c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71">
        <f>ROUND(SUM(AG56:AG61),2)</f>
        <v>0</v>
      </c>
      <c r="AH55" s="270"/>
      <c r="AI55" s="270"/>
      <c r="AJ55" s="270"/>
      <c r="AK55" s="270"/>
      <c r="AL55" s="270"/>
      <c r="AM55" s="270"/>
      <c r="AN55" s="269">
        <f t="shared" si="0"/>
        <v>0</v>
      </c>
      <c r="AO55" s="270"/>
      <c r="AP55" s="270"/>
      <c r="AQ55" s="73" t="s">
        <v>78</v>
      </c>
      <c r="AR55" s="70"/>
      <c r="AS55" s="74">
        <f>ROUND(SUM(AS56:AS61),2)</f>
        <v>0</v>
      </c>
      <c r="AT55" s="75">
        <f t="shared" si="1"/>
        <v>0</v>
      </c>
      <c r="AU55" s="76">
        <f>ROUND(SUM(AU56:AU61),5)</f>
        <v>0</v>
      </c>
      <c r="AV55" s="75">
        <f>ROUND(AZ55*L29,2)</f>
        <v>0</v>
      </c>
      <c r="AW55" s="75">
        <f>ROUND(BA55*L30,2)</f>
        <v>0</v>
      </c>
      <c r="AX55" s="75">
        <f>ROUND(BB55*L29,2)</f>
        <v>0</v>
      </c>
      <c r="AY55" s="75">
        <f>ROUND(BC55*L30,2)</f>
        <v>0</v>
      </c>
      <c r="AZ55" s="75">
        <f>ROUND(SUM(AZ56:AZ61),2)</f>
        <v>0</v>
      </c>
      <c r="BA55" s="75">
        <f>ROUND(SUM(BA56:BA61),2)</f>
        <v>0</v>
      </c>
      <c r="BB55" s="75">
        <f>ROUND(SUM(BB56:BB61),2)</f>
        <v>0</v>
      </c>
      <c r="BC55" s="75">
        <f>ROUND(SUM(BC56:BC61),2)</f>
        <v>0</v>
      </c>
      <c r="BD55" s="77">
        <f>ROUND(SUM(BD56:BD61),2)</f>
        <v>0</v>
      </c>
      <c r="BS55" s="78" t="s">
        <v>71</v>
      </c>
      <c r="BT55" s="78" t="s">
        <v>79</v>
      </c>
      <c r="BU55" s="78" t="s">
        <v>73</v>
      </c>
      <c r="BV55" s="78" t="s">
        <v>74</v>
      </c>
      <c r="BW55" s="78" t="s">
        <v>80</v>
      </c>
      <c r="BX55" s="78" t="s">
        <v>5</v>
      </c>
      <c r="CL55" s="78" t="s">
        <v>19</v>
      </c>
      <c r="CM55" s="78" t="s">
        <v>81</v>
      </c>
    </row>
    <row r="56" spans="1:90" s="3" customFormat="1" ht="16.5" customHeight="1">
      <c r="A56" s="79" t="s">
        <v>82</v>
      </c>
      <c r="B56" s="44"/>
      <c r="C56" s="9"/>
      <c r="D56" s="9"/>
      <c r="E56" s="265" t="s">
        <v>83</v>
      </c>
      <c r="F56" s="265"/>
      <c r="G56" s="265"/>
      <c r="H56" s="265"/>
      <c r="I56" s="265"/>
      <c r="J56" s="9"/>
      <c r="K56" s="265" t="s">
        <v>84</v>
      </c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7">
        <f>'01a - stavební část 1'!J32</f>
        <v>0</v>
      </c>
      <c r="AH56" s="268"/>
      <c r="AI56" s="268"/>
      <c r="AJ56" s="268"/>
      <c r="AK56" s="268"/>
      <c r="AL56" s="268"/>
      <c r="AM56" s="268"/>
      <c r="AN56" s="267">
        <f t="shared" si="0"/>
        <v>0</v>
      </c>
      <c r="AO56" s="268"/>
      <c r="AP56" s="268"/>
      <c r="AQ56" s="80" t="s">
        <v>85</v>
      </c>
      <c r="AR56" s="44"/>
      <c r="AS56" s="81">
        <v>0</v>
      </c>
      <c r="AT56" s="82">
        <f t="shared" si="1"/>
        <v>0</v>
      </c>
      <c r="AU56" s="83">
        <f>'01a - stavební část 1'!P112</f>
        <v>0</v>
      </c>
      <c r="AV56" s="82">
        <f>'01a - stavební část 1'!J35</f>
        <v>0</v>
      </c>
      <c r="AW56" s="82">
        <f>'01a - stavební část 1'!J36</f>
        <v>0</v>
      </c>
      <c r="AX56" s="82">
        <f>'01a - stavební část 1'!J37</f>
        <v>0</v>
      </c>
      <c r="AY56" s="82">
        <f>'01a - stavební část 1'!J38</f>
        <v>0</v>
      </c>
      <c r="AZ56" s="82">
        <f>'01a - stavební část 1'!F35</f>
        <v>0</v>
      </c>
      <c r="BA56" s="82">
        <f>'01a - stavební část 1'!F36</f>
        <v>0</v>
      </c>
      <c r="BB56" s="82">
        <f>'01a - stavební část 1'!F37</f>
        <v>0</v>
      </c>
      <c r="BC56" s="82">
        <f>'01a - stavební část 1'!F38</f>
        <v>0</v>
      </c>
      <c r="BD56" s="84">
        <f>'01a - stavební část 1'!F39</f>
        <v>0</v>
      </c>
      <c r="BT56" s="24" t="s">
        <v>81</v>
      </c>
      <c r="BV56" s="24" t="s">
        <v>74</v>
      </c>
      <c r="BW56" s="24" t="s">
        <v>86</v>
      </c>
      <c r="BX56" s="24" t="s">
        <v>80</v>
      </c>
      <c r="CL56" s="24" t="s">
        <v>19</v>
      </c>
    </row>
    <row r="57" spans="1:90" s="3" customFormat="1" ht="16.5" customHeight="1">
      <c r="A57" s="79" t="s">
        <v>82</v>
      </c>
      <c r="B57" s="44"/>
      <c r="C57" s="9"/>
      <c r="D57" s="9"/>
      <c r="E57" s="265" t="s">
        <v>87</v>
      </c>
      <c r="F57" s="265"/>
      <c r="G57" s="265"/>
      <c r="H57" s="265"/>
      <c r="I57" s="265"/>
      <c r="J57" s="9"/>
      <c r="K57" s="265" t="s">
        <v>88</v>
      </c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7">
        <f>'01b - VZT 1'!J32</f>
        <v>0</v>
      </c>
      <c r="AH57" s="268"/>
      <c r="AI57" s="268"/>
      <c r="AJ57" s="268"/>
      <c r="AK57" s="268"/>
      <c r="AL57" s="268"/>
      <c r="AM57" s="268"/>
      <c r="AN57" s="267">
        <f t="shared" si="0"/>
        <v>0</v>
      </c>
      <c r="AO57" s="268"/>
      <c r="AP57" s="268"/>
      <c r="AQ57" s="80" t="s">
        <v>85</v>
      </c>
      <c r="AR57" s="44"/>
      <c r="AS57" s="81">
        <v>0</v>
      </c>
      <c r="AT57" s="82">
        <f t="shared" si="1"/>
        <v>0</v>
      </c>
      <c r="AU57" s="83">
        <f>'01b - VZT 1'!P87</f>
        <v>0</v>
      </c>
      <c r="AV57" s="82">
        <f>'01b - VZT 1'!J35</f>
        <v>0</v>
      </c>
      <c r="AW57" s="82">
        <f>'01b - VZT 1'!J36</f>
        <v>0</v>
      </c>
      <c r="AX57" s="82">
        <f>'01b - VZT 1'!J37</f>
        <v>0</v>
      </c>
      <c r="AY57" s="82">
        <f>'01b - VZT 1'!J38</f>
        <v>0</v>
      </c>
      <c r="AZ57" s="82">
        <f>'01b - VZT 1'!F35</f>
        <v>0</v>
      </c>
      <c r="BA57" s="82">
        <f>'01b - VZT 1'!F36</f>
        <v>0</v>
      </c>
      <c r="BB57" s="82">
        <f>'01b - VZT 1'!F37</f>
        <v>0</v>
      </c>
      <c r="BC57" s="82">
        <f>'01b - VZT 1'!F38</f>
        <v>0</v>
      </c>
      <c r="BD57" s="84">
        <f>'01b - VZT 1'!F39</f>
        <v>0</v>
      </c>
      <c r="BT57" s="24" t="s">
        <v>81</v>
      </c>
      <c r="BV57" s="24" t="s">
        <v>74</v>
      </c>
      <c r="BW57" s="24" t="s">
        <v>89</v>
      </c>
      <c r="BX57" s="24" t="s">
        <v>80</v>
      </c>
      <c r="CL57" s="24" t="s">
        <v>19</v>
      </c>
    </row>
    <row r="58" spans="1:90" s="3" customFormat="1" ht="16.5" customHeight="1">
      <c r="A58" s="79" t="s">
        <v>82</v>
      </c>
      <c r="B58" s="44"/>
      <c r="C58" s="9"/>
      <c r="D58" s="9"/>
      <c r="E58" s="265" t="s">
        <v>90</v>
      </c>
      <c r="F58" s="265"/>
      <c r="G58" s="265"/>
      <c r="H58" s="265"/>
      <c r="I58" s="265"/>
      <c r="J58" s="9"/>
      <c r="K58" s="265" t="s">
        <v>91</v>
      </c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7">
        <f>'01c - UT 1'!J32</f>
        <v>0</v>
      </c>
      <c r="AH58" s="268"/>
      <c r="AI58" s="268"/>
      <c r="AJ58" s="268"/>
      <c r="AK58" s="268"/>
      <c r="AL58" s="268"/>
      <c r="AM58" s="268"/>
      <c r="AN58" s="267">
        <f t="shared" si="0"/>
        <v>0</v>
      </c>
      <c r="AO58" s="268"/>
      <c r="AP58" s="268"/>
      <c r="AQ58" s="80" t="s">
        <v>85</v>
      </c>
      <c r="AR58" s="44"/>
      <c r="AS58" s="81">
        <v>0</v>
      </c>
      <c r="AT58" s="82">
        <f t="shared" si="1"/>
        <v>0</v>
      </c>
      <c r="AU58" s="83">
        <f>'01c - UT 1'!P91</f>
        <v>0</v>
      </c>
      <c r="AV58" s="82">
        <f>'01c - UT 1'!J35</f>
        <v>0</v>
      </c>
      <c r="AW58" s="82">
        <f>'01c - UT 1'!J36</f>
        <v>0</v>
      </c>
      <c r="AX58" s="82">
        <f>'01c - UT 1'!J37</f>
        <v>0</v>
      </c>
      <c r="AY58" s="82">
        <f>'01c - UT 1'!J38</f>
        <v>0</v>
      </c>
      <c r="AZ58" s="82">
        <f>'01c - UT 1'!F35</f>
        <v>0</v>
      </c>
      <c r="BA58" s="82">
        <f>'01c - UT 1'!F36</f>
        <v>0</v>
      </c>
      <c r="BB58" s="82">
        <f>'01c - UT 1'!F37</f>
        <v>0</v>
      </c>
      <c r="BC58" s="82">
        <f>'01c - UT 1'!F38</f>
        <v>0</v>
      </c>
      <c r="BD58" s="84">
        <f>'01c - UT 1'!F39</f>
        <v>0</v>
      </c>
      <c r="BT58" s="24" t="s">
        <v>81</v>
      </c>
      <c r="BV58" s="24" t="s">
        <v>74</v>
      </c>
      <c r="BW58" s="24" t="s">
        <v>92</v>
      </c>
      <c r="BX58" s="24" t="s">
        <v>80</v>
      </c>
      <c r="CL58" s="24" t="s">
        <v>19</v>
      </c>
    </row>
    <row r="59" spans="1:90" s="3" customFormat="1" ht="16.5" customHeight="1">
      <c r="A59" s="79" t="s">
        <v>82</v>
      </c>
      <c r="B59" s="44"/>
      <c r="C59" s="9"/>
      <c r="D59" s="9"/>
      <c r="E59" s="265" t="s">
        <v>93</v>
      </c>
      <c r="F59" s="265"/>
      <c r="G59" s="265"/>
      <c r="H59" s="265"/>
      <c r="I59" s="265"/>
      <c r="J59" s="9"/>
      <c r="K59" s="265" t="s">
        <v>94</v>
      </c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7">
        <f>'01d - ZTI 1'!J32</f>
        <v>0</v>
      </c>
      <c r="AH59" s="268"/>
      <c r="AI59" s="268"/>
      <c r="AJ59" s="268"/>
      <c r="AK59" s="268"/>
      <c r="AL59" s="268"/>
      <c r="AM59" s="268"/>
      <c r="AN59" s="267">
        <f t="shared" si="0"/>
        <v>0</v>
      </c>
      <c r="AO59" s="268"/>
      <c r="AP59" s="268"/>
      <c r="AQ59" s="80" t="s">
        <v>85</v>
      </c>
      <c r="AR59" s="44"/>
      <c r="AS59" s="81">
        <v>0</v>
      </c>
      <c r="AT59" s="82">
        <f t="shared" si="1"/>
        <v>0</v>
      </c>
      <c r="AU59" s="83">
        <f>'01d - ZTI 1'!P99</f>
        <v>0</v>
      </c>
      <c r="AV59" s="82">
        <f>'01d - ZTI 1'!J35</f>
        <v>0</v>
      </c>
      <c r="AW59" s="82">
        <f>'01d - ZTI 1'!J36</f>
        <v>0</v>
      </c>
      <c r="AX59" s="82">
        <f>'01d - ZTI 1'!J37</f>
        <v>0</v>
      </c>
      <c r="AY59" s="82">
        <f>'01d - ZTI 1'!J38</f>
        <v>0</v>
      </c>
      <c r="AZ59" s="82">
        <f>'01d - ZTI 1'!F35</f>
        <v>0</v>
      </c>
      <c r="BA59" s="82">
        <f>'01d - ZTI 1'!F36</f>
        <v>0</v>
      </c>
      <c r="BB59" s="82">
        <f>'01d - ZTI 1'!F37</f>
        <v>0</v>
      </c>
      <c r="BC59" s="82">
        <f>'01d - ZTI 1'!F38</f>
        <v>0</v>
      </c>
      <c r="BD59" s="84">
        <f>'01d - ZTI 1'!F39</f>
        <v>0</v>
      </c>
      <c r="BT59" s="24" t="s">
        <v>81</v>
      </c>
      <c r="BV59" s="24" t="s">
        <v>74</v>
      </c>
      <c r="BW59" s="24" t="s">
        <v>95</v>
      </c>
      <c r="BX59" s="24" t="s">
        <v>80</v>
      </c>
      <c r="CL59" s="24" t="s">
        <v>19</v>
      </c>
    </row>
    <row r="60" spans="1:90" s="3" customFormat="1" ht="16.5" customHeight="1">
      <c r="A60" s="79" t="s">
        <v>82</v>
      </c>
      <c r="B60" s="44"/>
      <c r="C60" s="9"/>
      <c r="D60" s="9"/>
      <c r="E60" s="265" t="s">
        <v>96</v>
      </c>
      <c r="F60" s="265"/>
      <c r="G60" s="265"/>
      <c r="H60" s="265"/>
      <c r="I60" s="265"/>
      <c r="J60" s="9"/>
      <c r="K60" s="265" t="s">
        <v>97</v>
      </c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7">
        <f>'01e - elektro 1'!J32</f>
        <v>0</v>
      </c>
      <c r="AH60" s="268"/>
      <c r="AI60" s="268"/>
      <c r="AJ60" s="268"/>
      <c r="AK60" s="268"/>
      <c r="AL60" s="268"/>
      <c r="AM60" s="268"/>
      <c r="AN60" s="267">
        <f t="shared" si="0"/>
        <v>0</v>
      </c>
      <c r="AO60" s="268"/>
      <c r="AP60" s="268"/>
      <c r="AQ60" s="80" t="s">
        <v>85</v>
      </c>
      <c r="AR60" s="44"/>
      <c r="AS60" s="81">
        <v>0</v>
      </c>
      <c r="AT60" s="82">
        <f t="shared" si="1"/>
        <v>0</v>
      </c>
      <c r="AU60" s="83">
        <f>'01e - elektro 1'!P86</f>
        <v>0</v>
      </c>
      <c r="AV60" s="82">
        <f>'01e - elektro 1'!J35</f>
        <v>0</v>
      </c>
      <c r="AW60" s="82">
        <f>'01e - elektro 1'!J36</f>
        <v>0</v>
      </c>
      <c r="AX60" s="82">
        <f>'01e - elektro 1'!J37</f>
        <v>0</v>
      </c>
      <c r="AY60" s="82">
        <f>'01e - elektro 1'!J38</f>
        <v>0</v>
      </c>
      <c r="AZ60" s="82">
        <f>'01e - elektro 1'!F35</f>
        <v>0</v>
      </c>
      <c r="BA60" s="82">
        <f>'01e - elektro 1'!F36</f>
        <v>0</v>
      </c>
      <c r="BB60" s="82">
        <f>'01e - elektro 1'!F37</f>
        <v>0</v>
      </c>
      <c r="BC60" s="82">
        <f>'01e - elektro 1'!F38</f>
        <v>0</v>
      </c>
      <c r="BD60" s="84">
        <f>'01e - elektro 1'!F39</f>
        <v>0</v>
      </c>
      <c r="BT60" s="24" t="s">
        <v>81</v>
      </c>
      <c r="BV60" s="24" t="s">
        <v>74</v>
      </c>
      <c r="BW60" s="24" t="s">
        <v>98</v>
      </c>
      <c r="BX60" s="24" t="s">
        <v>80</v>
      </c>
      <c r="CL60" s="24" t="s">
        <v>19</v>
      </c>
    </row>
    <row r="61" spans="1:90" s="3" customFormat="1" ht="16.5" customHeight="1">
      <c r="A61" s="79" t="s">
        <v>82</v>
      </c>
      <c r="B61" s="44"/>
      <c r="C61" s="9"/>
      <c r="D61" s="9"/>
      <c r="E61" s="265" t="s">
        <v>99</v>
      </c>
      <c r="F61" s="265"/>
      <c r="G61" s="265"/>
      <c r="H61" s="265"/>
      <c r="I61" s="265"/>
      <c r="J61" s="9"/>
      <c r="K61" s="265" t="s">
        <v>100</v>
      </c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7">
        <f>'01f - Ochrana před bleskem 1'!J32</f>
        <v>0</v>
      </c>
      <c r="AH61" s="268"/>
      <c r="AI61" s="268"/>
      <c r="AJ61" s="268"/>
      <c r="AK61" s="268"/>
      <c r="AL61" s="268"/>
      <c r="AM61" s="268"/>
      <c r="AN61" s="267">
        <f t="shared" si="0"/>
        <v>0</v>
      </c>
      <c r="AO61" s="268"/>
      <c r="AP61" s="268"/>
      <c r="AQ61" s="80" t="s">
        <v>85</v>
      </c>
      <c r="AR61" s="44"/>
      <c r="AS61" s="81">
        <v>0</v>
      </c>
      <c r="AT61" s="82">
        <f t="shared" si="1"/>
        <v>0</v>
      </c>
      <c r="AU61" s="83">
        <f>'01f - Ochrana před bleskem 1'!P86</f>
        <v>0</v>
      </c>
      <c r="AV61" s="82">
        <f>'01f - Ochrana před bleskem 1'!J35</f>
        <v>0</v>
      </c>
      <c r="AW61" s="82">
        <f>'01f - Ochrana před bleskem 1'!J36</f>
        <v>0</v>
      </c>
      <c r="AX61" s="82">
        <f>'01f - Ochrana před bleskem 1'!J37</f>
        <v>0</v>
      </c>
      <c r="AY61" s="82">
        <f>'01f - Ochrana před bleskem 1'!J38</f>
        <v>0</v>
      </c>
      <c r="AZ61" s="82">
        <f>'01f - Ochrana před bleskem 1'!F35</f>
        <v>0</v>
      </c>
      <c r="BA61" s="82">
        <f>'01f - Ochrana před bleskem 1'!F36</f>
        <v>0</v>
      </c>
      <c r="BB61" s="82">
        <f>'01f - Ochrana před bleskem 1'!F37</f>
        <v>0</v>
      </c>
      <c r="BC61" s="82">
        <f>'01f - Ochrana před bleskem 1'!F38</f>
        <v>0</v>
      </c>
      <c r="BD61" s="84">
        <f>'01f - Ochrana před bleskem 1'!F39</f>
        <v>0</v>
      </c>
      <c r="BT61" s="24" t="s">
        <v>81</v>
      </c>
      <c r="BV61" s="24" t="s">
        <v>74</v>
      </c>
      <c r="BW61" s="24" t="s">
        <v>101</v>
      </c>
      <c r="BX61" s="24" t="s">
        <v>80</v>
      </c>
      <c r="CL61" s="24" t="s">
        <v>19</v>
      </c>
    </row>
    <row r="62" spans="2:91" s="6" customFormat="1" ht="16.5" customHeight="1">
      <c r="B62" s="70"/>
      <c r="C62" s="71"/>
      <c r="D62" s="266" t="s">
        <v>102</v>
      </c>
      <c r="E62" s="266"/>
      <c r="F62" s="266"/>
      <c r="G62" s="266"/>
      <c r="H62" s="266"/>
      <c r="I62" s="72"/>
      <c r="J62" s="266" t="s">
        <v>103</v>
      </c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71">
        <f>ROUND(SUM(AG63:AG68),2)</f>
        <v>0</v>
      </c>
      <c r="AH62" s="270"/>
      <c r="AI62" s="270"/>
      <c r="AJ62" s="270"/>
      <c r="AK62" s="270"/>
      <c r="AL62" s="270"/>
      <c r="AM62" s="270"/>
      <c r="AN62" s="269">
        <f t="shared" si="0"/>
        <v>0</v>
      </c>
      <c r="AO62" s="270"/>
      <c r="AP62" s="270"/>
      <c r="AQ62" s="73" t="s">
        <v>78</v>
      </c>
      <c r="AR62" s="70"/>
      <c r="AS62" s="74">
        <f>ROUND(SUM(AS63:AS68),2)</f>
        <v>0</v>
      </c>
      <c r="AT62" s="75">
        <f t="shared" si="1"/>
        <v>0</v>
      </c>
      <c r="AU62" s="76">
        <f>ROUND(SUM(AU63:AU68),5)</f>
        <v>0</v>
      </c>
      <c r="AV62" s="75">
        <f>ROUND(AZ62*L29,2)</f>
        <v>0</v>
      </c>
      <c r="AW62" s="75">
        <f>ROUND(BA62*L30,2)</f>
        <v>0</v>
      </c>
      <c r="AX62" s="75">
        <f>ROUND(BB62*L29,2)</f>
        <v>0</v>
      </c>
      <c r="AY62" s="75">
        <f>ROUND(BC62*L30,2)</f>
        <v>0</v>
      </c>
      <c r="AZ62" s="75">
        <f>ROUND(SUM(AZ63:AZ68),2)</f>
        <v>0</v>
      </c>
      <c r="BA62" s="75">
        <f>ROUND(SUM(BA63:BA68),2)</f>
        <v>0</v>
      </c>
      <c r="BB62" s="75">
        <f>ROUND(SUM(BB63:BB68),2)</f>
        <v>0</v>
      </c>
      <c r="BC62" s="75">
        <f>ROUND(SUM(BC63:BC68),2)</f>
        <v>0</v>
      </c>
      <c r="BD62" s="77">
        <f>ROUND(SUM(BD63:BD68),2)</f>
        <v>0</v>
      </c>
      <c r="BS62" s="78" t="s">
        <v>71</v>
      </c>
      <c r="BT62" s="78" t="s">
        <v>79</v>
      </c>
      <c r="BU62" s="78" t="s">
        <v>73</v>
      </c>
      <c r="BV62" s="78" t="s">
        <v>74</v>
      </c>
      <c r="BW62" s="78" t="s">
        <v>104</v>
      </c>
      <c r="BX62" s="78" t="s">
        <v>5</v>
      </c>
      <c r="CL62" s="78" t="s">
        <v>19</v>
      </c>
      <c r="CM62" s="78" t="s">
        <v>81</v>
      </c>
    </row>
    <row r="63" spans="1:90" s="3" customFormat="1" ht="16.5" customHeight="1">
      <c r="A63" s="79" t="s">
        <v>82</v>
      </c>
      <c r="B63" s="44"/>
      <c r="C63" s="9"/>
      <c r="D63" s="9"/>
      <c r="E63" s="265" t="s">
        <v>105</v>
      </c>
      <c r="F63" s="265"/>
      <c r="G63" s="265"/>
      <c r="H63" s="265"/>
      <c r="I63" s="265"/>
      <c r="J63" s="9"/>
      <c r="K63" s="265" t="s">
        <v>106</v>
      </c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7">
        <f>'02a - stavební část 2'!J32</f>
        <v>0</v>
      </c>
      <c r="AH63" s="268"/>
      <c r="AI63" s="268"/>
      <c r="AJ63" s="268"/>
      <c r="AK63" s="268"/>
      <c r="AL63" s="268"/>
      <c r="AM63" s="268"/>
      <c r="AN63" s="267">
        <f t="shared" si="0"/>
        <v>0</v>
      </c>
      <c r="AO63" s="268"/>
      <c r="AP63" s="268"/>
      <c r="AQ63" s="80" t="s">
        <v>85</v>
      </c>
      <c r="AR63" s="44"/>
      <c r="AS63" s="81">
        <v>0</v>
      </c>
      <c r="AT63" s="82">
        <f t="shared" si="1"/>
        <v>0</v>
      </c>
      <c r="AU63" s="83">
        <f>'02a - stavební část 2'!P113</f>
        <v>0</v>
      </c>
      <c r="AV63" s="82">
        <f>'02a - stavební část 2'!J35</f>
        <v>0</v>
      </c>
      <c r="AW63" s="82">
        <f>'02a - stavební část 2'!J36</f>
        <v>0</v>
      </c>
      <c r="AX63" s="82">
        <f>'02a - stavební část 2'!J37</f>
        <v>0</v>
      </c>
      <c r="AY63" s="82">
        <f>'02a - stavební část 2'!J38</f>
        <v>0</v>
      </c>
      <c r="AZ63" s="82">
        <f>'02a - stavební část 2'!F35</f>
        <v>0</v>
      </c>
      <c r="BA63" s="82">
        <f>'02a - stavební část 2'!F36</f>
        <v>0</v>
      </c>
      <c r="BB63" s="82">
        <f>'02a - stavební část 2'!F37</f>
        <v>0</v>
      </c>
      <c r="BC63" s="82">
        <f>'02a - stavební část 2'!F38</f>
        <v>0</v>
      </c>
      <c r="BD63" s="84">
        <f>'02a - stavební část 2'!F39</f>
        <v>0</v>
      </c>
      <c r="BT63" s="24" t="s">
        <v>81</v>
      </c>
      <c r="BV63" s="24" t="s">
        <v>74</v>
      </c>
      <c r="BW63" s="24" t="s">
        <v>107</v>
      </c>
      <c r="BX63" s="24" t="s">
        <v>104</v>
      </c>
      <c r="CL63" s="24" t="s">
        <v>19</v>
      </c>
    </row>
    <row r="64" spans="1:90" s="3" customFormat="1" ht="16.5" customHeight="1">
      <c r="A64" s="79" t="s">
        <v>82</v>
      </c>
      <c r="B64" s="44"/>
      <c r="C64" s="9"/>
      <c r="D64" s="9"/>
      <c r="E64" s="265" t="s">
        <v>108</v>
      </c>
      <c r="F64" s="265"/>
      <c r="G64" s="265"/>
      <c r="H64" s="265"/>
      <c r="I64" s="265"/>
      <c r="J64" s="9"/>
      <c r="K64" s="265" t="s">
        <v>109</v>
      </c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7">
        <f>'02b - VZT 2'!J32</f>
        <v>0</v>
      </c>
      <c r="AH64" s="268"/>
      <c r="AI64" s="268"/>
      <c r="AJ64" s="268"/>
      <c r="AK64" s="268"/>
      <c r="AL64" s="268"/>
      <c r="AM64" s="268"/>
      <c r="AN64" s="267">
        <f t="shared" si="0"/>
        <v>0</v>
      </c>
      <c r="AO64" s="268"/>
      <c r="AP64" s="268"/>
      <c r="AQ64" s="80" t="s">
        <v>85</v>
      </c>
      <c r="AR64" s="44"/>
      <c r="AS64" s="81">
        <v>0</v>
      </c>
      <c r="AT64" s="82">
        <f t="shared" si="1"/>
        <v>0</v>
      </c>
      <c r="AU64" s="83">
        <f>'02b - VZT 2'!P87</f>
        <v>0</v>
      </c>
      <c r="AV64" s="82">
        <f>'02b - VZT 2'!J35</f>
        <v>0</v>
      </c>
      <c r="AW64" s="82">
        <f>'02b - VZT 2'!J36</f>
        <v>0</v>
      </c>
      <c r="AX64" s="82">
        <f>'02b - VZT 2'!J37</f>
        <v>0</v>
      </c>
      <c r="AY64" s="82">
        <f>'02b - VZT 2'!J38</f>
        <v>0</v>
      </c>
      <c r="AZ64" s="82">
        <f>'02b - VZT 2'!F35</f>
        <v>0</v>
      </c>
      <c r="BA64" s="82">
        <f>'02b - VZT 2'!F36</f>
        <v>0</v>
      </c>
      <c r="BB64" s="82">
        <f>'02b - VZT 2'!F37</f>
        <v>0</v>
      </c>
      <c r="BC64" s="82">
        <f>'02b - VZT 2'!F38</f>
        <v>0</v>
      </c>
      <c r="BD64" s="84">
        <f>'02b - VZT 2'!F39</f>
        <v>0</v>
      </c>
      <c r="BT64" s="24" t="s">
        <v>81</v>
      </c>
      <c r="BV64" s="24" t="s">
        <v>74</v>
      </c>
      <c r="BW64" s="24" t="s">
        <v>110</v>
      </c>
      <c r="BX64" s="24" t="s">
        <v>104</v>
      </c>
      <c r="CL64" s="24" t="s">
        <v>19</v>
      </c>
    </row>
    <row r="65" spans="1:90" s="3" customFormat="1" ht="16.5" customHeight="1">
      <c r="A65" s="79" t="s">
        <v>82</v>
      </c>
      <c r="B65" s="44"/>
      <c r="C65" s="9"/>
      <c r="D65" s="9"/>
      <c r="E65" s="265" t="s">
        <v>111</v>
      </c>
      <c r="F65" s="265"/>
      <c r="G65" s="265"/>
      <c r="H65" s="265"/>
      <c r="I65" s="265"/>
      <c r="J65" s="9"/>
      <c r="K65" s="265" t="s">
        <v>112</v>
      </c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7">
        <f>'02c - UT 2'!J32</f>
        <v>0</v>
      </c>
      <c r="AH65" s="268"/>
      <c r="AI65" s="268"/>
      <c r="AJ65" s="268"/>
      <c r="AK65" s="268"/>
      <c r="AL65" s="268"/>
      <c r="AM65" s="268"/>
      <c r="AN65" s="267">
        <f t="shared" si="0"/>
        <v>0</v>
      </c>
      <c r="AO65" s="268"/>
      <c r="AP65" s="268"/>
      <c r="AQ65" s="80" t="s">
        <v>85</v>
      </c>
      <c r="AR65" s="44"/>
      <c r="AS65" s="81">
        <v>0</v>
      </c>
      <c r="AT65" s="82">
        <f t="shared" si="1"/>
        <v>0</v>
      </c>
      <c r="AU65" s="83">
        <f>'02c - UT 2'!P91</f>
        <v>0</v>
      </c>
      <c r="AV65" s="82">
        <f>'02c - UT 2'!J35</f>
        <v>0</v>
      </c>
      <c r="AW65" s="82">
        <f>'02c - UT 2'!J36</f>
        <v>0</v>
      </c>
      <c r="AX65" s="82">
        <f>'02c - UT 2'!J37</f>
        <v>0</v>
      </c>
      <c r="AY65" s="82">
        <f>'02c - UT 2'!J38</f>
        <v>0</v>
      </c>
      <c r="AZ65" s="82">
        <f>'02c - UT 2'!F35</f>
        <v>0</v>
      </c>
      <c r="BA65" s="82">
        <f>'02c - UT 2'!F36</f>
        <v>0</v>
      </c>
      <c r="BB65" s="82">
        <f>'02c - UT 2'!F37</f>
        <v>0</v>
      </c>
      <c r="BC65" s="82">
        <f>'02c - UT 2'!F38</f>
        <v>0</v>
      </c>
      <c r="BD65" s="84">
        <f>'02c - UT 2'!F39</f>
        <v>0</v>
      </c>
      <c r="BT65" s="24" t="s">
        <v>81</v>
      </c>
      <c r="BV65" s="24" t="s">
        <v>74</v>
      </c>
      <c r="BW65" s="24" t="s">
        <v>113</v>
      </c>
      <c r="BX65" s="24" t="s">
        <v>104</v>
      </c>
      <c r="CL65" s="24" t="s">
        <v>19</v>
      </c>
    </row>
    <row r="66" spans="1:90" s="3" customFormat="1" ht="16.5" customHeight="1">
      <c r="A66" s="79" t="s">
        <v>82</v>
      </c>
      <c r="B66" s="44"/>
      <c r="C66" s="9"/>
      <c r="D66" s="9"/>
      <c r="E66" s="265" t="s">
        <v>114</v>
      </c>
      <c r="F66" s="265"/>
      <c r="G66" s="265"/>
      <c r="H66" s="265"/>
      <c r="I66" s="265"/>
      <c r="J66" s="9"/>
      <c r="K66" s="265" t="s">
        <v>115</v>
      </c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7">
        <f>'02d - ZTI 2'!J32</f>
        <v>0</v>
      </c>
      <c r="AH66" s="268"/>
      <c r="AI66" s="268"/>
      <c r="AJ66" s="268"/>
      <c r="AK66" s="268"/>
      <c r="AL66" s="268"/>
      <c r="AM66" s="268"/>
      <c r="AN66" s="267">
        <f t="shared" si="0"/>
        <v>0</v>
      </c>
      <c r="AO66" s="268"/>
      <c r="AP66" s="268"/>
      <c r="AQ66" s="80" t="s">
        <v>85</v>
      </c>
      <c r="AR66" s="44"/>
      <c r="AS66" s="81">
        <v>0</v>
      </c>
      <c r="AT66" s="82">
        <f t="shared" si="1"/>
        <v>0</v>
      </c>
      <c r="AU66" s="83">
        <f>'02d - ZTI 2'!P99</f>
        <v>0</v>
      </c>
      <c r="AV66" s="82">
        <f>'02d - ZTI 2'!J35</f>
        <v>0</v>
      </c>
      <c r="AW66" s="82">
        <f>'02d - ZTI 2'!J36</f>
        <v>0</v>
      </c>
      <c r="AX66" s="82">
        <f>'02d - ZTI 2'!J37</f>
        <v>0</v>
      </c>
      <c r="AY66" s="82">
        <f>'02d - ZTI 2'!J38</f>
        <v>0</v>
      </c>
      <c r="AZ66" s="82">
        <f>'02d - ZTI 2'!F35</f>
        <v>0</v>
      </c>
      <c r="BA66" s="82">
        <f>'02d - ZTI 2'!F36</f>
        <v>0</v>
      </c>
      <c r="BB66" s="82">
        <f>'02d - ZTI 2'!F37</f>
        <v>0</v>
      </c>
      <c r="BC66" s="82">
        <f>'02d - ZTI 2'!F38</f>
        <v>0</v>
      </c>
      <c r="BD66" s="84">
        <f>'02d - ZTI 2'!F39</f>
        <v>0</v>
      </c>
      <c r="BT66" s="24" t="s">
        <v>81</v>
      </c>
      <c r="BV66" s="24" t="s">
        <v>74</v>
      </c>
      <c r="BW66" s="24" t="s">
        <v>116</v>
      </c>
      <c r="BX66" s="24" t="s">
        <v>104</v>
      </c>
      <c r="CL66" s="24" t="s">
        <v>19</v>
      </c>
    </row>
    <row r="67" spans="1:90" s="3" customFormat="1" ht="16.5" customHeight="1">
      <c r="A67" s="79" t="s">
        <v>82</v>
      </c>
      <c r="B67" s="44"/>
      <c r="C67" s="9"/>
      <c r="D67" s="9"/>
      <c r="E67" s="265" t="s">
        <v>117</v>
      </c>
      <c r="F67" s="265"/>
      <c r="G67" s="265"/>
      <c r="H67" s="265"/>
      <c r="I67" s="265"/>
      <c r="J67" s="9"/>
      <c r="K67" s="265" t="s">
        <v>118</v>
      </c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7">
        <f>'02e - elektro 2'!J32</f>
        <v>0</v>
      </c>
      <c r="AH67" s="268"/>
      <c r="AI67" s="268"/>
      <c r="AJ67" s="268"/>
      <c r="AK67" s="268"/>
      <c r="AL67" s="268"/>
      <c r="AM67" s="268"/>
      <c r="AN67" s="267">
        <f t="shared" si="0"/>
        <v>0</v>
      </c>
      <c r="AO67" s="268"/>
      <c r="AP67" s="268"/>
      <c r="AQ67" s="80" t="s">
        <v>85</v>
      </c>
      <c r="AR67" s="44"/>
      <c r="AS67" s="81">
        <v>0</v>
      </c>
      <c r="AT67" s="82">
        <f t="shared" si="1"/>
        <v>0</v>
      </c>
      <c r="AU67" s="83">
        <f>'02e - elektro 2'!P86</f>
        <v>0</v>
      </c>
      <c r="AV67" s="82">
        <f>'02e - elektro 2'!J35</f>
        <v>0</v>
      </c>
      <c r="AW67" s="82">
        <f>'02e - elektro 2'!J36</f>
        <v>0</v>
      </c>
      <c r="AX67" s="82">
        <f>'02e - elektro 2'!J37</f>
        <v>0</v>
      </c>
      <c r="AY67" s="82">
        <f>'02e - elektro 2'!J38</f>
        <v>0</v>
      </c>
      <c r="AZ67" s="82">
        <f>'02e - elektro 2'!F35</f>
        <v>0</v>
      </c>
      <c r="BA67" s="82">
        <f>'02e - elektro 2'!F36</f>
        <v>0</v>
      </c>
      <c r="BB67" s="82">
        <f>'02e - elektro 2'!F37</f>
        <v>0</v>
      </c>
      <c r="BC67" s="82">
        <f>'02e - elektro 2'!F38</f>
        <v>0</v>
      </c>
      <c r="BD67" s="84">
        <f>'02e - elektro 2'!F39</f>
        <v>0</v>
      </c>
      <c r="BT67" s="24" t="s">
        <v>81</v>
      </c>
      <c r="BV67" s="24" t="s">
        <v>74</v>
      </c>
      <c r="BW67" s="24" t="s">
        <v>119</v>
      </c>
      <c r="BX67" s="24" t="s">
        <v>104</v>
      </c>
      <c r="CL67" s="24" t="s">
        <v>19</v>
      </c>
    </row>
    <row r="68" spans="1:90" s="3" customFormat="1" ht="16.5" customHeight="1">
      <c r="A68" s="79" t="s">
        <v>82</v>
      </c>
      <c r="B68" s="44"/>
      <c r="C68" s="9"/>
      <c r="D68" s="9"/>
      <c r="E68" s="265" t="s">
        <v>120</v>
      </c>
      <c r="F68" s="265"/>
      <c r="G68" s="265"/>
      <c r="H68" s="265"/>
      <c r="I68" s="265"/>
      <c r="J68" s="9"/>
      <c r="K68" s="265" t="s">
        <v>121</v>
      </c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7">
        <f>'02f - Ochrana před bleskem 2'!J32</f>
        <v>0</v>
      </c>
      <c r="AH68" s="268"/>
      <c r="AI68" s="268"/>
      <c r="AJ68" s="268"/>
      <c r="AK68" s="268"/>
      <c r="AL68" s="268"/>
      <c r="AM68" s="268"/>
      <c r="AN68" s="267">
        <f t="shared" si="0"/>
        <v>0</v>
      </c>
      <c r="AO68" s="268"/>
      <c r="AP68" s="268"/>
      <c r="AQ68" s="80" t="s">
        <v>85</v>
      </c>
      <c r="AR68" s="44"/>
      <c r="AS68" s="81">
        <v>0</v>
      </c>
      <c r="AT68" s="82">
        <f t="shared" si="1"/>
        <v>0</v>
      </c>
      <c r="AU68" s="83">
        <f>'02f - Ochrana před bleskem 2'!P86</f>
        <v>0</v>
      </c>
      <c r="AV68" s="82">
        <f>'02f - Ochrana před bleskem 2'!J35</f>
        <v>0</v>
      </c>
      <c r="AW68" s="82">
        <f>'02f - Ochrana před bleskem 2'!J36</f>
        <v>0</v>
      </c>
      <c r="AX68" s="82">
        <f>'02f - Ochrana před bleskem 2'!J37</f>
        <v>0</v>
      </c>
      <c r="AY68" s="82">
        <f>'02f - Ochrana před bleskem 2'!J38</f>
        <v>0</v>
      </c>
      <c r="AZ68" s="82">
        <f>'02f - Ochrana před bleskem 2'!F35</f>
        <v>0</v>
      </c>
      <c r="BA68" s="82">
        <f>'02f - Ochrana před bleskem 2'!F36</f>
        <v>0</v>
      </c>
      <c r="BB68" s="82">
        <f>'02f - Ochrana před bleskem 2'!F37</f>
        <v>0</v>
      </c>
      <c r="BC68" s="82">
        <f>'02f - Ochrana před bleskem 2'!F38</f>
        <v>0</v>
      </c>
      <c r="BD68" s="84">
        <f>'02f - Ochrana před bleskem 2'!F39</f>
        <v>0</v>
      </c>
      <c r="BT68" s="24" t="s">
        <v>81</v>
      </c>
      <c r="BV68" s="24" t="s">
        <v>74</v>
      </c>
      <c r="BW68" s="24" t="s">
        <v>122</v>
      </c>
      <c r="BX68" s="24" t="s">
        <v>104</v>
      </c>
      <c r="CL68" s="24" t="s">
        <v>19</v>
      </c>
    </row>
    <row r="69" spans="2:91" s="6" customFormat="1" ht="16.5" customHeight="1">
      <c r="B69" s="70"/>
      <c r="C69" s="71"/>
      <c r="D69" s="266" t="s">
        <v>123</v>
      </c>
      <c r="E69" s="266"/>
      <c r="F69" s="266"/>
      <c r="G69" s="266"/>
      <c r="H69" s="266"/>
      <c r="I69" s="72"/>
      <c r="J69" s="266" t="s">
        <v>124</v>
      </c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71">
        <f>ROUND(SUM(AG70:AG75),2)</f>
        <v>0</v>
      </c>
      <c r="AH69" s="270"/>
      <c r="AI69" s="270"/>
      <c r="AJ69" s="270"/>
      <c r="AK69" s="270"/>
      <c r="AL69" s="270"/>
      <c r="AM69" s="270"/>
      <c r="AN69" s="269">
        <f t="shared" si="0"/>
        <v>0</v>
      </c>
      <c r="AO69" s="270"/>
      <c r="AP69" s="270"/>
      <c r="AQ69" s="73" t="s">
        <v>78</v>
      </c>
      <c r="AR69" s="70"/>
      <c r="AS69" s="74">
        <f>ROUND(SUM(AS70:AS75),2)</f>
        <v>0</v>
      </c>
      <c r="AT69" s="75">
        <f t="shared" si="1"/>
        <v>0</v>
      </c>
      <c r="AU69" s="76">
        <f>ROUND(SUM(AU70:AU75),5)</f>
        <v>0</v>
      </c>
      <c r="AV69" s="75">
        <f>ROUND(AZ69*L29,2)</f>
        <v>0</v>
      </c>
      <c r="AW69" s="75">
        <f>ROUND(BA69*L30,2)</f>
        <v>0</v>
      </c>
      <c r="AX69" s="75">
        <f>ROUND(BB69*L29,2)</f>
        <v>0</v>
      </c>
      <c r="AY69" s="75">
        <f>ROUND(BC69*L30,2)</f>
        <v>0</v>
      </c>
      <c r="AZ69" s="75">
        <f>ROUND(SUM(AZ70:AZ75),2)</f>
        <v>0</v>
      </c>
      <c r="BA69" s="75">
        <f>ROUND(SUM(BA70:BA75),2)</f>
        <v>0</v>
      </c>
      <c r="BB69" s="75">
        <f>ROUND(SUM(BB70:BB75),2)</f>
        <v>0</v>
      </c>
      <c r="BC69" s="75">
        <f>ROUND(SUM(BC70:BC75),2)</f>
        <v>0</v>
      </c>
      <c r="BD69" s="77">
        <f>ROUND(SUM(BD70:BD75),2)</f>
        <v>0</v>
      </c>
      <c r="BS69" s="78" t="s">
        <v>71</v>
      </c>
      <c r="BT69" s="78" t="s">
        <v>79</v>
      </c>
      <c r="BU69" s="78" t="s">
        <v>73</v>
      </c>
      <c r="BV69" s="78" t="s">
        <v>74</v>
      </c>
      <c r="BW69" s="78" t="s">
        <v>125</v>
      </c>
      <c r="BX69" s="78" t="s">
        <v>5</v>
      </c>
      <c r="CL69" s="78" t="s">
        <v>19</v>
      </c>
      <c r="CM69" s="78" t="s">
        <v>81</v>
      </c>
    </row>
    <row r="70" spans="1:90" s="3" customFormat="1" ht="16.5" customHeight="1">
      <c r="A70" s="79" t="s">
        <v>82</v>
      </c>
      <c r="B70" s="44"/>
      <c r="C70" s="9"/>
      <c r="D70" s="9"/>
      <c r="E70" s="265" t="s">
        <v>126</v>
      </c>
      <c r="F70" s="265"/>
      <c r="G70" s="265"/>
      <c r="H70" s="265"/>
      <c r="I70" s="265"/>
      <c r="J70" s="9"/>
      <c r="K70" s="265" t="s">
        <v>127</v>
      </c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7">
        <f>'03a - stavební část 3'!J32</f>
        <v>0</v>
      </c>
      <c r="AH70" s="268"/>
      <c r="AI70" s="268"/>
      <c r="AJ70" s="268"/>
      <c r="AK70" s="268"/>
      <c r="AL70" s="268"/>
      <c r="AM70" s="268"/>
      <c r="AN70" s="267">
        <f t="shared" si="0"/>
        <v>0</v>
      </c>
      <c r="AO70" s="268"/>
      <c r="AP70" s="268"/>
      <c r="AQ70" s="80" t="s">
        <v>85</v>
      </c>
      <c r="AR70" s="44"/>
      <c r="AS70" s="81">
        <v>0</v>
      </c>
      <c r="AT70" s="82">
        <f t="shared" si="1"/>
        <v>0</v>
      </c>
      <c r="AU70" s="83">
        <f>'03a - stavební část 3'!P109</f>
        <v>0</v>
      </c>
      <c r="AV70" s="82">
        <f>'03a - stavební část 3'!J35</f>
        <v>0</v>
      </c>
      <c r="AW70" s="82">
        <f>'03a - stavební část 3'!J36</f>
        <v>0</v>
      </c>
      <c r="AX70" s="82">
        <f>'03a - stavební část 3'!J37</f>
        <v>0</v>
      </c>
      <c r="AY70" s="82">
        <f>'03a - stavební část 3'!J38</f>
        <v>0</v>
      </c>
      <c r="AZ70" s="82">
        <f>'03a - stavební část 3'!F35</f>
        <v>0</v>
      </c>
      <c r="BA70" s="82">
        <f>'03a - stavební část 3'!F36</f>
        <v>0</v>
      </c>
      <c r="BB70" s="82">
        <f>'03a - stavební část 3'!F37</f>
        <v>0</v>
      </c>
      <c r="BC70" s="82">
        <f>'03a - stavební část 3'!F38</f>
        <v>0</v>
      </c>
      <c r="BD70" s="84">
        <f>'03a - stavební část 3'!F39</f>
        <v>0</v>
      </c>
      <c r="BT70" s="24" t="s">
        <v>81</v>
      </c>
      <c r="BV70" s="24" t="s">
        <v>74</v>
      </c>
      <c r="BW70" s="24" t="s">
        <v>128</v>
      </c>
      <c r="BX70" s="24" t="s">
        <v>125</v>
      </c>
      <c r="CL70" s="24" t="s">
        <v>19</v>
      </c>
    </row>
    <row r="71" spans="1:90" s="3" customFormat="1" ht="16.5" customHeight="1">
      <c r="A71" s="79" t="s">
        <v>82</v>
      </c>
      <c r="B71" s="44"/>
      <c r="C71" s="9"/>
      <c r="D71" s="9"/>
      <c r="E71" s="265" t="s">
        <v>129</v>
      </c>
      <c r="F71" s="265"/>
      <c r="G71" s="265"/>
      <c r="H71" s="265"/>
      <c r="I71" s="265"/>
      <c r="J71" s="9"/>
      <c r="K71" s="265" t="s">
        <v>130</v>
      </c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7">
        <f>'03b - VZT 3'!J32</f>
        <v>0</v>
      </c>
      <c r="AH71" s="268"/>
      <c r="AI71" s="268"/>
      <c r="AJ71" s="268"/>
      <c r="AK71" s="268"/>
      <c r="AL71" s="268"/>
      <c r="AM71" s="268"/>
      <c r="AN71" s="267">
        <f t="shared" si="0"/>
        <v>0</v>
      </c>
      <c r="AO71" s="268"/>
      <c r="AP71" s="268"/>
      <c r="AQ71" s="80" t="s">
        <v>85</v>
      </c>
      <c r="AR71" s="44"/>
      <c r="AS71" s="81">
        <v>0</v>
      </c>
      <c r="AT71" s="82">
        <f t="shared" si="1"/>
        <v>0</v>
      </c>
      <c r="AU71" s="83">
        <f>'03b - VZT 3'!P87</f>
        <v>0</v>
      </c>
      <c r="AV71" s="82">
        <f>'03b - VZT 3'!J35</f>
        <v>0</v>
      </c>
      <c r="AW71" s="82">
        <f>'03b - VZT 3'!J36</f>
        <v>0</v>
      </c>
      <c r="AX71" s="82">
        <f>'03b - VZT 3'!J37</f>
        <v>0</v>
      </c>
      <c r="AY71" s="82">
        <f>'03b - VZT 3'!J38</f>
        <v>0</v>
      </c>
      <c r="AZ71" s="82">
        <f>'03b - VZT 3'!F35</f>
        <v>0</v>
      </c>
      <c r="BA71" s="82">
        <f>'03b - VZT 3'!F36</f>
        <v>0</v>
      </c>
      <c r="BB71" s="82">
        <f>'03b - VZT 3'!F37</f>
        <v>0</v>
      </c>
      <c r="BC71" s="82">
        <f>'03b - VZT 3'!F38</f>
        <v>0</v>
      </c>
      <c r="BD71" s="84">
        <f>'03b - VZT 3'!F39</f>
        <v>0</v>
      </c>
      <c r="BT71" s="24" t="s">
        <v>81</v>
      </c>
      <c r="BV71" s="24" t="s">
        <v>74</v>
      </c>
      <c r="BW71" s="24" t="s">
        <v>131</v>
      </c>
      <c r="BX71" s="24" t="s">
        <v>125</v>
      </c>
      <c r="CL71" s="24" t="s">
        <v>19</v>
      </c>
    </row>
    <row r="72" spans="1:90" s="3" customFormat="1" ht="16.5" customHeight="1">
      <c r="A72" s="79" t="s">
        <v>82</v>
      </c>
      <c r="B72" s="44"/>
      <c r="C72" s="9"/>
      <c r="D72" s="9"/>
      <c r="E72" s="265" t="s">
        <v>132</v>
      </c>
      <c r="F72" s="265"/>
      <c r="G72" s="265"/>
      <c r="H72" s="265"/>
      <c r="I72" s="265"/>
      <c r="J72" s="9"/>
      <c r="K72" s="265" t="s">
        <v>133</v>
      </c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7">
        <f>'03c - UT 3'!J32</f>
        <v>0</v>
      </c>
      <c r="AH72" s="268"/>
      <c r="AI72" s="268"/>
      <c r="AJ72" s="268"/>
      <c r="AK72" s="268"/>
      <c r="AL72" s="268"/>
      <c r="AM72" s="268"/>
      <c r="AN72" s="267">
        <f t="shared" si="0"/>
        <v>0</v>
      </c>
      <c r="AO72" s="268"/>
      <c r="AP72" s="268"/>
      <c r="AQ72" s="80" t="s">
        <v>85</v>
      </c>
      <c r="AR72" s="44"/>
      <c r="AS72" s="81">
        <v>0</v>
      </c>
      <c r="AT72" s="82">
        <f t="shared" si="1"/>
        <v>0</v>
      </c>
      <c r="AU72" s="83">
        <f>'03c - UT 3'!P91</f>
        <v>0</v>
      </c>
      <c r="AV72" s="82">
        <f>'03c - UT 3'!J35</f>
        <v>0</v>
      </c>
      <c r="AW72" s="82">
        <f>'03c - UT 3'!J36</f>
        <v>0</v>
      </c>
      <c r="AX72" s="82">
        <f>'03c - UT 3'!J37</f>
        <v>0</v>
      </c>
      <c r="AY72" s="82">
        <f>'03c - UT 3'!J38</f>
        <v>0</v>
      </c>
      <c r="AZ72" s="82">
        <f>'03c - UT 3'!F35</f>
        <v>0</v>
      </c>
      <c r="BA72" s="82">
        <f>'03c - UT 3'!F36</f>
        <v>0</v>
      </c>
      <c r="BB72" s="82">
        <f>'03c - UT 3'!F37</f>
        <v>0</v>
      </c>
      <c r="BC72" s="82">
        <f>'03c - UT 3'!F38</f>
        <v>0</v>
      </c>
      <c r="BD72" s="84">
        <f>'03c - UT 3'!F39</f>
        <v>0</v>
      </c>
      <c r="BT72" s="24" t="s">
        <v>81</v>
      </c>
      <c r="BV72" s="24" t="s">
        <v>74</v>
      </c>
      <c r="BW72" s="24" t="s">
        <v>134</v>
      </c>
      <c r="BX72" s="24" t="s">
        <v>125</v>
      </c>
      <c r="CL72" s="24" t="s">
        <v>19</v>
      </c>
    </row>
    <row r="73" spans="1:90" s="3" customFormat="1" ht="16.5" customHeight="1">
      <c r="A73" s="79" t="s">
        <v>82</v>
      </c>
      <c r="B73" s="44"/>
      <c r="C73" s="9"/>
      <c r="D73" s="9"/>
      <c r="E73" s="265" t="s">
        <v>135</v>
      </c>
      <c r="F73" s="265"/>
      <c r="G73" s="265"/>
      <c r="H73" s="265"/>
      <c r="I73" s="265"/>
      <c r="J73" s="9"/>
      <c r="K73" s="265" t="s">
        <v>136</v>
      </c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7">
        <f>'03d - ZTI 3'!J32</f>
        <v>0</v>
      </c>
      <c r="AH73" s="268"/>
      <c r="AI73" s="268"/>
      <c r="AJ73" s="268"/>
      <c r="AK73" s="268"/>
      <c r="AL73" s="268"/>
      <c r="AM73" s="268"/>
      <c r="AN73" s="267">
        <f t="shared" si="0"/>
        <v>0</v>
      </c>
      <c r="AO73" s="268"/>
      <c r="AP73" s="268"/>
      <c r="AQ73" s="80" t="s">
        <v>85</v>
      </c>
      <c r="AR73" s="44"/>
      <c r="AS73" s="81">
        <v>0</v>
      </c>
      <c r="AT73" s="82">
        <f t="shared" si="1"/>
        <v>0</v>
      </c>
      <c r="AU73" s="83">
        <f>'03d - ZTI 3'!P96</f>
        <v>0</v>
      </c>
      <c r="AV73" s="82">
        <f>'03d - ZTI 3'!J35</f>
        <v>0</v>
      </c>
      <c r="AW73" s="82">
        <f>'03d - ZTI 3'!J36</f>
        <v>0</v>
      </c>
      <c r="AX73" s="82">
        <f>'03d - ZTI 3'!J37</f>
        <v>0</v>
      </c>
      <c r="AY73" s="82">
        <f>'03d - ZTI 3'!J38</f>
        <v>0</v>
      </c>
      <c r="AZ73" s="82">
        <f>'03d - ZTI 3'!F35</f>
        <v>0</v>
      </c>
      <c r="BA73" s="82">
        <f>'03d - ZTI 3'!F36</f>
        <v>0</v>
      </c>
      <c r="BB73" s="82">
        <f>'03d - ZTI 3'!F37</f>
        <v>0</v>
      </c>
      <c r="BC73" s="82">
        <f>'03d - ZTI 3'!F38</f>
        <v>0</v>
      </c>
      <c r="BD73" s="84">
        <f>'03d - ZTI 3'!F39</f>
        <v>0</v>
      </c>
      <c r="BT73" s="24" t="s">
        <v>81</v>
      </c>
      <c r="BV73" s="24" t="s">
        <v>74</v>
      </c>
      <c r="BW73" s="24" t="s">
        <v>137</v>
      </c>
      <c r="BX73" s="24" t="s">
        <v>125</v>
      </c>
      <c r="CL73" s="24" t="s">
        <v>19</v>
      </c>
    </row>
    <row r="74" spans="1:90" s="3" customFormat="1" ht="16.5" customHeight="1">
      <c r="A74" s="79" t="s">
        <v>82</v>
      </c>
      <c r="B74" s="44"/>
      <c r="C74" s="9"/>
      <c r="D74" s="9"/>
      <c r="E74" s="265" t="s">
        <v>138</v>
      </c>
      <c r="F74" s="265"/>
      <c r="G74" s="265"/>
      <c r="H74" s="265"/>
      <c r="I74" s="265"/>
      <c r="J74" s="9"/>
      <c r="K74" s="265" t="s">
        <v>139</v>
      </c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7">
        <f>'03e - elektro 3'!J32</f>
        <v>0</v>
      </c>
      <c r="AH74" s="268"/>
      <c r="AI74" s="268"/>
      <c r="AJ74" s="268"/>
      <c r="AK74" s="268"/>
      <c r="AL74" s="268"/>
      <c r="AM74" s="268"/>
      <c r="AN74" s="267">
        <f t="shared" si="0"/>
        <v>0</v>
      </c>
      <c r="AO74" s="268"/>
      <c r="AP74" s="268"/>
      <c r="AQ74" s="80" t="s">
        <v>85</v>
      </c>
      <c r="AR74" s="44"/>
      <c r="AS74" s="81">
        <v>0</v>
      </c>
      <c r="AT74" s="82">
        <f t="shared" si="1"/>
        <v>0</v>
      </c>
      <c r="AU74" s="83">
        <f>'03e - elektro 3'!P86</f>
        <v>0</v>
      </c>
      <c r="AV74" s="82">
        <f>'03e - elektro 3'!J35</f>
        <v>0</v>
      </c>
      <c r="AW74" s="82">
        <f>'03e - elektro 3'!J36</f>
        <v>0</v>
      </c>
      <c r="AX74" s="82">
        <f>'03e - elektro 3'!J37</f>
        <v>0</v>
      </c>
      <c r="AY74" s="82">
        <f>'03e - elektro 3'!J38</f>
        <v>0</v>
      </c>
      <c r="AZ74" s="82">
        <f>'03e - elektro 3'!F35</f>
        <v>0</v>
      </c>
      <c r="BA74" s="82">
        <f>'03e - elektro 3'!F36</f>
        <v>0</v>
      </c>
      <c r="BB74" s="82">
        <f>'03e - elektro 3'!F37</f>
        <v>0</v>
      </c>
      <c r="BC74" s="82">
        <f>'03e - elektro 3'!F38</f>
        <v>0</v>
      </c>
      <c r="BD74" s="84">
        <f>'03e - elektro 3'!F39</f>
        <v>0</v>
      </c>
      <c r="BT74" s="24" t="s">
        <v>81</v>
      </c>
      <c r="BV74" s="24" t="s">
        <v>74</v>
      </c>
      <c r="BW74" s="24" t="s">
        <v>140</v>
      </c>
      <c r="BX74" s="24" t="s">
        <v>125</v>
      </c>
      <c r="CL74" s="24" t="s">
        <v>19</v>
      </c>
    </row>
    <row r="75" spans="1:90" s="3" customFormat="1" ht="16.5" customHeight="1">
      <c r="A75" s="79" t="s">
        <v>82</v>
      </c>
      <c r="B75" s="44"/>
      <c r="C75" s="9"/>
      <c r="D75" s="9"/>
      <c r="E75" s="265" t="s">
        <v>141</v>
      </c>
      <c r="F75" s="265"/>
      <c r="G75" s="265"/>
      <c r="H75" s="265"/>
      <c r="I75" s="265"/>
      <c r="J75" s="9"/>
      <c r="K75" s="265" t="s">
        <v>142</v>
      </c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7">
        <f>'03f - Ochrana před bleskem 3'!J32</f>
        <v>0</v>
      </c>
      <c r="AH75" s="268"/>
      <c r="AI75" s="268"/>
      <c r="AJ75" s="268"/>
      <c r="AK75" s="268"/>
      <c r="AL75" s="268"/>
      <c r="AM75" s="268"/>
      <c r="AN75" s="267">
        <f t="shared" si="0"/>
        <v>0</v>
      </c>
      <c r="AO75" s="268"/>
      <c r="AP75" s="268"/>
      <c r="AQ75" s="80" t="s">
        <v>85</v>
      </c>
      <c r="AR75" s="44"/>
      <c r="AS75" s="81">
        <v>0</v>
      </c>
      <c r="AT75" s="82">
        <f t="shared" si="1"/>
        <v>0</v>
      </c>
      <c r="AU75" s="83">
        <f>'03f - Ochrana před bleskem 3'!P86</f>
        <v>0</v>
      </c>
      <c r="AV75" s="82">
        <f>'03f - Ochrana před bleskem 3'!J35</f>
        <v>0</v>
      </c>
      <c r="AW75" s="82">
        <f>'03f - Ochrana před bleskem 3'!J36</f>
        <v>0</v>
      </c>
      <c r="AX75" s="82">
        <f>'03f - Ochrana před bleskem 3'!J37</f>
        <v>0</v>
      </c>
      <c r="AY75" s="82">
        <f>'03f - Ochrana před bleskem 3'!J38</f>
        <v>0</v>
      </c>
      <c r="AZ75" s="82">
        <f>'03f - Ochrana před bleskem 3'!F35</f>
        <v>0</v>
      </c>
      <c r="BA75" s="82">
        <f>'03f - Ochrana před bleskem 3'!F36</f>
        <v>0</v>
      </c>
      <c r="BB75" s="82">
        <f>'03f - Ochrana před bleskem 3'!F37</f>
        <v>0</v>
      </c>
      <c r="BC75" s="82">
        <f>'03f - Ochrana před bleskem 3'!F38</f>
        <v>0</v>
      </c>
      <c r="BD75" s="84">
        <f>'03f - Ochrana před bleskem 3'!F39</f>
        <v>0</v>
      </c>
      <c r="BT75" s="24" t="s">
        <v>81</v>
      </c>
      <c r="BV75" s="24" t="s">
        <v>74</v>
      </c>
      <c r="BW75" s="24" t="s">
        <v>143</v>
      </c>
      <c r="BX75" s="24" t="s">
        <v>125</v>
      </c>
      <c r="CL75" s="24" t="s">
        <v>19</v>
      </c>
    </row>
    <row r="76" spans="2:91" s="6" customFormat="1" ht="16.5" customHeight="1">
      <c r="B76" s="70"/>
      <c r="C76" s="71"/>
      <c r="D76" s="266" t="s">
        <v>144</v>
      </c>
      <c r="E76" s="266"/>
      <c r="F76" s="266"/>
      <c r="G76" s="266"/>
      <c r="H76" s="266"/>
      <c r="I76" s="72"/>
      <c r="J76" s="266" t="s">
        <v>145</v>
      </c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71">
        <f>ROUND(SUM(AG77:AG79),2)</f>
        <v>0</v>
      </c>
      <c r="AH76" s="270"/>
      <c r="AI76" s="270"/>
      <c r="AJ76" s="270"/>
      <c r="AK76" s="270"/>
      <c r="AL76" s="270"/>
      <c r="AM76" s="270"/>
      <c r="AN76" s="269">
        <f t="shared" si="0"/>
        <v>0</v>
      </c>
      <c r="AO76" s="270"/>
      <c r="AP76" s="270"/>
      <c r="AQ76" s="73" t="s">
        <v>78</v>
      </c>
      <c r="AR76" s="70"/>
      <c r="AS76" s="74">
        <f>ROUND(SUM(AS77:AS79),2)</f>
        <v>0</v>
      </c>
      <c r="AT76" s="75">
        <f t="shared" si="1"/>
        <v>0</v>
      </c>
      <c r="AU76" s="76">
        <f>ROUND(SUM(AU77:AU79),5)</f>
        <v>0</v>
      </c>
      <c r="AV76" s="75">
        <f>ROUND(AZ76*L29,2)</f>
        <v>0</v>
      </c>
      <c r="AW76" s="75">
        <f>ROUND(BA76*L30,2)</f>
        <v>0</v>
      </c>
      <c r="AX76" s="75">
        <f>ROUND(BB76*L29,2)</f>
        <v>0</v>
      </c>
      <c r="AY76" s="75">
        <f>ROUND(BC76*L30,2)</f>
        <v>0</v>
      </c>
      <c r="AZ76" s="75">
        <f>ROUND(SUM(AZ77:AZ79),2)</f>
        <v>0</v>
      </c>
      <c r="BA76" s="75">
        <f>ROUND(SUM(BA77:BA79),2)</f>
        <v>0</v>
      </c>
      <c r="BB76" s="75">
        <f>ROUND(SUM(BB77:BB79),2)</f>
        <v>0</v>
      </c>
      <c r="BC76" s="75">
        <f>ROUND(SUM(BC77:BC79),2)</f>
        <v>0</v>
      </c>
      <c r="BD76" s="77">
        <f>ROUND(SUM(BD77:BD79),2)</f>
        <v>0</v>
      </c>
      <c r="BS76" s="78" t="s">
        <v>71</v>
      </c>
      <c r="BT76" s="78" t="s">
        <v>79</v>
      </c>
      <c r="BU76" s="78" t="s">
        <v>73</v>
      </c>
      <c r="BV76" s="78" t="s">
        <v>74</v>
      </c>
      <c r="BW76" s="78" t="s">
        <v>146</v>
      </c>
      <c r="BX76" s="78" t="s">
        <v>5</v>
      </c>
      <c r="CL76" s="78" t="s">
        <v>19</v>
      </c>
      <c r="CM76" s="78" t="s">
        <v>81</v>
      </c>
    </row>
    <row r="77" spans="1:90" s="3" customFormat="1" ht="16.5" customHeight="1">
      <c r="A77" s="79" t="s">
        <v>82</v>
      </c>
      <c r="B77" s="44"/>
      <c r="C77" s="9"/>
      <c r="D77" s="9"/>
      <c r="E77" s="265" t="s">
        <v>147</v>
      </c>
      <c r="F77" s="265"/>
      <c r="G77" s="265"/>
      <c r="H77" s="265"/>
      <c r="I77" s="265"/>
      <c r="J77" s="9"/>
      <c r="K77" s="265" t="s">
        <v>148</v>
      </c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7">
        <f>'04a - stavební část 4'!J32</f>
        <v>0</v>
      </c>
      <c r="AH77" s="268"/>
      <c r="AI77" s="268"/>
      <c r="AJ77" s="268"/>
      <c r="AK77" s="268"/>
      <c r="AL77" s="268"/>
      <c r="AM77" s="268"/>
      <c r="AN77" s="267">
        <f t="shared" si="0"/>
        <v>0</v>
      </c>
      <c r="AO77" s="268"/>
      <c r="AP77" s="268"/>
      <c r="AQ77" s="80" t="s">
        <v>85</v>
      </c>
      <c r="AR77" s="44"/>
      <c r="AS77" s="81">
        <v>0</v>
      </c>
      <c r="AT77" s="82">
        <f t="shared" si="1"/>
        <v>0</v>
      </c>
      <c r="AU77" s="83">
        <f>'04a - stavební část 4'!P96</f>
        <v>0</v>
      </c>
      <c r="AV77" s="82">
        <f>'04a - stavební část 4'!J35</f>
        <v>0</v>
      </c>
      <c r="AW77" s="82">
        <f>'04a - stavební část 4'!J36</f>
        <v>0</v>
      </c>
      <c r="AX77" s="82">
        <f>'04a - stavební část 4'!J37</f>
        <v>0</v>
      </c>
      <c r="AY77" s="82">
        <f>'04a - stavební část 4'!J38</f>
        <v>0</v>
      </c>
      <c r="AZ77" s="82">
        <f>'04a - stavební část 4'!F35</f>
        <v>0</v>
      </c>
      <c r="BA77" s="82">
        <f>'04a - stavební část 4'!F36</f>
        <v>0</v>
      </c>
      <c r="BB77" s="82">
        <f>'04a - stavební část 4'!F37</f>
        <v>0</v>
      </c>
      <c r="BC77" s="82">
        <f>'04a - stavební část 4'!F38</f>
        <v>0</v>
      </c>
      <c r="BD77" s="84">
        <f>'04a - stavební část 4'!F39</f>
        <v>0</v>
      </c>
      <c r="BT77" s="24" t="s">
        <v>81</v>
      </c>
      <c r="BV77" s="24" t="s">
        <v>74</v>
      </c>
      <c r="BW77" s="24" t="s">
        <v>149</v>
      </c>
      <c r="BX77" s="24" t="s">
        <v>146</v>
      </c>
      <c r="CL77" s="24" t="s">
        <v>19</v>
      </c>
    </row>
    <row r="78" spans="1:90" s="3" customFormat="1" ht="16.5" customHeight="1">
      <c r="A78" s="79" t="s">
        <v>82</v>
      </c>
      <c r="B78" s="44"/>
      <c r="C78" s="9"/>
      <c r="D78" s="9"/>
      <c r="E78" s="265" t="s">
        <v>150</v>
      </c>
      <c r="F78" s="265"/>
      <c r="G78" s="265"/>
      <c r="H78" s="265"/>
      <c r="I78" s="265"/>
      <c r="J78" s="9"/>
      <c r="K78" s="265" t="s">
        <v>151</v>
      </c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7">
        <f>'04d - ZTI 4'!J32</f>
        <v>0</v>
      </c>
      <c r="AH78" s="268"/>
      <c r="AI78" s="268"/>
      <c r="AJ78" s="268"/>
      <c r="AK78" s="268"/>
      <c r="AL78" s="268"/>
      <c r="AM78" s="268"/>
      <c r="AN78" s="267">
        <f t="shared" si="0"/>
        <v>0</v>
      </c>
      <c r="AO78" s="268"/>
      <c r="AP78" s="268"/>
      <c r="AQ78" s="80" t="s">
        <v>85</v>
      </c>
      <c r="AR78" s="44"/>
      <c r="AS78" s="81">
        <v>0</v>
      </c>
      <c r="AT78" s="82">
        <f t="shared" si="1"/>
        <v>0</v>
      </c>
      <c r="AU78" s="83">
        <f>'04d - ZTI 4'!P97</f>
        <v>0</v>
      </c>
      <c r="AV78" s="82">
        <f>'04d - ZTI 4'!J35</f>
        <v>0</v>
      </c>
      <c r="AW78" s="82">
        <f>'04d - ZTI 4'!J36</f>
        <v>0</v>
      </c>
      <c r="AX78" s="82">
        <f>'04d - ZTI 4'!J37</f>
        <v>0</v>
      </c>
      <c r="AY78" s="82">
        <f>'04d - ZTI 4'!J38</f>
        <v>0</v>
      </c>
      <c r="AZ78" s="82">
        <f>'04d - ZTI 4'!F35</f>
        <v>0</v>
      </c>
      <c r="BA78" s="82">
        <f>'04d - ZTI 4'!F36</f>
        <v>0</v>
      </c>
      <c r="BB78" s="82">
        <f>'04d - ZTI 4'!F37</f>
        <v>0</v>
      </c>
      <c r="BC78" s="82">
        <f>'04d - ZTI 4'!F38</f>
        <v>0</v>
      </c>
      <c r="BD78" s="84">
        <f>'04d - ZTI 4'!F39</f>
        <v>0</v>
      </c>
      <c r="BT78" s="24" t="s">
        <v>81</v>
      </c>
      <c r="BV78" s="24" t="s">
        <v>74</v>
      </c>
      <c r="BW78" s="24" t="s">
        <v>152</v>
      </c>
      <c r="BX78" s="24" t="s">
        <v>146</v>
      </c>
      <c r="CL78" s="24" t="s">
        <v>19</v>
      </c>
    </row>
    <row r="79" spans="1:90" s="3" customFormat="1" ht="16.5" customHeight="1">
      <c r="A79" s="79" t="s">
        <v>82</v>
      </c>
      <c r="B79" s="44"/>
      <c r="C79" s="9"/>
      <c r="D79" s="9"/>
      <c r="E79" s="265" t="s">
        <v>153</v>
      </c>
      <c r="F79" s="265"/>
      <c r="G79" s="265"/>
      <c r="H79" s="265"/>
      <c r="I79" s="265"/>
      <c r="J79" s="9"/>
      <c r="K79" s="265" t="s">
        <v>154</v>
      </c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7">
        <f>'04f - Ochrana před bleskem 4'!J32</f>
        <v>0</v>
      </c>
      <c r="AH79" s="268"/>
      <c r="AI79" s="268"/>
      <c r="AJ79" s="268"/>
      <c r="AK79" s="268"/>
      <c r="AL79" s="268"/>
      <c r="AM79" s="268"/>
      <c r="AN79" s="267">
        <f t="shared" si="0"/>
        <v>0</v>
      </c>
      <c r="AO79" s="268"/>
      <c r="AP79" s="268"/>
      <c r="AQ79" s="80" t="s">
        <v>85</v>
      </c>
      <c r="AR79" s="44"/>
      <c r="AS79" s="81">
        <v>0</v>
      </c>
      <c r="AT79" s="82">
        <f t="shared" si="1"/>
        <v>0</v>
      </c>
      <c r="AU79" s="83">
        <f>'04f - Ochrana před bleskem 4'!P86</f>
        <v>0</v>
      </c>
      <c r="AV79" s="82">
        <f>'04f - Ochrana před bleskem 4'!J35</f>
        <v>0</v>
      </c>
      <c r="AW79" s="82">
        <f>'04f - Ochrana před bleskem 4'!J36</f>
        <v>0</v>
      </c>
      <c r="AX79" s="82">
        <f>'04f - Ochrana před bleskem 4'!J37</f>
        <v>0</v>
      </c>
      <c r="AY79" s="82">
        <f>'04f - Ochrana před bleskem 4'!J38</f>
        <v>0</v>
      </c>
      <c r="AZ79" s="82">
        <f>'04f - Ochrana před bleskem 4'!F35</f>
        <v>0</v>
      </c>
      <c r="BA79" s="82">
        <f>'04f - Ochrana před bleskem 4'!F36</f>
        <v>0</v>
      </c>
      <c r="BB79" s="82">
        <f>'04f - Ochrana před bleskem 4'!F37</f>
        <v>0</v>
      </c>
      <c r="BC79" s="82">
        <f>'04f - Ochrana před bleskem 4'!F38</f>
        <v>0</v>
      </c>
      <c r="BD79" s="84">
        <f>'04f - Ochrana před bleskem 4'!F39</f>
        <v>0</v>
      </c>
      <c r="BT79" s="24" t="s">
        <v>81</v>
      </c>
      <c r="BV79" s="24" t="s">
        <v>74</v>
      </c>
      <c r="BW79" s="24" t="s">
        <v>155</v>
      </c>
      <c r="BX79" s="24" t="s">
        <v>146</v>
      </c>
      <c r="CL79" s="24" t="s">
        <v>19</v>
      </c>
    </row>
    <row r="80" spans="1:91" s="6" customFormat="1" ht="16.5" customHeight="1">
      <c r="A80" s="79" t="s">
        <v>82</v>
      </c>
      <c r="B80" s="70"/>
      <c r="C80" s="71"/>
      <c r="D80" s="266" t="s">
        <v>156</v>
      </c>
      <c r="E80" s="266"/>
      <c r="F80" s="266"/>
      <c r="G80" s="266"/>
      <c r="H80" s="266"/>
      <c r="I80" s="72"/>
      <c r="J80" s="266" t="s">
        <v>157</v>
      </c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9">
        <f>'05 - VRN'!J30</f>
        <v>0</v>
      </c>
      <c r="AH80" s="270"/>
      <c r="AI80" s="270"/>
      <c r="AJ80" s="270"/>
      <c r="AK80" s="270"/>
      <c r="AL80" s="270"/>
      <c r="AM80" s="270"/>
      <c r="AN80" s="269">
        <f t="shared" si="0"/>
        <v>0</v>
      </c>
      <c r="AO80" s="270"/>
      <c r="AP80" s="270"/>
      <c r="AQ80" s="73" t="s">
        <v>78</v>
      </c>
      <c r="AR80" s="70"/>
      <c r="AS80" s="85">
        <v>0</v>
      </c>
      <c r="AT80" s="86">
        <f t="shared" si="1"/>
        <v>0</v>
      </c>
      <c r="AU80" s="87">
        <f>'05 - VRN'!P83</f>
        <v>0</v>
      </c>
      <c r="AV80" s="86">
        <f>'05 - VRN'!J33</f>
        <v>0</v>
      </c>
      <c r="AW80" s="86">
        <f>'05 - VRN'!J34</f>
        <v>0</v>
      </c>
      <c r="AX80" s="86">
        <f>'05 - VRN'!J35</f>
        <v>0</v>
      </c>
      <c r="AY80" s="86">
        <f>'05 - VRN'!J36</f>
        <v>0</v>
      </c>
      <c r="AZ80" s="86">
        <f>'05 - VRN'!F33</f>
        <v>0</v>
      </c>
      <c r="BA80" s="86">
        <f>'05 - VRN'!F34</f>
        <v>0</v>
      </c>
      <c r="BB80" s="86">
        <f>'05 - VRN'!F35</f>
        <v>0</v>
      </c>
      <c r="BC80" s="86">
        <f>'05 - VRN'!F36</f>
        <v>0</v>
      </c>
      <c r="BD80" s="88">
        <f>'05 - VRN'!F37</f>
        <v>0</v>
      </c>
      <c r="BT80" s="78" t="s">
        <v>79</v>
      </c>
      <c r="BV80" s="78" t="s">
        <v>74</v>
      </c>
      <c r="BW80" s="78" t="s">
        <v>158</v>
      </c>
      <c r="BX80" s="78" t="s">
        <v>5</v>
      </c>
      <c r="CL80" s="78" t="s">
        <v>19</v>
      </c>
      <c r="CM80" s="78" t="s">
        <v>81</v>
      </c>
    </row>
    <row r="81" spans="2:44" s="1" customFormat="1" ht="30" customHeight="1">
      <c r="B81" s="31"/>
      <c r="AR81" s="31"/>
    </row>
    <row r="82" spans="2:44" s="1" customFormat="1" ht="6.9" customHeight="1"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31"/>
    </row>
  </sheetData>
  <sheetProtection algorithmName="SHA-512" hashValue="KMEp40uufKBwRc3yJy3vk9pMJ81nH2tMBFggG7ARJZ4fv61934D6K6csGxxKYBF9Ei1JrVJFBWB67OQCCYN/Lg==" saltValue="sy0QAmveqwJcrvcOFulJOvK04c9GmcyNJktYXdS9Iwz7Kxcwjekp1EXEcYSZf+/CJbc1uYxkb4azxVMR3G3NZg==" spinCount="100000" sheet="1" objects="1" scenarios="1" formatColumns="0" formatRows="0"/>
  <mergeCells count="142">
    <mergeCell ref="L33:P33"/>
    <mergeCell ref="AK33:AO33"/>
    <mergeCell ref="W33:AE33"/>
    <mergeCell ref="AK35:AO35"/>
    <mergeCell ref="X35:AB35"/>
    <mergeCell ref="AR2:BE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E63:I63"/>
    <mergeCell ref="K63:AF63"/>
    <mergeCell ref="AM47:AN47"/>
    <mergeCell ref="AM49:AP49"/>
    <mergeCell ref="AS49:AT51"/>
    <mergeCell ref="AM50:AP50"/>
    <mergeCell ref="AN52:AP52"/>
    <mergeCell ref="AG52:AM52"/>
    <mergeCell ref="AG55:AM55"/>
    <mergeCell ref="AN55:AP55"/>
    <mergeCell ref="AG56:AM56"/>
    <mergeCell ref="AN56:AP56"/>
    <mergeCell ref="AG57:AM57"/>
    <mergeCell ref="AN57:AP57"/>
    <mergeCell ref="AG58:AM58"/>
    <mergeCell ref="AN58:AP58"/>
    <mergeCell ref="AG59:AM59"/>
    <mergeCell ref="AN59:AP59"/>
    <mergeCell ref="AG60:AM60"/>
    <mergeCell ref="AN60:AP60"/>
    <mergeCell ref="AG54:AM54"/>
    <mergeCell ref="AN54:AP54"/>
    <mergeCell ref="K58:AF58"/>
    <mergeCell ref="E58:I58"/>
    <mergeCell ref="K59:AF59"/>
    <mergeCell ref="E59:I59"/>
    <mergeCell ref="K60:AF60"/>
    <mergeCell ref="E60:I60"/>
    <mergeCell ref="K61:AF61"/>
    <mergeCell ref="E61:I61"/>
    <mergeCell ref="J62:AF62"/>
    <mergeCell ref="D62:H62"/>
    <mergeCell ref="L45:AO45"/>
    <mergeCell ref="I52:AF52"/>
    <mergeCell ref="C52:G52"/>
    <mergeCell ref="J55:AF55"/>
    <mergeCell ref="D55:H55"/>
    <mergeCell ref="K56:AF56"/>
    <mergeCell ref="E56:I56"/>
    <mergeCell ref="K57:AF57"/>
    <mergeCell ref="E57:I57"/>
    <mergeCell ref="AN76:AP76"/>
    <mergeCell ref="AG76:AM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E79:I79"/>
    <mergeCell ref="K79:AF79"/>
    <mergeCell ref="D80:H80"/>
    <mergeCell ref="J80:AF80"/>
    <mergeCell ref="AN61:AP61"/>
    <mergeCell ref="AG61:AM61"/>
    <mergeCell ref="AN62:AP62"/>
    <mergeCell ref="AG62:AM62"/>
    <mergeCell ref="AN63:AP63"/>
    <mergeCell ref="AG63:AM63"/>
    <mergeCell ref="AN64:AP64"/>
    <mergeCell ref="AG64:AM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E74:I74"/>
    <mergeCell ref="K74:AF74"/>
    <mergeCell ref="K75:AF75"/>
    <mergeCell ref="E75:I75"/>
    <mergeCell ref="D76:H76"/>
    <mergeCell ref="J76:AF76"/>
    <mergeCell ref="K77:AF77"/>
    <mergeCell ref="E77:I77"/>
    <mergeCell ref="K78:AF78"/>
    <mergeCell ref="E78:I78"/>
    <mergeCell ref="J69:AF69"/>
    <mergeCell ref="D69:H69"/>
    <mergeCell ref="K70:AF70"/>
    <mergeCell ref="E70:I70"/>
    <mergeCell ref="E71:I71"/>
    <mergeCell ref="K71:AF71"/>
    <mergeCell ref="E72:I72"/>
    <mergeCell ref="K72:AF72"/>
    <mergeCell ref="K73:AF73"/>
    <mergeCell ref="E73:I73"/>
    <mergeCell ref="E64:I64"/>
    <mergeCell ref="K64:AF64"/>
    <mergeCell ref="K65:AF65"/>
    <mergeCell ref="E65:I65"/>
    <mergeCell ref="K66:AF66"/>
    <mergeCell ref="E66:I66"/>
    <mergeCell ref="E67:I67"/>
    <mergeCell ref="K67:AF67"/>
    <mergeCell ref="E68:I68"/>
    <mergeCell ref="K68:AF68"/>
  </mergeCells>
  <hyperlinks>
    <hyperlink ref="A56" location="'01a - stavební část 1'!C2" display="/"/>
    <hyperlink ref="A57" location="'01b - VZT 1'!C2" display="/"/>
    <hyperlink ref="A58" location="'01c - UT 1'!C2" display="/"/>
    <hyperlink ref="A59" location="'01d - ZTI 1'!C2" display="/"/>
    <hyperlink ref="A60" location="'01e - elektro 1'!C2" display="/"/>
    <hyperlink ref="A61" location="'01f - Ochrana před bleskem 1'!C2" display="/"/>
    <hyperlink ref="A63" location="'02a - stavební část 2'!C2" display="/"/>
    <hyperlink ref="A64" location="'02b - VZT 2'!C2" display="/"/>
    <hyperlink ref="A65" location="'02c - UT 2'!C2" display="/"/>
    <hyperlink ref="A66" location="'02d - ZTI 2'!C2" display="/"/>
    <hyperlink ref="A67" location="'02e - elektro 2'!C2" display="/"/>
    <hyperlink ref="A68" location="'02f - Ochrana před bleskem 2'!C2" display="/"/>
    <hyperlink ref="A70" location="'03a - stavební část 3'!C2" display="/"/>
    <hyperlink ref="A71" location="'03b - VZT 3'!C2" display="/"/>
    <hyperlink ref="A72" location="'03c - UT 3'!C2" display="/"/>
    <hyperlink ref="A73" location="'03d - ZTI 3'!C2" display="/"/>
    <hyperlink ref="A74" location="'03e - elektro 3'!C2" display="/"/>
    <hyperlink ref="A75" location="'03f - Ochrana před bleskem 3'!C2" display="/"/>
    <hyperlink ref="A77" location="'04a - stavební část 4'!C2" display="/"/>
    <hyperlink ref="A78" location="'04d - ZTI 4'!C2" display="/"/>
    <hyperlink ref="A79" location="'04f - Ochrana před bleskem 4'!C2" display="/"/>
    <hyperlink ref="A80" location="'05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7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113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2093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2677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ROUND(J91,2)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ROUND((SUM(BE91:BE172)),2)</f>
        <v>0</v>
      </c>
      <c r="I35" s="92">
        <v>0.21</v>
      </c>
      <c r="J35" s="82">
        <f>ROUND(((SUM(BE91:BE172))*I35),2)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ROUND((SUM(BF91:BF172)),2)</f>
        <v>0</v>
      </c>
      <c r="I36" s="92">
        <v>0.12</v>
      </c>
      <c r="J36" s="82">
        <f>ROUND(((SUM(BF91:BF172))*I36),2)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ROUND((SUM(BG91:BG172)),2)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ROUND((SUM(BH91:BH172)),2)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ROUND((SUM(BI91:BI172)),2)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2093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02c - UT 2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J91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168</v>
      </c>
      <c r="E64" s="104"/>
      <c r="F64" s="104"/>
      <c r="G64" s="104"/>
      <c r="H64" s="104"/>
      <c r="I64" s="104"/>
      <c r="J64" s="105">
        <f>J92</f>
        <v>0</v>
      </c>
      <c r="L64" s="102"/>
    </row>
    <row r="65" spans="2:12" s="9" customFormat="1" ht="19.95" customHeight="1">
      <c r="B65" s="106"/>
      <c r="D65" s="107" t="s">
        <v>173</v>
      </c>
      <c r="E65" s="108"/>
      <c r="F65" s="108"/>
      <c r="G65" s="108"/>
      <c r="H65" s="108"/>
      <c r="I65" s="108"/>
      <c r="J65" s="109">
        <f>J93</f>
        <v>0</v>
      </c>
      <c r="L65" s="106"/>
    </row>
    <row r="66" spans="2:12" s="8" customFormat="1" ht="24.9" customHeight="1">
      <c r="B66" s="102"/>
      <c r="D66" s="103" t="s">
        <v>175</v>
      </c>
      <c r="E66" s="104"/>
      <c r="F66" s="104"/>
      <c r="G66" s="104"/>
      <c r="H66" s="104"/>
      <c r="I66" s="104"/>
      <c r="J66" s="105">
        <f>J101</f>
        <v>0</v>
      </c>
      <c r="L66" s="102"/>
    </row>
    <row r="67" spans="2:12" s="9" customFormat="1" ht="19.95" customHeight="1">
      <c r="B67" s="106"/>
      <c r="D67" s="107" t="s">
        <v>1498</v>
      </c>
      <c r="E67" s="108"/>
      <c r="F67" s="108"/>
      <c r="G67" s="108"/>
      <c r="H67" s="108"/>
      <c r="I67" s="108"/>
      <c r="J67" s="109">
        <f>J102</f>
        <v>0</v>
      </c>
      <c r="L67" s="106"/>
    </row>
    <row r="68" spans="2:12" s="9" customFormat="1" ht="19.95" customHeight="1">
      <c r="B68" s="106"/>
      <c r="D68" s="107" t="s">
        <v>1499</v>
      </c>
      <c r="E68" s="108"/>
      <c r="F68" s="108"/>
      <c r="G68" s="108"/>
      <c r="H68" s="108"/>
      <c r="I68" s="108"/>
      <c r="J68" s="109">
        <f>J124</f>
        <v>0</v>
      </c>
      <c r="L68" s="106"/>
    </row>
    <row r="69" spans="2:12" s="9" customFormat="1" ht="19.95" customHeight="1">
      <c r="B69" s="106"/>
      <c r="D69" s="107" t="s">
        <v>1500</v>
      </c>
      <c r="E69" s="108"/>
      <c r="F69" s="108"/>
      <c r="G69" s="108"/>
      <c r="H69" s="108"/>
      <c r="I69" s="108"/>
      <c r="J69" s="109">
        <f>J149</f>
        <v>0</v>
      </c>
      <c r="L69" s="106"/>
    </row>
    <row r="70" spans="2:12" s="1" customFormat="1" ht="21.75" customHeight="1">
      <c r="B70" s="31"/>
      <c r="L70" s="31"/>
    </row>
    <row r="71" spans="2:12" s="1" customFormat="1" ht="6.9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1"/>
    </row>
    <row r="75" spans="2:12" s="1" customFormat="1" ht="6.9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31"/>
    </row>
    <row r="76" spans="2:12" s="1" customFormat="1" ht="24.9" customHeight="1">
      <c r="B76" s="31"/>
      <c r="C76" s="20" t="s">
        <v>195</v>
      </c>
      <c r="L76" s="31"/>
    </row>
    <row r="77" spans="2:12" s="1" customFormat="1" ht="6.9" customHeight="1">
      <c r="B77" s="31"/>
      <c r="L77" s="31"/>
    </row>
    <row r="78" spans="2:12" s="1" customFormat="1" ht="12" customHeight="1">
      <c r="B78" s="31"/>
      <c r="C78" s="26" t="s">
        <v>16</v>
      </c>
      <c r="L78" s="31"/>
    </row>
    <row r="79" spans="2:12" s="1" customFormat="1" ht="16.5" customHeight="1">
      <c r="B79" s="31"/>
      <c r="E79" s="306" t="str">
        <f>E7</f>
        <v>Multifunkční centrum při ZŠ Gen. Svobody Arnultovice rev.1</v>
      </c>
      <c r="F79" s="307"/>
      <c r="G79" s="307"/>
      <c r="H79" s="307"/>
      <c r="L79" s="31"/>
    </row>
    <row r="80" spans="2:12" ht="12" customHeight="1">
      <c r="B80" s="19"/>
      <c r="C80" s="26" t="s">
        <v>160</v>
      </c>
      <c r="L80" s="19"/>
    </row>
    <row r="81" spans="2:12" s="1" customFormat="1" ht="16.5" customHeight="1">
      <c r="B81" s="31"/>
      <c r="E81" s="306" t="s">
        <v>2093</v>
      </c>
      <c r="F81" s="308"/>
      <c r="G81" s="308"/>
      <c r="H81" s="308"/>
      <c r="L81" s="31"/>
    </row>
    <row r="82" spans="2:12" s="1" customFormat="1" ht="12" customHeight="1">
      <c r="B82" s="31"/>
      <c r="C82" s="26" t="s">
        <v>162</v>
      </c>
      <c r="L82" s="31"/>
    </row>
    <row r="83" spans="2:12" s="1" customFormat="1" ht="16.5" customHeight="1">
      <c r="B83" s="31"/>
      <c r="E83" s="272" t="str">
        <f>E11</f>
        <v>02c - UT 2</v>
      </c>
      <c r="F83" s="308"/>
      <c r="G83" s="308"/>
      <c r="H83" s="308"/>
      <c r="L83" s="31"/>
    </row>
    <row r="84" spans="2:12" s="1" customFormat="1" ht="6.9" customHeight="1">
      <c r="B84" s="31"/>
      <c r="L84" s="31"/>
    </row>
    <row r="85" spans="2:12" s="1" customFormat="1" ht="12" customHeight="1">
      <c r="B85" s="31"/>
      <c r="C85" s="26" t="s">
        <v>21</v>
      </c>
      <c r="F85" s="24" t="str">
        <f>F14</f>
        <v>Nový Bor</v>
      </c>
      <c r="I85" s="26" t="s">
        <v>23</v>
      </c>
      <c r="J85" s="48" t="str">
        <f>IF(J14="","",J14)</f>
        <v>22. 12. 2023</v>
      </c>
      <c r="L85" s="31"/>
    </row>
    <row r="86" spans="2:12" s="1" customFormat="1" ht="6.9" customHeight="1">
      <c r="B86" s="31"/>
      <c r="L86" s="31"/>
    </row>
    <row r="87" spans="2:12" s="1" customFormat="1" ht="15.15" customHeight="1">
      <c r="B87" s="31"/>
      <c r="C87" s="26" t="s">
        <v>25</v>
      </c>
      <c r="F87" s="24" t="str">
        <f>E17</f>
        <v>Město Nový Bor</v>
      </c>
      <c r="I87" s="26" t="s">
        <v>31</v>
      </c>
      <c r="J87" s="29" t="str">
        <f>E23</f>
        <v>R. Voce</v>
      </c>
      <c r="L87" s="31"/>
    </row>
    <row r="88" spans="2:12" s="1" customFormat="1" ht="15.15" customHeight="1">
      <c r="B88" s="31"/>
      <c r="C88" s="26" t="s">
        <v>29</v>
      </c>
      <c r="F88" s="24" t="str">
        <f>IF(E20="","",E20)</f>
        <v>Vyplň údaj</v>
      </c>
      <c r="I88" s="26" t="s">
        <v>34</v>
      </c>
      <c r="J88" s="29" t="str">
        <f>E26</f>
        <v>J. Nešněra</v>
      </c>
      <c r="L88" s="31"/>
    </row>
    <row r="89" spans="2:12" s="1" customFormat="1" ht="10.35" customHeight="1">
      <c r="B89" s="31"/>
      <c r="L89" s="31"/>
    </row>
    <row r="90" spans="2:20" s="10" customFormat="1" ht="29.25" customHeight="1">
      <c r="B90" s="110"/>
      <c r="C90" s="111" t="s">
        <v>196</v>
      </c>
      <c r="D90" s="112" t="s">
        <v>57</v>
      </c>
      <c r="E90" s="112" t="s">
        <v>53</v>
      </c>
      <c r="F90" s="112" t="s">
        <v>54</v>
      </c>
      <c r="G90" s="112" t="s">
        <v>197</v>
      </c>
      <c r="H90" s="112" t="s">
        <v>198</v>
      </c>
      <c r="I90" s="112" t="s">
        <v>199</v>
      </c>
      <c r="J90" s="112" t="s">
        <v>166</v>
      </c>
      <c r="K90" s="113" t="s">
        <v>200</v>
      </c>
      <c r="L90" s="110"/>
      <c r="M90" s="55" t="s">
        <v>19</v>
      </c>
      <c r="N90" s="56" t="s">
        <v>42</v>
      </c>
      <c r="O90" s="56" t="s">
        <v>201</v>
      </c>
      <c r="P90" s="56" t="s">
        <v>202</v>
      </c>
      <c r="Q90" s="56" t="s">
        <v>203</v>
      </c>
      <c r="R90" s="56" t="s">
        <v>204</v>
      </c>
      <c r="S90" s="56" t="s">
        <v>205</v>
      </c>
      <c r="T90" s="57" t="s">
        <v>206</v>
      </c>
    </row>
    <row r="91" spans="2:63" s="1" customFormat="1" ht="22.8" customHeight="1">
      <c r="B91" s="31"/>
      <c r="C91" s="60" t="s">
        <v>207</v>
      </c>
      <c r="J91" s="114">
        <f>BK91</f>
        <v>0</v>
      </c>
      <c r="L91" s="31"/>
      <c r="M91" s="58"/>
      <c r="N91" s="49"/>
      <c r="O91" s="49"/>
      <c r="P91" s="115">
        <f>P92+P101</f>
        <v>0</v>
      </c>
      <c r="Q91" s="49"/>
      <c r="R91" s="115">
        <f>R92+R101</f>
        <v>0.29433</v>
      </c>
      <c r="S91" s="49"/>
      <c r="T91" s="116">
        <f>T92+T101</f>
        <v>0.24258000000000002</v>
      </c>
      <c r="AT91" s="16" t="s">
        <v>71</v>
      </c>
      <c r="AU91" s="16" t="s">
        <v>167</v>
      </c>
      <c r="BK91" s="117">
        <f>BK92+BK101</f>
        <v>0</v>
      </c>
    </row>
    <row r="92" spans="2:63" s="11" customFormat="1" ht="25.95" customHeight="1">
      <c r="B92" s="118"/>
      <c r="D92" s="119" t="s">
        <v>71</v>
      </c>
      <c r="E92" s="120" t="s">
        <v>208</v>
      </c>
      <c r="F92" s="120" t="s">
        <v>209</v>
      </c>
      <c r="I92" s="121"/>
      <c r="J92" s="122">
        <f>BK92</f>
        <v>0</v>
      </c>
      <c r="L92" s="118"/>
      <c r="M92" s="123"/>
      <c r="P92" s="124">
        <f>P93</f>
        <v>0</v>
      </c>
      <c r="R92" s="124">
        <f>R93</f>
        <v>0</v>
      </c>
      <c r="T92" s="125">
        <f>T93</f>
        <v>0</v>
      </c>
      <c r="AR92" s="119" t="s">
        <v>79</v>
      </c>
      <c r="AT92" s="126" t="s">
        <v>71</v>
      </c>
      <c r="AU92" s="126" t="s">
        <v>72</v>
      </c>
      <c r="AY92" s="119" t="s">
        <v>210</v>
      </c>
      <c r="BK92" s="127">
        <f>BK93</f>
        <v>0</v>
      </c>
    </row>
    <row r="93" spans="2:63" s="11" customFormat="1" ht="22.8" customHeight="1">
      <c r="B93" s="118"/>
      <c r="D93" s="119" t="s">
        <v>71</v>
      </c>
      <c r="E93" s="128" t="s">
        <v>327</v>
      </c>
      <c r="F93" s="128" t="s">
        <v>328</v>
      </c>
      <c r="I93" s="121"/>
      <c r="J93" s="129">
        <f>BK93</f>
        <v>0</v>
      </c>
      <c r="L93" s="118"/>
      <c r="M93" s="123"/>
      <c r="P93" s="124">
        <f>SUM(P94:P100)</f>
        <v>0</v>
      </c>
      <c r="R93" s="124">
        <f>SUM(R94:R100)</f>
        <v>0</v>
      </c>
      <c r="T93" s="125">
        <f>SUM(T94:T100)</f>
        <v>0</v>
      </c>
      <c r="AR93" s="119" t="s">
        <v>79</v>
      </c>
      <c r="AT93" s="126" t="s">
        <v>71</v>
      </c>
      <c r="AU93" s="126" t="s">
        <v>79</v>
      </c>
      <c r="AY93" s="119" t="s">
        <v>210</v>
      </c>
      <c r="BK93" s="127">
        <f>SUM(BK94:BK100)</f>
        <v>0</v>
      </c>
    </row>
    <row r="94" spans="2:65" s="1" customFormat="1" ht="24.15" customHeight="1">
      <c r="B94" s="31"/>
      <c r="C94" s="130" t="s">
        <v>79</v>
      </c>
      <c r="D94" s="130" t="s">
        <v>212</v>
      </c>
      <c r="E94" s="131" t="s">
        <v>330</v>
      </c>
      <c r="F94" s="132" t="s">
        <v>331</v>
      </c>
      <c r="G94" s="133" t="s">
        <v>332</v>
      </c>
      <c r="H94" s="134">
        <v>0.243</v>
      </c>
      <c r="I94" s="135"/>
      <c r="J94" s="136">
        <f>ROUND(I94*H94,2)</f>
        <v>0</v>
      </c>
      <c r="K94" s="132" t="s">
        <v>216</v>
      </c>
      <c r="L94" s="31"/>
      <c r="M94" s="137" t="s">
        <v>19</v>
      </c>
      <c r="N94" s="138" t="s">
        <v>43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217</v>
      </c>
      <c r="AT94" s="141" t="s">
        <v>212</v>
      </c>
      <c r="AU94" s="141" t="s">
        <v>81</v>
      </c>
      <c r="AY94" s="16" t="s">
        <v>210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79</v>
      </c>
      <c r="BK94" s="142">
        <f>ROUND(I94*H94,2)</f>
        <v>0</v>
      </c>
      <c r="BL94" s="16" t="s">
        <v>217</v>
      </c>
      <c r="BM94" s="141" t="s">
        <v>2678</v>
      </c>
    </row>
    <row r="95" spans="2:47" s="1" customFormat="1" ht="19.2">
      <c r="B95" s="31"/>
      <c r="D95" s="143" t="s">
        <v>219</v>
      </c>
      <c r="F95" s="144" t="s">
        <v>334</v>
      </c>
      <c r="I95" s="145"/>
      <c r="L95" s="31"/>
      <c r="M95" s="146"/>
      <c r="T95" s="52"/>
      <c r="AT95" s="16" t="s">
        <v>219</v>
      </c>
      <c r="AU95" s="16" t="s">
        <v>81</v>
      </c>
    </row>
    <row r="96" spans="2:47" s="1" customFormat="1" ht="10.2">
      <c r="B96" s="31"/>
      <c r="D96" s="147" t="s">
        <v>221</v>
      </c>
      <c r="F96" s="148" t="s">
        <v>335</v>
      </c>
      <c r="I96" s="145"/>
      <c r="L96" s="31"/>
      <c r="M96" s="146"/>
      <c r="T96" s="52"/>
      <c r="AT96" s="16" t="s">
        <v>221</v>
      </c>
      <c r="AU96" s="16" t="s">
        <v>81</v>
      </c>
    </row>
    <row r="97" spans="2:65" s="1" customFormat="1" ht="24.15" customHeight="1">
      <c r="B97" s="31"/>
      <c r="C97" s="130" t="s">
        <v>81</v>
      </c>
      <c r="D97" s="130" t="s">
        <v>212</v>
      </c>
      <c r="E97" s="131" t="s">
        <v>337</v>
      </c>
      <c r="F97" s="132" t="s">
        <v>338</v>
      </c>
      <c r="G97" s="133" t="s">
        <v>332</v>
      </c>
      <c r="H97" s="134">
        <v>0.972</v>
      </c>
      <c r="I97" s="135"/>
      <c r="J97" s="136">
        <f>ROUND(I97*H97,2)</f>
        <v>0</v>
      </c>
      <c r="K97" s="132" t="s">
        <v>216</v>
      </c>
      <c r="L97" s="31"/>
      <c r="M97" s="137" t="s">
        <v>19</v>
      </c>
      <c r="N97" s="138" t="s">
        <v>43</v>
      </c>
      <c r="P97" s="139">
        <f>O97*H97</f>
        <v>0</v>
      </c>
      <c r="Q97" s="139">
        <v>0</v>
      </c>
      <c r="R97" s="139">
        <f>Q97*H97</f>
        <v>0</v>
      </c>
      <c r="S97" s="139">
        <v>0</v>
      </c>
      <c r="T97" s="140">
        <f>S97*H97</f>
        <v>0</v>
      </c>
      <c r="AR97" s="141" t="s">
        <v>217</v>
      </c>
      <c r="AT97" s="141" t="s">
        <v>212</v>
      </c>
      <c r="AU97" s="141" t="s">
        <v>81</v>
      </c>
      <c r="AY97" s="16" t="s">
        <v>210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6" t="s">
        <v>79</v>
      </c>
      <c r="BK97" s="142">
        <f>ROUND(I97*H97,2)</f>
        <v>0</v>
      </c>
      <c r="BL97" s="16" t="s">
        <v>217</v>
      </c>
      <c r="BM97" s="141" t="s">
        <v>2679</v>
      </c>
    </row>
    <row r="98" spans="2:47" s="1" customFormat="1" ht="28.8">
      <c r="B98" s="31"/>
      <c r="D98" s="143" t="s">
        <v>219</v>
      </c>
      <c r="F98" s="144" t="s">
        <v>340</v>
      </c>
      <c r="I98" s="145"/>
      <c r="L98" s="31"/>
      <c r="M98" s="146"/>
      <c r="T98" s="52"/>
      <c r="AT98" s="16" t="s">
        <v>219</v>
      </c>
      <c r="AU98" s="16" t="s">
        <v>81</v>
      </c>
    </row>
    <row r="99" spans="2:47" s="1" customFormat="1" ht="10.2">
      <c r="B99" s="31"/>
      <c r="D99" s="147" t="s">
        <v>221</v>
      </c>
      <c r="F99" s="148" t="s">
        <v>341</v>
      </c>
      <c r="I99" s="145"/>
      <c r="L99" s="31"/>
      <c r="M99" s="146"/>
      <c r="T99" s="52"/>
      <c r="AT99" s="16" t="s">
        <v>221</v>
      </c>
      <c r="AU99" s="16" t="s">
        <v>81</v>
      </c>
    </row>
    <row r="100" spans="2:51" s="12" customFormat="1" ht="10.2">
      <c r="B100" s="149"/>
      <c r="D100" s="143" t="s">
        <v>223</v>
      </c>
      <c r="F100" s="151" t="s">
        <v>2680</v>
      </c>
      <c r="H100" s="152">
        <v>0.972</v>
      </c>
      <c r="I100" s="153"/>
      <c r="L100" s="149"/>
      <c r="M100" s="154"/>
      <c r="T100" s="155"/>
      <c r="AT100" s="150" t="s">
        <v>223</v>
      </c>
      <c r="AU100" s="150" t="s">
        <v>81</v>
      </c>
      <c r="AV100" s="12" t="s">
        <v>81</v>
      </c>
      <c r="AW100" s="12" t="s">
        <v>4</v>
      </c>
      <c r="AX100" s="12" t="s">
        <v>79</v>
      </c>
      <c r="AY100" s="150" t="s">
        <v>210</v>
      </c>
    </row>
    <row r="101" spans="2:63" s="11" customFormat="1" ht="25.95" customHeight="1">
      <c r="B101" s="118"/>
      <c r="D101" s="119" t="s">
        <v>71</v>
      </c>
      <c r="E101" s="120" t="s">
        <v>391</v>
      </c>
      <c r="F101" s="120" t="s">
        <v>392</v>
      </c>
      <c r="I101" s="121"/>
      <c r="J101" s="122">
        <f>BK101</f>
        <v>0</v>
      </c>
      <c r="L101" s="118"/>
      <c r="M101" s="123"/>
      <c r="P101" s="124">
        <f>P102+P124+P149</f>
        <v>0</v>
      </c>
      <c r="R101" s="124">
        <f>R102+R124+R149</f>
        <v>0.29433</v>
      </c>
      <c r="T101" s="125">
        <f>T102+T124+T149</f>
        <v>0.24258000000000002</v>
      </c>
      <c r="AR101" s="119" t="s">
        <v>81</v>
      </c>
      <c r="AT101" s="126" t="s">
        <v>71</v>
      </c>
      <c r="AU101" s="126" t="s">
        <v>72</v>
      </c>
      <c r="AY101" s="119" t="s">
        <v>210</v>
      </c>
      <c r="BK101" s="127">
        <f>BK102+BK124+BK149</f>
        <v>0</v>
      </c>
    </row>
    <row r="102" spans="2:63" s="11" customFormat="1" ht="22.8" customHeight="1">
      <c r="B102" s="118"/>
      <c r="D102" s="119" t="s">
        <v>71</v>
      </c>
      <c r="E102" s="128" t="s">
        <v>1504</v>
      </c>
      <c r="F102" s="128" t="s">
        <v>1505</v>
      </c>
      <c r="I102" s="121"/>
      <c r="J102" s="129">
        <f>BK102</f>
        <v>0</v>
      </c>
      <c r="L102" s="118"/>
      <c r="M102" s="123"/>
      <c r="P102" s="124">
        <f>SUM(P103:P123)</f>
        <v>0</v>
      </c>
      <c r="R102" s="124">
        <f>SUM(R103:R123)</f>
        <v>0.08532000000000001</v>
      </c>
      <c r="T102" s="125">
        <f>SUM(T103:T123)</f>
        <v>0.1728</v>
      </c>
      <c r="AR102" s="119" t="s">
        <v>81</v>
      </c>
      <c r="AT102" s="126" t="s">
        <v>71</v>
      </c>
      <c r="AU102" s="126" t="s">
        <v>79</v>
      </c>
      <c r="AY102" s="119" t="s">
        <v>210</v>
      </c>
      <c r="BK102" s="127">
        <f>SUM(BK103:BK123)</f>
        <v>0</v>
      </c>
    </row>
    <row r="103" spans="2:65" s="1" customFormat="1" ht="24.15" customHeight="1">
      <c r="B103" s="31"/>
      <c r="C103" s="130" t="s">
        <v>234</v>
      </c>
      <c r="D103" s="130" t="s">
        <v>212</v>
      </c>
      <c r="E103" s="131" t="s">
        <v>1506</v>
      </c>
      <c r="F103" s="132" t="s">
        <v>1507</v>
      </c>
      <c r="G103" s="133" t="s">
        <v>269</v>
      </c>
      <c r="H103" s="134">
        <v>54</v>
      </c>
      <c r="I103" s="135"/>
      <c r="J103" s="136">
        <f>ROUND(I103*H103,2)</f>
        <v>0</v>
      </c>
      <c r="K103" s="132" t="s">
        <v>216</v>
      </c>
      <c r="L103" s="31"/>
      <c r="M103" s="137" t="s">
        <v>19</v>
      </c>
      <c r="N103" s="138" t="s">
        <v>43</v>
      </c>
      <c r="P103" s="139">
        <f>O103*H103</f>
        <v>0</v>
      </c>
      <c r="Q103" s="139">
        <v>2E-05</v>
      </c>
      <c r="R103" s="139">
        <f>Q103*H103</f>
        <v>0.00108</v>
      </c>
      <c r="S103" s="139">
        <v>0.0032</v>
      </c>
      <c r="T103" s="140">
        <f>S103*H103</f>
        <v>0.1728</v>
      </c>
      <c r="AR103" s="141" t="s">
        <v>311</v>
      </c>
      <c r="AT103" s="141" t="s">
        <v>212</v>
      </c>
      <c r="AU103" s="141" t="s">
        <v>81</v>
      </c>
      <c r="AY103" s="16" t="s">
        <v>210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79</v>
      </c>
      <c r="BK103" s="142">
        <f>ROUND(I103*H103,2)</f>
        <v>0</v>
      </c>
      <c r="BL103" s="16" t="s">
        <v>311</v>
      </c>
      <c r="BM103" s="141" t="s">
        <v>2681</v>
      </c>
    </row>
    <row r="104" spans="2:47" s="1" customFormat="1" ht="19.2">
      <c r="B104" s="31"/>
      <c r="D104" s="143" t="s">
        <v>219</v>
      </c>
      <c r="F104" s="144" t="s">
        <v>1509</v>
      </c>
      <c r="I104" s="145"/>
      <c r="L104" s="31"/>
      <c r="M104" s="146"/>
      <c r="T104" s="52"/>
      <c r="AT104" s="16" t="s">
        <v>219</v>
      </c>
      <c r="AU104" s="16" t="s">
        <v>81</v>
      </c>
    </row>
    <row r="105" spans="2:47" s="1" customFormat="1" ht="10.2">
      <c r="B105" s="31"/>
      <c r="D105" s="147" t="s">
        <v>221</v>
      </c>
      <c r="F105" s="148" t="s">
        <v>1510</v>
      </c>
      <c r="I105" s="145"/>
      <c r="L105" s="31"/>
      <c r="M105" s="146"/>
      <c r="T105" s="52"/>
      <c r="AT105" s="16" t="s">
        <v>221</v>
      </c>
      <c r="AU105" s="16" t="s">
        <v>81</v>
      </c>
    </row>
    <row r="106" spans="2:65" s="1" customFormat="1" ht="24.15" customHeight="1">
      <c r="B106" s="31"/>
      <c r="C106" s="130" t="s">
        <v>217</v>
      </c>
      <c r="D106" s="130" t="s">
        <v>212</v>
      </c>
      <c r="E106" s="131" t="s">
        <v>1511</v>
      </c>
      <c r="F106" s="132" t="s">
        <v>1512</v>
      </c>
      <c r="G106" s="133" t="s">
        <v>269</v>
      </c>
      <c r="H106" s="134">
        <v>4</v>
      </c>
      <c r="I106" s="135"/>
      <c r="J106" s="136">
        <f>ROUND(I106*H106,2)</f>
        <v>0</v>
      </c>
      <c r="K106" s="132" t="s">
        <v>216</v>
      </c>
      <c r="L106" s="31"/>
      <c r="M106" s="137" t="s">
        <v>19</v>
      </c>
      <c r="N106" s="138" t="s">
        <v>43</v>
      </c>
      <c r="P106" s="139">
        <f>O106*H106</f>
        <v>0</v>
      </c>
      <c r="Q106" s="139">
        <v>0.00051</v>
      </c>
      <c r="R106" s="139">
        <f>Q106*H106</f>
        <v>0.00204</v>
      </c>
      <c r="S106" s="139">
        <v>0</v>
      </c>
      <c r="T106" s="140">
        <f>S106*H106</f>
        <v>0</v>
      </c>
      <c r="AR106" s="141" t="s">
        <v>311</v>
      </c>
      <c r="AT106" s="141" t="s">
        <v>212</v>
      </c>
      <c r="AU106" s="141" t="s">
        <v>81</v>
      </c>
      <c r="AY106" s="16" t="s">
        <v>210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79</v>
      </c>
      <c r="BK106" s="142">
        <f>ROUND(I106*H106,2)</f>
        <v>0</v>
      </c>
      <c r="BL106" s="16" t="s">
        <v>311</v>
      </c>
      <c r="BM106" s="141" t="s">
        <v>2682</v>
      </c>
    </row>
    <row r="107" spans="2:47" s="1" customFormat="1" ht="28.8">
      <c r="B107" s="31"/>
      <c r="D107" s="143" t="s">
        <v>219</v>
      </c>
      <c r="F107" s="144" t="s">
        <v>1514</v>
      </c>
      <c r="I107" s="145"/>
      <c r="L107" s="31"/>
      <c r="M107" s="146"/>
      <c r="T107" s="52"/>
      <c r="AT107" s="16" t="s">
        <v>219</v>
      </c>
      <c r="AU107" s="16" t="s">
        <v>81</v>
      </c>
    </row>
    <row r="108" spans="2:47" s="1" customFormat="1" ht="10.2">
      <c r="B108" s="31"/>
      <c r="D108" s="147" t="s">
        <v>221</v>
      </c>
      <c r="F108" s="148" t="s">
        <v>1515</v>
      </c>
      <c r="I108" s="145"/>
      <c r="L108" s="31"/>
      <c r="M108" s="146"/>
      <c r="T108" s="52"/>
      <c r="AT108" s="16" t="s">
        <v>221</v>
      </c>
      <c r="AU108" s="16" t="s">
        <v>81</v>
      </c>
    </row>
    <row r="109" spans="2:65" s="1" customFormat="1" ht="24.15" customHeight="1">
      <c r="B109" s="31"/>
      <c r="C109" s="130" t="s">
        <v>225</v>
      </c>
      <c r="D109" s="130" t="s">
        <v>212</v>
      </c>
      <c r="E109" s="131" t="s">
        <v>1521</v>
      </c>
      <c r="F109" s="132" t="s">
        <v>1522</v>
      </c>
      <c r="G109" s="133" t="s">
        <v>269</v>
      </c>
      <c r="H109" s="134">
        <v>12</v>
      </c>
      <c r="I109" s="135"/>
      <c r="J109" s="136">
        <f>ROUND(I109*H109,2)</f>
        <v>0</v>
      </c>
      <c r="K109" s="132" t="s">
        <v>216</v>
      </c>
      <c r="L109" s="31"/>
      <c r="M109" s="137" t="s">
        <v>19</v>
      </c>
      <c r="N109" s="138" t="s">
        <v>43</v>
      </c>
      <c r="P109" s="139">
        <f>O109*H109</f>
        <v>0</v>
      </c>
      <c r="Q109" s="139">
        <v>0.00119</v>
      </c>
      <c r="R109" s="139">
        <f>Q109*H109</f>
        <v>0.014280000000000001</v>
      </c>
      <c r="S109" s="139">
        <v>0</v>
      </c>
      <c r="T109" s="140">
        <f>S109*H109</f>
        <v>0</v>
      </c>
      <c r="AR109" s="141" t="s">
        <v>311</v>
      </c>
      <c r="AT109" s="141" t="s">
        <v>212</v>
      </c>
      <c r="AU109" s="141" t="s">
        <v>81</v>
      </c>
      <c r="AY109" s="16" t="s">
        <v>210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6" t="s">
        <v>79</v>
      </c>
      <c r="BK109" s="142">
        <f>ROUND(I109*H109,2)</f>
        <v>0</v>
      </c>
      <c r="BL109" s="16" t="s">
        <v>311</v>
      </c>
      <c r="BM109" s="141" t="s">
        <v>2683</v>
      </c>
    </row>
    <row r="110" spans="2:47" s="1" customFormat="1" ht="28.8">
      <c r="B110" s="31"/>
      <c r="D110" s="143" t="s">
        <v>219</v>
      </c>
      <c r="F110" s="144" t="s">
        <v>1524</v>
      </c>
      <c r="I110" s="145"/>
      <c r="L110" s="31"/>
      <c r="M110" s="146"/>
      <c r="T110" s="52"/>
      <c r="AT110" s="16" t="s">
        <v>219</v>
      </c>
      <c r="AU110" s="16" t="s">
        <v>81</v>
      </c>
    </row>
    <row r="111" spans="2:47" s="1" customFormat="1" ht="10.2">
      <c r="B111" s="31"/>
      <c r="D111" s="147" t="s">
        <v>221</v>
      </c>
      <c r="F111" s="148" t="s">
        <v>1525</v>
      </c>
      <c r="I111" s="145"/>
      <c r="L111" s="31"/>
      <c r="M111" s="146"/>
      <c r="T111" s="52"/>
      <c r="AT111" s="16" t="s">
        <v>221</v>
      </c>
      <c r="AU111" s="16" t="s">
        <v>81</v>
      </c>
    </row>
    <row r="112" spans="2:65" s="1" customFormat="1" ht="24.15" customHeight="1">
      <c r="B112" s="31"/>
      <c r="C112" s="130" t="s">
        <v>246</v>
      </c>
      <c r="D112" s="130" t="s">
        <v>212</v>
      </c>
      <c r="E112" s="131" t="s">
        <v>1526</v>
      </c>
      <c r="F112" s="132" t="s">
        <v>1527</v>
      </c>
      <c r="G112" s="133" t="s">
        <v>269</v>
      </c>
      <c r="H112" s="134">
        <v>22</v>
      </c>
      <c r="I112" s="135"/>
      <c r="J112" s="136">
        <f>ROUND(I112*H112,2)</f>
        <v>0</v>
      </c>
      <c r="K112" s="132" t="s">
        <v>216</v>
      </c>
      <c r="L112" s="31"/>
      <c r="M112" s="137" t="s">
        <v>19</v>
      </c>
      <c r="N112" s="138" t="s">
        <v>43</v>
      </c>
      <c r="P112" s="139">
        <f>O112*H112</f>
        <v>0</v>
      </c>
      <c r="Q112" s="139">
        <v>0.0015</v>
      </c>
      <c r="R112" s="139">
        <f>Q112*H112</f>
        <v>0.033</v>
      </c>
      <c r="S112" s="139">
        <v>0</v>
      </c>
      <c r="T112" s="140">
        <f>S112*H112</f>
        <v>0</v>
      </c>
      <c r="AR112" s="141" t="s">
        <v>311</v>
      </c>
      <c r="AT112" s="141" t="s">
        <v>212</v>
      </c>
      <c r="AU112" s="141" t="s">
        <v>81</v>
      </c>
      <c r="AY112" s="16" t="s">
        <v>210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79</v>
      </c>
      <c r="BK112" s="142">
        <f>ROUND(I112*H112,2)</f>
        <v>0</v>
      </c>
      <c r="BL112" s="16" t="s">
        <v>311</v>
      </c>
      <c r="BM112" s="141" t="s">
        <v>2684</v>
      </c>
    </row>
    <row r="113" spans="2:47" s="1" customFormat="1" ht="28.8">
      <c r="B113" s="31"/>
      <c r="D113" s="143" t="s">
        <v>219</v>
      </c>
      <c r="F113" s="144" t="s">
        <v>1529</v>
      </c>
      <c r="I113" s="145"/>
      <c r="L113" s="31"/>
      <c r="M113" s="146"/>
      <c r="T113" s="52"/>
      <c r="AT113" s="16" t="s">
        <v>219</v>
      </c>
      <c r="AU113" s="16" t="s">
        <v>81</v>
      </c>
    </row>
    <row r="114" spans="2:47" s="1" customFormat="1" ht="10.2">
      <c r="B114" s="31"/>
      <c r="D114" s="147" t="s">
        <v>221</v>
      </c>
      <c r="F114" s="148" t="s">
        <v>1530</v>
      </c>
      <c r="I114" s="145"/>
      <c r="L114" s="31"/>
      <c r="M114" s="146"/>
      <c r="T114" s="52"/>
      <c r="AT114" s="16" t="s">
        <v>221</v>
      </c>
      <c r="AU114" s="16" t="s">
        <v>81</v>
      </c>
    </row>
    <row r="115" spans="2:65" s="1" customFormat="1" ht="24.15" customHeight="1">
      <c r="B115" s="31"/>
      <c r="C115" s="130" t="s">
        <v>259</v>
      </c>
      <c r="D115" s="130" t="s">
        <v>212</v>
      </c>
      <c r="E115" s="131" t="s">
        <v>1531</v>
      </c>
      <c r="F115" s="132" t="s">
        <v>1532</v>
      </c>
      <c r="G115" s="133" t="s">
        <v>269</v>
      </c>
      <c r="H115" s="134">
        <v>18</v>
      </c>
      <c r="I115" s="135"/>
      <c r="J115" s="136">
        <f>ROUND(I115*H115,2)</f>
        <v>0</v>
      </c>
      <c r="K115" s="132" t="s">
        <v>216</v>
      </c>
      <c r="L115" s="31"/>
      <c r="M115" s="137" t="s">
        <v>19</v>
      </c>
      <c r="N115" s="138" t="s">
        <v>43</v>
      </c>
      <c r="P115" s="139">
        <f>O115*H115</f>
        <v>0</v>
      </c>
      <c r="Q115" s="139">
        <v>0.00194</v>
      </c>
      <c r="R115" s="139">
        <f>Q115*H115</f>
        <v>0.03492</v>
      </c>
      <c r="S115" s="139">
        <v>0</v>
      </c>
      <c r="T115" s="140">
        <f>S115*H115</f>
        <v>0</v>
      </c>
      <c r="AR115" s="141" t="s">
        <v>311</v>
      </c>
      <c r="AT115" s="141" t="s">
        <v>212</v>
      </c>
      <c r="AU115" s="141" t="s">
        <v>81</v>
      </c>
      <c r="AY115" s="16" t="s">
        <v>210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6" t="s">
        <v>79</v>
      </c>
      <c r="BK115" s="142">
        <f>ROUND(I115*H115,2)</f>
        <v>0</v>
      </c>
      <c r="BL115" s="16" t="s">
        <v>311</v>
      </c>
      <c r="BM115" s="141" t="s">
        <v>2685</v>
      </c>
    </row>
    <row r="116" spans="2:47" s="1" customFormat="1" ht="28.8">
      <c r="B116" s="31"/>
      <c r="D116" s="143" t="s">
        <v>219</v>
      </c>
      <c r="F116" s="144" t="s">
        <v>1534</v>
      </c>
      <c r="I116" s="145"/>
      <c r="L116" s="31"/>
      <c r="M116" s="146"/>
      <c r="T116" s="52"/>
      <c r="AT116" s="16" t="s">
        <v>219</v>
      </c>
      <c r="AU116" s="16" t="s">
        <v>81</v>
      </c>
    </row>
    <row r="117" spans="2:47" s="1" customFormat="1" ht="10.2">
      <c r="B117" s="31"/>
      <c r="D117" s="147" t="s">
        <v>221</v>
      </c>
      <c r="F117" s="148" t="s">
        <v>1535</v>
      </c>
      <c r="I117" s="145"/>
      <c r="L117" s="31"/>
      <c r="M117" s="146"/>
      <c r="T117" s="52"/>
      <c r="AT117" s="16" t="s">
        <v>221</v>
      </c>
      <c r="AU117" s="16" t="s">
        <v>81</v>
      </c>
    </row>
    <row r="118" spans="2:65" s="1" customFormat="1" ht="21.75" customHeight="1">
      <c r="B118" s="31"/>
      <c r="C118" s="130" t="s">
        <v>243</v>
      </c>
      <c r="D118" s="130" t="s">
        <v>212</v>
      </c>
      <c r="E118" s="131" t="s">
        <v>1536</v>
      </c>
      <c r="F118" s="132" t="s">
        <v>1537</v>
      </c>
      <c r="G118" s="133" t="s">
        <v>269</v>
      </c>
      <c r="H118" s="134">
        <v>56</v>
      </c>
      <c r="I118" s="135"/>
      <c r="J118" s="136">
        <f>ROUND(I118*H118,2)</f>
        <v>0</v>
      </c>
      <c r="K118" s="132" t="s">
        <v>216</v>
      </c>
      <c r="L118" s="31"/>
      <c r="M118" s="137" t="s">
        <v>19</v>
      </c>
      <c r="N118" s="138" t="s">
        <v>43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311</v>
      </c>
      <c r="AT118" s="141" t="s">
        <v>212</v>
      </c>
      <c r="AU118" s="141" t="s">
        <v>81</v>
      </c>
      <c r="AY118" s="16" t="s">
        <v>210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6" t="s">
        <v>79</v>
      </c>
      <c r="BK118" s="142">
        <f>ROUND(I118*H118,2)</f>
        <v>0</v>
      </c>
      <c r="BL118" s="16" t="s">
        <v>311</v>
      </c>
      <c r="BM118" s="141" t="s">
        <v>2686</v>
      </c>
    </row>
    <row r="119" spans="2:47" s="1" customFormat="1" ht="28.8">
      <c r="B119" s="31"/>
      <c r="D119" s="143" t="s">
        <v>219</v>
      </c>
      <c r="F119" s="144" t="s">
        <v>1539</v>
      </c>
      <c r="I119" s="145"/>
      <c r="L119" s="31"/>
      <c r="M119" s="146"/>
      <c r="T119" s="52"/>
      <c r="AT119" s="16" t="s">
        <v>219</v>
      </c>
      <c r="AU119" s="16" t="s">
        <v>81</v>
      </c>
    </row>
    <row r="120" spans="2:47" s="1" customFormat="1" ht="10.2">
      <c r="B120" s="31"/>
      <c r="D120" s="147" t="s">
        <v>221</v>
      </c>
      <c r="F120" s="148" t="s">
        <v>1540</v>
      </c>
      <c r="I120" s="145"/>
      <c r="L120" s="31"/>
      <c r="M120" s="146"/>
      <c r="T120" s="52"/>
      <c r="AT120" s="16" t="s">
        <v>221</v>
      </c>
      <c r="AU120" s="16" t="s">
        <v>81</v>
      </c>
    </row>
    <row r="121" spans="2:65" s="1" customFormat="1" ht="24.15" customHeight="1">
      <c r="B121" s="31"/>
      <c r="C121" s="130" t="s">
        <v>265</v>
      </c>
      <c r="D121" s="130" t="s">
        <v>212</v>
      </c>
      <c r="E121" s="131" t="s">
        <v>1541</v>
      </c>
      <c r="F121" s="132" t="s">
        <v>1542</v>
      </c>
      <c r="G121" s="133" t="s">
        <v>332</v>
      </c>
      <c r="H121" s="134">
        <v>0.085</v>
      </c>
      <c r="I121" s="135"/>
      <c r="J121" s="136">
        <f>ROUND(I121*H121,2)</f>
        <v>0</v>
      </c>
      <c r="K121" s="132" t="s">
        <v>216</v>
      </c>
      <c r="L121" s="31"/>
      <c r="M121" s="137" t="s">
        <v>19</v>
      </c>
      <c r="N121" s="138" t="s">
        <v>43</v>
      </c>
      <c r="P121" s="139">
        <f>O121*H121</f>
        <v>0</v>
      </c>
      <c r="Q121" s="139">
        <v>0</v>
      </c>
      <c r="R121" s="139">
        <f>Q121*H121</f>
        <v>0</v>
      </c>
      <c r="S121" s="139">
        <v>0</v>
      </c>
      <c r="T121" s="140">
        <f>S121*H121</f>
        <v>0</v>
      </c>
      <c r="AR121" s="141" t="s">
        <v>311</v>
      </c>
      <c r="AT121" s="141" t="s">
        <v>212</v>
      </c>
      <c r="AU121" s="141" t="s">
        <v>81</v>
      </c>
      <c r="AY121" s="16" t="s">
        <v>210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6" t="s">
        <v>79</v>
      </c>
      <c r="BK121" s="142">
        <f>ROUND(I121*H121,2)</f>
        <v>0</v>
      </c>
      <c r="BL121" s="16" t="s">
        <v>311</v>
      </c>
      <c r="BM121" s="141" t="s">
        <v>2687</v>
      </c>
    </row>
    <row r="122" spans="2:47" s="1" customFormat="1" ht="28.8">
      <c r="B122" s="31"/>
      <c r="D122" s="143" t="s">
        <v>219</v>
      </c>
      <c r="F122" s="144" t="s">
        <v>1544</v>
      </c>
      <c r="I122" s="145"/>
      <c r="L122" s="31"/>
      <c r="M122" s="146"/>
      <c r="T122" s="52"/>
      <c r="AT122" s="16" t="s">
        <v>219</v>
      </c>
      <c r="AU122" s="16" t="s">
        <v>81</v>
      </c>
    </row>
    <row r="123" spans="2:47" s="1" customFormat="1" ht="10.2">
      <c r="B123" s="31"/>
      <c r="D123" s="147" t="s">
        <v>221</v>
      </c>
      <c r="F123" s="148" t="s">
        <v>1545</v>
      </c>
      <c r="I123" s="145"/>
      <c r="L123" s="31"/>
      <c r="M123" s="146"/>
      <c r="T123" s="52"/>
      <c r="AT123" s="16" t="s">
        <v>221</v>
      </c>
      <c r="AU123" s="16" t="s">
        <v>81</v>
      </c>
    </row>
    <row r="124" spans="2:63" s="11" customFormat="1" ht="22.8" customHeight="1">
      <c r="B124" s="118"/>
      <c r="D124" s="119" t="s">
        <v>71</v>
      </c>
      <c r="E124" s="128" t="s">
        <v>1546</v>
      </c>
      <c r="F124" s="128" t="s">
        <v>1547</v>
      </c>
      <c r="I124" s="121"/>
      <c r="J124" s="129">
        <f>BK124</f>
        <v>0</v>
      </c>
      <c r="L124" s="118"/>
      <c r="M124" s="123"/>
      <c r="P124" s="124">
        <f>SUM(P125:P148)</f>
        <v>0</v>
      </c>
      <c r="R124" s="124">
        <f>SUM(R125:R148)</f>
        <v>0.00842</v>
      </c>
      <c r="T124" s="125">
        <f>SUM(T125:T148)</f>
        <v>0</v>
      </c>
      <c r="AR124" s="119" t="s">
        <v>81</v>
      </c>
      <c r="AT124" s="126" t="s">
        <v>71</v>
      </c>
      <c r="AU124" s="126" t="s">
        <v>79</v>
      </c>
      <c r="AY124" s="119" t="s">
        <v>210</v>
      </c>
      <c r="BK124" s="127">
        <f>SUM(BK125:BK148)</f>
        <v>0</v>
      </c>
    </row>
    <row r="125" spans="2:65" s="1" customFormat="1" ht="24.15" customHeight="1">
      <c r="B125" s="31"/>
      <c r="C125" s="130" t="s">
        <v>277</v>
      </c>
      <c r="D125" s="130" t="s">
        <v>212</v>
      </c>
      <c r="E125" s="131" t="s">
        <v>1548</v>
      </c>
      <c r="F125" s="132" t="s">
        <v>1549</v>
      </c>
      <c r="G125" s="133" t="s">
        <v>297</v>
      </c>
      <c r="H125" s="134">
        <v>2</v>
      </c>
      <c r="I125" s="135"/>
      <c r="J125" s="136">
        <f>ROUND(I125*H125,2)</f>
        <v>0</v>
      </c>
      <c r="K125" s="132" t="s">
        <v>216</v>
      </c>
      <c r="L125" s="31"/>
      <c r="M125" s="137" t="s">
        <v>19</v>
      </c>
      <c r="N125" s="138" t="s">
        <v>43</v>
      </c>
      <c r="P125" s="139">
        <f>O125*H125</f>
        <v>0</v>
      </c>
      <c r="Q125" s="139">
        <v>0.00022</v>
      </c>
      <c r="R125" s="139">
        <f>Q125*H125</f>
        <v>0.00044</v>
      </c>
      <c r="S125" s="139">
        <v>0</v>
      </c>
      <c r="T125" s="140">
        <f>S125*H125</f>
        <v>0</v>
      </c>
      <c r="AR125" s="141" t="s">
        <v>311</v>
      </c>
      <c r="AT125" s="141" t="s">
        <v>212</v>
      </c>
      <c r="AU125" s="141" t="s">
        <v>81</v>
      </c>
      <c r="AY125" s="16" t="s">
        <v>210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6" t="s">
        <v>79</v>
      </c>
      <c r="BK125" s="142">
        <f>ROUND(I125*H125,2)</f>
        <v>0</v>
      </c>
      <c r="BL125" s="16" t="s">
        <v>311</v>
      </c>
      <c r="BM125" s="141" t="s">
        <v>2688</v>
      </c>
    </row>
    <row r="126" spans="2:47" s="1" customFormat="1" ht="19.2">
      <c r="B126" s="31"/>
      <c r="D126" s="143" t="s">
        <v>219</v>
      </c>
      <c r="F126" s="144" t="s">
        <v>1551</v>
      </c>
      <c r="I126" s="145"/>
      <c r="L126" s="31"/>
      <c r="M126" s="146"/>
      <c r="T126" s="52"/>
      <c r="AT126" s="16" t="s">
        <v>219</v>
      </c>
      <c r="AU126" s="16" t="s">
        <v>81</v>
      </c>
    </row>
    <row r="127" spans="2:47" s="1" customFormat="1" ht="10.2">
      <c r="B127" s="31"/>
      <c r="D127" s="147" t="s">
        <v>221</v>
      </c>
      <c r="F127" s="148" t="s">
        <v>1552</v>
      </c>
      <c r="I127" s="145"/>
      <c r="L127" s="31"/>
      <c r="M127" s="146"/>
      <c r="T127" s="52"/>
      <c r="AT127" s="16" t="s">
        <v>221</v>
      </c>
      <c r="AU127" s="16" t="s">
        <v>81</v>
      </c>
    </row>
    <row r="128" spans="2:65" s="1" customFormat="1" ht="24.15" customHeight="1">
      <c r="B128" s="31"/>
      <c r="C128" s="130" t="s">
        <v>283</v>
      </c>
      <c r="D128" s="130" t="s">
        <v>212</v>
      </c>
      <c r="E128" s="131" t="s">
        <v>1553</v>
      </c>
      <c r="F128" s="132" t="s">
        <v>1554</v>
      </c>
      <c r="G128" s="133" t="s">
        <v>297</v>
      </c>
      <c r="H128" s="134">
        <v>6</v>
      </c>
      <c r="I128" s="135"/>
      <c r="J128" s="136">
        <f>ROUND(I128*H128,2)</f>
        <v>0</v>
      </c>
      <c r="K128" s="132" t="s">
        <v>216</v>
      </c>
      <c r="L128" s="31"/>
      <c r="M128" s="137" t="s">
        <v>19</v>
      </c>
      <c r="N128" s="138" t="s">
        <v>43</v>
      </c>
      <c r="P128" s="139">
        <f>O128*H128</f>
        <v>0</v>
      </c>
      <c r="Q128" s="139">
        <v>0.00022</v>
      </c>
      <c r="R128" s="139">
        <f>Q128*H128</f>
        <v>0.00132</v>
      </c>
      <c r="S128" s="139">
        <v>0</v>
      </c>
      <c r="T128" s="140">
        <f>S128*H128</f>
        <v>0</v>
      </c>
      <c r="AR128" s="141" t="s">
        <v>311</v>
      </c>
      <c r="AT128" s="141" t="s">
        <v>212</v>
      </c>
      <c r="AU128" s="141" t="s">
        <v>81</v>
      </c>
      <c r="AY128" s="16" t="s">
        <v>210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6" t="s">
        <v>79</v>
      </c>
      <c r="BK128" s="142">
        <f>ROUND(I128*H128,2)</f>
        <v>0</v>
      </c>
      <c r="BL128" s="16" t="s">
        <v>311</v>
      </c>
      <c r="BM128" s="141" t="s">
        <v>2689</v>
      </c>
    </row>
    <row r="129" spans="2:47" s="1" customFormat="1" ht="19.2">
      <c r="B129" s="31"/>
      <c r="D129" s="143" t="s">
        <v>219</v>
      </c>
      <c r="F129" s="144" t="s">
        <v>1556</v>
      </c>
      <c r="I129" s="145"/>
      <c r="L129" s="31"/>
      <c r="M129" s="146"/>
      <c r="T129" s="52"/>
      <c r="AT129" s="16" t="s">
        <v>219</v>
      </c>
      <c r="AU129" s="16" t="s">
        <v>81</v>
      </c>
    </row>
    <row r="130" spans="2:47" s="1" customFormat="1" ht="10.2">
      <c r="B130" s="31"/>
      <c r="D130" s="147" t="s">
        <v>221</v>
      </c>
      <c r="F130" s="148" t="s">
        <v>1557</v>
      </c>
      <c r="I130" s="145"/>
      <c r="L130" s="31"/>
      <c r="M130" s="146"/>
      <c r="T130" s="52"/>
      <c r="AT130" s="16" t="s">
        <v>221</v>
      </c>
      <c r="AU130" s="16" t="s">
        <v>81</v>
      </c>
    </row>
    <row r="131" spans="2:65" s="1" customFormat="1" ht="24.15" customHeight="1">
      <c r="B131" s="31"/>
      <c r="C131" s="130" t="s">
        <v>8</v>
      </c>
      <c r="D131" s="130" t="s">
        <v>212</v>
      </c>
      <c r="E131" s="131" t="s">
        <v>1558</v>
      </c>
      <c r="F131" s="132" t="s">
        <v>1559</v>
      </c>
      <c r="G131" s="133" t="s">
        <v>297</v>
      </c>
      <c r="H131" s="134">
        <v>6</v>
      </c>
      <c r="I131" s="135"/>
      <c r="J131" s="136">
        <f>ROUND(I131*H131,2)</f>
        <v>0</v>
      </c>
      <c r="K131" s="132" t="s">
        <v>216</v>
      </c>
      <c r="L131" s="31"/>
      <c r="M131" s="137" t="s">
        <v>19</v>
      </c>
      <c r="N131" s="138" t="s">
        <v>43</v>
      </c>
      <c r="P131" s="139">
        <f>O131*H131</f>
        <v>0</v>
      </c>
      <c r="Q131" s="139">
        <v>0.00014</v>
      </c>
      <c r="R131" s="139">
        <f>Q131*H131</f>
        <v>0.0008399999999999999</v>
      </c>
      <c r="S131" s="139">
        <v>0</v>
      </c>
      <c r="T131" s="140">
        <f>S131*H131</f>
        <v>0</v>
      </c>
      <c r="AR131" s="141" t="s">
        <v>311</v>
      </c>
      <c r="AT131" s="141" t="s">
        <v>212</v>
      </c>
      <c r="AU131" s="141" t="s">
        <v>81</v>
      </c>
      <c r="AY131" s="16" t="s">
        <v>210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6" t="s">
        <v>79</v>
      </c>
      <c r="BK131" s="142">
        <f>ROUND(I131*H131,2)</f>
        <v>0</v>
      </c>
      <c r="BL131" s="16" t="s">
        <v>311</v>
      </c>
      <c r="BM131" s="141" t="s">
        <v>2690</v>
      </c>
    </row>
    <row r="132" spans="2:47" s="1" customFormat="1" ht="19.2">
      <c r="B132" s="31"/>
      <c r="D132" s="143" t="s">
        <v>219</v>
      </c>
      <c r="F132" s="144" t="s">
        <v>1561</v>
      </c>
      <c r="I132" s="145"/>
      <c r="L132" s="31"/>
      <c r="M132" s="146"/>
      <c r="T132" s="52"/>
      <c r="AT132" s="16" t="s">
        <v>219</v>
      </c>
      <c r="AU132" s="16" t="s">
        <v>81</v>
      </c>
    </row>
    <row r="133" spans="2:47" s="1" customFormat="1" ht="10.2">
      <c r="B133" s="31"/>
      <c r="D133" s="147" t="s">
        <v>221</v>
      </c>
      <c r="F133" s="148" t="s">
        <v>1562</v>
      </c>
      <c r="I133" s="145"/>
      <c r="L133" s="31"/>
      <c r="M133" s="146"/>
      <c r="T133" s="52"/>
      <c r="AT133" s="16" t="s">
        <v>221</v>
      </c>
      <c r="AU133" s="16" t="s">
        <v>81</v>
      </c>
    </row>
    <row r="134" spans="2:65" s="1" customFormat="1" ht="24.15" customHeight="1">
      <c r="B134" s="31"/>
      <c r="C134" s="130" t="s">
        <v>294</v>
      </c>
      <c r="D134" s="130" t="s">
        <v>212</v>
      </c>
      <c r="E134" s="131" t="s">
        <v>1563</v>
      </c>
      <c r="F134" s="132" t="s">
        <v>1564</v>
      </c>
      <c r="G134" s="133" t="s">
        <v>297</v>
      </c>
      <c r="H134" s="134">
        <v>5</v>
      </c>
      <c r="I134" s="135"/>
      <c r="J134" s="136">
        <f>ROUND(I134*H134,2)</f>
        <v>0</v>
      </c>
      <c r="K134" s="132" t="s">
        <v>216</v>
      </c>
      <c r="L134" s="31"/>
      <c r="M134" s="137" t="s">
        <v>19</v>
      </c>
      <c r="N134" s="138" t="s">
        <v>43</v>
      </c>
      <c r="P134" s="139">
        <f>O134*H134</f>
        <v>0</v>
      </c>
      <c r="Q134" s="139">
        <v>0.0007</v>
      </c>
      <c r="R134" s="139">
        <f>Q134*H134</f>
        <v>0.0035</v>
      </c>
      <c r="S134" s="139">
        <v>0</v>
      </c>
      <c r="T134" s="140">
        <f>S134*H134</f>
        <v>0</v>
      </c>
      <c r="AR134" s="141" t="s">
        <v>311</v>
      </c>
      <c r="AT134" s="141" t="s">
        <v>212</v>
      </c>
      <c r="AU134" s="141" t="s">
        <v>81</v>
      </c>
      <c r="AY134" s="16" t="s">
        <v>210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79</v>
      </c>
      <c r="BK134" s="142">
        <f>ROUND(I134*H134,2)</f>
        <v>0</v>
      </c>
      <c r="BL134" s="16" t="s">
        <v>311</v>
      </c>
      <c r="BM134" s="141" t="s">
        <v>2691</v>
      </c>
    </row>
    <row r="135" spans="2:47" s="1" customFormat="1" ht="19.2">
      <c r="B135" s="31"/>
      <c r="D135" s="143" t="s">
        <v>219</v>
      </c>
      <c r="F135" s="144" t="s">
        <v>1566</v>
      </c>
      <c r="I135" s="145"/>
      <c r="L135" s="31"/>
      <c r="M135" s="146"/>
      <c r="T135" s="52"/>
      <c r="AT135" s="16" t="s">
        <v>219</v>
      </c>
      <c r="AU135" s="16" t="s">
        <v>81</v>
      </c>
    </row>
    <row r="136" spans="2:47" s="1" customFormat="1" ht="10.2">
      <c r="B136" s="31"/>
      <c r="D136" s="147" t="s">
        <v>221</v>
      </c>
      <c r="F136" s="148" t="s">
        <v>1567</v>
      </c>
      <c r="I136" s="145"/>
      <c r="L136" s="31"/>
      <c r="M136" s="146"/>
      <c r="T136" s="52"/>
      <c r="AT136" s="16" t="s">
        <v>221</v>
      </c>
      <c r="AU136" s="16" t="s">
        <v>81</v>
      </c>
    </row>
    <row r="137" spans="2:65" s="1" customFormat="1" ht="24.15" customHeight="1">
      <c r="B137" s="31"/>
      <c r="C137" s="130" t="s">
        <v>301</v>
      </c>
      <c r="D137" s="130" t="s">
        <v>212</v>
      </c>
      <c r="E137" s="131" t="s">
        <v>2692</v>
      </c>
      <c r="F137" s="132" t="s">
        <v>2693</v>
      </c>
      <c r="G137" s="133" t="s">
        <v>297</v>
      </c>
      <c r="H137" s="134">
        <v>1</v>
      </c>
      <c r="I137" s="135"/>
      <c r="J137" s="136">
        <f>ROUND(I137*H137,2)</f>
        <v>0</v>
      </c>
      <c r="K137" s="132" t="s">
        <v>216</v>
      </c>
      <c r="L137" s="31"/>
      <c r="M137" s="137" t="s">
        <v>19</v>
      </c>
      <c r="N137" s="138" t="s">
        <v>43</v>
      </c>
      <c r="P137" s="139">
        <f>O137*H137</f>
        <v>0</v>
      </c>
      <c r="Q137" s="139">
        <v>0.00021</v>
      </c>
      <c r="R137" s="139">
        <f>Q137*H137</f>
        <v>0.00021</v>
      </c>
      <c r="S137" s="139">
        <v>0</v>
      </c>
      <c r="T137" s="140">
        <f>S137*H137</f>
        <v>0</v>
      </c>
      <c r="AR137" s="141" t="s">
        <v>311</v>
      </c>
      <c r="AT137" s="141" t="s">
        <v>212</v>
      </c>
      <c r="AU137" s="141" t="s">
        <v>81</v>
      </c>
      <c r="AY137" s="16" t="s">
        <v>210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79</v>
      </c>
      <c r="BK137" s="142">
        <f>ROUND(I137*H137,2)</f>
        <v>0</v>
      </c>
      <c r="BL137" s="16" t="s">
        <v>311</v>
      </c>
      <c r="BM137" s="141" t="s">
        <v>2694</v>
      </c>
    </row>
    <row r="138" spans="2:47" s="1" customFormat="1" ht="10.2">
      <c r="B138" s="31"/>
      <c r="D138" s="143" t="s">
        <v>219</v>
      </c>
      <c r="F138" s="144" t="s">
        <v>2695</v>
      </c>
      <c r="I138" s="145"/>
      <c r="L138" s="31"/>
      <c r="M138" s="146"/>
      <c r="T138" s="52"/>
      <c r="AT138" s="16" t="s">
        <v>219</v>
      </c>
      <c r="AU138" s="16" t="s">
        <v>81</v>
      </c>
    </row>
    <row r="139" spans="2:47" s="1" customFormat="1" ht="10.2">
      <c r="B139" s="31"/>
      <c r="D139" s="147" t="s">
        <v>221</v>
      </c>
      <c r="F139" s="148" t="s">
        <v>2696</v>
      </c>
      <c r="I139" s="145"/>
      <c r="L139" s="31"/>
      <c r="M139" s="146"/>
      <c r="T139" s="52"/>
      <c r="AT139" s="16" t="s">
        <v>221</v>
      </c>
      <c r="AU139" s="16" t="s">
        <v>81</v>
      </c>
    </row>
    <row r="140" spans="2:65" s="1" customFormat="1" ht="21.75" customHeight="1">
      <c r="B140" s="31"/>
      <c r="C140" s="130" t="s">
        <v>305</v>
      </c>
      <c r="D140" s="130" t="s">
        <v>212</v>
      </c>
      <c r="E140" s="131" t="s">
        <v>2697</v>
      </c>
      <c r="F140" s="132" t="s">
        <v>2698</v>
      </c>
      <c r="G140" s="133" t="s">
        <v>297</v>
      </c>
      <c r="H140" s="134">
        <v>1</v>
      </c>
      <c r="I140" s="135"/>
      <c r="J140" s="136">
        <f>ROUND(I140*H140,2)</f>
        <v>0</v>
      </c>
      <c r="K140" s="132" t="s">
        <v>216</v>
      </c>
      <c r="L140" s="31"/>
      <c r="M140" s="137" t="s">
        <v>19</v>
      </c>
      <c r="N140" s="138" t="s">
        <v>43</v>
      </c>
      <c r="P140" s="139">
        <f>O140*H140</f>
        <v>0</v>
      </c>
      <c r="Q140" s="139">
        <v>0.0005</v>
      </c>
      <c r="R140" s="139">
        <f>Q140*H140</f>
        <v>0.0005</v>
      </c>
      <c r="S140" s="139">
        <v>0</v>
      </c>
      <c r="T140" s="140">
        <f>S140*H140</f>
        <v>0</v>
      </c>
      <c r="AR140" s="141" t="s">
        <v>311</v>
      </c>
      <c r="AT140" s="141" t="s">
        <v>212</v>
      </c>
      <c r="AU140" s="141" t="s">
        <v>81</v>
      </c>
      <c r="AY140" s="16" t="s">
        <v>210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79</v>
      </c>
      <c r="BK140" s="142">
        <f>ROUND(I140*H140,2)</f>
        <v>0</v>
      </c>
      <c r="BL140" s="16" t="s">
        <v>311</v>
      </c>
      <c r="BM140" s="141" t="s">
        <v>2699</v>
      </c>
    </row>
    <row r="141" spans="2:47" s="1" customFormat="1" ht="19.2">
      <c r="B141" s="31"/>
      <c r="D141" s="143" t="s">
        <v>219</v>
      </c>
      <c r="F141" s="144" t="s">
        <v>2700</v>
      </c>
      <c r="I141" s="145"/>
      <c r="L141" s="31"/>
      <c r="M141" s="146"/>
      <c r="T141" s="52"/>
      <c r="AT141" s="16" t="s">
        <v>219</v>
      </c>
      <c r="AU141" s="16" t="s">
        <v>81</v>
      </c>
    </row>
    <row r="142" spans="2:47" s="1" customFormat="1" ht="10.2">
      <c r="B142" s="31"/>
      <c r="D142" s="147" t="s">
        <v>221</v>
      </c>
      <c r="F142" s="148" t="s">
        <v>2701</v>
      </c>
      <c r="I142" s="145"/>
      <c r="L142" s="31"/>
      <c r="M142" s="146"/>
      <c r="T142" s="52"/>
      <c r="AT142" s="16" t="s">
        <v>221</v>
      </c>
      <c r="AU142" s="16" t="s">
        <v>81</v>
      </c>
    </row>
    <row r="143" spans="2:65" s="1" customFormat="1" ht="24.15" customHeight="1">
      <c r="B143" s="31"/>
      <c r="C143" s="130" t="s">
        <v>311</v>
      </c>
      <c r="D143" s="130" t="s">
        <v>212</v>
      </c>
      <c r="E143" s="131" t="s">
        <v>1573</v>
      </c>
      <c r="F143" s="132" t="s">
        <v>1574</v>
      </c>
      <c r="G143" s="133" t="s">
        <v>297</v>
      </c>
      <c r="H143" s="134">
        <v>1</v>
      </c>
      <c r="I143" s="135"/>
      <c r="J143" s="136">
        <f>ROUND(I143*H143,2)</f>
        <v>0</v>
      </c>
      <c r="K143" s="132" t="s">
        <v>216</v>
      </c>
      <c r="L143" s="31"/>
      <c r="M143" s="137" t="s">
        <v>19</v>
      </c>
      <c r="N143" s="138" t="s">
        <v>43</v>
      </c>
      <c r="P143" s="139">
        <f>O143*H143</f>
        <v>0</v>
      </c>
      <c r="Q143" s="139">
        <v>0.00107</v>
      </c>
      <c r="R143" s="139">
        <f>Q143*H143</f>
        <v>0.00107</v>
      </c>
      <c r="S143" s="139">
        <v>0</v>
      </c>
      <c r="T143" s="140">
        <f>S143*H143</f>
        <v>0</v>
      </c>
      <c r="AR143" s="141" t="s">
        <v>311</v>
      </c>
      <c r="AT143" s="141" t="s">
        <v>212</v>
      </c>
      <c r="AU143" s="141" t="s">
        <v>81</v>
      </c>
      <c r="AY143" s="16" t="s">
        <v>210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6" t="s">
        <v>79</v>
      </c>
      <c r="BK143" s="142">
        <f>ROUND(I143*H143,2)</f>
        <v>0</v>
      </c>
      <c r="BL143" s="16" t="s">
        <v>311</v>
      </c>
      <c r="BM143" s="141" t="s">
        <v>2702</v>
      </c>
    </row>
    <row r="144" spans="2:47" s="1" customFormat="1" ht="19.2">
      <c r="B144" s="31"/>
      <c r="D144" s="143" t="s">
        <v>219</v>
      </c>
      <c r="F144" s="144" t="s">
        <v>1576</v>
      </c>
      <c r="I144" s="145"/>
      <c r="L144" s="31"/>
      <c r="M144" s="146"/>
      <c r="T144" s="52"/>
      <c r="AT144" s="16" t="s">
        <v>219</v>
      </c>
      <c r="AU144" s="16" t="s">
        <v>81</v>
      </c>
    </row>
    <row r="145" spans="2:47" s="1" customFormat="1" ht="10.2">
      <c r="B145" s="31"/>
      <c r="D145" s="147" t="s">
        <v>221</v>
      </c>
      <c r="F145" s="148" t="s">
        <v>1577</v>
      </c>
      <c r="I145" s="145"/>
      <c r="L145" s="31"/>
      <c r="M145" s="146"/>
      <c r="T145" s="52"/>
      <c r="AT145" s="16" t="s">
        <v>221</v>
      </c>
      <c r="AU145" s="16" t="s">
        <v>81</v>
      </c>
    </row>
    <row r="146" spans="2:65" s="1" customFormat="1" ht="24.15" customHeight="1">
      <c r="B146" s="31"/>
      <c r="C146" s="130" t="s">
        <v>317</v>
      </c>
      <c r="D146" s="130" t="s">
        <v>212</v>
      </c>
      <c r="E146" s="131" t="s">
        <v>1578</v>
      </c>
      <c r="F146" s="132" t="s">
        <v>1579</v>
      </c>
      <c r="G146" s="133" t="s">
        <v>297</v>
      </c>
      <c r="H146" s="134">
        <v>2</v>
      </c>
      <c r="I146" s="135"/>
      <c r="J146" s="136">
        <f>ROUND(I146*H146,2)</f>
        <v>0</v>
      </c>
      <c r="K146" s="132" t="s">
        <v>216</v>
      </c>
      <c r="L146" s="31"/>
      <c r="M146" s="137" t="s">
        <v>19</v>
      </c>
      <c r="N146" s="138" t="s">
        <v>43</v>
      </c>
      <c r="P146" s="139">
        <f>O146*H146</f>
        <v>0</v>
      </c>
      <c r="Q146" s="139">
        <v>0.00027</v>
      </c>
      <c r="R146" s="139">
        <f>Q146*H146</f>
        <v>0.00054</v>
      </c>
      <c r="S146" s="139">
        <v>0</v>
      </c>
      <c r="T146" s="140">
        <f>S146*H146</f>
        <v>0</v>
      </c>
      <c r="AR146" s="141" t="s">
        <v>311</v>
      </c>
      <c r="AT146" s="141" t="s">
        <v>212</v>
      </c>
      <c r="AU146" s="141" t="s">
        <v>81</v>
      </c>
      <c r="AY146" s="16" t="s">
        <v>210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79</v>
      </c>
      <c r="BK146" s="142">
        <f>ROUND(I146*H146,2)</f>
        <v>0</v>
      </c>
      <c r="BL146" s="16" t="s">
        <v>311</v>
      </c>
      <c r="BM146" s="141" t="s">
        <v>2703</v>
      </c>
    </row>
    <row r="147" spans="2:47" s="1" customFormat="1" ht="19.2">
      <c r="B147" s="31"/>
      <c r="D147" s="143" t="s">
        <v>219</v>
      </c>
      <c r="F147" s="144" t="s">
        <v>1581</v>
      </c>
      <c r="I147" s="145"/>
      <c r="L147" s="31"/>
      <c r="M147" s="146"/>
      <c r="T147" s="52"/>
      <c r="AT147" s="16" t="s">
        <v>219</v>
      </c>
      <c r="AU147" s="16" t="s">
        <v>81</v>
      </c>
    </row>
    <row r="148" spans="2:47" s="1" customFormat="1" ht="10.2">
      <c r="B148" s="31"/>
      <c r="D148" s="147" t="s">
        <v>221</v>
      </c>
      <c r="F148" s="148" t="s">
        <v>1582</v>
      </c>
      <c r="I148" s="145"/>
      <c r="L148" s="31"/>
      <c r="M148" s="146"/>
      <c r="T148" s="52"/>
      <c r="AT148" s="16" t="s">
        <v>221</v>
      </c>
      <c r="AU148" s="16" t="s">
        <v>81</v>
      </c>
    </row>
    <row r="149" spans="2:63" s="11" customFormat="1" ht="22.8" customHeight="1">
      <c r="B149" s="118"/>
      <c r="D149" s="119" t="s">
        <v>71</v>
      </c>
      <c r="E149" s="128" t="s">
        <v>1583</v>
      </c>
      <c r="F149" s="128" t="s">
        <v>1584</v>
      </c>
      <c r="I149" s="121"/>
      <c r="J149" s="129">
        <f>BK149</f>
        <v>0</v>
      </c>
      <c r="L149" s="118"/>
      <c r="M149" s="123"/>
      <c r="P149" s="124">
        <f>SUM(P150:P172)</f>
        <v>0</v>
      </c>
      <c r="R149" s="124">
        <f>SUM(R150:R172)</f>
        <v>0.20059</v>
      </c>
      <c r="T149" s="125">
        <f>SUM(T150:T172)</f>
        <v>0.06978</v>
      </c>
      <c r="AR149" s="119" t="s">
        <v>81</v>
      </c>
      <c r="AT149" s="126" t="s">
        <v>71</v>
      </c>
      <c r="AU149" s="126" t="s">
        <v>79</v>
      </c>
      <c r="AY149" s="119" t="s">
        <v>210</v>
      </c>
      <c r="BK149" s="127">
        <f>SUM(BK150:BK172)</f>
        <v>0</v>
      </c>
    </row>
    <row r="150" spans="2:65" s="1" customFormat="1" ht="24.15" customHeight="1">
      <c r="B150" s="31"/>
      <c r="C150" s="130" t="s">
        <v>329</v>
      </c>
      <c r="D150" s="130" t="s">
        <v>212</v>
      </c>
      <c r="E150" s="131" t="s">
        <v>1585</v>
      </c>
      <c r="F150" s="132" t="s">
        <v>1586</v>
      </c>
      <c r="G150" s="133" t="s">
        <v>297</v>
      </c>
      <c r="H150" s="134">
        <v>3</v>
      </c>
      <c r="I150" s="135"/>
      <c r="J150" s="136">
        <f>ROUND(I150*H150,2)</f>
        <v>0</v>
      </c>
      <c r="K150" s="132" t="s">
        <v>216</v>
      </c>
      <c r="L150" s="31"/>
      <c r="M150" s="137" t="s">
        <v>19</v>
      </c>
      <c r="N150" s="138" t="s">
        <v>43</v>
      </c>
      <c r="P150" s="139">
        <f>O150*H150</f>
        <v>0</v>
      </c>
      <c r="Q150" s="139">
        <v>5E-05</v>
      </c>
      <c r="R150" s="139">
        <f>Q150*H150</f>
        <v>0.00015000000000000001</v>
      </c>
      <c r="S150" s="139">
        <v>0.02326</v>
      </c>
      <c r="T150" s="140">
        <f>S150*H150</f>
        <v>0.06978</v>
      </c>
      <c r="AR150" s="141" t="s">
        <v>311</v>
      </c>
      <c r="AT150" s="141" t="s">
        <v>212</v>
      </c>
      <c r="AU150" s="141" t="s">
        <v>81</v>
      </c>
      <c r="AY150" s="16" t="s">
        <v>210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79</v>
      </c>
      <c r="BK150" s="142">
        <f>ROUND(I150*H150,2)</f>
        <v>0</v>
      </c>
      <c r="BL150" s="16" t="s">
        <v>311</v>
      </c>
      <c r="BM150" s="141" t="s">
        <v>2704</v>
      </c>
    </row>
    <row r="151" spans="2:47" s="1" customFormat="1" ht="19.2">
      <c r="B151" s="31"/>
      <c r="D151" s="143" t="s">
        <v>219</v>
      </c>
      <c r="F151" s="144" t="s">
        <v>1588</v>
      </c>
      <c r="I151" s="145"/>
      <c r="L151" s="31"/>
      <c r="M151" s="146"/>
      <c r="T151" s="52"/>
      <c r="AT151" s="16" t="s">
        <v>219</v>
      </c>
      <c r="AU151" s="16" t="s">
        <v>81</v>
      </c>
    </row>
    <row r="152" spans="2:47" s="1" customFormat="1" ht="10.2">
      <c r="B152" s="31"/>
      <c r="D152" s="147" t="s">
        <v>221</v>
      </c>
      <c r="F152" s="148" t="s">
        <v>1589</v>
      </c>
      <c r="I152" s="145"/>
      <c r="L152" s="31"/>
      <c r="M152" s="146"/>
      <c r="T152" s="52"/>
      <c r="AT152" s="16" t="s">
        <v>221</v>
      </c>
      <c r="AU152" s="16" t="s">
        <v>81</v>
      </c>
    </row>
    <row r="153" spans="2:65" s="1" customFormat="1" ht="37.8" customHeight="1">
      <c r="B153" s="31"/>
      <c r="C153" s="130" t="s">
        <v>336</v>
      </c>
      <c r="D153" s="130" t="s">
        <v>212</v>
      </c>
      <c r="E153" s="131" t="s">
        <v>2705</v>
      </c>
      <c r="F153" s="132" t="s">
        <v>2706</v>
      </c>
      <c r="G153" s="133" t="s">
        <v>297</v>
      </c>
      <c r="H153" s="134">
        <v>1</v>
      </c>
      <c r="I153" s="135"/>
      <c r="J153" s="136">
        <f>ROUND(I153*H153,2)</f>
        <v>0</v>
      </c>
      <c r="K153" s="132" t="s">
        <v>216</v>
      </c>
      <c r="L153" s="31"/>
      <c r="M153" s="137" t="s">
        <v>19</v>
      </c>
      <c r="N153" s="138" t="s">
        <v>43</v>
      </c>
      <c r="P153" s="139">
        <f>O153*H153</f>
        <v>0</v>
      </c>
      <c r="Q153" s="139">
        <v>0.01956</v>
      </c>
      <c r="R153" s="139">
        <f>Q153*H153</f>
        <v>0.01956</v>
      </c>
      <c r="S153" s="139">
        <v>0</v>
      </c>
      <c r="T153" s="140">
        <f>S153*H153</f>
        <v>0</v>
      </c>
      <c r="AR153" s="141" t="s">
        <v>311</v>
      </c>
      <c r="AT153" s="141" t="s">
        <v>212</v>
      </c>
      <c r="AU153" s="141" t="s">
        <v>81</v>
      </c>
      <c r="AY153" s="16" t="s">
        <v>210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6" t="s">
        <v>79</v>
      </c>
      <c r="BK153" s="142">
        <f>ROUND(I153*H153,2)</f>
        <v>0</v>
      </c>
      <c r="BL153" s="16" t="s">
        <v>311</v>
      </c>
      <c r="BM153" s="141" t="s">
        <v>2707</v>
      </c>
    </row>
    <row r="154" spans="2:47" s="1" customFormat="1" ht="28.8">
      <c r="B154" s="31"/>
      <c r="D154" s="143" t="s">
        <v>219</v>
      </c>
      <c r="F154" s="144" t="s">
        <v>2708</v>
      </c>
      <c r="I154" s="145"/>
      <c r="L154" s="31"/>
      <c r="M154" s="146"/>
      <c r="T154" s="52"/>
      <c r="AT154" s="16" t="s">
        <v>219</v>
      </c>
      <c r="AU154" s="16" t="s">
        <v>81</v>
      </c>
    </row>
    <row r="155" spans="2:47" s="1" customFormat="1" ht="10.2">
      <c r="B155" s="31"/>
      <c r="D155" s="147" t="s">
        <v>221</v>
      </c>
      <c r="F155" s="148" t="s">
        <v>2709</v>
      </c>
      <c r="I155" s="145"/>
      <c r="L155" s="31"/>
      <c r="M155" s="146"/>
      <c r="T155" s="52"/>
      <c r="AT155" s="16" t="s">
        <v>221</v>
      </c>
      <c r="AU155" s="16" t="s">
        <v>81</v>
      </c>
    </row>
    <row r="156" spans="2:65" s="1" customFormat="1" ht="37.8" customHeight="1">
      <c r="B156" s="31"/>
      <c r="C156" s="130" t="s">
        <v>343</v>
      </c>
      <c r="D156" s="130" t="s">
        <v>212</v>
      </c>
      <c r="E156" s="131" t="s">
        <v>2710</v>
      </c>
      <c r="F156" s="132" t="s">
        <v>2711</v>
      </c>
      <c r="G156" s="133" t="s">
        <v>297</v>
      </c>
      <c r="H156" s="134">
        <v>1</v>
      </c>
      <c r="I156" s="135"/>
      <c r="J156" s="136">
        <f>ROUND(I156*H156,2)</f>
        <v>0</v>
      </c>
      <c r="K156" s="132" t="s">
        <v>216</v>
      </c>
      <c r="L156" s="31"/>
      <c r="M156" s="137" t="s">
        <v>19</v>
      </c>
      <c r="N156" s="138" t="s">
        <v>43</v>
      </c>
      <c r="P156" s="139">
        <f>O156*H156</f>
        <v>0</v>
      </c>
      <c r="Q156" s="139">
        <v>0.02204</v>
      </c>
      <c r="R156" s="139">
        <f>Q156*H156</f>
        <v>0.02204</v>
      </c>
      <c r="S156" s="139">
        <v>0</v>
      </c>
      <c r="T156" s="140">
        <f>S156*H156</f>
        <v>0</v>
      </c>
      <c r="AR156" s="141" t="s">
        <v>311</v>
      </c>
      <c r="AT156" s="141" t="s">
        <v>212</v>
      </c>
      <c r="AU156" s="141" t="s">
        <v>81</v>
      </c>
      <c r="AY156" s="16" t="s">
        <v>210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6" t="s">
        <v>79</v>
      </c>
      <c r="BK156" s="142">
        <f>ROUND(I156*H156,2)</f>
        <v>0</v>
      </c>
      <c r="BL156" s="16" t="s">
        <v>311</v>
      </c>
      <c r="BM156" s="141" t="s">
        <v>2712</v>
      </c>
    </row>
    <row r="157" spans="2:47" s="1" customFormat="1" ht="28.8">
      <c r="B157" s="31"/>
      <c r="D157" s="143" t="s">
        <v>219</v>
      </c>
      <c r="F157" s="144" t="s">
        <v>2713</v>
      </c>
      <c r="I157" s="145"/>
      <c r="L157" s="31"/>
      <c r="M157" s="146"/>
      <c r="T157" s="52"/>
      <c r="AT157" s="16" t="s">
        <v>219</v>
      </c>
      <c r="AU157" s="16" t="s">
        <v>81</v>
      </c>
    </row>
    <row r="158" spans="2:47" s="1" customFormat="1" ht="10.2">
      <c r="B158" s="31"/>
      <c r="D158" s="147" t="s">
        <v>221</v>
      </c>
      <c r="F158" s="148" t="s">
        <v>2714</v>
      </c>
      <c r="I158" s="145"/>
      <c r="L158" s="31"/>
      <c r="M158" s="146"/>
      <c r="T158" s="52"/>
      <c r="AT158" s="16" t="s">
        <v>221</v>
      </c>
      <c r="AU158" s="16" t="s">
        <v>81</v>
      </c>
    </row>
    <row r="159" spans="2:65" s="1" customFormat="1" ht="37.8" customHeight="1">
      <c r="B159" s="31"/>
      <c r="C159" s="130" t="s">
        <v>7</v>
      </c>
      <c r="D159" s="130" t="s">
        <v>212</v>
      </c>
      <c r="E159" s="131" t="s">
        <v>1590</v>
      </c>
      <c r="F159" s="132" t="s">
        <v>1591</v>
      </c>
      <c r="G159" s="133" t="s">
        <v>297</v>
      </c>
      <c r="H159" s="134">
        <v>1</v>
      </c>
      <c r="I159" s="135"/>
      <c r="J159" s="136">
        <f>ROUND(I159*H159,2)</f>
        <v>0</v>
      </c>
      <c r="K159" s="132" t="s">
        <v>216</v>
      </c>
      <c r="L159" s="31"/>
      <c r="M159" s="137" t="s">
        <v>19</v>
      </c>
      <c r="N159" s="138" t="s">
        <v>43</v>
      </c>
      <c r="P159" s="139">
        <f>O159*H159</f>
        <v>0</v>
      </c>
      <c r="Q159" s="139">
        <v>0.02502</v>
      </c>
      <c r="R159" s="139">
        <f>Q159*H159</f>
        <v>0.02502</v>
      </c>
      <c r="S159" s="139">
        <v>0</v>
      </c>
      <c r="T159" s="140">
        <f>S159*H159</f>
        <v>0</v>
      </c>
      <c r="AR159" s="141" t="s">
        <v>311</v>
      </c>
      <c r="AT159" s="141" t="s">
        <v>212</v>
      </c>
      <c r="AU159" s="141" t="s">
        <v>81</v>
      </c>
      <c r="AY159" s="16" t="s">
        <v>210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6" t="s">
        <v>79</v>
      </c>
      <c r="BK159" s="142">
        <f>ROUND(I159*H159,2)</f>
        <v>0</v>
      </c>
      <c r="BL159" s="16" t="s">
        <v>311</v>
      </c>
      <c r="BM159" s="141" t="s">
        <v>2715</v>
      </c>
    </row>
    <row r="160" spans="2:47" s="1" customFormat="1" ht="28.8">
      <c r="B160" s="31"/>
      <c r="D160" s="143" t="s">
        <v>219</v>
      </c>
      <c r="F160" s="144" t="s">
        <v>1593</v>
      </c>
      <c r="I160" s="145"/>
      <c r="L160" s="31"/>
      <c r="M160" s="146"/>
      <c r="T160" s="52"/>
      <c r="AT160" s="16" t="s">
        <v>219</v>
      </c>
      <c r="AU160" s="16" t="s">
        <v>81</v>
      </c>
    </row>
    <row r="161" spans="2:47" s="1" customFormat="1" ht="10.2">
      <c r="B161" s="31"/>
      <c r="D161" s="147" t="s">
        <v>221</v>
      </c>
      <c r="F161" s="148" t="s">
        <v>1594</v>
      </c>
      <c r="I161" s="145"/>
      <c r="L161" s="31"/>
      <c r="M161" s="146"/>
      <c r="T161" s="52"/>
      <c r="AT161" s="16" t="s">
        <v>221</v>
      </c>
      <c r="AU161" s="16" t="s">
        <v>81</v>
      </c>
    </row>
    <row r="162" spans="2:65" s="1" customFormat="1" ht="37.8" customHeight="1">
      <c r="B162" s="31"/>
      <c r="C162" s="130" t="s">
        <v>354</v>
      </c>
      <c r="D162" s="130" t="s">
        <v>212</v>
      </c>
      <c r="E162" s="131" t="s">
        <v>2716</v>
      </c>
      <c r="F162" s="132" t="s">
        <v>2717</v>
      </c>
      <c r="G162" s="133" t="s">
        <v>297</v>
      </c>
      <c r="H162" s="134">
        <v>2</v>
      </c>
      <c r="I162" s="135"/>
      <c r="J162" s="136">
        <f>ROUND(I162*H162,2)</f>
        <v>0</v>
      </c>
      <c r="K162" s="132" t="s">
        <v>216</v>
      </c>
      <c r="L162" s="31"/>
      <c r="M162" s="137" t="s">
        <v>19</v>
      </c>
      <c r="N162" s="138" t="s">
        <v>43</v>
      </c>
      <c r="P162" s="139">
        <f>O162*H162</f>
        <v>0</v>
      </c>
      <c r="Q162" s="139">
        <v>0.05436</v>
      </c>
      <c r="R162" s="139">
        <f>Q162*H162</f>
        <v>0.10872</v>
      </c>
      <c r="S162" s="139">
        <v>0</v>
      </c>
      <c r="T162" s="140">
        <f>S162*H162</f>
        <v>0</v>
      </c>
      <c r="AR162" s="141" t="s">
        <v>311</v>
      </c>
      <c r="AT162" s="141" t="s">
        <v>212</v>
      </c>
      <c r="AU162" s="141" t="s">
        <v>81</v>
      </c>
      <c r="AY162" s="16" t="s">
        <v>210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6" t="s">
        <v>79</v>
      </c>
      <c r="BK162" s="142">
        <f>ROUND(I162*H162,2)</f>
        <v>0</v>
      </c>
      <c r="BL162" s="16" t="s">
        <v>311</v>
      </c>
      <c r="BM162" s="141" t="s">
        <v>2718</v>
      </c>
    </row>
    <row r="163" spans="2:47" s="1" customFormat="1" ht="28.8">
      <c r="B163" s="31"/>
      <c r="D163" s="143" t="s">
        <v>219</v>
      </c>
      <c r="F163" s="144" t="s">
        <v>2719</v>
      </c>
      <c r="I163" s="145"/>
      <c r="L163" s="31"/>
      <c r="M163" s="146"/>
      <c r="T163" s="52"/>
      <c r="AT163" s="16" t="s">
        <v>219</v>
      </c>
      <c r="AU163" s="16" t="s">
        <v>81</v>
      </c>
    </row>
    <row r="164" spans="2:47" s="1" customFormat="1" ht="10.2">
      <c r="B164" s="31"/>
      <c r="D164" s="147" t="s">
        <v>221</v>
      </c>
      <c r="F164" s="148" t="s">
        <v>2720</v>
      </c>
      <c r="I164" s="145"/>
      <c r="L164" s="31"/>
      <c r="M164" s="146"/>
      <c r="T164" s="52"/>
      <c r="AT164" s="16" t="s">
        <v>221</v>
      </c>
      <c r="AU164" s="16" t="s">
        <v>81</v>
      </c>
    </row>
    <row r="165" spans="2:65" s="1" customFormat="1" ht="21.75" customHeight="1">
      <c r="B165" s="31"/>
      <c r="C165" s="130" t="s">
        <v>360</v>
      </c>
      <c r="D165" s="130" t="s">
        <v>212</v>
      </c>
      <c r="E165" s="131" t="s">
        <v>2721</v>
      </c>
      <c r="F165" s="132" t="s">
        <v>2722</v>
      </c>
      <c r="G165" s="133" t="s">
        <v>297</v>
      </c>
      <c r="H165" s="134">
        <v>1</v>
      </c>
      <c r="I165" s="135"/>
      <c r="J165" s="136">
        <f>ROUND(I165*H165,2)</f>
        <v>0</v>
      </c>
      <c r="K165" s="132" t="s">
        <v>216</v>
      </c>
      <c r="L165" s="31"/>
      <c r="M165" s="137" t="s">
        <v>19</v>
      </c>
      <c r="N165" s="138" t="s">
        <v>43</v>
      </c>
      <c r="P165" s="139">
        <f>O165*H165</f>
        <v>0</v>
      </c>
      <c r="Q165" s="139">
        <v>0.0251</v>
      </c>
      <c r="R165" s="139">
        <f>Q165*H165</f>
        <v>0.0251</v>
      </c>
      <c r="S165" s="139">
        <v>0</v>
      </c>
      <c r="T165" s="140">
        <f>S165*H165</f>
        <v>0</v>
      </c>
      <c r="AR165" s="141" t="s">
        <v>311</v>
      </c>
      <c r="AT165" s="141" t="s">
        <v>212</v>
      </c>
      <c r="AU165" s="141" t="s">
        <v>81</v>
      </c>
      <c r="AY165" s="16" t="s">
        <v>210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6" t="s">
        <v>79</v>
      </c>
      <c r="BK165" s="142">
        <f>ROUND(I165*H165,2)</f>
        <v>0</v>
      </c>
      <c r="BL165" s="16" t="s">
        <v>311</v>
      </c>
      <c r="BM165" s="141" t="s">
        <v>2723</v>
      </c>
    </row>
    <row r="166" spans="2:47" s="1" customFormat="1" ht="19.2">
      <c r="B166" s="31"/>
      <c r="D166" s="143" t="s">
        <v>219</v>
      </c>
      <c r="F166" s="144" t="s">
        <v>2724</v>
      </c>
      <c r="I166" s="145"/>
      <c r="L166" s="31"/>
      <c r="M166" s="146"/>
      <c r="T166" s="52"/>
      <c r="AT166" s="16" t="s">
        <v>219</v>
      </c>
      <c r="AU166" s="16" t="s">
        <v>81</v>
      </c>
    </row>
    <row r="167" spans="2:47" s="1" customFormat="1" ht="10.2">
      <c r="B167" s="31"/>
      <c r="D167" s="147" t="s">
        <v>221</v>
      </c>
      <c r="F167" s="148" t="s">
        <v>2725</v>
      </c>
      <c r="I167" s="145"/>
      <c r="L167" s="31"/>
      <c r="M167" s="146"/>
      <c r="T167" s="52"/>
      <c r="AT167" s="16" t="s">
        <v>221</v>
      </c>
      <c r="AU167" s="16" t="s">
        <v>81</v>
      </c>
    </row>
    <row r="168" spans="2:65" s="1" customFormat="1" ht="16.5" customHeight="1">
      <c r="B168" s="31"/>
      <c r="C168" s="130" t="s">
        <v>366</v>
      </c>
      <c r="D168" s="130" t="s">
        <v>212</v>
      </c>
      <c r="E168" s="131" t="s">
        <v>1610</v>
      </c>
      <c r="F168" s="132" t="s">
        <v>1611</v>
      </c>
      <c r="G168" s="133" t="s">
        <v>1612</v>
      </c>
      <c r="H168" s="134">
        <v>8</v>
      </c>
      <c r="I168" s="135"/>
      <c r="J168" s="136">
        <f>ROUND(I168*H168,2)</f>
        <v>0</v>
      </c>
      <c r="K168" s="132" t="s">
        <v>19</v>
      </c>
      <c r="L168" s="31"/>
      <c r="M168" s="137" t="s">
        <v>19</v>
      </c>
      <c r="N168" s="138" t="s">
        <v>43</v>
      </c>
      <c r="P168" s="139">
        <f>O168*H168</f>
        <v>0</v>
      </c>
      <c r="Q168" s="139">
        <v>0</v>
      </c>
      <c r="R168" s="139">
        <f>Q168*H168</f>
        <v>0</v>
      </c>
      <c r="S168" s="139">
        <v>0</v>
      </c>
      <c r="T168" s="140">
        <f>S168*H168</f>
        <v>0</v>
      </c>
      <c r="AR168" s="141" t="s">
        <v>311</v>
      </c>
      <c r="AT168" s="141" t="s">
        <v>212</v>
      </c>
      <c r="AU168" s="141" t="s">
        <v>81</v>
      </c>
      <c r="AY168" s="16" t="s">
        <v>210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6" t="s">
        <v>79</v>
      </c>
      <c r="BK168" s="142">
        <f>ROUND(I168*H168,2)</f>
        <v>0</v>
      </c>
      <c r="BL168" s="16" t="s">
        <v>311</v>
      </c>
      <c r="BM168" s="141" t="s">
        <v>2726</v>
      </c>
    </row>
    <row r="169" spans="2:47" s="1" customFormat="1" ht="10.2">
      <c r="B169" s="31"/>
      <c r="D169" s="143" t="s">
        <v>219</v>
      </c>
      <c r="F169" s="144" t="s">
        <v>1611</v>
      </c>
      <c r="I169" s="145"/>
      <c r="L169" s="31"/>
      <c r="M169" s="146"/>
      <c r="T169" s="52"/>
      <c r="AT169" s="16" t="s">
        <v>219</v>
      </c>
      <c r="AU169" s="16" t="s">
        <v>81</v>
      </c>
    </row>
    <row r="170" spans="2:65" s="1" customFormat="1" ht="24.15" customHeight="1">
      <c r="B170" s="31"/>
      <c r="C170" s="130" t="s">
        <v>372</v>
      </c>
      <c r="D170" s="130" t="s">
        <v>212</v>
      </c>
      <c r="E170" s="131" t="s">
        <v>1605</v>
      </c>
      <c r="F170" s="132" t="s">
        <v>1606</v>
      </c>
      <c r="G170" s="133" t="s">
        <v>332</v>
      </c>
      <c r="H170" s="134">
        <v>0.201</v>
      </c>
      <c r="I170" s="135"/>
      <c r="J170" s="136">
        <f>ROUND(I170*H170,2)</f>
        <v>0</v>
      </c>
      <c r="K170" s="132" t="s">
        <v>216</v>
      </c>
      <c r="L170" s="31"/>
      <c r="M170" s="137" t="s">
        <v>19</v>
      </c>
      <c r="N170" s="138" t="s">
        <v>43</v>
      </c>
      <c r="P170" s="139">
        <f>O170*H170</f>
        <v>0</v>
      </c>
      <c r="Q170" s="139">
        <v>0</v>
      </c>
      <c r="R170" s="139">
        <f>Q170*H170</f>
        <v>0</v>
      </c>
      <c r="S170" s="139">
        <v>0</v>
      </c>
      <c r="T170" s="140">
        <f>S170*H170</f>
        <v>0</v>
      </c>
      <c r="AR170" s="141" t="s">
        <v>311</v>
      </c>
      <c r="AT170" s="141" t="s">
        <v>212</v>
      </c>
      <c r="AU170" s="141" t="s">
        <v>81</v>
      </c>
      <c r="AY170" s="16" t="s">
        <v>210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6" t="s">
        <v>79</v>
      </c>
      <c r="BK170" s="142">
        <f>ROUND(I170*H170,2)</f>
        <v>0</v>
      </c>
      <c r="BL170" s="16" t="s">
        <v>311</v>
      </c>
      <c r="BM170" s="141" t="s">
        <v>2727</v>
      </c>
    </row>
    <row r="171" spans="2:47" s="1" customFormat="1" ht="28.8">
      <c r="B171" s="31"/>
      <c r="D171" s="143" t="s">
        <v>219</v>
      </c>
      <c r="F171" s="144" t="s">
        <v>1608</v>
      </c>
      <c r="I171" s="145"/>
      <c r="L171" s="31"/>
      <c r="M171" s="146"/>
      <c r="T171" s="52"/>
      <c r="AT171" s="16" t="s">
        <v>219</v>
      </c>
      <c r="AU171" s="16" t="s">
        <v>81</v>
      </c>
    </row>
    <row r="172" spans="2:47" s="1" customFormat="1" ht="10.2">
      <c r="B172" s="31"/>
      <c r="D172" s="147" t="s">
        <v>221</v>
      </c>
      <c r="F172" s="148" t="s">
        <v>1609</v>
      </c>
      <c r="I172" s="145"/>
      <c r="L172" s="31"/>
      <c r="M172" s="177"/>
      <c r="N172" s="178"/>
      <c r="O172" s="178"/>
      <c r="P172" s="178"/>
      <c r="Q172" s="178"/>
      <c r="R172" s="178"/>
      <c r="S172" s="178"/>
      <c r="T172" s="179"/>
      <c r="AT172" s="16" t="s">
        <v>221</v>
      </c>
      <c r="AU172" s="16" t="s">
        <v>81</v>
      </c>
    </row>
    <row r="173" spans="2:12" s="1" customFormat="1" ht="6.9" customHeight="1">
      <c r="B173" s="40"/>
      <c r="C173" s="41"/>
      <c r="D173" s="41"/>
      <c r="E173" s="41"/>
      <c r="F173" s="41"/>
      <c r="G173" s="41"/>
      <c r="H173" s="41"/>
      <c r="I173" s="41"/>
      <c r="J173" s="41"/>
      <c r="K173" s="41"/>
      <c r="L173" s="31"/>
    </row>
  </sheetData>
  <sheetProtection algorithmName="SHA-512" hashValue="DiKnVL+keVv+UzlrBN/DMSLev+RDqpxrGe+fxduPOkauPdN9sPTYkVctx9oQcAgt1vOAx07WsG54loC33zMYdQ==" saltValue="+wgGmMlwWzrEn9K8Q9oYvgF/PdU/t3K4NLW7yb3uaKKuEz7CTTtKAQXR2aWGHKTrJGSb7Hukf6d2RN6Jp5bwKg==" spinCount="100000" sheet="1" objects="1" scenarios="1" formatColumns="0" formatRows="0" autoFilter="0"/>
  <autoFilter ref="C90:K172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3_02/997013501"/>
    <hyperlink ref="F99" r:id="rId2" display="https://podminky.urs.cz/item/CS_URS_2023_02/997013509"/>
    <hyperlink ref="F105" r:id="rId3" display="https://podminky.urs.cz/item/CS_URS_2023_02/733110806"/>
    <hyperlink ref="F108" r:id="rId4" display="https://podminky.urs.cz/item/CS_URS_2023_02/733122202"/>
    <hyperlink ref="F111" r:id="rId5" display="https://podminky.urs.cz/item/CS_URS_2023_02/733122205"/>
    <hyperlink ref="F114" r:id="rId6" display="https://podminky.urs.cz/item/CS_URS_2023_02/733122206"/>
    <hyperlink ref="F117" r:id="rId7" display="https://podminky.urs.cz/item/CS_URS_2023_02/733122207"/>
    <hyperlink ref="F120" r:id="rId8" display="https://podminky.urs.cz/item/CS_URS_2023_02/733190217"/>
    <hyperlink ref="F123" r:id="rId9" display="https://podminky.urs.cz/item/CS_URS_2023_02/998733101"/>
    <hyperlink ref="F127" r:id="rId10" display="https://podminky.urs.cz/item/CS_URS_2023_02/734211118"/>
    <hyperlink ref="F130" r:id="rId11" display="https://podminky.urs.cz/item/CS_URS_2023_02/734221531"/>
    <hyperlink ref="F133" r:id="rId12" display="https://podminky.urs.cz/item/CS_URS_2023_02/734221682"/>
    <hyperlink ref="F136" r:id="rId13" display="https://podminky.urs.cz/item/CS_URS_2023_02/734261402"/>
    <hyperlink ref="F139" r:id="rId14" display="https://podminky.urs.cz/item/CS_URS_2023_02/734261411"/>
    <hyperlink ref="F142" r:id="rId15" display="https://podminky.urs.cz/item/CS_URS_2023_02/734292715"/>
    <hyperlink ref="F145" r:id="rId16" display="https://podminky.urs.cz/item/CS_URS_2023_02/734292717"/>
    <hyperlink ref="F148" r:id="rId17" display="https://podminky.urs.cz/item/CS_URS_2023_02/734292723"/>
    <hyperlink ref="F152" r:id="rId18" display="https://podminky.urs.cz/item/CS_URS_2023_02/735151812"/>
    <hyperlink ref="F155" r:id="rId19" display="https://podminky.urs.cz/item/CS_URS_2023_02/735152180"/>
    <hyperlink ref="F158" r:id="rId20" display="https://podminky.urs.cz/item/CS_URS_2023_02/735152181"/>
    <hyperlink ref="F161" r:id="rId21" display="https://podminky.urs.cz/item/CS_URS_2023_02/735152574"/>
    <hyperlink ref="F164" r:id="rId22" display="https://podminky.urs.cz/item/CS_URS_2023_02/735152581"/>
    <hyperlink ref="F167" r:id="rId23" display="https://podminky.urs.cz/item/CS_URS_2023_02/735164261"/>
    <hyperlink ref="F172" r:id="rId24" display="https://podminky.urs.cz/item/CS_URS_2023_02/998735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3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116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2093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2728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ROUND(J99,2)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ROUND((SUM(BE99:BE374)),2)</f>
        <v>0</v>
      </c>
      <c r="I35" s="92">
        <v>0.21</v>
      </c>
      <c r="J35" s="82">
        <f>ROUND(((SUM(BE99:BE374))*I35),2)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ROUND((SUM(BF99:BF374)),2)</f>
        <v>0</v>
      </c>
      <c r="I36" s="92">
        <v>0.12</v>
      </c>
      <c r="J36" s="82">
        <f>ROUND(((SUM(BF99:BF374))*I36),2)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ROUND((SUM(BG99:BG374)),2)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ROUND((SUM(BH99:BH374)),2)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ROUND((SUM(BI99:BI374)),2)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2093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02d - ZTI 2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J99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168</v>
      </c>
      <c r="E64" s="104"/>
      <c r="F64" s="104"/>
      <c r="G64" s="104"/>
      <c r="H64" s="104"/>
      <c r="I64" s="104"/>
      <c r="J64" s="105">
        <f>J100</f>
        <v>0</v>
      </c>
      <c r="L64" s="102"/>
    </row>
    <row r="65" spans="2:12" s="9" customFormat="1" ht="19.95" customHeight="1">
      <c r="B65" s="106"/>
      <c r="D65" s="107" t="s">
        <v>169</v>
      </c>
      <c r="E65" s="108"/>
      <c r="F65" s="108"/>
      <c r="G65" s="108"/>
      <c r="H65" s="108"/>
      <c r="I65" s="108"/>
      <c r="J65" s="109">
        <f>J101</f>
        <v>0</v>
      </c>
      <c r="L65" s="106"/>
    </row>
    <row r="66" spans="2:12" s="9" customFormat="1" ht="19.95" customHeight="1">
      <c r="B66" s="106"/>
      <c r="D66" s="107" t="s">
        <v>1615</v>
      </c>
      <c r="E66" s="108"/>
      <c r="F66" s="108"/>
      <c r="G66" s="108"/>
      <c r="H66" s="108"/>
      <c r="I66" s="108"/>
      <c r="J66" s="109">
        <f>J142</f>
        <v>0</v>
      </c>
      <c r="L66" s="106"/>
    </row>
    <row r="67" spans="2:12" s="9" customFormat="1" ht="19.95" customHeight="1">
      <c r="B67" s="106"/>
      <c r="D67" s="107" t="s">
        <v>1616</v>
      </c>
      <c r="E67" s="108"/>
      <c r="F67" s="108"/>
      <c r="G67" s="108"/>
      <c r="H67" s="108"/>
      <c r="I67" s="108"/>
      <c r="J67" s="109">
        <f>J153</f>
        <v>0</v>
      </c>
      <c r="L67" s="106"/>
    </row>
    <row r="68" spans="2:12" s="9" customFormat="1" ht="19.95" customHeight="1">
      <c r="B68" s="106"/>
      <c r="D68" s="107" t="s">
        <v>171</v>
      </c>
      <c r="E68" s="108"/>
      <c r="F68" s="108"/>
      <c r="G68" s="108"/>
      <c r="H68" s="108"/>
      <c r="I68" s="108"/>
      <c r="J68" s="109">
        <f>J160</f>
        <v>0</v>
      </c>
      <c r="L68" s="106"/>
    </row>
    <row r="69" spans="2:12" s="9" customFormat="1" ht="19.95" customHeight="1">
      <c r="B69" s="106"/>
      <c r="D69" s="107" t="s">
        <v>1617</v>
      </c>
      <c r="E69" s="108"/>
      <c r="F69" s="108"/>
      <c r="G69" s="108"/>
      <c r="H69" s="108"/>
      <c r="I69" s="108"/>
      <c r="J69" s="109">
        <f>J164</f>
        <v>0</v>
      </c>
      <c r="L69" s="106"/>
    </row>
    <row r="70" spans="2:12" s="9" customFormat="1" ht="19.95" customHeight="1">
      <c r="B70" s="106"/>
      <c r="D70" s="107" t="s">
        <v>172</v>
      </c>
      <c r="E70" s="108"/>
      <c r="F70" s="108"/>
      <c r="G70" s="108"/>
      <c r="H70" s="108"/>
      <c r="I70" s="108"/>
      <c r="J70" s="109">
        <f>J188</f>
        <v>0</v>
      </c>
      <c r="L70" s="106"/>
    </row>
    <row r="71" spans="2:12" s="9" customFormat="1" ht="19.95" customHeight="1">
      <c r="B71" s="106"/>
      <c r="D71" s="107" t="s">
        <v>173</v>
      </c>
      <c r="E71" s="108"/>
      <c r="F71" s="108"/>
      <c r="G71" s="108"/>
      <c r="H71" s="108"/>
      <c r="I71" s="108"/>
      <c r="J71" s="109">
        <f>J200</f>
        <v>0</v>
      </c>
      <c r="L71" s="106"/>
    </row>
    <row r="72" spans="2:12" s="9" customFormat="1" ht="19.95" customHeight="1">
      <c r="B72" s="106"/>
      <c r="D72" s="107" t="s">
        <v>174</v>
      </c>
      <c r="E72" s="108"/>
      <c r="F72" s="108"/>
      <c r="G72" s="108"/>
      <c r="H72" s="108"/>
      <c r="I72" s="108"/>
      <c r="J72" s="109">
        <f>J211</f>
        <v>0</v>
      </c>
      <c r="L72" s="106"/>
    </row>
    <row r="73" spans="2:12" s="8" customFormat="1" ht="24.9" customHeight="1">
      <c r="B73" s="102"/>
      <c r="D73" s="103" t="s">
        <v>175</v>
      </c>
      <c r="E73" s="104"/>
      <c r="F73" s="104"/>
      <c r="G73" s="104"/>
      <c r="H73" s="104"/>
      <c r="I73" s="104"/>
      <c r="J73" s="105">
        <f>J215</f>
        <v>0</v>
      </c>
      <c r="L73" s="102"/>
    </row>
    <row r="74" spans="2:12" s="9" customFormat="1" ht="19.95" customHeight="1">
      <c r="B74" s="106"/>
      <c r="D74" s="107" t="s">
        <v>1618</v>
      </c>
      <c r="E74" s="108"/>
      <c r="F74" s="108"/>
      <c r="G74" s="108"/>
      <c r="H74" s="108"/>
      <c r="I74" s="108"/>
      <c r="J74" s="109">
        <f>J216</f>
        <v>0</v>
      </c>
      <c r="L74" s="106"/>
    </row>
    <row r="75" spans="2:12" s="9" customFormat="1" ht="19.95" customHeight="1">
      <c r="B75" s="106"/>
      <c r="D75" s="107" t="s">
        <v>1619</v>
      </c>
      <c r="E75" s="108"/>
      <c r="F75" s="108"/>
      <c r="G75" s="108"/>
      <c r="H75" s="108"/>
      <c r="I75" s="108"/>
      <c r="J75" s="109">
        <f>J258</f>
        <v>0</v>
      </c>
      <c r="L75" s="106"/>
    </row>
    <row r="76" spans="2:12" s="9" customFormat="1" ht="19.95" customHeight="1">
      <c r="B76" s="106"/>
      <c r="D76" s="107" t="s">
        <v>180</v>
      </c>
      <c r="E76" s="108"/>
      <c r="F76" s="108"/>
      <c r="G76" s="108"/>
      <c r="H76" s="108"/>
      <c r="I76" s="108"/>
      <c r="J76" s="109">
        <f>J307</f>
        <v>0</v>
      </c>
      <c r="L76" s="106"/>
    </row>
    <row r="77" spans="2:12" s="9" customFormat="1" ht="19.95" customHeight="1">
      <c r="B77" s="106"/>
      <c r="D77" s="107" t="s">
        <v>182</v>
      </c>
      <c r="E77" s="108"/>
      <c r="F77" s="108"/>
      <c r="G77" s="108"/>
      <c r="H77" s="108"/>
      <c r="I77" s="108"/>
      <c r="J77" s="109">
        <f>J369</f>
        <v>0</v>
      </c>
      <c r="L77" s="106"/>
    </row>
    <row r="78" spans="2:12" s="1" customFormat="1" ht="21.75" customHeight="1">
      <c r="B78" s="31"/>
      <c r="L78" s="31"/>
    </row>
    <row r="79" spans="2:12" s="1" customFormat="1" ht="6.9" customHeight="1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1"/>
    </row>
    <row r="83" spans="2:12" s="1" customFormat="1" ht="6.9" customHeight="1"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31"/>
    </row>
    <row r="84" spans="2:12" s="1" customFormat="1" ht="24.9" customHeight="1">
      <c r="B84" s="31"/>
      <c r="C84" s="20" t="s">
        <v>195</v>
      </c>
      <c r="L84" s="31"/>
    </row>
    <row r="85" spans="2:12" s="1" customFormat="1" ht="6.9" customHeight="1">
      <c r="B85" s="31"/>
      <c r="L85" s="31"/>
    </row>
    <row r="86" spans="2:12" s="1" customFormat="1" ht="12" customHeight="1">
      <c r="B86" s="31"/>
      <c r="C86" s="26" t="s">
        <v>16</v>
      </c>
      <c r="L86" s="31"/>
    </row>
    <row r="87" spans="2:12" s="1" customFormat="1" ht="16.5" customHeight="1">
      <c r="B87" s="31"/>
      <c r="E87" s="306" t="str">
        <f>E7</f>
        <v>Multifunkční centrum při ZŠ Gen. Svobody Arnultovice rev.1</v>
      </c>
      <c r="F87" s="307"/>
      <c r="G87" s="307"/>
      <c r="H87" s="307"/>
      <c r="L87" s="31"/>
    </row>
    <row r="88" spans="2:12" ht="12" customHeight="1">
      <c r="B88" s="19"/>
      <c r="C88" s="26" t="s">
        <v>160</v>
      </c>
      <c r="L88" s="19"/>
    </row>
    <row r="89" spans="2:12" s="1" customFormat="1" ht="16.5" customHeight="1">
      <c r="B89" s="31"/>
      <c r="E89" s="306" t="s">
        <v>2093</v>
      </c>
      <c r="F89" s="308"/>
      <c r="G89" s="308"/>
      <c r="H89" s="308"/>
      <c r="L89" s="31"/>
    </row>
    <row r="90" spans="2:12" s="1" customFormat="1" ht="12" customHeight="1">
      <c r="B90" s="31"/>
      <c r="C90" s="26" t="s">
        <v>162</v>
      </c>
      <c r="L90" s="31"/>
    </row>
    <row r="91" spans="2:12" s="1" customFormat="1" ht="16.5" customHeight="1">
      <c r="B91" s="31"/>
      <c r="E91" s="272" t="str">
        <f>E11</f>
        <v>02d - ZTI 2</v>
      </c>
      <c r="F91" s="308"/>
      <c r="G91" s="308"/>
      <c r="H91" s="308"/>
      <c r="L91" s="31"/>
    </row>
    <row r="92" spans="2:12" s="1" customFormat="1" ht="6.9" customHeight="1">
      <c r="B92" s="31"/>
      <c r="L92" s="31"/>
    </row>
    <row r="93" spans="2:12" s="1" customFormat="1" ht="12" customHeight="1">
      <c r="B93" s="31"/>
      <c r="C93" s="26" t="s">
        <v>21</v>
      </c>
      <c r="F93" s="24" t="str">
        <f>F14</f>
        <v>Nový Bor</v>
      </c>
      <c r="I93" s="26" t="s">
        <v>23</v>
      </c>
      <c r="J93" s="48" t="str">
        <f>IF(J14="","",J14)</f>
        <v>22. 12. 2023</v>
      </c>
      <c r="L93" s="31"/>
    </row>
    <row r="94" spans="2:12" s="1" customFormat="1" ht="6.9" customHeight="1">
      <c r="B94" s="31"/>
      <c r="L94" s="31"/>
    </row>
    <row r="95" spans="2:12" s="1" customFormat="1" ht="15.15" customHeight="1">
      <c r="B95" s="31"/>
      <c r="C95" s="26" t="s">
        <v>25</v>
      </c>
      <c r="F95" s="24" t="str">
        <f>E17</f>
        <v>Město Nový Bor</v>
      </c>
      <c r="I95" s="26" t="s">
        <v>31</v>
      </c>
      <c r="J95" s="29" t="str">
        <f>E23</f>
        <v>R. Voce</v>
      </c>
      <c r="L95" s="31"/>
    </row>
    <row r="96" spans="2:12" s="1" customFormat="1" ht="15.15" customHeight="1">
      <c r="B96" s="31"/>
      <c r="C96" s="26" t="s">
        <v>29</v>
      </c>
      <c r="F96" s="24" t="str">
        <f>IF(E20="","",E20)</f>
        <v>Vyplň údaj</v>
      </c>
      <c r="I96" s="26" t="s">
        <v>34</v>
      </c>
      <c r="J96" s="29" t="str">
        <f>E26</f>
        <v>J. Nešněra</v>
      </c>
      <c r="L96" s="31"/>
    </row>
    <row r="97" spans="2:12" s="1" customFormat="1" ht="10.35" customHeight="1">
      <c r="B97" s="31"/>
      <c r="L97" s="31"/>
    </row>
    <row r="98" spans="2:20" s="10" customFormat="1" ht="29.25" customHeight="1">
      <c r="B98" s="110"/>
      <c r="C98" s="111" t="s">
        <v>196</v>
      </c>
      <c r="D98" s="112" t="s">
        <v>57</v>
      </c>
      <c r="E98" s="112" t="s">
        <v>53</v>
      </c>
      <c r="F98" s="112" t="s">
        <v>54</v>
      </c>
      <c r="G98" s="112" t="s">
        <v>197</v>
      </c>
      <c r="H98" s="112" t="s">
        <v>198</v>
      </c>
      <c r="I98" s="112" t="s">
        <v>199</v>
      </c>
      <c r="J98" s="112" t="s">
        <v>166</v>
      </c>
      <c r="K98" s="113" t="s">
        <v>200</v>
      </c>
      <c r="L98" s="110"/>
      <c r="M98" s="55" t="s">
        <v>19</v>
      </c>
      <c r="N98" s="56" t="s">
        <v>42</v>
      </c>
      <c r="O98" s="56" t="s">
        <v>201</v>
      </c>
      <c r="P98" s="56" t="s">
        <v>202</v>
      </c>
      <c r="Q98" s="56" t="s">
        <v>203</v>
      </c>
      <c r="R98" s="56" t="s">
        <v>204</v>
      </c>
      <c r="S98" s="56" t="s">
        <v>205</v>
      </c>
      <c r="T98" s="57" t="s">
        <v>206</v>
      </c>
    </row>
    <row r="99" spans="2:63" s="1" customFormat="1" ht="22.8" customHeight="1">
      <c r="B99" s="31"/>
      <c r="C99" s="60" t="s">
        <v>207</v>
      </c>
      <c r="J99" s="114">
        <f>BK99</f>
        <v>0</v>
      </c>
      <c r="L99" s="31"/>
      <c r="M99" s="58"/>
      <c r="N99" s="49"/>
      <c r="O99" s="49"/>
      <c r="P99" s="115">
        <f>P100+P215</f>
        <v>0</v>
      </c>
      <c r="Q99" s="49"/>
      <c r="R99" s="115">
        <f>R100+R215</f>
        <v>35.9559674</v>
      </c>
      <c r="S99" s="49"/>
      <c r="T99" s="116">
        <f>T100+T215</f>
        <v>4.146140000000001</v>
      </c>
      <c r="AT99" s="16" t="s">
        <v>71</v>
      </c>
      <c r="AU99" s="16" t="s">
        <v>167</v>
      </c>
      <c r="BK99" s="117">
        <f>BK100+BK215</f>
        <v>0</v>
      </c>
    </row>
    <row r="100" spans="2:63" s="11" customFormat="1" ht="25.95" customHeight="1">
      <c r="B100" s="118"/>
      <c r="D100" s="119" t="s">
        <v>71</v>
      </c>
      <c r="E100" s="120" t="s">
        <v>208</v>
      </c>
      <c r="F100" s="120" t="s">
        <v>209</v>
      </c>
      <c r="I100" s="121"/>
      <c r="J100" s="122">
        <f>BK100</f>
        <v>0</v>
      </c>
      <c r="L100" s="118"/>
      <c r="M100" s="123"/>
      <c r="P100" s="124">
        <f>P101+P142+P153+P160+P164+P188+P200+P211</f>
        <v>0</v>
      </c>
      <c r="R100" s="124">
        <f>R101+R142+R153+R160+R164+R188+R200+R211</f>
        <v>35.4813494</v>
      </c>
      <c r="T100" s="125">
        <f>T101+T142+T153+T160+T164+T188+T200+T211</f>
        <v>4.079000000000001</v>
      </c>
      <c r="AR100" s="119" t="s">
        <v>79</v>
      </c>
      <c r="AT100" s="126" t="s">
        <v>71</v>
      </c>
      <c r="AU100" s="126" t="s">
        <v>72</v>
      </c>
      <c r="AY100" s="119" t="s">
        <v>210</v>
      </c>
      <c r="BK100" s="127">
        <f>BK101+BK142+BK153+BK160+BK164+BK188+BK200+BK211</f>
        <v>0</v>
      </c>
    </row>
    <row r="101" spans="2:63" s="11" customFormat="1" ht="22.8" customHeight="1">
      <c r="B101" s="118"/>
      <c r="D101" s="119" t="s">
        <v>71</v>
      </c>
      <c r="E101" s="128" t="s">
        <v>79</v>
      </c>
      <c r="F101" s="128" t="s">
        <v>211</v>
      </c>
      <c r="I101" s="121"/>
      <c r="J101" s="129">
        <f>BK101</f>
        <v>0</v>
      </c>
      <c r="L101" s="118"/>
      <c r="M101" s="123"/>
      <c r="P101" s="124">
        <f>SUM(P102:P141)</f>
        <v>0</v>
      </c>
      <c r="R101" s="124">
        <f>SUM(R102:R141)</f>
        <v>27.992</v>
      </c>
      <c r="T101" s="125">
        <f>SUM(T102:T141)</f>
        <v>0</v>
      </c>
      <c r="AR101" s="119" t="s">
        <v>79</v>
      </c>
      <c r="AT101" s="126" t="s">
        <v>71</v>
      </c>
      <c r="AU101" s="126" t="s">
        <v>79</v>
      </c>
      <c r="AY101" s="119" t="s">
        <v>210</v>
      </c>
      <c r="BK101" s="127">
        <f>SUM(BK102:BK141)</f>
        <v>0</v>
      </c>
    </row>
    <row r="102" spans="2:65" s="1" customFormat="1" ht="33" customHeight="1">
      <c r="B102" s="31"/>
      <c r="C102" s="130" t="s">
        <v>79</v>
      </c>
      <c r="D102" s="130" t="s">
        <v>212</v>
      </c>
      <c r="E102" s="131" t="s">
        <v>1620</v>
      </c>
      <c r="F102" s="132" t="s">
        <v>1621</v>
      </c>
      <c r="G102" s="133" t="s">
        <v>215</v>
      </c>
      <c r="H102" s="134">
        <v>8.324</v>
      </c>
      <c r="I102" s="135"/>
      <c r="J102" s="136">
        <f>ROUND(I102*H102,2)</f>
        <v>0</v>
      </c>
      <c r="K102" s="132" t="s">
        <v>216</v>
      </c>
      <c r="L102" s="31"/>
      <c r="M102" s="137" t="s">
        <v>19</v>
      </c>
      <c r="N102" s="138" t="s">
        <v>43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217</v>
      </c>
      <c r="AT102" s="141" t="s">
        <v>212</v>
      </c>
      <c r="AU102" s="141" t="s">
        <v>81</v>
      </c>
      <c r="AY102" s="16" t="s">
        <v>210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79</v>
      </c>
      <c r="BK102" s="142">
        <f>ROUND(I102*H102,2)</f>
        <v>0</v>
      </c>
      <c r="BL102" s="16" t="s">
        <v>217</v>
      </c>
      <c r="BM102" s="141" t="s">
        <v>2729</v>
      </c>
    </row>
    <row r="103" spans="2:47" s="1" customFormat="1" ht="28.8">
      <c r="B103" s="31"/>
      <c r="D103" s="143" t="s">
        <v>219</v>
      </c>
      <c r="F103" s="144" t="s">
        <v>1623</v>
      </c>
      <c r="I103" s="145"/>
      <c r="L103" s="31"/>
      <c r="M103" s="146"/>
      <c r="T103" s="52"/>
      <c r="AT103" s="16" t="s">
        <v>219</v>
      </c>
      <c r="AU103" s="16" t="s">
        <v>81</v>
      </c>
    </row>
    <row r="104" spans="2:47" s="1" customFormat="1" ht="10.2">
      <c r="B104" s="31"/>
      <c r="D104" s="147" t="s">
        <v>221</v>
      </c>
      <c r="F104" s="148" t="s">
        <v>1624</v>
      </c>
      <c r="I104" s="145"/>
      <c r="L104" s="31"/>
      <c r="M104" s="146"/>
      <c r="T104" s="52"/>
      <c r="AT104" s="16" t="s">
        <v>221</v>
      </c>
      <c r="AU104" s="16" t="s">
        <v>81</v>
      </c>
    </row>
    <row r="105" spans="2:51" s="12" customFormat="1" ht="10.2">
      <c r="B105" s="149"/>
      <c r="D105" s="143" t="s">
        <v>223</v>
      </c>
      <c r="E105" s="150" t="s">
        <v>19</v>
      </c>
      <c r="F105" s="151" t="s">
        <v>2730</v>
      </c>
      <c r="H105" s="152">
        <v>2.5</v>
      </c>
      <c r="I105" s="153"/>
      <c r="L105" s="149"/>
      <c r="M105" s="154"/>
      <c r="T105" s="155"/>
      <c r="AT105" s="150" t="s">
        <v>223</v>
      </c>
      <c r="AU105" s="150" t="s">
        <v>81</v>
      </c>
      <c r="AV105" s="12" t="s">
        <v>81</v>
      </c>
      <c r="AW105" s="12" t="s">
        <v>33</v>
      </c>
      <c r="AX105" s="12" t="s">
        <v>72</v>
      </c>
      <c r="AY105" s="150" t="s">
        <v>210</v>
      </c>
    </row>
    <row r="106" spans="2:51" s="12" customFormat="1" ht="10.2">
      <c r="B106" s="149"/>
      <c r="D106" s="143" t="s">
        <v>223</v>
      </c>
      <c r="E106" s="150" t="s">
        <v>19</v>
      </c>
      <c r="F106" s="151" t="s">
        <v>2731</v>
      </c>
      <c r="H106" s="152">
        <v>5.824</v>
      </c>
      <c r="I106" s="153"/>
      <c r="L106" s="149"/>
      <c r="M106" s="154"/>
      <c r="T106" s="155"/>
      <c r="AT106" s="150" t="s">
        <v>223</v>
      </c>
      <c r="AU106" s="150" t="s">
        <v>81</v>
      </c>
      <c r="AV106" s="12" t="s">
        <v>81</v>
      </c>
      <c r="AW106" s="12" t="s">
        <v>33</v>
      </c>
      <c r="AX106" s="12" t="s">
        <v>72</v>
      </c>
      <c r="AY106" s="150" t="s">
        <v>210</v>
      </c>
    </row>
    <row r="107" spans="2:51" s="13" customFormat="1" ht="10.2">
      <c r="B107" s="167"/>
      <c r="D107" s="143" t="s">
        <v>223</v>
      </c>
      <c r="E107" s="168" t="s">
        <v>19</v>
      </c>
      <c r="F107" s="169" t="s">
        <v>326</v>
      </c>
      <c r="H107" s="170">
        <v>8.324</v>
      </c>
      <c r="I107" s="171"/>
      <c r="L107" s="167"/>
      <c r="M107" s="172"/>
      <c r="T107" s="173"/>
      <c r="AT107" s="168" t="s">
        <v>223</v>
      </c>
      <c r="AU107" s="168" t="s">
        <v>81</v>
      </c>
      <c r="AV107" s="13" t="s">
        <v>217</v>
      </c>
      <c r="AW107" s="13" t="s">
        <v>33</v>
      </c>
      <c r="AX107" s="13" t="s">
        <v>79</v>
      </c>
      <c r="AY107" s="168" t="s">
        <v>210</v>
      </c>
    </row>
    <row r="108" spans="2:65" s="1" customFormat="1" ht="33" customHeight="1">
      <c r="B108" s="31"/>
      <c r="C108" s="130" t="s">
        <v>81</v>
      </c>
      <c r="D108" s="130" t="s">
        <v>212</v>
      </c>
      <c r="E108" s="131" t="s">
        <v>2732</v>
      </c>
      <c r="F108" s="132" t="s">
        <v>2733</v>
      </c>
      <c r="G108" s="133" t="s">
        <v>215</v>
      </c>
      <c r="H108" s="134">
        <v>37.34</v>
      </c>
      <c r="I108" s="135"/>
      <c r="J108" s="136">
        <f>ROUND(I108*H108,2)</f>
        <v>0</v>
      </c>
      <c r="K108" s="132" t="s">
        <v>216</v>
      </c>
      <c r="L108" s="31"/>
      <c r="M108" s="137" t="s">
        <v>19</v>
      </c>
      <c r="N108" s="138" t="s">
        <v>43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217</v>
      </c>
      <c r="AT108" s="141" t="s">
        <v>212</v>
      </c>
      <c r="AU108" s="141" t="s">
        <v>81</v>
      </c>
      <c r="AY108" s="16" t="s">
        <v>210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79</v>
      </c>
      <c r="BK108" s="142">
        <f>ROUND(I108*H108,2)</f>
        <v>0</v>
      </c>
      <c r="BL108" s="16" t="s">
        <v>217</v>
      </c>
      <c r="BM108" s="141" t="s">
        <v>2734</v>
      </c>
    </row>
    <row r="109" spans="2:47" s="1" customFormat="1" ht="28.8">
      <c r="B109" s="31"/>
      <c r="D109" s="143" t="s">
        <v>219</v>
      </c>
      <c r="F109" s="144" t="s">
        <v>2735</v>
      </c>
      <c r="I109" s="145"/>
      <c r="L109" s="31"/>
      <c r="M109" s="146"/>
      <c r="T109" s="52"/>
      <c r="AT109" s="16" t="s">
        <v>219</v>
      </c>
      <c r="AU109" s="16" t="s">
        <v>81</v>
      </c>
    </row>
    <row r="110" spans="2:47" s="1" customFormat="1" ht="10.2">
      <c r="B110" s="31"/>
      <c r="D110" s="147" t="s">
        <v>221</v>
      </c>
      <c r="F110" s="148" t="s">
        <v>2736</v>
      </c>
      <c r="I110" s="145"/>
      <c r="L110" s="31"/>
      <c r="M110" s="146"/>
      <c r="T110" s="52"/>
      <c r="AT110" s="16" t="s">
        <v>221</v>
      </c>
      <c r="AU110" s="16" t="s">
        <v>81</v>
      </c>
    </row>
    <row r="111" spans="2:51" s="12" customFormat="1" ht="10.2">
      <c r="B111" s="149"/>
      <c r="D111" s="143" t="s">
        <v>223</v>
      </c>
      <c r="E111" s="150" t="s">
        <v>19</v>
      </c>
      <c r="F111" s="151" t="s">
        <v>2737</v>
      </c>
      <c r="H111" s="152">
        <v>37.34</v>
      </c>
      <c r="I111" s="153"/>
      <c r="L111" s="149"/>
      <c r="M111" s="154"/>
      <c r="T111" s="155"/>
      <c r="AT111" s="150" t="s">
        <v>223</v>
      </c>
      <c r="AU111" s="150" t="s">
        <v>81</v>
      </c>
      <c r="AV111" s="12" t="s">
        <v>81</v>
      </c>
      <c r="AW111" s="12" t="s">
        <v>33</v>
      </c>
      <c r="AX111" s="12" t="s">
        <v>79</v>
      </c>
      <c r="AY111" s="150" t="s">
        <v>210</v>
      </c>
    </row>
    <row r="112" spans="2:65" s="1" customFormat="1" ht="33" customHeight="1">
      <c r="B112" s="31"/>
      <c r="C112" s="130" t="s">
        <v>234</v>
      </c>
      <c r="D112" s="130" t="s">
        <v>212</v>
      </c>
      <c r="E112" s="131" t="s">
        <v>1627</v>
      </c>
      <c r="F112" s="132" t="s">
        <v>1628</v>
      </c>
      <c r="G112" s="133" t="s">
        <v>215</v>
      </c>
      <c r="H112" s="134">
        <v>1</v>
      </c>
      <c r="I112" s="135"/>
      <c r="J112" s="136">
        <f>ROUND(I112*H112,2)</f>
        <v>0</v>
      </c>
      <c r="K112" s="132" t="s">
        <v>216</v>
      </c>
      <c r="L112" s="31"/>
      <c r="M112" s="137" t="s">
        <v>19</v>
      </c>
      <c r="N112" s="138" t="s">
        <v>43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217</v>
      </c>
      <c r="AT112" s="141" t="s">
        <v>212</v>
      </c>
      <c r="AU112" s="141" t="s">
        <v>81</v>
      </c>
      <c r="AY112" s="16" t="s">
        <v>210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79</v>
      </c>
      <c r="BK112" s="142">
        <f>ROUND(I112*H112,2)</f>
        <v>0</v>
      </c>
      <c r="BL112" s="16" t="s">
        <v>217</v>
      </c>
      <c r="BM112" s="141" t="s">
        <v>2738</v>
      </c>
    </row>
    <row r="113" spans="2:47" s="1" customFormat="1" ht="19.2">
      <c r="B113" s="31"/>
      <c r="D113" s="143" t="s">
        <v>219</v>
      </c>
      <c r="F113" s="144" t="s">
        <v>1630</v>
      </c>
      <c r="I113" s="145"/>
      <c r="L113" s="31"/>
      <c r="M113" s="146"/>
      <c r="T113" s="52"/>
      <c r="AT113" s="16" t="s">
        <v>219</v>
      </c>
      <c r="AU113" s="16" t="s">
        <v>81</v>
      </c>
    </row>
    <row r="114" spans="2:47" s="1" customFormat="1" ht="10.2">
      <c r="B114" s="31"/>
      <c r="D114" s="147" t="s">
        <v>221</v>
      </c>
      <c r="F114" s="148" t="s">
        <v>1631</v>
      </c>
      <c r="I114" s="145"/>
      <c r="L114" s="31"/>
      <c r="M114" s="146"/>
      <c r="T114" s="52"/>
      <c r="AT114" s="16" t="s">
        <v>221</v>
      </c>
      <c r="AU114" s="16" t="s">
        <v>81</v>
      </c>
    </row>
    <row r="115" spans="2:51" s="12" customFormat="1" ht="10.2">
      <c r="B115" s="149"/>
      <c r="D115" s="143" t="s">
        <v>223</v>
      </c>
      <c r="E115" s="150" t="s">
        <v>19</v>
      </c>
      <c r="F115" s="151" t="s">
        <v>2739</v>
      </c>
      <c r="H115" s="152">
        <v>1</v>
      </c>
      <c r="I115" s="153"/>
      <c r="L115" s="149"/>
      <c r="M115" s="154"/>
      <c r="T115" s="155"/>
      <c r="AT115" s="150" t="s">
        <v>223</v>
      </c>
      <c r="AU115" s="150" t="s">
        <v>81</v>
      </c>
      <c r="AV115" s="12" t="s">
        <v>81</v>
      </c>
      <c r="AW115" s="12" t="s">
        <v>33</v>
      </c>
      <c r="AX115" s="12" t="s">
        <v>79</v>
      </c>
      <c r="AY115" s="150" t="s">
        <v>210</v>
      </c>
    </row>
    <row r="116" spans="2:65" s="1" customFormat="1" ht="37.8" customHeight="1">
      <c r="B116" s="31"/>
      <c r="C116" s="130" t="s">
        <v>217</v>
      </c>
      <c r="D116" s="130" t="s">
        <v>212</v>
      </c>
      <c r="E116" s="131" t="s">
        <v>1633</v>
      </c>
      <c r="F116" s="132" t="s">
        <v>1634</v>
      </c>
      <c r="G116" s="133" t="s">
        <v>215</v>
      </c>
      <c r="H116" s="134">
        <v>5.5</v>
      </c>
      <c r="I116" s="135"/>
      <c r="J116" s="136">
        <f>ROUND(I116*H116,2)</f>
        <v>0</v>
      </c>
      <c r="K116" s="132" t="s">
        <v>216</v>
      </c>
      <c r="L116" s="31"/>
      <c r="M116" s="137" t="s">
        <v>19</v>
      </c>
      <c r="N116" s="138" t="s">
        <v>43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217</v>
      </c>
      <c r="AT116" s="141" t="s">
        <v>212</v>
      </c>
      <c r="AU116" s="141" t="s">
        <v>81</v>
      </c>
      <c r="AY116" s="16" t="s">
        <v>210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79</v>
      </c>
      <c r="BK116" s="142">
        <f>ROUND(I116*H116,2)</f>
        <v>0</v>
      </c>
      <c r="BL116" s="16" t="s">
        <v>217</v>
      </c>
      <c r="BM116" s="141" t="s">
        <v>2740</v>
      </c>
    </row>
    <row r="117" spans="2:47" s="1" customFormat="1" ht="38.4">
      <c r="B117" s="31"/>
      <c r="D117" s="143" t="s">
        <v>219</v>
      </c>
      <c r="F117" s="144" t="s">
        <v>1636</v>
      </c>
      <c r="I117" s="145"/>
      <c r="L117" s="31"/>
      <c r="M117" s="146"/>
      <c r="T117" s="52"/>
      <c r="AT117" s="16" t="s">
        <v>219</v>
      </c>
      <c r="AU117" s="16" t="s">
        <v>81</v>
      </c>
    </row>
    <row r="118" spans="2:47" s="1" customFormat="1" ht="10.2">
      <c r="B118" s="31"/>
      <c r="D118" s="147" t="s">
        <v>221</v>
      </c>
      <c r="F118" s="148" t="s">
        <v>1637</v>
      </c>
      <c r="I118" s="145"/>
      <c r="L118" s="31"/>
      <c r="M118" s="146"/>
      <c r="T118" s="52"/>
      <c r="AT118" s="16" t="s">
        <v>221</v>
      </c>
      <c r="AU118" s="16" t="s">
        <v>81</v>
      </c>
    </row>
    <row r="119" spans="2:65" s="1" customFormat="1" ht="37.8" customHeight="1">
      <c r="B119" s="31"/>
      <c r="C119" s="130" t="s">
        <v>225</v>
      </c>
      <c r="D119" s="130" t="s">
        <v>212</v>
      </c>
      <c r="E119" s="131" t="s">
        <v>1639</v>
      </c>
      <c r="F119" s="132" t="s">
        <v>1640</v>
      </c>
      <c r="G119" s="133" t="s">
        <v>215</v>
      </c>
      <c r="H119" s="134">
        <v>23.29</v>
      </c>
      <c r="I119" s="135"/>
      <c r="J119" s="136">
        <f>ROUND(I119*H119,2)</f>
        <v>0</v>
      </c>
      <c r="K119" s="132" t="s">
        <v>216</v>
      </c>
      <c r="L119" s="31"/>
      <c r="M119" s="137" t="s">
        <v>19</v>
      </c>
      <c r="N119" s="138" t="s">
        <v>43</v>
      </c>
      <c r="P119" s="139">
        <f>O119*H119</f>
        <v>0</v>
      </c>
      <c r="Q119" s="139">
        <v>0</v>
      </c>
      <c r="R119" s="139">
        <f>Q119*H119</f>
        <v>0</v>
      </c>
      <c r="S119" s="139">
        <v>0</v>
      </c>
      <c r="T119" s="140">
        <f>S119*H119</f>
        <v>0</v>
      </c>
      <c r="AR119" s="141" t="s">
        <v>217</v>
      </c>
      <c r="AT119" s="141" t="s">
        <v>212</v>
      </c>
      <c r="AU119" s="141" t="s">
        <v>81</v>
      </c>
      <c r="AY119" s="16" t="s">
        <v>210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79</v>
      </c>
      <c r="BK119" s="142">
        <f>ROUND(I119*H119,2)</f>
        <v>0</v>
      </c>
      <c r="BL119" s="16" t="s">
        <v>217</v>
      </c>
      <c r="BM119" s="141" t="s">
        <v>2741</v>
      </c>
    </row>
    <row r="120" spans="2:47" s="1" customFormat="1" ht="38.4">
      <c r="B120" s="31"/>
      <c r="D120" s="143" t="s">
        <v>219</v>
      </c>
      <c r="F120" s="144" t="s">
        <v>1642</v>
      </c>
      <c r="I120" s="145"/>
      <c r="L120" s="31"/>
      <c r="M120" s="146"/>
      <c r="T120" s="52"/>
      <c r="AT120" s="16" t="s">
        <v>219</v>
      </c>
      <c r="AU120" s="16" t="s">
        <v>81</v>
      </c>
    </row>
    <row r="121" spans="2:47" s="1" customFormat="1" ht="10.2">
      <c r="B121" s="31"/>
      <c r="D121" s="147" t="s">
        <v>221</v>
      </c>
      <c r="F121" s="148" t="s">
        <v>1643</v>
      </c>
      <c r="I121" s="145"/>
      <c r="L121" s="31"/>
      <c r="M121" s="146"/>
      <c r="T121" s="52"/>
      <c r="AT121" s="16" t="s">
        <v>221</v>
      </c>
      <c r="AU121" s="16" t="s">
        <v>81</v>
      </c>
    </row>
    <row r="122" spans="2:51" s="12" customFormat="1" ht="10.2">
      <c r="B122" s="149"/>
      <c r="D122" s="143" t="s">
        <v>223</v>
      </c>
      <c r="E122" s="150" t="s">
        <v>19</v>
      </c>
      <c r="F122" s="151" t="s">
        <v>2742</v>
      </c>
      <c r="H122" s="152">
        <v>18.81</v>
      </c>
      <c r="I122" s="153"/>
      <c r="L122" s="149"/>
      <c r="M122" s="154"/>
      <c r="T122" s="155"/>
      <c r="AT122" s="150" t="s">
        <v>223</v>
      </c>
      <c r="AU122" s="150" t="s">
        <v>81</v>
      </c>
      <c r="AV122" s="12" t="s">
        <v>81</v>
      </c>
      <c r="AW122" s="12" t="s">
        <v>33</v>
      </c>
      <c r="AX122" s="12" t="s">
        <v>72</v>
      </c>
      <c r="AY122" s="150" t="s">
        <v>210</v>
      </c>
    </row>
    <row r="123" spans="2:51" s="12" customFormat="1" ht="10.2">
      <c r="B123" s="149"/>
      <c r="D123" s="143" t="s">
        <v>223</v>
      </c>
      <c r="E123" s="150" t="s">
        <v>19</v>
      </c>
      <c r="F123" s="151" t="s">
        <v>2743</v>
      </c>
      <c r="H123" s="152">
        <v>4.48</v>
      </c>
      <c r="I123" s="153"/>
      <c r="L123" s="149"/>
      <c r="M123" s="154"/>
      <c r="T123" s="155"/>
      <c r="AT123" s="150" t="s">
        <v>223</v>
      </c>
      <c r="AU123" s="150" t="s">
        <v>81</v>
      </c>
      <c r="AV123" s="12" t="s">
        <v>81</v>
      </c>
      <c r="AW123" s="12" t="s">
        <v>33</v>
      </c>
      <c r="AX123" s="12" t="s">
        <v>72</v>
      </c>
      <c r="AY123" s="150" t="s">
        <v>210</v>
      </c>
    </row>
    <row r="124" spans="2:51" s="13" customFormat="1" ht="10.2">
      <c r="B124" s="167"/>
      <c r="D124" s="143" t="s">
        <v>223</v>
      </c>
      <c r="E124" s="168" t="s">
        <v>19</v>
      </c>
      <c r="F124" s="169" t="s">
        <v>326</v>
      </c>
      <c r="H124" s="170">
        <v>23.29</v>
      </c>
      <c r="I124" s="171"/>
      <c r="L124" s="167"/>
      <c r="M124" s="172"/>
      <c r="T124" s="173"/>
      <c r="AT124" s="168" t="s">
        <v>223</v>
      </c>
      <c r="AU124" s="168" t="s">
        <v>81</v>
      </c>
      <c r="AV124" s="13" t="s">
        <v>217</v>
      </c>
      <c r="AW124" s="13" t="s">
        <v>33</v>
      </c>
      <c r="AX124" s="13" t="s">
        <v>79</v>
      </c>
      <c r="AY124" s="168" t="s">
        <v>210</v>
      </c>
    </row>
    <row r="125" spans="2:65" s="1" customFormat="1" ht="33" customHeight="1">
      <c r="B125" s="31"/>
      <c r="C125" s="130" t="s">
        <v>246</v>
      </c>
      <c r="D125" s="130" t="s">
        <v>212</v>
      </c>
      <c r="E125" s="131" t="s">
        <v>1644</v>
      </c>
      <c r="F125" s="132" t="s">
        <v>1645</v>
      </c>
      <c r="G125" s="133" t="s">
        <v>332</v>
      </c>
      <c r="H125" s="134">
        <v>46.58</v>
      </c>
      <c r="I125" s="135"/>
      <c r="J125" s="136">
        <f>ROUND(I125*H125,2)</f>
        <v>0</v>
      </c>
      <c r="K125" s="132" t="s">
        <v>216</v>
      </c>
      <c r="L125" s="31"/>
      <c r="M125" s="137" t="s">
        <v>19</v>
      </c>
      <c r="N125" s="138" t="s">
        <v>43</v>
      </c>
      <c r="P125" s="139">
        <f>O125*H125</f>
        <v>0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AR125" s="141" t="s">
        <v>217</v>
      </c>
      <c r="AT125" s="141" t="s">
        <v>212</v>
      </c>
      <c r="AU125" s="141" t="s">
        <v>81</v>
      </c>
      <c r="AY125" s="16" t="s">
        <v>210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6" t="s">
        <v>79</v>
      </c>
      <c r="BK125" s="142">
        <f>ROUND(I125*H125,2)</f>
        <v>0</v>
      </c>
      <c r="BL125" s="16" t="s">
        <v>217</v>
      </c>
      <c r="BM125" s="141" t="s">
        <v>2744</v>
      </c>
    </row>
    <row r="126" spans="2:47" s="1" customFormat="1" ht="28.8">
      <c r="B126" s="31"/>
      <c r="D126" s="143" t="s">
        <v>219</v>
      </c>
      <c r="F126" s="144" t="s">
        <v>1647</v>
      </c>
      <c r="I126" s="145"/>
      <c r="L126" s="31"/>
      <c r="M126" s="146"/>
      <c r="T126" s="52"/>
      <c r="AT126" s="16" t="s">
        <v>219</v>
      </c>
      <c r="AU126" s="16" t="s">
        <v>81</v>
      </c>
    </row>
    <row r="127" spans="2:47" s="1" customFormat="1" ht="10.2">
      <c r="B127" s="31"/>
      <c r="D127" s="147" t="s">
        <v>221</v>
      </c>
      <c r="F127" s="148" t="s">
        <v>1648</v>
      </c>
      <c r="I127" s="145"/>
      <c r="L127" s="31"/>
      <c r="M127" s="146"/>
      <c r="T127" s="52"/>
      <c r="AT127" s="16" t="s">
        <v>221</v>
      </c>
      <c r="AU127" s="16" t="s">
        <v>81</v>
      </c>
    </row>
    <row r="128" spans="2:51" s="12" customFormat="1" ht="10.2">
      <c r="B128" s="149"/>
      <c r="D128" s="143" t="s">
        <v>223</v>
      </c>
      <c r="F128" s="151" t="s">
        <v>2745</v>
      </c>
      <c r="H128" s="152">
        <v>46.58</v>
      </c>
      <c r="I128" s="153"/>
      <c r="L128" s="149"/>
      <c r="M128" s="154"/>
      <c r="T128" s="155"/>
      <c r="AT128" s="150" t="s">
        <v>223</v>
      </c>
      <c r="AU128" s="150" t="s">
        <v>81</v>
      </c>
      <c r="AV128" s="12" t="s">
        <v>81</v>
      </c>
      <c r="AW128" s="12" t="s">
        <v>4</v>
      </c>
      <c r="AX128" s="12" t="s">
        <v>79</v>
      </c>
      <c r="AY128" s="150" t="s">
        <v>210</v>
      </c>
    </row>
    <row r="129" spans="2:65" s="1" customFormat="1" ht="24.15" customHeight="1">
      <c r="B129" s="31"/>
      <c r="C129" s="130" t="s">
        <v>259</v>
      </c>
      <c r="D129" s="130" t="s">
        <v>212</v>
      </c>
      <c r="E129" s="131" t="s">
        <v>1650</v>
      </c>
      <c r="F129" s="132" t="s">
        <v>1651</v>
      </c>
      <c r="G129" s="133" t="s">
        <v>215</v>
      </c>
      <c r="H129" s="134">
        <v>22.36</v>
      </c>
      <c r="I129" s="135"/>
      <c r="J129" s="136">
        <f>ROUND(I129*H129,2)</f>
        <v>0</v>
      </c>
      <c r="K129" s="132" t="s">
        <v>216</v>
      </c>
      <c r="L129" s="31"/>
      <c r="M129" s="137" t="s">
        <v>19</v>
      </c>
      <c r="N129" s="138" t="s">
        <v>43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217</v>
      </c>
      <c r="AT129" s="141" t="s">
        <v>212</v>
      </c>
      <c r="AU129" s="141" t="s">
        <v>81</v>
      </c>
      <c r="AY129" s="16" t="s">
        <v>210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6" t="s">
        <v>79</v>
      </c>
      <c r="BK129" s="142">
        <f>ROUND(I129*H129,2)</f>
        <v>0</v>
      </c>
      <c r="BL129" s="16" t="s">
        <v>217</v>
      </c>
      <c r="BM129" s="141" t="s">
        <v>2746</v>
      </c>
    </row>
    <row r="130" spans="2:47" s="1" customFormat="1" ht="28.8">
      <c r="B130" s="31"/>
      <c r="D130" s="143" t="s">
        <v>219</v>
      </c>
      <c r="F130" s="144" t="s">
        <v>1653</v>
      </c>
      <c r="I130" s="145"/>
      <c r="L130" s="31"/>
      <c r="M130" s="146"/>
      <c r="T130" s="52"/>
      <c r="AT130" s="16" t="s">
        <v>219</v>
      </c>
      <c r="AU130" s="16" t="s">
        <v>81</v>
      </c>
    </row>
    <row r="131" spans="2:47" s="1" customFormat="1" ht="10.2">
      <c r="B131" s="31"/>
      <c r="D131" s="147" t="s">
        <v>221</v>
      </c>
      <c r="F131" s="148" t="s">
        <v>1654</v>
      </c>
      <c r="I131" s="145"/>
      <c r="L131" s="31"/>
      <c r="M131" s="146"/>
      <c r="T131" s="52"/>
      <c r="AT131" s="16" t="s">
        <v>221</v>
      </c>
      <c r="AU131" s="16" t="s">
        <v>81</v>
      </c>
    </row>
    <row r="132" spans="2:51" s="12" customFormat="1" ht="10.2">
      <c r="B132" s="149"/>
      <c r="D132" s="143" t="s">
        <v>223</v>
      </c>
      <c r="E132" s="150" t="s">
        <v>19</v>
      </c>
      <c r="F132" s="151" t="s">
        <v>2747</v>
      </c>
      <c r="H132" s="152">
        <v>22.36</v>
      </c>
      <c r="I132" s="153"/>
      <c r="L132" s="149"/>
      <c r="M132" s="154"/>
      <c r="T132" s="155"/>
      <c r="AT132" s="150" t="s">
        <v>223</v>
      </c>
      <c r="AU132" s="150" t="s">
        <v>81</v>
      </c>
      <c r="AV132" s="12" t="s">
        <v>81</v>
      </c>
      <c r="AW132" s="12" t="s">
        <v>33</v>
      </c>
      <c r="AX132" s="12" t="s">
        <v>79</v>
      </c>
      <c r="AY132" s="150" t="s">
        <v>210</v>
      </c>
    </row>
    <row r="133" spans="2:65" s="1" customFormat="1" ht="24.15" customHeight="1">
      <c r="B133" s="31"/>
      <c r="C133" s="130" t="s">
        <v>243</v>
      </c>
      <c r="D133" s="130" t="s">
        <v>212</v>
      </c>
      <c r="E133" s="131" t="s">
        <v>1656</v>
      </c>
      <c r="F133" s="132" t="s">
        <v>1657</v>
      </c>
      <c r="G133" s="133" t="s">
        <v>215</v>
      </c>
      <c r="H133" s="134">
        <v>13.996</v>
      </c>
      <c r="I133" s="135"/>
      <c r="J133" s="136">
        <f>ROUND(I133*H133,2)</f>
        <v>0</v>
      </c>
      <c r="K133" s="132" t="s">
        <v>216</v>
      </c>
      <c r="L133" s="31"/>
      <c r="M133" s="137" t="s">
        <v>19</v>
      </c>
      <c r="N133" s="138" t="s">
        <v>43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217</v>
      </c>
      <c r="AT133" s="141" t="s">
        <v>212</v>
      </c>
      <c r="AU133" s="141" t="s">
        <v>81</v>
      </c>
      <c r="AY133" s="16" t="s">
        <v>210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6" t="s">
        <v>79</v>
      </c>
      <c r="BK133" s="142">
        <f>ROUND(I133*H133,2)</f>
        <v>0</v>
      </c>
      <c r="BL133" s="16" t="s">
        <v>217</v>
      </c>
      <c r="BM133" s="141" t="s">
        <v>2748</v>
      </c>
    </row>
    <row r="134" spans="2:47" s="1" customFormat="1" ht="48">
      <c r="B134" s="31"/>
      <c r="D134" s="143" t="s">
        <v>219</v>
      </c>
      <c r="F134" s="144" t="s">
        <v>1659</v>
      </c>
      <c r="I134" s="145"/>
      <c r="L134" s="31"/>
      <c r="M134" s="146"/>
      <c r="T134" s="52"/>
      <c r="AT134" s="16" t="s">
        <v>219</v>
      </c>
      <c r="AU134" s="16" t="s">
        <v>81</v>
      </c>
    </row>
    <row r="135" spans="2:47" s="1" customFormat="1" ht="10.2">
      <c r="B135" s="31"/>
      <c r="D135" s="147" t="s">
        <v>221</v>
      </c>
      <c r="F135" s="148" t="s">
        <v>1660</v>
      </c>
      <c r="I135" s="145"/>
      <c r="L135" s="31"/>
      <c r="M135" s="146"/>
      <c r="T135" s="52"/>
      <c r="AT135" s="16" t="s">
        <v>221</v>
      </c>
      <c r="AU135" s="16" t="s">
        <v>81</v>
      </c>
    </row>
    <row r="136" spans="2:51" s="12" customFormat="1" ht="10.2">
      <c r="B136" s="149"/>
      <c r="D136" s="143" t="s">
        <v>223</v>
      </c>
      <c r="E136" s="150" t="s">
        <v>19</v>
      </c>
      <c r="F136" s="151" t="s">
        <v>2749</v>
      </c>
      <c r="H136" s="152">
        <v>10.416</v>
      </c>
      <c r="I136" s="153"/>
      <c r="L136" s="149"/>
      <c r="M136" s="154"/>
      <c r="T136" s="155"/>
      <c r="AT136" s="150" t="s">
        <v>223</v>
      </c>
      <c r="AU136" s="150" t="s">
        <v>81</v>
      </c>
      <c r="AV136" s="12" t="s">
        <v>81</v>
      </c>
      <c r="AW136" s="12" t="s">
        <v>33</v>
      </c>
      <c r="AX136" s="12" t="s">
        <v>72</v>
      </c>
      <c r="AY136" s="150" t="s">
        <v>210</v>
      </c>
    </row>
    <row r="137" spans="2:51" s="12" customFormat="1" ht="10.2">
      <c r="B137" s="149"/>
      <c r="D137" s="143" t="s">
        <v>223</v>
      </c>
      <c r="E137" s="150" t="s">
        <v>19</v>
      </c>
      <c r="F137" s="151" t="s">
        <v>2750</v>
      </c>
      <c r="H137" s="152">
        <v>3.58</v>
      </c>
      <c r="I137" s="153"/>
      <c r="L137" s="149"/>
      <c r="M137" s="154"/>
      <c r="T137" s="155"/>
      <c r="AT137" s="150" t="s">
        <v>223</v>
      </c>
      <c r="AU137" s="150" t="s">
        <v>81</v>
      </c>
      <c r="AV137" s="12" t="s">
        <v>81</v>
      </c>
      <c r="AW137" s="12" t="s">
        <v>33</v>
      </c>
      <c r="AX137" s="12" t="s">
        <v>72</v>
      </c>
      <c r="AY137" s="150" t="s">
        <v>210</v>
      </c>
    </row>
    <row r="138" spans="2:51" s="13" customFormat="1" ht="10.2">
      <c r="B138" s="167"/>
      <c r="D138" s="143" t="s">
        <v>223</v>
      </c>
      <c r="E138" s="168" t="s">
        <v>19</v>
      </c>
      <c r="F138" s="169" t="s">
        <v>326</v>
      </c>
      <c r="H138" s="170">
        <v>13.996</v>
      </c>
      <c r="I138" s="171"/>
      <c r="L138" s="167"/>
      <c r="M138" s="172"/>
      <c r="T138" s="173"/>
      <c r="AT138" s="168" t="s">
        <v>223</v>
      </c>
      <c r="AU138" s="168" t="s">
        <v>81</v>
      </c>
      <c r="AV138" s="13" t="s">
        <v>217</v>
      </c>
      <c r="AW138" s="13" t="s">
        <v>33</v>
      </c>
      <c r="AX138" s="13" t="s">
        <v>79</v>
      </c>
      <c r="AY138" s="168" t="s">
        <v>210</v>
      </c>
    </row>
    <row r="139" spans="2:65" s="1" customFormat="1" ht="16.5" customHeight="1">
      <c r="B139" s="31"/>
      <c r="C139" s="156" t="s">
        <v>265</v>
      </c>
      <c r="D139" s="156" t="s">
        <v>240</v>
      </c>
      <c r="E139" s="157" t="s">
        <v>1662</v>
      </c>
      <c r="F139" s="158" t="s">
        <v>1663</v>
      </c>
      <c r="G139" s="159" t="s">
        <v>332</v>
      </c>
      <c r="H139" s="160">
        <v>27.992</v>
      </c>
      <c r="I139" s="161"/>
      <c r="J139" s="162">
        <f>ROUND(I139*H139,2)</f>
        <v>0</v>
      </c>
      <c r="K139" s="158" t="s">
        <v>216</v>
      </c>
      <c r="L139" s="163"/>
      <c r="M139" s="164" t="s">
        <v>19</v>
      </c>
      <c r="N139" s="165" t="s">
        <v>43</v>
      </c>
      <c r="P139" s="139">
        <f>O139*H139</f>
        <v>0</v>
      </c>
      <c r="Q139" s="139">
        <v>1</v>
      </c>
      <c r="R139" s="139">
        <f>Q139*H139</f>
        <v>27.992</v>
      </c>
      <c r="S139" s="139">
        <v>0</v>
      </c>
      <c r="T139" s="140">
        <f>S139*H139</f>
        <v>0</v>
      </c>
      <c r="AR139" s="141" t="s">
        <v>243</v>
      </c>
      <c r="AT139" s="141" t="s">
        <v>240</v>
      </c>
      <c r="AU139" s="141" t="s">
        <v>81</v>
      </c>
      <c r="AY139" s="16" t="s">
        <v>210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6" t="s">
        <v>79</v>
      </c>
      <c r="BK139" s="142">
        <f>ROUND(I139*H139,2)</f>
        <v>0</v>
      </c>
      <c r="BL139" s="16" t="s">
        <v>217</v>
      </c>
      <c r="BM139" s="141" t="s">
        <v>2751</v>
      </c>
    </row>
    <row r="140" spans="2:47" s="1" customFormat="1" ht="10.2">
      <c r="B140" s="31"/>
      <c r="D140" s="143" t="s">
        <v>219</v>
      </c>
      <c r="F140" s="144" t="s">
        <v>1663</v>
      </c>
      <c r="I140" s="145"/>
      <c r="L140" s="31"/>
      <c r="M140" s="146"/>
      <c r="T140" s="52"/>
      <c r="AT140" s="16" t="s">
        <v>219</v>
      </c>
      <c r="AU140" s="16" t="s">
        <v>81</v>
      </c>
    </row>
    <row r="141" spans="2:51" s="12" customFormat="1" ht="10.2">
      <c r="B141" s="149"/>
      <c r="D141" s="143" t="s">
        <v>223</v>
      </c>
      <c r="F141" s="151" t="s">
        <v>2752</v>
      </c>
      <c r="H141" s="152">
        <v>27.992</v>
      </c>
      <c r="I141" s="153"/>
      <c r="L141" s="149"/>
      <c r="M141" s="154"/>
      <c r="T141" s="155"/>
      <c r="AT141" s="150" t="s">
        <v>223</v>
      </c>
      <c r="AU141" s="150" t="s">
        <v>81</v>
      </c>
      <c r="AV141" s="12" t="s">
        <v>81</v>
      </c>
      <c r="AW141" s="12" t="s">
        <v>4</v>
      </c>
      <c r="AX141" s="12" t="s">
        <v>79</v>
      </c>
      <c r="AY141" s="150" t="s">
        <v>210</v>
      </c>
    </row>
    <row r="142" spans="2:63" s="11" customFormat="1" ht="22.8" customHeight="1">
      <c r="B142" s="118"/>
      <c r="D142" s="119" t="s">
        <v>71</v>
      </c>
      <c r="E142" s="128" t="s">
        <v>81</v>
      </c>
      <c r="F142" s="128" t="s">
        <v>1666</v>
      </c>
      <c r="I142" s="121"/>
      <c r="J142" s="129">
        <f>BK142</f>
        <v>0</v>
      </c>
      <c r="L142" s="118"/>
      <c r="M142" s="123"/>
      <c r="P142" s="124">
        <f>SUM(P143:P152)</f>
        <v>0</v>
      </c>
      <c r="R142" s="124">
        <f>SUM(R143:R152)</f>
        <v>1.8611574</v>
      </c>
      <c r="T142" s="125">
        <f>SUM(T143:T152)</f>
        <v>0</v>
      </c>
      <c r="AR142" s="119" t="s">
        <v>79</v>
      </c>
      <c r="AT142" s="126" t="s">
        <v>71</v>
      </c>
      <c r="AU142" s="126" t="s">
        <v>79</v>
      </c>
      <c r="AY142" s="119" t="s">
        <v>210</v>
      </c>
      <c r="BK142" s="127">
        <f>SUM(BK143:BK152)</f>
        <v>0</v>
      </c>
    </row>
    <row r="143" spans="2:65" s="1" customFormat="1" ht="33" customHeight="1">
      <c r="B143" s="31"/>
      <c r="C143" s="130" t="s">
        <v>277</v>
      </c>
      <c r="D143" s="130" t="s">
        <v>212</v>
      </c>
      <c r="E143" s="131" t="s">
        <v>1667</v>
      </c>
      <c r="F143" s="132" t="s">
        <v>1668</v>
      </c>
      <c r="G143" s="133" t="s">
        <v>229</v>
      </c>
      <c r="H143" s="134">
        <v>32.4</v>
      </c>
      <c r="I143" s="135"/>
      <c r="J143" s="136">
        <f>ROUND(I143*H143,2)</f>
        <v>0</v>
      </c>
      <c r="K143" s="132" t="s">
        <v>216</v>
      </c>
      <c r="L143" s="31"/>
      <c r="M143" s="137" t="s">
        <v>19</v>
      </c>
      <c r="N143" s="138" t="s">
        <v>43</v>
      </c>
      <c r="P143" s="139">
        <f>O143*H143</f>
        <v>0</v>
      </c>
      <c r="Q143" s="139">
        <v>0.00031</v>
      </c>
      <c r="R143" s="139">
        <f>Q143*H143</f>
        <v>0.010043999999999999</v>
      </c>
      <c r="S143" s="139">
        <v>0</v>
      </c>
      <c r="T143" s="140">
        <f>S143*H143</f>
        <v>0</v>
      </c>
      <c r="AR143" s="141" t="s">
        <v>217</v>
      </c>
      <c r="AT143" s="141" t="s">
        <v>212</v>
      </c>
      <c r="AU143" s="141" t="s">
        <v>81</v>
      </c>
      <c r="AY143" s="16" t="s">
        <v>210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6" t="s">
        <v>79</v>
      </c>
      <c r="BK143" s="142">
        <f>ROUND(I143*H143,2)</f>
        <v>0</v>
      </c>
      <c r="BL143" s="16" t="s">
        <v>217</v>
      </c>
      <c r="BM143" s="141" t="s">
        <v>2753</v>
      </c>
    </row>
    <row r="144" spans="2:47" s="1" customFormat="1" ht="38.4">
      <c r="B144" s="31"/>
      <c r="D144" s="143" t="s">
        <v>219</v>
      </c>
      <c r="F144" s="144" t="s">
        <v>1670</v>
      </c>
      <c r="I144" s="145"/>
      <c r="L144" s="31"/>
      <c r="M144" s="146"/>
      <c r="T144" s="52"/>
      <c r="AT144" s="16" t="s">
        <v>219</v>
      </c>
      <c r="AU144" s="16" t="s">
        <v>81</v>
      </c>
    </row>
    <row r="145" spans="2:47" s="1" customFormat="1" ht="10.2">
      <c r="B145" s="31"/>
      <c r="D145" s="147" t="s">
        <v>221</v>
      </c>
      <c r="F145" s="148" t="s">
        <v>1671</v>
      </c>
      <c r="I145" s="145"/>
      <c r="L145" s="31"/>
      <c r="M145" s="146"/>
      <c r="T145" s="52"/>
      <c r="AT145" s="16" t="s">
        <v>221</v>
      </c>
      <c r="AU145" s="16" t="s">
        <v>81</v>
      </c>
    </row>
    <row r="146" spans="2:51" s="12" customFormat="1" ht="10.2">
      <c r="B146" s="149"/>
      <c r="D146" s="143" t="s">
        <v>223</v>
      </c>
      <c r="E146" s="150" t="s">
        <v>19</v>
      </c>
      <c r="F146" s="151" t="s">
        <v>1672</v>
      </c>
      <c r="H146" s="152">
        <v>32.4</v>
      </c>
      <c r="I146" s="153"/>
      <c r="L146" s="149"/>
      <c r="M146" s="154"/>
      <c r="T146" s="155"/>
      <c r="AT146" s="150" t="s">
        <v>223</v>
      </c>
      <c r="AU146" s="150" t="s">
        <v>81</v>
      </c>
      <c r="AV146" s="12" t="s">
        <v>81</v>
      </c>
      <c r="AW146" s="12" t="s">
        <v>33</v>
      </c>
      <c r="AX146" s="12" t="s">
        <v>79</v>
      </c>
      <c r="AY146" s="150" t="s">
        <v>210</v>
      </c>
    </row>
    <row r="147" spans="2:65" s="1" customFormat="1" ht="24.15" customHeight="1">
      <c r="B147" s="31"/>
      <c r="C147" s="156" t="s">
        <v>283</v>
      </c>
      <c r="D147" s="156" t="s">
        <v>240</v>
      </c>
      <c r="E147" s="157" t="s">
        <v>1673</v>
      </c>
      <c r="F147" s="158" t="s">
        <v>1674</v>
      </c>
      <c r="G147" s="159" t="s">
        <v>229</v>
      </c>
      <c r="H147" s="160">
        <v>38.378</v>
      </c>
      <c r="I147" s="161"/>
      <c r="J147" s="162">
        <f>ROUND(I147*H147,2)</f>
        <v>0</v>
      </c>
      <c r="K147" s="158" t="s">
        <v>216</v>
      </c>
      <c r="L147" s="163"/>
      <c r="M147" s="164" t="s">
        <v>19</v>
      </c>
      <c r="N147" s="165" t="s">
        <v>43</v>
      </c>
      <c r="P147" s="139">
        <f>O147*H147</f>
        <v>0</v>
      </c>
      <c r="Q147" s="139">
        <v>0.0003</v>
      </c>
      <c r="R147" s="139">
        <f>Q147*H147</f>
        <v>0.011513399999999998</v>
      </c>
      <c r="S147" s="139">
        <v>0</v>
      </c>
      <c r="T147" s="140">
        <f>S147*H147</f>
        <v>0</v>
      </c>
      <c r="AR147" s="141" t="s">
        <v>243</v>
      </c>
      <c r="AT147" s="141" t="s">
        <v>240</v>
      </c>
      <c r="AU147" s="141" t="s">
        <v>81</v>
      </c>
      <c r="AY147" s="16" t="s">
        <v>210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79</v>
      </c>
      <c r="BK147" s="142">
        <f>ROUND(I147*H147,2)</f>
        <v>0</v>
      </c>
      <c r="BL147" s="16" t="s">
        <v>217</v>
      </c>
      <c r="BM147" s="141" t="s">
        <v>2754</v>
      </c>
    </row>
    <row r="148" spans="2:47" s="1" customFormat="1" ht="19.2">
      <c r="B148" s="31"/>
      <c r="D148" s="143" t="s">
        <v>219</v>
      </c>
      <c r="F148" s="144" t="s">
        <v>1674</v>
      </c>
      <c r="I148" s="145"/>
      <c r="L148" s="31"/>
      <c r="M148" s="146"/>
      <c r="T148" s="52"/>
      <c r="AT148" s="16" t="s">
        <v>219</v>
      </c>
      <c r="AU148" s="16" t="s">
        <v>81</v>
      </c>
    </row>
    <row r="149" spans="2:51" s="12" customFormat="1" ht="10.2">
      <c r="B149" s="149"/>
      <c r="D149" s="143" t="s">
        <v>223</v>
      </c>
      <c r="F149" s="151" t="s">
        <v>1676</v>
      </c>
      <c r="H149" s="152">
        <v>38.378</v>
      </c>
      <c r="I149" s="153"/>
      <c r="L149" s="149"/>
      <c r="M149" s="154"/>
      <c r="T149" s="155"/>
      <c r="AT149" s="150" t="s">
        <v>223</v>
      </c>
      <c r="AU149" s="150" t="s">
        <v>81</v>
      </c>
      <c r="AV149" s="12" t="s">
        <v>81</v>
      </c>
      <c r="AW149" s="12" t="s">
        <v>4</v>
      </c>
      <c r="AX149" s="12" t="s">
        <v>79</v>
      </c>
      <c r="AY149" s="150" t="s">
        <v>210</v>
      </c>
    </row>
    <row r="150" spans="2:65" s="1" customFormat="1" ht="44.25" customHeight="1">
      <c r="B150" s="31"/>
      <c r="C150" s="130" t="s">
        <v>8</v>
      </c>
      <c r="D150" s="130" t="s">
        <v>212</v>
      </c>
      <c r="E150" s="131" t="s">
        <v>1677</v>
      </c>
      <c r="F150" s="132" t="s">
        <v>1678</v>
      </c>
      <c r="G150" s="133" t="s">
        <v>269</v>
      </c>
      <c r="H150" s="134">
        <v>9</v>
      </c>
      <c r="I150" s="135"/>
      <c r="J150" s="136">
        <f>ROUND(I150*H150,2)</f>
        <v>0</v>
      </c>
      <c r="K150" s="132" t="s">
        <v>216</v>
      </c>
      <c r="L150" s="31"/>
      <c r="M150" s="137" t="s">
        <v>19</v>
      </c>
      <c r="N150" s="138" t="s">
        <v>43</v>
      </c>
      <c r="P150" s="139">
        <f>O150*H150</f>
        <v>0</v>
      </c>
      <c r="Q150" s="139">
        <v>0.2044</v>
      </c>
      <c r="R150" s="139">
        <f>Q150*H150</f>
        <v>1.8396</v>
      </c>
      <c r="S150" s="139">
        <v>0</v>
      </c>
      <c r="T150" s="140">
        <f>S150*H150</f>
        <v>0</v>
      </c>
      <c r="AR150" s="141" t="s">
        <v>217</v>
      </c>
      <c r="AT150" s="141" t="s">
        <v>212</v>
      </c>
      <c r="AU150" s="141" t="s">
        <v>81</v>
      </c>
      <c r="AY150" s="16" t="s">
        <v>210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79</v>
      </c>
      <c r="BK150" s="142">
        <f>ROUND(I150*H150,2)</f>
        <v>0</v>
      </c>
      <c r="BL150" s="16" t="s">
        <v>217</v>
      </c>
      <c r="BM150" s="141" t="s">
        <v>2755</v>
      </c>
    </row>
    <row r="151" spans="2:47" s="1" customFormat="1" ht="38.4">
      <c r="B151" s="31"/>
      <c r="D151" s="143" t="s">
        <v>219</v>
      </c>
      <c r="F151" s="144" t="s">
        <v>1680</v>
      </c>
      <c r="I151" s="145"/>
      <c r="L151" s="31"/>
      <c r="M151" s="146"/>
      <c r="T151" s="52"/>
      <c r="AT151" s="16" t="s">
        <v>219</v>
      </c>
      <c r="AU151" s="16" t="s">
        <v>81</v>
      </c>
    </row>
    <row r="152" spans="2:47" s="1" customFormat="1" ht="10.2">
      <c r="B152" s="31"/>
      <c r="D152" s="147" t="s">
        <v>221</v>
      </c>
      <c r="F152" s="148" t="s">
        <v>1681</v>
      </c>
      <c r="I152" s="145"/>
      <c r="L152" s="31"/>
      <c r="M152" s="146"/>
      <c r="T152" s="52"/>
      <c r="AT152" s="16" t="s">
        <v>221</v>
      </c>
      <c r="AU152" s="16" t="s">
        <v>81</v>
      </c>
    </row>
    <row r="153" spans="2:63" s="11" customFormat="1" ht="22.8" customHeight="1">
      <c r="B153" s="118"/>
      <c r="D153" s="119" t="s">
        <v>71</v>
      </c>
      <c r="E153" s="128" t="s">
        <v>217</v>
      </c>
      <c r="F153" s="128" t="s">
        <v>1682</v>
      </c>
      <c r="I153" s="121"/>
      <c r="J153" s="129">
        <f>BK153</f>
        <v>0</v>
      </c>
      <c r="L153" s="118"/>
      <c r="M153" s="123"/>
      <c r="P153" s="124">
        <f>SUM(P154:P159)</f>
        <v>0</v>
      </c>
      <c r="R153" s="124">
        <f>SUM(R154:R159)</f>
        <v>0</v>
      </c>
      <c r="T153" s="125">
        <f>SUM(T154:T159)</f>
        <v>0</v>
      </c>
      <c r="AR153" s="119" t="s">
        <v>79</v>
      </c>
      <c r="AT153" s="126" t="s">
        <v>71</v>
      </c>
      <c r="AU153" s="126" t="s">
        <v>79</v>
      </c>
      <c r="AY153" s="119" t="s">
        <v>210</v>
      </c>
      <c r="BK153" s="127">
        <f>SUM(BK154:BK159)</f>
        <v>0</v>
      </c>
    </row>
    <row r="154" spans="2:65" s="1" customFormat="1" ht="24.15" customHeight="1">
      <c r="B154" s="31"/>
      <c r="C154" s="130" t="s">
        <v>294</v>
      </c>
      <c r="D154" s="130" t="s">
        <v>212</v>
      </c>
      <c r="E154" s="131" t="s">
        <v>1683</v>
      </c>
      <c r="F154" s="132" t="s">
        <v>1684</v>
      </c>
      <c r="G154" s="133" t="s">
        <v>215</v>
      </c>
      <c r="H154" s="134">
        <v>3.504</v>
      </c>
      <c r="I154" s="135"/>
      <c r="J154" s="136">
        <f>ROUND(I154*H154,2)</f>
        <v>0</v>
      </c>
      <c r="K154" s="132" t="s">
        <v>216</v>
      </c>
      <c r="L154" s="31"/>
      <c r="M154" s="137" t="s">
        <v>19</v>
      </c>
      <c r="N154" s="138" t="s">
        <v>43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217</v>
      </c>
      <c r="AT154" s="141" t="s">
        <v>212</v>
      </c>
      <c r="AU154" s="141" t="s">
        <v>81</v>
      </c>
      <c r="AY154" s="16" t="s">
        <v>210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6" t="s">
        <v>79</v>
      </c>
      <c r="BK154" s="142">
        <f>ROUND(I154*H154,2)</f>
        <v>0</v>
      </c>
      <c r="BL154" s="16" t="s">
        <v>217</v>
      </c>
      <c r="BM154" s="141" t="s">
        <v>2756</v>
      </c>
    </row>
    <row r="155" spans="2:47" s="1" customFormat="1" ht="19.2">
      <c r="B155" s="31"/>
      <c r="D155" s="143" t="s">
        <v>219</v>
      </c>
      <c r="F155" s="144" t="s">
        <v>1686</v>
      </c>
      <c r="I155" s="145"/>
      <c r="L155" s="31"/>
      <c r="M155" s="146"/>
      <c r="T155" s="52"/>
      <c r="AT155" s="16" t="s">
        <v>219</v>
      </c>
      <c r="AU155" s="16" t="s">
        <v>81</v>
      </c>
    </row>
    <row r="156" spans="2:47" s="1" customFormat="1" ht="10.2">
      <c r="B156" s="31"/>
      <c r="D156" s="147" t="s">
        <v>221</v>
      </c>
      <c r="F156" s="148" t="s">
        <v>1687</v>
      </c>
      <c r="I156" s="145"/>
      <c r="L156" s="31"/>
      <c r="M156" s="146"/>
      <c r="T156" s="52"/>
      <c r="AT156" s="16" t="s">
        <v>221</v>
      </c>
      <c r="AU156" s="16" t="s">
        <v>81</v>
      </c>
    </row>
    <row r="157" spans="2:51" s="12" customFormat="1" ht="10.2">
      <c r="B157" s="149"/>
      <c r="D157" s="143" t="s">
        <v>223</v>
      </c>
      <c r="E157" s="150" t="s">
        <v>19</v>
      </c>
      <c r="F157" s="151" t="s">
        <v>2757</v>
      </c>
      <c r="H157" s="152">
        <v>2.604</v>
      </c>
      <c r="I157" s="153"/>
      <c r="L157" s="149"/>
      <c r="M157" s="154"/>
      <c r="T157" s="155"/>
      <c r="AT157" s="150" t="s">
        <v>223</v>
      </c>
      <c r="AU157" s="150" t="s">
        <v>81</v>
      </c>
      <c r="AV157" s="12" t="s">
        <v>81</v>
      </c>
      <c r="AW157" s="12" t="s">
        <v>33</v>
      </c>
      <c r="AX157" s="12" t="s">
        <v>72</v>
      </c>
      <c r="AY157" s="150" t="s">
        <v>210</v>
      </c>
    </row>
    <row r="158" spans="2:51" s="12" customFormat="1" ht="10.2">
      <c r="B158" s="149"/>
      <c r="D158" s="143" t="s">
        <v>223</v>
      </c>
      <c r="E158" s="150" t="s">
        <v>19</v>
      </c>
      <c r="F158" s="151" t="s">
        <v>2758</v>
      </c>
      <c r="H158" s="152">
        <v>0.9</v>
      </c>
      <c r="I158" s="153"/>
      <c r="L158" s="149"/>
      <c r="M158" s="154"/>
      <c r="T158" s="155"/>
      <c r="AT158" s="150" t="s">
        <v>223</v>
      </c>
      <c r="AU158" s="150" t="s">
        <v>81</v>
      </c>
      <c r="AV158" s="12" t="s">
        <v>81</v>
      </c>
      <c r="AW158" s="12" t="s">
        <v>33</v>
      </c>
      <c r="AX158" s="12" t="s">
        <v>72</v>
      </c>
      <c r="AY158" s="150" t="s">
        <v>210</v>
      </c>
    </row>
    <row r="159" spans="2:51" s="13" customFormat="1" ht="10.2">
      <c r="B159" s="167"/>
      <c r="D159" s="143" t="s">
        <v>223</v>
      </c>
      <c r="E159" s="168" t="s">
        <v>19</v>
      </c>
      <c r="F159" s="169" t="s">
        <v>326</v>
      </c>
      <c r="H159" s="170">
        <v>3.504</v>
      </c>
      <c r="I159" s="171"/>
      <c r="L159" s="167"/>
      <c r="M159" s="172"/>
      <c r="T159" s="173"/>
      <c r="AT159" s="168" t="s">
        <v>223</v>
      </c>
      <c r="AU159" s="168" t="s">
        <v>81</v>
      </c>
      <c r="AV159" s="13" t="s">
        <v>217</v>
      </c>
      <c r="AW159" s="13" t="s">
        <v>33</v>
      </c>
      <c r="AX159" s="13" t="s">
        <v>79</v>
      </c>
      <c r="AY159" s="168" t="s">
        <v>210</v>
      </c>
    </row>
    <row r="160" spans="2:63" s="11" customFormat="1" ht="22.8" customHeight="1">
      <c r="B160" s="118"/>
      <c r="D160" s="119" t="s">
        <v>71</v>
      </c>
      <c r="E160" s="128" t="s">
        <v>246</v>
      </c>
      <c r="F160" s="128" t="s">
        <v>247</v>
      </c>
      <c r="I160" s="121"/>
      <c r="J160" s="129">
        <f>BK160</f>
        <v>0</v>
      </c>
      <c r="L160" s="118"/>
      <c r="M160" s="123"/>
      <c r="P160" s="124">
        <f>SUM(P161:P163)</f>
        <v>0</v>
      </c>
      <c r="R160" s="124">
        <f>SUM(R161:R163)</f>
        <v>4.141836</v>
      </c>
      <c r="T160" s="125">
        <f>SUM(T161:T163)</f>
        <v>0</v>
      </c>
      <c r="AR160" s="119" t="s">
        <v>79</v>
      </c>
      <c r="AT160" s="126" t="s">
        <v>71</v>
      </c>
      <c r="AU160" s="126" t="s">
        <v>79</v>
      </c>
      <c r="AY160" s="119" t="s">
        <v>210</v>
      </c>
      <c r="BK160" s="127">
        <f>SUM(BK161:BK163)</f>
        <v>0</v>
      </c>
    </row>
    <row r="161" spans="2:65" s="1" customFormat="1" ht="24.15" customHeight="1">
      <c r="B161" s="31"/>
      <c r="C161" s="130" t="s">
        <v>301</v>
      </c>
      <c r="D161" s="130" t="s">
        <v>212</v>
      </c>
      <c r="E161" s="131" t="s">
        <v>1689</v>
      </c>
      <c r="F161" s="132" t="s">
        <v>1690</v>
      </c>
      <c r="G161" s="133" t="s">
        <v>215</v>
      </c>
      <c r="H161" s="134">
        <v>1.8</v>
      </c>
      <c r="I161" s="135"/>
      <c r="J161" s="136">
        <f>ROUND(I161*H161,2)</f>
        <v>0</v>
      </c>
      <c r="K161" s="132" t="s">
        <v>216</v>
      </c>
      <c r="L161" s="31"/>
      <c r="M161" s="137" t="s">
        <v>19</v>
      </c>
      <c r="N161" s="138" t="s">
        <v>43</v>
      </c>
      <c r="P161" s="139">
        <f>O161*H161</f>
        <v>0</v>
      </c>
      <c r="Q161" s="139">
        <v>2.30102</v>
      </c>
      <c r="R161" s="139">
        <f>Q161*H161</f>
        <v>4.141836</v>
      </c>
      <c r="S161" s="139">
        <v>0</v>
      </c>
      <c r="T161" s="140">
        <f>S161*H161</f>
        <v>0</v>
      </c>
      <c r="AR161" s="141" t="s">
        <v>217</v>
      </c>
      <c r="AT161" s="141" t="s">
        <v>212</v>
      </c>
      <c r="AU161" s="141" t="s">
        <v>81</v>
      </c>
      <c r="AY161" s="16" t="s">
        <v>210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6" t="s">
        <v>79</v>
      </c>
      <c r="BK161" s="142">
        <f>ROUND(I161*H161,2)</f>
        <v>0</v>
      </c>
      <c r="BL161" s="16" t="s">
        <v>217</v>
      </c>
      <c r="BM161" s="141" t="s">
        <v>2759</v>
      </c>
    </row>
    <row r="162" spans="2:47" s="1" customFormat="1" ht="28.8">
      <c r="B162" s="31"/>
      <c r="D162" s="143" t="s">
        <v>219</v>
      </c>
      <c r="F162" s="144" t="s">
        <v>1692</v>
      </c>
      <c r="I162" s="145"/>
      <c r="L162" s="31"/>
      <c r="M162" s="146"/>
      <c r="T162" s="52"/>
      <c r="AT162" s="16" t="s">
        <v>219</v>
      </c>
      <c r="AU162" s="16" t="s">
        <v>81</v>
      </c>
    </row>
    <row r="163" spans="2:47" s="1" customFormat="1" ht="10.2">
      <c r="B163" s="31"/>
      <c r="D163" s="147" t="s">
        <v>221</v>
      </c>
      <c r="F163" s="148" t="s">
        <v>1693</v>
      </c>
      <c r="I163" s="145"/>
      <c r="L163" s="31"/>
      <c r="M163" s="146"/>
      <c r="T163" s="52"/>
      <c r="AT163" s="16" t="s">
        <v>221</v>
      </c>
      <c r="AU163" s="16" t="s">
        <v>81</v>
      </c>
    </row>
    <row r="164" spans="2:63" s="11" customFormat="1" ht="22.8" customHeight="1">
      <c r="B164" s="118"/>
      <c r="D164" s="119" t="s">
        <v>71</v>
      </c>
      <c r="E164" s="128" t="s">
        <v>243</v>
      </c>
      <c r="F164" s="128" t="s">
        <v>1694</v>
      </c>
      <c r="I164" s="121"/>
      <c r="J164" s="129">
        <f>BK164</f>
        <v>0</v>
      </c>
      <c r="L164" s="118"/>
      <c r="M164" s="123"/>
      <c r="P164" s="124">
        <f>SUM(P165:P187)</f>
        <v>0</v>
      </c>
      <c r="R164" s="124">
        <f>SUM(R165:R187)</f>
        <v>1.486356</v>
      </c>
      <c r="T164" s="125">
        <f>SUM(T165:T187)</f>
        <v>0</v>
      </c>
      <c r="AR164" s="119" t="s">
        <v>79</v>
      </c>
      <c r="AT164" s="126" t="s">
        <v>71</v>
      </c>
      <c r="AU164" s="126" t="s">
        <v>79</v>
      </c>
      <c r="AY164" s="119" t="s">
        <v>210</v>
      </c>
      <c r="BK164" s="127">
        <f>SUM(BK165:BK187)</f>
        <v>0</v>
      </c>
    </row>
    <row r="165" spans="2:65" s="1" customFormat="1" ht="24.15" customHeight="1">
      <c r="B165" s="31"/>
      <c r="C165" s="130" t="s">
        <v>305</v>
      </c>
      <c r="D165" s="130" t="s">
        <v>212</v>
      </c>
      <c r="E165" s="131" t="s">
        <v>2760</v>
      </c>
      <c r="F165" s="132" t="s">
        <v>2761</v>
      </c>
      <c r="G165" s="133" t="s">
        <v>297</v>
      </c>
      <c r="H165" s="134">
        <v>1</v>
      </c>
      <c r="I165" s="135"/>
      <c r="J165" s="136">
        <f>ROUND(I165*H165,2)</f>
        <v>0</v>
      </c>
      <c r="K165" s="132" t="s">
        <v>216</v>
      </c>
      <c r="L165" s="31"/>
      <c r="M165" s="137" t="s">
        <v>19</v>
      </c>
      <c r="N165" s="138" t="s">
        <v>43</v>
      </c>
      <c r="P165" s="139">
        <f>O165*H165</f>
        <v>0</v>
      </c>
      <c r="Q165" s="139">
        <v>6E-05</v>
      </c>
      <c r="R165" s="139">
        <f>Q165*H165</f>
        <v>6E-05</v>
      </c>
      <c r="S165" s="139">
        <v>0</v>
      </c>
      <c r="T165" s="140">
        <f>S165*H165</f>
        <v>0</v>
      </c>
      <c r="AR165" s="141" t="s">
        <v>217</v>
      </c>
      <c r="AT165" s="141" t="s">
        <v>212</v>
      </c>
      <c r="AU165" s="141" t="s">
        <v>81</v>
      </c>
      <c r="AY165" s="16" t="s">
        <v>210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6" t="s">
        <v>79</v>
      </c>
      <c r="BK165" s="142">
        <f>ROUND(I165*H165,2)</f>
        <v>0</v>
      </c>
      <c r="BL165" s="16" t="s">
        <v>217</v>
      </c>
      <c r="BM165" s="141" t="s">
        <v>2762</v>
      </c>
    </row>
    <row r="166" spans="2:47" s="1" customFormat="1" ht="28.8">
      <c r="B166" s="31"/>
      <c r="D166" s="143" t="s">
        <v>219</v>
      </c>
      <c r="F166" s="144" t="s">
        <v>2763</v>
      </c>
      <c r="I166" s="145"/>
      <c r="L166" s="31"/>
      <c r="M166" s="146"/>
      <c r="T166" s="52"/>
      <c r="AT166" s="16" t="s">
        <v>219</v>
      </c>
      <c r="AU166" s="16" t="s">
        <v>81</v>
      </c>
    </row>
    <row r="167" spans="2:47" s="1" customFormat="1" ht="10.2">
      <c r="B167" s="31"/>
      <c r="D167" s="147" t="s">
        <v>221</v>
      </c>
      <c r="F167" s="148" t="s">
        <v>2764</v>
      </c>
      <c r="I167" s="145"/>
      <c r="L167" s="31"/>
      <c r="M167" s="146"/>
      <c r="T167" s="52"/>
      <c r="AT167" s="16" t="s">
        <v>221</v>
      </c>
      <c r="AU167" s="16" t="s">
        <v>81</v>
      </c>
    </row>
    <row r="168" spans="2:65" s="1" customFormat="1" ht="24.15" customHeight="1">
      <c r="B168" s="31"/>
      <c r="C168" s="156" t="s">
        <v>311</v>
      </c>
      <c r="D168" s="156" t="s">
        <v>240</v>
      </c>
      <c r="E168" s="157" t="s">
        <v>2765</v>
      </c>
      <c r="F168" s="158" t="s">
        <v>2766</v>
      </c>
      <c r="G168" s="159" t="s">
        <v>297</v>
      </c>
      <c r="H168" s="160">
        <v>1</v>
      </c>
      <c r="I168" s="161"/>
      <c r="J168" s="162">
        <f>ROUND(I168*H168,2)</f>
        <v>0</v>
      </c>
      <c r="K168" s="158" t="s">
        <v>216</v>
      </c>
      <c r="L168" s="163"/>
      <c r="M168" s="164" t="s">
        <v>19</v>
      </c>
      <c r="N168" s="165" t="s">
        <v>43</v>
      </c>
      <c r="P168" s="139">
        <f>O168*H168</f>
        <v>0</v>
      </c>
      <c r="Q168" s="139">
        <v>0.00086</v>
      </c>
      <c r="R168" s="139">
        <f>Q168*H168</f>
        <v>0.00086</v>
      </c>
      <c r="S168" s="139">
        <v>0</v>
      </c>
      <c r="T168" s="140">
        <f>S168*H168</f>
        <v>0</v>
      </c>
      <c r="AR168" s="141" t="s">
        <v>243</v>
      </c>
      <c r="AT168" s="141" t="s">
        <v>240</v>
      </c>
      <c r="AU168" s="141" t="s">
        <v>81</v>
      </c>
      <c r="AY168" s="16" t="s">
        <v>210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6" t="s">
        <v>79</v>
      </c>
      <c r="BK168" s="142">
        <f>ROUND(I168*H168,2)</f>
        <v>0</v>
      </c>
      <c r="BL168" s="16" t="s">
        <v>217</v>
      </c>
      <c r="BM168" s="141" t="s">
        <v>2767</v>
      </c>
    </row>
    <row r="169" spans="2:47" s="1" customFormat="1" ht="10.2">
      <c r="B169" s="31"/>
      <c r="D169" s="143" t="s">
        <v>219</v>
      </c>
      <c r="F169" s="144" t="s">
        <v>2766</v>
      </c>
      <c r="I169" s="145"/>
      <c r="L169" s="31"/>
      <c r="M169" s="146"/>
      <c r="T169" s="52"/>
      <c r="AT169" s="16" t="s">
        <v>219</v>
      </c>
      <c r="AU169" s="16" t="s">
        <v>81</v>
      </c>
    </row>
    <row r="170" spans="2:65" s="1" customFormat="1" ht="21.75" customHeight="1">
      <c r="B170" s="31"/>
      <c r="C170" s="130" t="s">
        <v>317</v>
      </c>
      <c r="D170" s="130" t="s">
        <v>212</v>
      </c>
      <c r="E170" s="131" t="s">
        <v>2768</v>
      </c>
      <c r="F170" s="132" t="s">
        <v>2769</v>
      </c>
      <c r="G170" s="133" t="s">
        <v>297</v>
      </c>
      <c r="H170" s="134">
        <v>1</v>
      </c>
      <c r="I170" s="135"/>
      <c r="J170" s="136">
        <f>ROUND(I170*H170,2)</f>
        <v>0</v>
      </c>
      <c r="K170" s="132" t="s">
        <v>19</v>
      </c>
      <c r="L170" s="31"/>
      <c r="M170" s="137" t="s">
        <v>19</v>
      </c>
      <c r="N170" s="138" t="s">
        <v>43</v>
      </c>
      <c r="P170" s="139">
        <f>O170*H170</f>
        <v>0</v>
      </c>
      <c r="Q170" s="139">
        <v>1.12181</v>
      </c>
      <c r="R170" s="139">
        <f>Q170*H170</f>
        <v>1.12181</v>
      </c>
      <c r="S170" s="139">
        <v>0</v>
      </c>
      <c r="T170" s="140">
        <f>S170*H170</f>
        <v>0</v>
      </c>
      <c r="AR170" s="141" t="s">
        <v>217</v>
      </c>
      <c r="AT170" s="141" t="s">
        <v>212</v>
      </c>
      <c r="AU170" s="141" t="s">
        <v>81</v>
      </c>
      <c r="AY170" s="16" t="s">
        <v>210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6" t="s">
        <v>79</v>
      </c>
      <c r="BK170" s="142">
        <f>ROUND(I170*H170,2)</f>
        <v>0</v>
      </c>
      <c r="BL170" s="16" t="s">
        <v>217</v>
      </c>
      <c r="BM170" s="141" t="s">
        <v>2770</v>
      </c>
    </row>
    <row r="171" spans="2:47" s="1" customFormat="1" ht="19.2">
      <c r="B171" s="31"/>
      <c r="D171" s="143" t="s">
        <v>219</v>
      </c>
      <c r="F171" s="144" t="s">
        <v>2771</v>
      </c>
      <c r="I171" s="145"/>
      <c r="L171" s="31"/>
      <c r="M171" s="146"/>
      <c r="T171" s="52"/>
      <c r="AT171" s="16" t="s">
        <v>219</v>
      </c>
      <c r="AU171" s="16" t="s">
        <v>81</v>
      </c>
    </row>
    <row r="172" spans="2:65" s="1" customFormat="1" ht="16.5" customHeight="1">
      <c r="B172" s="31"/>
      <c r="C172" s="130" t="s">
        <v>329</v>
      </c>
      <c r="D172" s="130" t="s">
        <v>212</v>
      </c>
      <c r="E172" s="131" t="s">
        <v>2772</v>
      </c>
      <c r="F172" s="132" t="s">
        <v>2773</v>
      </c>
      <c r="G172" s="133" t="s">
        <v>297</v>
      </c>
      <c r="H172" s="134">
        <v>1</v>
      </c>
      <c r="I172" s="135"/>
      <c r="J172" s="136">
        <f>ROUND(I172*H172,2)</f>
        <v>0</v>
      </c>
      <c r="K172" s="132" t="s">
        <v>19</v>
      </c>
      <c r="L172" s="31"/>
      <c r="M172" s="137" t="s">
        <v>19</v>
      </c>
      <c r="N172" s="138" t="s">
        <v>43</v>
      </c>
      <c r="P172" s="139">
        <f>O172*H172</f>
        <v>0</v>
      </c>
      <c r="Q172" s="139">
        <v>0</v>
      </c>
      <c r="R172" s="139">
        <f>Q172*H172</f>
        <v>0</v>
      </c>
      <c r="S172" s="139">
        <v>0</v>
      </c>
      <c r="T172" s="140">
        <f>S172*H172</f>
        <v>0</v>
      </c>
      <c r="AR172" s="141" t="s">
        <v>217</v>
      </c>
      <c r="AT172" s="141" t="s">
        <v>212</v>
      </c>
      <c r="AU172" s="141" t="s">
        <v>81</v>
      </c>
      <c r="AY172" s="16" t="s">
        <v>210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6" t="s">
        <v>79</v>
      </c>
      <c r="BK172" s="142">
        <f>ROUND(I172*H172,2)</f>
        <v>0</v>
      </c>
      <c r="BL172" s="16" t="s">
        <v>217</v>
      </c>
      <c r="BM172" s="141" t="s">
        <v>2774</v>
      </c>
    </row>
    <row r="173" spans="2:47" s="1" customFormat="1" ht="10.2">
      <c r="B173" s="31"/>
      <c r="D173" s="143" t="s">
        <v>219</v>
      </c>
      <c r="F173" s="144" t="s">
        <v>2773</v>
      </c>
      <c r="I173" s="145"/>
      <c r="L173" s="31"/>
      <c r="M173" s="146"/>
      <c r="T173" s="52"/>
      <c r="AT173" s="16" t="s">
        <v>219</v>
      </c>
      <c r="AU173" s="16" t="s">
        <v>81</v>
      </c>
    </row>
    <row r="174" spans="2:65" s="1" customFormat="1" ht="24.15" customHeight="1">
      <c r="B174" s="31"/>
      <c r="C174" s="130" t="s">
        <v>336</v>
      </c>
      <c r="D174" s="130" t="s">
        <v>212</v>
      </c>
      <c r="E174" s="131" t="s">
        <v>1709</v>
      </c>
      <c r="F174" s="132" t="s">
        <v>1710</v>
      </c>
      <c r="G174" s="133" t="s">
        <v>269</v>
      </c>
      <c r="H174" s="134">
        <v>5</v>
      </c>
      <c r="I174" s="135"/>
      <c r="J174" s="136">
        <f>ROUND(I174*H174,2)</f>
        <v>0</v>
      </c>
      <c r="K174" s="132" t="s">
        <v>216</v>
      </c>
      <c r="L174" s="31"/>
      <c r="M174" s="137" t="s">
        <v>19</v>
      </c>
      <c r="N174" s="138" t="s">
        <v>43</v>
      </c>
      <c r="P174" s="139">
        <f>O174*H174</f>
        <v>0</v>
      </c>
      <c r="Q174" s="139">
        <v>0.0015</v>
      </c>
      <c r="R174" s="139">
        <f>Q174*H174</f>
        <v>0.0075</v>
      </c>
      <c r="S174" s="139">
        <v>0</v>
      </c>
      <c r="T174" s="140">
        <f>S174*H174</f>
        <v>0</v>
      </c>
      <c r="AR174" s="141" t="s">
        <v>217</v>
      </c>
      <c r="AT174" s="141" t="s">
        <v>212</v>
      </c>
      <c r="AU174" s="141" t="s">
        <v>81</v>
      </c>
      <c r="AY174" s="16" t="s">
        <v>210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6" t="s">
        <v>79</v>
      </c>
      <c r="BK174" s="142">
        <f>ROUND(I174*H174,2)</f>
        <v>0</v>
      </c>
      <c r="BL174" s="16" t="s">
        <v>217</v>
      </c>
      <c r="BM174" s="141" t="s">
        <v>2775</v>
      </c>
    </row>
    <row r="175" spans="2:47" s="1" customFormat="1" ht="28.8">
      <c r="B175" s="31"/>
      <c r="D175" s="143" t="s">
        <v>219</v>
      </c>
      <c r="F175" s="144" t="s">
        <v>1712</v>
      </c>
      <c r="I175" s="145"/>
      <c r="L175" s="31"/>
      <c r="M175" s="146"/>
      <c r="T175" s="52"/>
      <c r="AT175" s="16" t="s">
        <v>219</v>
      </c>
      <c r="AU175" s="16" t="s">
        <v>81</v>
      </c>
    </row>
    <row r="176" spans="2:47" s="1" customFormat="1" ht="10.2">
      <c r="B176" s="31"/>
      <c r="D176" s="147" t="s">
        <v>221</v>
      </c>
      <c r="F176" s="148" t="s">
        <v>1713</v>
      </c>
      <c r="I176" s="145"/>
      <c r="L176" s="31"/>
      <c r="M176" s="146"/>
      <c r="T176" s="52"/>
      <c r="AT176" s="16" t="s">
        <v>221</v>
      </c>
      <c r="AU176" s="16" t="s">
        <v>81</v>
      </c>
    </row>
    <row r="177" spans="2:65" s="1" customFormat="1" ht="24.15" customHeight="1">
      <c r="B177" s="31"/>
      <c r="C177" s="130" t="s">
        <v>343</v>
      </c>
      <c r="D177" s="130" t="s">
        <v>212</v>
      </c>
      <c r="E177" s="131" t="s">
        <v>1714</v>
      </c>
      <c r="F177" s="132" t="s">
        <v>1715</v>
      </c>
      <c r="G177" s="133" t="s">
        <v>269</v>
      </c>
      <c r="H177" s="134">
        <v>25.85</v>
      </c>
      <c r="I177" s="135"/>
      <c r="J177" s="136">
        <f>ROUND(I177*H177,2)</f>
        <v>0</v>
      </c>
      <c r="K177" s="132" t="s">
        <v>216</v>
      </c>
      <c r="L177" s="31"/>
      <c r="M177" s="137" t="s">
        <v>19</v>
      </c>
      <c r="N177" s="138" t="s">
        <v>43</v>
      </c>
      <c r="P177" s="139">
        <f>O177*H177</f>
        <v>0</v>
      </c>
      <c r="Q177" s="139">
        <v>0.00276</v>
      </c>
      <c r="R177" s="139">
        <f>Q177*H177</f>
        <v>0.071346</v>
      </c>
      <c r="S177" s="139">
        <v>0</v>
      </c>
      <c r="T177" s="140">
        <f>S177*H177</f>
        <v>0</v>
      </c>
      <c r="AR177" s="141" t="s">
        <v>217</v>
      </c>
      <c r="AT177" s="141" t="s">
        <v>212</v>
      </c>
      <c r="AU177" s="141" t="s">
        <v>81</v>
      </c>
      <c r="AY177" s="16" t="s">
        <v>210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6" t="s">
        <v>79</v>
      </c>
      <c r="BK177" s="142">
        <f>ROUND(I177*H177,2)</f>
        <v>0</v>
      </c>
      <c r="BL177" s="16" t="s">
        <v>217</v>
      </c>
      <c r="BM177" s="141" t="s">
        <v>2776</v>
      </c>
    </row>
    <row r="178" spans="2:47" s="1" customFormat="1" ht="28.8">
      <c r="B178" s="31"/>
      <c r="D178" s="143" t="s">
        <v>219</v>
      </c>
      <c r="F178" s="144" t="s">
        <v>1717</v>
      </c>
      <c r="I178" s="145"/>
      <c r="L178" s="31"/>
      <c r="M178" s="146"/>
      <c r="T178" s="52"/>
      <c r="AT178" s="16" t="s">
        <v>219</v>
      </c>
      <c r="AU178" s="16" t="s">
        <v>81</v>
      </c>
    </row>
    <row r="179" spans="2:47" s="1" customFormat="1" ht="10.2">
      <c r="B179" s="31"/>
      <c r="D179" s="147" t="s">
        <v>221</v>
      </c>
      <c r="F179" s="148" t="s">
        <v>1718</v>
      </c>
      <c r="I179" s="145"/>
      <c r="L179" s="31"/>
      <c r="M179" s="146"/>
      <c r="T179" s="52"/>
      <c r="AT179" s="16" t="s">
        <v>221</v>
      </c>
      <c r="AU179" s="16" t="s">
        <v>81</v>
      </c>
    </row>
    <row r="180" spans="2:65" s="1" customFormat="1" ht="24.15" customHeight="1">
      <c r="B180" s="31"/>
      <c r="C180" s="130" t="s">
        <v>7</v>
      </c>
      <c r="D180" s="130" t="s">
        <v>212</v>
      </c>
      <c r="E180" s="131" t="s">
        <v>2777</v>
      </c>
      <c r="F180" s="132" t="s">
        <v>2778</v>
      </c>
      <c r="G180" s="133" t="s">
        <v>297</v>
      </c>
      <c r="H180" s="134">
        <v>2</v>
      </c>
      <c r="I180" s="135"/>
      <c r="J180" s="136">
        <f>ROUND(I180*H180,2)</f>
        <v>0</v>
      </c>
      <c r="K180" s="132" t="s">
        <v>216</v>
      </c>
      <c r="L180" s="31"/>
      <c r="M180" s="137" t="s">
        <v>19</v>
      </c>
      <c r="N180" s="138" t="s">
        <v>43</v>
      </c>
      <c r="P180" s="139">
        <f>O180*H180</f>
        <v>0</v>
      </c>
      <c r="Q180" s="139">
        <v>0.02639</v>
      </c>
      <c r="R180" s="139">
        <f>Q180*H180</f>
        <v>0.05278</v>
      </c>
      <c r="S180" s="139">
        <v>0</v>
      </c>
      <c r="T180" s="140">
        <f>S180*H180</f>
        <v>0</v>
      </c>
      <c r="AR180" s="141" t="s">
        <v>217</v>
      </c>
      <c r="AT180" s="141" t="s">
        <v>212</v>
      </c>
      <c r="AU180" s="141" t="s">
        <v>81</v>
      </c>
      <c r="AY180" s="16" t="s">
        <v>210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6" t="s">
        <v>79</v>
      </c>
      <c r="BK180" s="142">
        <f>ROUND(I180*H180,2)</f>
        <v>0</v>
      </c>
      <c r="BL180" s="16" t="s">
        <v>217</v>
      </c>
      <c r="BM180" s="141" t="s">
        <v>2779</v>
      </c>
    </row>
    <row r="181" spans="2:47" s="1" customFormat="1" ht="28.8">
      <c r="B181" s="31"/>
      <c r="D181" s="143" t="s">
        <v>219</v>
      </c>
      <c r="F181" s="144" t="s">
        <v>2780</v>
      </c>
      <c r="I181" s="145"/>
      <c r="L181" s="31"/>
      <c r="M181" s="146"/>
      <c r="T181" s="52"/>
      <c r="AT181" s="16" t="s">
        <v>219</v>
      </c>
      <c r="AU181" s="16" t="s">
        <v>81</v>
      </c>
    </row>
    <row r="182" spans="2:47" s="1" customFormat="1" ht="10.2">
      <c r="B182" s="31"/>
      <c r="D182" s="147" t="s">
        <v>221</v>
      </c>
      <c r="F182" s="148" t="s">
        <v>2781</v>
      </c>
      <c r="I182" s="145"/>
      <c r="L182" s="31"/>
      <c r="M182" s="146"/>
      <c r="T182" s="52"/>
      <c r="AT182" s="16" t="s">
        <v>221</v>
      </c>
      <c r="AU182" s="16" t="s">
        <v>81</v>
      </c>
    </row>
    <row r="183" spans="2:65" s="1" customFormat="1" ht="37.8" customHeight="1">
      <c r="B183" s="31"/>
      <c r="C183" s="130" t="s">
        <v>354</v>
      </c>
      <c r="D183" s="130" t="s">
        <v>212</v>
      </c>
      <c r="E183" s="131" t="s">
        <v>2782</v>
      </c>
      <c r="F183" s="132" t="s">
        <v>2783</v>
      </c>
      <c r="G183" s="133" t="s">
        <v>297</v>
      </c>
      <c r="H183" s="134">
        <v>2</v>
      </c>
      <c r="I183" s="135"/>
      <c r="J183" s="136">
        <f>ROUND(I183*H183,2)</f>
        <v>0</v>
      </c>
      <c r="K183" s="132" t="s">
        <v>216</v>
      </c>
      <c r="L183" s="31"/>
      <c r="M183" s="137" t="s">
        <v>19</v>
      </c>
      <c r="N183" s="138" t="s">
        <v>43</v>
      </c>
      <c r="P183" s="139">
        <f>O183*H183</f>
        <v>0</v>
      </c>
      <c r="Q183" s="139">
        <v>0.09</v>
      </c>
      <c r="R183" s="139">
        <f>Q183*H183</f>
        <v>0.18</v>
      </c>
      <c r="S183" s="139">
        <v>0</v>
      </c>
      <c r="T183" s="140">
        <f>S183*H183</f>
        <v>0</v>
      </c>
      <c r="AR183" s="141" t="s">
        <v>217</v>
      </c>
      <c r="AT183" s="141" t="s">
        <v>212</v>
      </c>
      <c r="AU183" s="141" t="s">
        <v>81</v>
      </c>
      <c r="AY183" s="16" t="s">
        <v>210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6" t="s">
        <v>79</v>
      </c>
      <c r="BK183" s="142">
        <f>ROUND(I183*H183,2)</f>
        <v>0</v>
      </c>
      <c r="BL183" s="16" t="s">
        <v>217</v>
      </c>
      <c r="BM183" s="141" t="s">
        <v>2784</v>
      </c>
    </row>
    <row r="184" spans="2:47" s="1" customFormat="1" ht="19.2">
      <c r="B184" s="31"/>
      <c r="D184" s="143" t="s">
        <v>219</v>
      </c>
      <c r="F184" s="144" t="s">
        <v>2783</v>
      </c>
      <c r="I184" s="145"/>
      <c r="L184" s="31"/>
      <c r="M184" s="146"/>
      <c r="T184" s="52"/>
      <c r="AT184" s="16" t="s">
        <v>219</v>
      </c>
      <c r="AU184" s="16" t="s">
        <v>81</v>
      </c>
    </row>
    <row r="185" spans="2:47" s="1" customFormat="1" ht="10.2">
      <c r="B185" s="31"/>
      <c r="D185" s="147" t="s">
        <v>221</v>
      </c>
      <c r="F185" s="148" t="s">
        <v>2785</v>
      </c>
      <c r="I185" s="145"/>
      <c r="L185" s="31"/>
      <c r="M185" s="146"/>
      <c r="T185" s="52"/>
      <c r="AT185" s="16" t="s">
        <v>221</v>
      </c>
      <c r="AU185" s="16" t="s">
        <v>81</v>
      </c>
    </row>
    <row r="186" spans="2:65" s="1" customFormat="1" ht="24.15" customHeight="1">
      <c r="B186" s="31"/>
      <c r="C186" s="156" t="s">
        <v>360</v>
      </c>
      <c r="D186" s="156" t="s">
        <v>240</v>
      </c>
      <c r="E186" s="157" t="s">
        <v>2786</v>
      </c>
      <c r="F186" s="158" t="s">
        <v>2787</v>
      </c>
      <c r="G186" s="159" t="s">
        <v>297</v>
      </c>
      <c r="H186" s="160">
        <v>2</v>
      </c>
      <c r="I186" s="161"/>
      <c r="J186" s="162">
        <f>ROUND(I186*H186,2)</f>
        <v>0</v>
      </c>
      <c r="K186" s="158" t="s">
        <v>216</v>
      </c>
      <c r="L186" s="163"/>
      <c r="M186" s="164" t="s">
        <v>19</v>
      </c>
      <c r="N186" s="165" t="s">
        <v>43</v>
      </c>
      <c r="P186" s="139">
        <f>O186*H186</f>
        <v>0</v>
      </c>
      <c r="Q186" s="139">
        <v>0.026</v>
      </c>
      <c r="R186" s="139">
        <f>Q186*H186</f>
        <v>0.052</v>
      </c>
      <c r="S186" s="139">
        <v>0</v>
      </c>
      <c r="T186" s="140">
        <f>S186*H186</f>
        <v>0</v>
      </c>
      <c r="AR186" s="141" t="s">
        <v>243</v>
      </c>
      <c r="AT186" s="141" t="s">
        <v>240</v>
      </c>
      <c r="AU186" s="141" t="s">
        <v>81</v>
      </c>
      <c r="AY186" s="16" t="s">
        <v>210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6" t="s">
        <v>79</v>
      </c>
      <c r="BK186" s="142">
        <f>ROUND(I186*H186,2)</f>
        <v>0</v>
      </c>
      <c r="BL186" s="16" t="s">
        <v>217</v>
      </c>
      <c r="BM186" s="141" t="s">
        <v>2788</v>
      </c>
    </row>
    <row r="187" spans="2:47" s="1" customFormat="1" ht="19.2">
      <c r="B187" s="31"/>
      <c r="D187" s="143" t="s">
        <v>219</v>
      </c>
      <c r="F187" s="144" t="s">
        <v>2787</v>
      </c>
      <c r="I187" s="145"/>
      <c r="L187" s="31"/>
      <c r="M187" s="146"/>
      <c r="T187" s="52"/>
      <c r="AT187" s="16" t="s">
        <v>219</v>
      </c>
      <c r="AU187" s="16" t="s">
        <v>81</v>
      </c>
    </row>
    <row r="188" spans="2:63" s="11" customFormat="1" ht="22.8" customHeight="1">
      <c r="B188" s="118"/>
      <c r="D188" s="119" t="s">
        <v>71</v>
      </c>
      <c r="E188" s="128" t="s">
        <v>265</v>
      </c>
      <c r="F188" s="128" t="s">
        <v>266</v>
      </c>
      <c r="I188" s="121"/>
      <c r="J188" s="129">
        <f>BK188</f>
        <v>0</v>
      </c>
      <c r="L188" s="118"/>
      <c r="M188" s="123"/>
      <c r="P188" s="124">
        <f>SUM(P189:P199)</f>
        <v>0</v>
      </c>
      <c r="R188" s="124">
        <f>SUM(R189:R199)</f>
        <v>0</v>
      </c>
      <c r="T188" s="125">
        <f>SUM(T189:T199)</f>
        <v>4.079000000000001</v>
      </c>
      <c r="AR188" s="119" t="s">
        <v>79</v>
      </c>
      <c r="AT188" s="126" t="s">
        <v>71</v>
      </c>
      <c r="AU188" s="126" t="s">
        <v>79</v>
      </c>
      <c r="AY188" s="119" t="s">
        <v>210</v>
      </c>
      <c r="BK188" s="127">
        <f>SUM(BK189:BK199)</f>
        <v>0</v>
      </c>
    </row>
    <row r="189" spans="2:65" s="1" customFormat="1" ht="37.8" customHeight="1">
      <c r="B189" s="31"/>
      <c r="C189" s="130" t="s">
        <v>366</v>
      </c>
      <c r="D189" s="130" t="s">
        <v>212</v>
      </c>
      <c r="E189" s="131" t="s">
        <v>1719</v>
      </c>
      <c r="F189" s="132" t="s">
        <v>1720</v>
      </c>
      <c r="G189" s="133" t="s">
        <v>215</v>
      </c>
      <c r="H189" s="134">
        <v>1.8</v>
      </c>
      <c r="I189" s="135"/>
      <c r="J189" s="136">
        <f>ROUND(I189*H189,2)</f>
        <v>0</v>
      </c>
      <c r="K189" s="132" t="s">
        <v>216</v>
      </c>
      <c r="L189" s="31"/>
      <c r="M189" s="137" t="s">
        <v>19</v>
      </c>
      <c r="N189" s="138" t="s">
        <v>43</v>
      </c>
      <c r="P189" s="139">
        <f>O189*H189</f>
        <v>0</v>
      </c>
      <c r="Q189" s="139">
        <v>0</v>
      </c>
      <c r="R189" s="139">
        <f>Q189*H189</f>
        <v>0</v>
      </c>
      <c r="S189" s="139">
        <v>2.2</v>
      </c>
      <c r="T189" s="140">
        <f>S189*H189</f>
        <v>3.9600000000000004</v>
      </c>
      <c r="AR189" s="141" t="s">
        <v>217</v>
      </c>
      <c r="AT189" s="141" t="s">
        <v>212</v>
      </c>
      <c r="AU189" s="141" t="s">
        <v>81</v>
      </c>
      <c r="AY189" s="16" t="s">
        <v>210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6" t="s">
        <v>79</v>
      </c>
      <c r="BK189" s="142">
        <f>ROUND(I189*H189,2)</f>
        <v>0</v>
      </c>
      <c r="BL189" s="16" t="s">
        <v>217</v>
      </c>
      <c r="BM189" s="141" t="s">
        <v>2789</v>
      </c>
    </row>
    <row r="190" spans="2:47" s="1" customFormat="1" ht="19.2">
      <c r="B190" s="31"/>
      <c r="D190" s="143" t="s">
        <v>219</v>
      </c>
      <c r="F190" s="144" t="s">
        <v>1722</v>
      </c>
      <c r="I190" s="145"/>
      <c r="L190" s="31"/>
      <c r="M190" s="146"/>
      <c r="T190" s="52"/>
      <c r="AT190" s="16" t="s">
        <v>219</v>
      </c>
      <c r="AU190" s="16" t="s">
        <v>81</v>
      </c>
    </row>
    <row r="191" spans="2:47" s="1" customFormat="1" ht="10.2">
      <c r="B191" s="31"/>
      <c r="D191" s="147" t="s">
        <v>221</v>
      </c>
      <c r="F191" s="148" t="s">
        <v>1723</v>
      </c>
      <c r="I191" s="145"/>
      <c r="L191" s="31"/>
      <c r="M191" s="146"/>
      <c r="T191" s="52"/>
      <c r="AT191" s="16" t="s">
        <v>221</v>
      </c>
      <c r="AU191" s="16" t="s">
        <v>81</v>
      </c>
    </row>
    <row r="192" spans="2:51" s="12" customFormat="1" ht="10.2">
      <c r="B192" s="149"/>
      <c r="D192" s="143" t="s">
        <v>223</v>
      </c>
      <c r="E192" s="150" t="s">
        <v>19</v>
      </c>
      <c r="F192" s="151" t="s">
        <v>2790</v>
      </c>
      <c r="H192" s="152">
        <v>1.8</v>
      </c>
      <c r="I192" s="153"/>
      <c r="L192" s="149"/>
      <c r="M192" s="154"/>
      <c r="T192" s="155"/>
      <c r="AT192" s="150" t="s">
        <v>223</v>
      </c>
      <c r="AU192" s="150" t="s">
        <v>81</v>
      </c>
      <c r="AV192" s="12" t="s">
        <v>81</v>
      </c>
      <c r="AW192" s="12" t="s">
        <v>33</v>
      </c>
      <c r="AX192" s="12" t="s">
        <v>79</v>
      </c>
      <c r="AY192" s="150" t="s">
        <v>210</v>
      </c>
    </row>
    <row r="193" spans="2:65" s="1" customFormat="1" ht="24.15" customHeight="1">
      <c r="B193" s="31"/>
      <c r="C193" s="130" t="s">
        <v>372</v>
      </c>
      <c r="D193" s="130" t="s">
        <v>212</v>
      </c>
      <c r="E193" s="131" t="s">
        <v>1725</v>
      </c>
      <c r="F193" s="132" t="s">
        <v>1726</v>
      </c>
      <c r="G193" s="133" t="s">
        <v>297</v>
      </c>
      <c r="H193" s="134">
        <v>1</v>
      </c>
      <c r="I193" s="135"/>
      <c r="J193" s="136">
        <f>ROUND(I193*H193,2)</f>
        <v>0</v>
      </c>
      <c r="K193" s="132" t="s">
        <v>216</v>
      </c>
      <c r="L193" s="31"/>
      <c r="M193" s="137" t="s">
        <v>19</v>
      </c>
      <c r="N193" s="138" t="s">
        <v>43</v>
      </c>
      <c r="P193" s="139">
        <f>O193*H193</f>
        <v>0</v>
      </c>
      <c r="Q193" s="139">
        <v>0</v>
      </c>
      <c r="R193" s="139">
        <f>Q193*H193</f>
        <v>0</v>
      </c>
      <c r="S193" s="139">
        <v>0.119</v>
      </c>
      <c r="T193" s="140">
        <f>S193*H193</f>
        <v>0.119</v>
      </c>
      <c r="AR193" s="141" t="s">
        <v>217</v>
      </c>
      <c r="AT193" s="141" t="s">
        <v>212</v>
      </c>
      <c r="AU193" s="141" t="s">
        <v>81</v>
      </c>
      <c r="AY193" s="16" t="s">
        <v>210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6" t="s">
        <v>79</v>
      </c>
      <c r="BK193" s="142">
        <f>ROUND(I193*H193,2)</f>
        <v>0</v>
      </c>
      <c r="BL193" s="16" t="s">
        <v>217</v>
      </c>
      <c r="BM193" s="141" t="s">
        <v>2791</v>
      </c>
    </row>
    <row r="194" spans="2:47" s="1" customFormat="1" ht="19.2">
      <c r="B194" s="31"/>
      <c r="D194" s="143" t="s">
        <v>219</v>
      </c>
      <c r="F194" s="144" t="s">
        <v>1728</v>
      </c>
      <c r="I194" s="145"/>
      <c r="L194" s="31"/>
      <c r="M194" s="146"/>
      <c r="T194" s="52"/>
      <c r="AT194" s="16" t="s">
        <v>219</v>
      </c>
      <c r="AU194" s="16" t="s">
        <v>81</v>
      </c>
    </row>
    <row r="195" spans="2:47" s="1" customFormat="1" ht="10.2">
      <c r="B195" s="31"/>
      <c r="D195" s="147" t="s">
        <v>221</v>
      </c>
      <c r="F195" s="148" t="s">
        <v>1729</v>
      </c>
      <c r="I195" s="145"/>
      <c r="L195" s="31"/>
      <c r="M195" s="146"/>
      <c r="T195" s="52"/>
      <c r="AT195" s="16" t="s">
        <v>221</v>
      </c>
      <c r="AU195" s="16" t="s">
        <v>81</v>
      </c>
    </row>
    <row r="196" spans="2:65" s="1" customFormat="1" ht="24.15" customHeight="1">
      <c r="B196" s="31"/>
      <c r="C196" s="130" t="s">
        <v>378</v>
      </c>
      <c r="D196" s="130" t="s">
        <v>212</v>
      </c>
      <c r="E196" s="131" t="s">
        <v>1730</v>
      </c>
      <c r="F196" s="132" t="s">
        <v>1731</v>
      </c>
      <c r="G196" s="133" t="s">
        <v>269</v>
      </c>
      <c r="H196" s="134">
        <v>39.2</v>
      </c>
      <c r="I196" s="135"/>
      <c r="J196" s="136">
        <f>ROUND(I196*H196,2)</f>
        <v>0</v>
      </c>
      <c r="K196" s="132" t="s">
        <v>216</v>
      </c>
      <c r="L196" s="31"/>
      <c r="M196" s="137" t="s">
        <v>19</v>
      </c>
      <c r="N196" s="138" t="s">
        <v>43</v>
      </c>
      <c r="P196" s="139">
        <f>O196*H196</f>
        <v>0</v>
      </c>
      <c r="Q196" s="139">
        <v>0</v>
      </c>
      <c r="R196" s="139">
        <f>Q196*H196</f>
        <v>0</v>
      </c>
      <c r="S196" s="139">
        <v>0</v>
      </c>
      <c r="T196" s="140">
        <f>S196*H196</f>
        <v>0</v>
      </c>
      <c r="AR196" s="141" t="s">
        <v>217</v>
      </c>
      <c r="AT196" s="141" t="s">
        <v>212</v>
      </c>
      <c r="AU196" s="141" t="s">
        <v>81</v>
      </c>
      <c r="AY196" s="16" t="s">
        <v>210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6" t="s">
        <v>79</v>
      </c>
      <c r="BK196" s="142">
        <f>ROUND(I196*H196,2)</f>
        <v>0</v>
      </c>
      <c r="BL196" s="16" t="s">
        <v>217</v>
      </c>
      <c r="BM196" s="141" t="s">
        <v>2792</v>
      </c>
    </row>
    <row r="197" spans="2:47" s="1" customFormat="1" ht="19.2">
      <c r="B197" s="31"/>
      <c r="D197" s="143" t="s">
        <v>219</v>
      </c>
      <c r="F197" s="144" t="s">
        <v>1733</v>
      </c>
      <c r="I197" s="145"/>
      <c r="L197" s="31"/>
      <c r="M197" s="146"/>
      <c r="T197" s="52"/>
      <c r="AT197" s="16" t="s">
        <v>219</v>
      </c>
      <c r="AU197" s="16" t="s">
        <v>81</v>
      </c>
    </row>
    <row r="198" spans="2:47" s="1" customFormat="1" ht="10.2">
      <c r="B198" s="31"/>
      <c r="D198" s="147" t="s">
        <v>221</v>
      </c>
      <c r="F198" s="148" t="s">
        <v>1734</v>
      </c>
      <c r="I198" s="145"/>
      <c r="L198" s="31"/>
      <c r="M198" s="146"/>
      <c r="T198" s="52"/>
      <c r="AT198" s="16" t="s">
        <v>221</v>
      </c>
      <c r="AU198" s="16" t="s">
        <v>81</v>
      </c>
    </row>
    <row r="199" spans="2:51" s="12" customFormat="1" ht="10.2">
      <c r="B199" s="149"/>
      <c r="D199" s="143" t="s">
        <v>223</v>
      </c>
      <c r="E199" s="150" t="s">
        <v>19</v>
      </c>
      <c r="F199" s="151" t="s">
        <v>2793</v>
      </c>
      <c r="H199" s="152">
        <v>39.2</v>
      </c>
      <c r="I199" s="153"/>
      <c r="L199" s="149"/>
      <c r="M199" s="154"/>
      <c r="T199" s="155"/>
      <c r="AT199" s="150" t="s">
        <v>223</v>
      </c>
      <c r="AU199" s="150" t="s">
        <v>81</v>
      </c>
      <c r="AV199" s="12" t="s">
        <v>81</v>
      </c>
      <c r="AW199" s="12" t="s">
        <v>33</v>
      </c>
      <c r="AX199" s="12" t="s">
        <v>79</v>
      </c>
      <c r="AY199" s="150" t="s">
        <v>210</v>
      </c>
    </row>
    <row r="200" spans="2:63" s="11" customFormat="1" ht="22.8" customHeight="1">
      <c r="B200" s="118"/>
      <c r="D200" s="119" t="s">
        <v>71</v>
      </c>
      <c r="E200" s="128" t="s">
        <v>327</v>
      </c>
      <c r="F200" s="128" t="s">
        <v>328</v>
      </c>
      <c r="I200" s="121"/>
      <c r="J200" s="129">
        <f>BK200</f>
        <v>0</v>
      </c>
      <c r="L200" s="118"/>
      <c r="M200" s="123"/>
      <c r="P200" s="124">
        <f>SUM(P201:P210)</f>
        <v>0</v>
      </c>
      <c r="R200" s="124">
        <f>SUM(R201:R210)</f>
        <v>0</v>
      </c>
      <c r="T200" s="125">
        <f>SUM(T201:T210)</f>
        <v>0</v>
      </c>
      <c r="AR200" s="119" t="s">
        <v>79</v>
      </c>
      <c r="AT200" s="126" t="s">
        <v>71</v>
      </c>
      <c r="AU200" s="126" t="s">
        <v>79</v>
      </c>
      <c r="AY200" s="119" t="s">
        <v>210</v>
      </c>
      <c r="BK200" s="127">
        <f>SUM(BK201:BK210)</f>
        <v>0</v>
      </c>
    </row>
    <row r="201" spans="2:65" s="1" customFormat="1" ht="24.15" customHeight="1">
      <c r="B201" s="31"/>
      <c r="C201" s="130" t="s">
        <v>385</v>
      </c>
      <c r="D201" s="130" t="s">
        <v>212</v>
      </c>
      <c r="E201" s="131" t="s">
        <v>330</v>
      </c>
      <c r="F201" s="132" t="s">
        <v>331</v>
      </c>
      <c r="G201" s="133" t="s">
        <v>332</v>
      </c>
      <c r="H201" s="134">
        <v>4.146</v>
      </c>
      <c r="I201" s="135"/>
      <c r="J201" s="136">
        <f>ROUND(I201*H201,2)</f>
        <v>0</v>
      </c>
      <c r="K201" s="132" t="s">
        <v>216</v>
      </c>
      <c r="L201" s="31"/>
      <c r="M201" s="137" t="s">
        <v>19</v>
      </c>
      <c r="N201" s="138" t="s">
        <v>43</v>
      </c>
      <c r="P201" s="139">
        <f>O201*H201</f>
        <v>0</v>
      </c>
      <c r="Q201" s="139">
        <v>0</v>
      </c>
      <c r="R201" s="139">
        <f>Q201*H201</f>
        <v>0</v>
      </c>
      <c r="S201" s="139">
        <v>0</v>
      </c>
      <c r="T201" s="140">
        <f>S201*H201</f>
        <v>0</v>
      </c>
      <c r="AR201" s="141" t="s">
        <v>217</v>
      </c>
      <c r="AT201" s="141" t="s">
        <v>212</v>
      </c>
      <c r="AU201" s="141" t="s">
        <v>81</v>
      </c>
      <c r="AY201" s="16" t="s">
        <v>210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6" t="s">
        <v>79</v>
      </c>
      <c r="BK201" s="142">
        <f>ROUND(I201*H201,2)</f>
        <v>0</v>
      </c>
      <c r="BL201" s="16" t="s">
        <v>217</v>
      </c>
      <c r="BM201" s="141" t="s">
        <v>2794</v>
      </c>
    </row>
    <row r="202" spans="2:47" s="1" customFormat="1" ht="19.2">
      <c r="B202" s="31"/>
      <c r="D202" s="143" t="s">
        <v>219</v>
      </c>
      <c r="F202" s="144" t="s">
        <v>334</v>
      </c>
      <c r="I202" s="145"/>
      <c r="L202" s="31"/>
      <c r="M202" s="146"/>
      <c r="T202" s="52"/>
      <c r="AT202" s="16" t="s">
        <v>219</v>
      </c>
      <c r="AU202" s="16" t="s">
        <v>81</v>
      </c>
    </row>
    <row r="203" spans="2:47" s="1" customFormat="1" ht="10.2">
      <c r="B203" s="31"/>
      <c r="D203" s="147" t="s">
        <v>221</v>
      </c>
      <c r="F203" s="148" t="s">
        <v>335</v>
      </c>
      <c r="I203" s="145"/>
      <c r="L203" s="31"/>
      <c r="M203" s="146"/>
      <c r="T203" s="52"/>
      <c r="AT203" s="16" t="s">
        <v>221</v>
      </c>
      <c r="AU203" s="16" t="s">
        <v>81</v>
      </c>
    </row>
    <row r="204" spans="2:65" s="1" customFormat="1" ht="24.15" customHeight="1">
      <c r="B204" s="31"/>
      <c r="C204" s="130" t="s">
        <v>395</v>
      </c>
      <c r="D204" s="130" t="s">
        <v>212</v>
      </c>
      <c r="E204" s="131" t="s">
        <v>337</v>
      </c>
      <c r="F204" s="132" t="s">
        <v>338</v>
      </c>
      <c r="G204" s="133" t="s">
        <v>332</v>
      </c>
      <c r="H204" s="134">
        <v>37.314</v>
      </c>
      <c r="I204" s="135"/>
      <c r="J204" s="136">
        <f>ROUND(I204*H204,2)</f>
        <v>0</v>
      </c>
      <c r="K204" s="132" t="s">
        <v>216</v>
      </c>
      <c r="L204" s="31"/>
      <c r="M204" s="137" t="s">
        <v>19</v>
      </c>
      <c r="N204" s="138" t="s">
        <v>43</v>
      </c>
      <c r="P204" s="139">
        <f>O204*H204</f>
        <v>0</v>
      </c>
      <c r="Q204" s="139">
        <v>0</v>
      </c>
      <c r="R204" s="139">
        <f>Q204*H204</f>
        <v>0</v>
      </c>
      <c r="S204" s="139">
        <v>0</v>
      </c>
      <c r="T204" s="140">
        <f>S204*H204</f>
        <v>0</v>
      </c>
      <c r="AR204" s="141" t="s">
        <v>217</v>
      </c>
      <c r="AT204" s="141" t="s">
        <v>212</v>
      </c>
      <c r="AU204" s="141" t="s">
        <v>81</v>
      </c>
      <c r="AY204" s="16" t="s">
        <v>210</v>
      </c>
      <c r="BE204" s="142">
        <f>IF(N204="základní",J204,0)</f>
        <v>0</v>
      </c>
      <c r="BF204" s="142">
        <f>IF(N204="snížená",J204,0)</f>
        <v>0</v>
      </c>
      <c r="BG204" s="142">
        <f>IF(N204="zákl. přenesená",J204,0)</f>
        <v>0</v>
      </c>
      <c r="BH204" s="142">
        <f>IF(N204="sníž. přenesená",J204,0)</f>
        <v>0</v>
      </c>
      <c r="BI204" s="142">
        <f>IF(N204="nulová",J204,0)</f>
        <v>0</v>
      </c>
      <c r="BJ204" s="16" t="s">
        <v>79</v>
      </c>
      <c r="BK204" s="142">
        <f>ROUND(I204*H204,2)</f>
        <v>0</v>
      </c>
      <c r="BL204" s="16" t="s">
        <v>217</v>
      </c>
      <c r="BM204" s="141" t="s">
        <v>2795</v>
      </c>
    </row>
    <row r="205" spans="2:47" s="1" customFormat="1" ht="28.8">
      <c r="B205" s="31"/>
      <c r="D205" s="143" t="s">
        <v>219</v>
      </c>
      <c r="F205" s="144" t="s">
        <v>340</v>
      </c>
      <c r="I205" s="145"/>
      <c r="L205" s="31"/>
      <c r="M205" s="146"/>
      <c r="T205" s="52"/>
      <c r="AT205" s="16" t="s">
        <v>219</v>
      </c>
      <c r="AU205" s="16" t="s">
        <v>81</v>
      </c>
    </row>
    <row r="206" spans="2:47" s="1" customFormat="1" ht="10.2">
      <c r="B206" s="31"/>
      <c r="D206" s="147" t="s">
        <v>221</v>
      </c>
      <c r="F206" s="148" t="s">
        <v>341</v>
      </c>
      <c r="I206" s="145"/>
      <c r="L206" s="31"/>
      <c r="M206" s="146"/>
      <c r="T206" s="52"/>
      <c r="AT206" s="16" t="s">
        <v>221</v>
      </c>
      <c r="AU206" s="16" t="s">
        <v>81</v>
      </c>
    </row>
    <row r="207" spans="2:51" s="12" customFormat="1" ht="10.2">
      <c r="B207" s="149"/>
      <c r="D207" s="143" t="s">
        <v>223</v>
      </c>
      <c r="F207" s="151" t="s">
        <v>2796</v>
      </c>
      <c r="H207" s="152">
        <v>37.314</v>
      </c>
      <c r="I207" s="153"/>
      <c r="L207" s="149"/>
      <c r="M207" s="154"/>
      <c r="T207" s="155"/>
      <c r="AT207" s="150" t="s">
        <v>223</v>
      </c>
      <c r="AU207" s="150" t="s">
        <v>81</v>
      </c>
      <c r="AV207" s="12" t="s">
        <v>81</v>
      </c>
      <c r="AW207" s="12" t="s">
        <v>4</v>
      </c>
      <c r="AX207" s="12" t="s">
        <v>79</v>
      </c>
      <c r="AY207" s="150" t="s">
        <v>210</v>
      </c>
    </row>
    <row r="208" spans="2:65" s="1" customFormat="1" ht="33" customHeight="1">
      <c r="B208" s="31"/>
      <c r="C208" s="130" t="s">
        <v>402</v>
      </c>
      <c r="D208" s="130" t="s">
        <v>212</v>
      </c>
      <c r="E208" s="131" t="s">
        <v>344</v>
      </c>
      <c r="F208" s="132" t="s">
        <v>345</v>
      </c>
      <c r="G208" s="133" t="s">
        <v>332</v>
      </c>
      <c r="H208" s="134">
        <v>4.146</v>
      </c>
      <c r="I208" s="135"/>
      <c r="J208" s="136">
        <f>ROUND(I208*H208,2)</f>
        <v>0</v>
      </c>
      <c r="K208" s="132" t="s">
        <v>216</v>
      </c>
      <c r="L208" s="31"/>
      <c r="M208" s="137" t="s">
        <v>19</v>
      </c>
      <c r="N208" s="138" t="s">
        <v>43</v>
      </c>
      <c r="P208" s="139">
        <f>O208*H208</f>
        <v>0</v>
      </c>
      <c r="Q208" s="139">
        <v>0</v>
      </c>
      <c r="R208" s="139">
        <f>Q208*H208</f>
        <v>0</v>
      </c>
      <c r="S208" s="139">
        <v>0</v>
      </c>
      <c r="T208" s="140">
        <f>S208*H208</f>
        <v>0</v>
      </c>
      <c r="AR208" s="141" t="s">
        <v>217</v>
      </c>
      <c r="AT208" s="141" t="s">
        <v>212</v>
      </c>
      <c r="AU208" s="141" t="s">
        <v>81</v>
      </c>
      <c r="AY208" s="16" t="s">
        <v>210</v>
      </c>
      <c r="BE208" s="142">
        <f>IF(N208="základní",J208,0)</f>
        <v>0</v>
      </c>
      <c r="BF208" s="142">
        <f>IF(N208="snížená",J208,0)</f>
        <v>0</v>
      </c>
      <c r="BG208" s="142">
        <f>IF(N208="zákl. přenesená",J208,0)</f>
        <v>0</v>
      </c>
      <c r="BH208" s="142">
        <f>IF(N208="sníž. přenesená",J208,0)</f>
        <v>0</v>
      </c>
      <c r="BI208" s="142">
        <f>IF(N208="nulová",J208,0)</f>
        <v>0</v>
      </c>
      <c r="BJ208" s="16" t="s">
        <v>79</v>
      </c>
      <c r="BK208" s="142">
        <f>ROUND(I208*H208,2)</f>
        <v>0</v>
      </c>
      <c r="BL208" s="16" t="s">
        <v>217</v>
      </c>
      <c r="BM208" s="141" t="s">
        <v>2797</v>
      </c>
    </row>
    <row r="209" spans="2:47" s="1" customFormat="1" ht="28.8">
      <c r="B209" s="31"/>
      <c r="D209" s="143" t="s">
        <v>219</v>
      </c>
      <c r="F209" s="144" t="s">
        <v>347</v>
      </c>
      <c r="I209" s="145"/>
      <c r="L209" s="31"/>
      <c r="M209" s="146"/>
      <c r="T209" s="52"/>
      <c r="AT209" s="16" t="s">
        <v>219</v>
      </c>
      <c r="AU209" s="16" t="s">
        <v>81</v>
      </c>
    </row>
    <row r="210" spans="2:47" s="1" customFormat="1" ht="10.2">
      <c r="B210" s="31"/>
      <c r="D210" s="147" t="s">
        <v>221</v>
      </c>
      <c r="F210" s="148" t="s">
        <v>348</v>
      </c>
      <c r="I210" s="145"/>
      <c r="L210" s="31"/>
      <c r="M210" s="146"/>
      <c r="T210" s="52"/>
      <c r="AT210" s="16" t="s">
        <v>221</v>
      </c>
      <c r="AU210" s="16" t="s">
        <v>81</v>
      </c>
    </row>
    <row r="211" spans="2:63" s="11" customFormat="1" ht="22.8" customHeight="1">
      <c r="B211" s="118"/>
      <c r="D211" s="119" t="s">
        <v>71</v>
      </c>
      <c r="E211" s="128" t="s">
        <v>383</v>
      </c>
      <c r="F211" s="128" t="s">
        <v>384</v>
      </c>
      <c r="I211" s="121"/>
      <c r="J211" s="129">
        <f>BK211</f>
        <v>0</v>
      </c>
      <c r="L211" s="118"/>
      <c r="M211" s="123"/>
      <c r="P211" s="124">
        <f>SUM(P212:P214)</f>
        <v>0</v>
      </c>
      <c r="R211" s="124">
        <f>SUM(R212:R214)</f>
        <v>0</v>
      </c>
      <c r="T211" s="125">
        <f>SUM(T212:T214)</f>
        <v>0</v>
      </c>
      <c r="AR211" s="119" t="s">
        <v>79</v>
      </c>
      <c r="AT211" s="126" t="s">
        <v>71</v>
      </c>
      <c r="AU211" s="126" t="s">
        <v>79</v>
      </c>
      <c r="AY211" s="119" t="s">
        <v>210</v>
      </c>
      <c r="BK211" s="127">
        <f>SUM(BK212:BK214)</f>
        <v>0</v>
      </c>
    </row>
    <row r="212" spans="2:65" s="1" customFormat="1" ht="16.5" customHeight="1">
      <c r="B212" s="31"/>
      <c r="C212" s="130" t="s">
        <v>408</v>
      </c>
      <c r="D212" s="130" t="s">
        <v>212</v>
      </c>
      <c r="E212" s="131" t="s">
        <v>386</v>
      </c>
      <c r="F212" s="132" t="s">
        <v>387</v>
      </c>
      <c r="G212" s="133" t="s">
        <v>332</v>
      </c>
      <c r="H212" s="134">
        <v>35.481</v>
      </c>
      <c r="I212" s="135"/>
      <c r="J212" s="136">
        <f>ROUND(I212*H212,2)</f>
        <v>0</v>
      </c>
      <c r="K212" s="132" t="s">
        <v>216</v>
      </c>
      <c r="L212" s="31"/>
      <c r="M212" s="137" t="s">
        <v>19</v>
      </c>
      <c r="N212" s="138" t="s">
        <v>43</v>
      </c>
      <c r="P212" s="139">
        <f>O212*H212</f>
        <v>0</v>
      </c>
      <c r="Q212" s="139">
        <v>0</v>
      </c>
      <c r="R212" s="139">
        <f>Q212*H212</f>
        <v>0</v>
      </c>
      <c r="S212" s="139">
        <v>0</v>
      </c>
      <c r="T212" s="140">
        <f>S212*H212</f>
        <v>0</v>
      </c>
      <c r="AR212" s="141" t="s">
        <v>217</v>
      </c>
      <c r="AT212" s="141" t="s">
        <v>212</v>
      </c>
      <c r="AU212" s="141" t="s">
        <v>81</v>
      </c>
      <c r="AY212" s="16" t="s">
        <v>210</v>
      </c>
      <c r="BE212" s="142">
        <f>IF(N212="základní",J212,0)</f>
        <v>0</v>
      </c>
      <c r="BF212" s="142">
        <f>IF(N212="snížená",J212,0)</f>
        <v>0</v>
      </c>
      <c r="BG212" s="142">
        <f>IF(N212="zákl. přenesená",J212,0)</f>
        <v>0</v>
      </c>
      <c r="BH212" s="142">
        <f>IF(N212="sníž. přenesená",J212,0)</f>
        <v>0</v>
      </c>
      <c r="BI212" s="142">
        <f>IF(N212="nulová",J212,0)</f>
        <v>0</v>
      </c>
      <c r="BJ212" s="16" t="s">
        <v>79</v>
      </c>
      <c r="BK212" s="142">
        <f>ROUND(I212*H212,2)</f>
        <v>0</v>
      </c>
      <c r="BL212" s="16" t="s">
        <v>217</v>
      </c>
      <c r="BM212" s="141" t="s">
        <v>2798</v>
      </c>
    </row>
    <row r="213" spans="2:47" s="1" customFormat="1" ht="38.4">
      <c r="B213" s="31"/>
      <c r="D213" s="143" t="s">
        <v>219</v>
      </c>
      <c r="F213" s="144" t="s">
        <v>389</v>
      </c>
      <c r="I213" s="145"/>
      <c r="L213" s="31"/>
      <c r="M213" s="146"/>
      <c r="T213" s="52"/>
      <c r="AT213" s="16" t="s">
        <v>219</v>
      </c>
      <c r="AU213" s="16" t="s">
        <v>81</v>
      </c>
    </row>
    <row r="214" spans="2:47" s="1" customFormat="1" ht="10.2">
      <c r="B214" s="31"/>
      <c r="D214" s="147" t="s">
        <v>221</v>
      </c>
      <c r="F214" s="148" t="s">
        <v>390</v>
      </c>
      <c r="I214" s="145"/>
      <c r="L214" s="31"/>
      <c r="M214" s="146"/>
      <c r="T214" s="52"/>
      <c r="AT214" s="16" t="s">
        <v>221</v>
      </c>
      <c r="AU214" s="16" t="s">
        <v>81</v>
      </c>
    </row>
    <row r="215" spans="2:63" s="11" customFormat="1" ht="25.95" customHeight="1">
      <c r="B215" s="118"/>
      <c r="D215" s="119" t="s">
        <v>71</v>
      </c>
      <c r="E215" s="120" t="s">
        <v>391</v>
      </c>
      <c r="F215" s="120" t="s">
        <v>392</v>
      </c>
      <c r="I215" s="121"/>
      <c r="J215" s="122">
        <f>BK215</f>
        <v>0</v>
      </c>
      <c r="L215" s="118"/>
      <c r="M215" s="123"/>
      <c r="P215" s="124">
        <f>P216+P258+P307+P369</f>
        <v>0</v>
      </c>
      <c r="R215" s="124">
        <f>R216+R258+R307+R369</f>
        <v>0.474618</v>
      </c>
      <c r="T215" s="125">
        <f>T216+T258+T307+T369</f>
        <v>0.06713999999999999</v>
      </c>
      <c r="AR215" s="119" t="s">
        <v>81</v>
      </c>
      <c r="AT215" s="126" t="s">
        <v>71</v>
      </c>
      <c r="AU215" s="126" t="s">
        <v>72</v>
      </c>
      <c r="AY215" s="119" t="s">
        <v>210</v>
      </c>
      <c r="BK215" s="127">
        <f>BK216+BK258+BK307+BK369</f>
        <v>0</v>
      </c>
    </row>
    <row r="216" spans="2:63" s="11" customFormat="1" ht="22.8" customHeight="1">
      <c r="B216" s="118"/>
      <c r="D216" s="119" t="s">
        <v>71</v>
      </c>
      <c r="E216" s="128" t="s">
        <v>1741</v>
      </c>
      <c r="F216" s="128" t="s">
        <v>1742</v>
      </c>
      <c r="I216" s="121"/>
      <c r="J216" s="129">
        <f>BK216</f>
        <v>0</v>
      </c>
      <c r="L216" s="118"/>
      <c r="M216" s="123"/>
      <c r="P216" s="124">
        <f>SUM(P217:P257)</f>
        <v>0</v>
      </c>
      <c r="R216" s="124">
        <f>SUM(R217:R257)</f>
        <v>0.058208</v>
      </c>
      <c r="T216" s="125">
        <f>SUM(T217:T257)</f>
        <v>0.06713999999999999</v>
      </c>
      <c r="AR216" s="119" t="s">
        <v>81</v>
      </c>
      <c r="AT216" s="126" t="s">
        <v>71</v>
      </c>
      <c r="AU216" s="126" t="s">
        <v>79</v>
      </c>
      <c r="AY216" s="119" t="s">
        <v>210</v>
      </c>
      <c r="BK216" s="127">
        <f>SUM(BK217:BK257)</f>
        <v>0</v>
      </c>
    </row>
    <row r="217" spans="2:65" s="1" customFormat="1" ht="16.5" customHeight="1">
      <c r="B217" s="31"/>
      <c r="C217" s="130" t="s">
        <v>414</v>
      </c>
      <c r="D217" s="130" t="s">
        <v>212</v>
      </c>
      <c r="E217" s="131" t="s">
        <v>2799</v>
      </c>
      <c r="F217" s="132" t="s">
        <v>2800</v>
      </c>
      <c r="G217" s="133" t="s">
        <v>297</v>
      </c>
      <c r="H217" s="134">
        <v>1</v>
      </c>
      <c r="I217" s="135"/>
      <c r="J217" s="136">
        <f>ROUND(I217*H217,2)</f>
        <v>0</v>
      </c>
      <c r="K217" s="132" t="s">
        <v>19</v>
      </c>
      <c r="L217" s="31"/>
      <c r="M217" s="137" t="s">
        <v>19</v>
      </c>
      <c r="N217" s="138" t="s">
        <v>43</v>
      </c>
      <c r="P217" s="139">
        <f>O217*H217</f>
        <v>0</v>
      </c>
      <c r="Q217" s="139">
        <v>0</v>
      </c>
      <c r="R217" s="139">
        <f>Q217*H217</f>
        <v>0</v>
      </c>
      <c r="S217" s="139">
        <v>0</v>
      </c>
      <c r="T217" s="140">
        <f>S217*H217</f>
        <v>0</v>
      </c>
      <c r="AR217" s="141" t="s">
        <v>311</v>
      </c>
      <c r="AT217" s="141" t="s">
        <v>212</v>
      </c>
      <c r="AU217" s="141" t="s">
        <v>81</v>
      </c>
      <c r="AY217" s="16" t="s">
        <v>210</v>
      </c>
      <c r="BE217" s="142">
        <f>IF(N217="základní",J217,0)</f>
        <v>0</v>
      </c>
      <c r="BF217" s="142">
        <f>IF(N217="snížená",J217,0)</f>
        <v>0</v>
      </c>
      <c r="BG217" s="142">
        <f>IF(N217="zákl. přenesená",J217,0)</f>
        <v>0</v>
      </c>
      <c r="BH217" s="142">
        <f>IF(N217="sníž. přenesená",J217,0)</f>
        <v>0</v>
      </c>
      <c r="BI217" s="142">
        <f>IF(N217="nulová",J217,0)</f>
        <v>0</v>
      </c>
      <c r="BJ217" s="16" t="s">
        <v>79</v>
      </c>
      <c r="BK217" s="142">
        <f>ROUND(I217*H217,2)</f>
        <v>0</v>
      </c>
      <c r="BL217" s="16" t="s">
        <v>311</v>
      </c>
      <c r="BM217" s="141" t="s">
        <v>2801</v>
      </c>
    </row>
    <row r="218" spans="2:47" s="1" customFormat="1" ht="10.2">
      <c r="B218" s="31"/>
      <c r="D218" s="143" t="s">
        <v>219</v>
      </c>
      <c r="F218" s="144" t="s">
        <v>2800</v>
      </c>
      <c r="I218" s="145"/>
      <c r="L218" s="31"/>
      <c r="M218" s="146"/>
      <c r="T218" s="52"/>
      <c r="AT218" s="16" t="s">
        <v>219</v>
      </c>
      <c r="AU218" s="16" t="s">
        <v>81</v>
      </c>
    </row>
    <row r="219" spans="2:65" s="1" customFormat="1" ht="16.5" customHeight="1">
      <c r="B219" s="31"/>
      <c r="C219" s="130" t="s">
        <v>405</v>
      </c>
      <c r="D219" s="130" t="s">
        <v>212</v>
      </c>
      <c r="E219" s="131" t="s">
        <v>2802</v>
      </c>
      <c r="F219" s="132" t="s">
        <v>2803</v>
      </c>
      <c r="G219" s="133" t="s">
        <v>269</v>
      </c>
      <c r="H219" s="134">
        <v>4.5</v>
      </c>
      <c r="I219" s="135"/>
      <c r="J219" s="136">
        <f>ROUND(I219*H219,2)</f>
        <v>0</v>
      </c>
      <c r="K219" s="132" t="s">
        <v>216</v>
      </c>
      <c r="L219" s="31"/>
      <c r="M219" s="137" t="s">
        <v>19</v>
      </c>
      <c r="N219" s="138" t="s">
        <v>43</v>
      </c>
      <c r="P219" s="139">
        <f>O219*H219</f>
        <v>0</v>
      </c>
      <c r="Q219" s="139">
        <v>0</v>
      </c>
      <c r="R219" s="139">
        <f>Q219*H219</f>
        <v>0</v>
      </c>
      <c r="S219" s="139">
        <v>0.01492</v>
      </c>
      <c r="T219" s="140">
        <f>S219*H219</f>
        <v>0.06713999999999999</v>
      </c>
      <c r="AR219" s="141" t="s">
        <v>311</v>
      </c>
      <c r="AT219" s="141" t="s">
        <v>212</v>
      </c>
      <c r="AU219" s="141" t="s">
        <v>81</v>
      </c>
      <c r="AY219" s="16" t="s">
        <v>210</v>
      </c>
      <c r="BE219" s="142">
        <f>IF(N219="základní",J219,0)</f>
        <v>0</v>
      </c>
      <c r="BF219" s="142">
        <f>IF(N219="snížená",J219,0)</f>
        <v>0</v>
      </c>
      <c r="BG219" s="142">
        <f>IF(N219="zákl. přenesená",J219,0)</f>
        <v>0</v>
      </c>
      <c r="BH219" s="142">
        <f>IF(N219="sníž. přenesená",J219,0)</f>
        <v>0</v>
      </c>
      <c r="BI219" s="142">
        <f>IF(N219="nulová",J219,0)</f>
        <v>0</v>
      </c>
      <c r="BJ219" s="16" t="s">
        <v>79</v>
      </c>
      <c r="BK219" s="142">
        <f>ROUND(I219*H219,2)</f>
        <v>0</v>
      </c>
      <c r="BL219" s="16" t="s">
        <v>311</v>
      </c>
      <c r="BM219" s="141" t="s">
        <v>2804</v>
      </c>
    </row>
    <row r="220" spans="2:47" s="1" customFormat="1" ht="19.2">
      <c r="B220" s="31"/>
      <c r="D220" s="143" t="s">
        <v>219</v>
      </c>
      <c r="F220" s="144" t="s">
        <v>2805</v>
      </c>
      <c r="I220" s="145"/>
      <c r="L220" s="31"/>
      <c r="M220" s="146"/>
      <c r="T220" s="52"/>
      <c r="AT220" s="16" t="s">
        <v>219</v>
      </c>
      <c r="AU220" s="16" t="s">
        <v>81</v>
      </c>
    </row>
    <row r="221" spans="2:47" s="1" customFormat="1" ht="10.2">
      <c r="B221" s="31"/>
      <c r="D221" s="147" t="s">
        <v>221</v>
      </c>
      <c r="F221" s="148" t="s">
        <v>2806</v>
      </c>
      <c r="I221" s="145"/>
      <c r="L221" s="31"/>
      <c r="M221" s="146"/>
      <c r="T221" s="52"/>
      <c r="AT221" s="16" t="s">
        <v>221</v>
      </c>
      <c r="AU221" s="16" t="s">
        <v>81</v>
      </c>
    </row>
    <row r="222" spans="2:65" s="1" customFormat="1" ht="21.75" customHeight="1">
      <c r="B222" s="31"/>
      <c r="C222" s="130" t="s">
        <v>424</v>
      </c>
      <c r="D222" s="130" t="s">
        <v>212</v>
      </c>
      <c r="E222" s="131" t="s">
        <v>1748</v>
      </c>
      <c r="F222" s="132" t="s">
        <v>1749</v>
      </c>
      <c r="G222" s="133" t="s">
        <v>269</v>
      </c>
      <c r="H222" s="134">
        <v>12.8</v>
      </c>
      <c r="I222" s="135"/>
      <c r="J222" s="136">
        <f>ROUND(I222*H222,2)</f>
        <v>0</v>
      </c>
      <c r="K222" s="132" t="s">
        <v>216</v>
      </c>
      <c r="L222" s="31"/>
      <c r="M222" s="137" t="s">
        <v>19</v>
      </c>
      <c r="N222" s="138" t="s">
        <v>43</v>
      </c>
      <c r="P222" s="139">
        <f>O222*H222</f>
        <v>0</v>
      </c>
      <c r="Q222" s="139">
        <v>0.00142</v>
      </c>
      <c r="R222" s="139">
        <f>Q222*H222</f>
        <v>0.018176</v>
      </c>
      <c r="S222" s="139">
        <v>0</v>
      </c>
      <c r="T222" s="140">
        <f>S222*H222</f>
        <v>0</v>
      </c>
      <c r="AR222" s="141" t="s">
        <v>311</v>
      </c>
      <c r="AT222" s="141" t="s">
        <v>212</v>
      </c>
      <c r="AU222" s="141" t="s">
        <v>81</v>
      </c>
      <c r="AY222" s="16" t="s">
        <v>210</v>
      </c>
      <c r="BE222" s="142">
        <f>IF(N222="základní",J222,0)</f>
        <v>0</v>
      </c>
      <c r="BF222" s="142">
        <f>IF(N222="snížená",J222,0)</f>
        <v>0</v>
      </c>
      <c r="BG222" s="142">
        <f>IF(N222="zákl. přenesená",J222,0)</f>
        <v>0</v>
      </c>
      <c r="BH222" s="142">
        <f>IF(N222="sníž. přenesená",J222,0)</f>
        <v>0</v>
      </c>
      <c r="BI222" s="142">
        <f>IF(N222="nulová",J222,0)</f>
        <v>0</v>
      </c>
      <c r="BJ222" s="16" t="s">
        <v>79</v>
      </c>
      <c r="BK222" s="142">
        <f>ROUND(I222*H222,2)</f>
        <v>0</v>
      </c>
      <c r="BL222" s="16" t="s">
        <v>311</v>
      </c>
      <c r="BM222" s="141" t="s">
        <v>2807</v>
      </c>
    </row>
    <row r="223" spans="2:47" s="1" customFormat="1" ht="10.2">
      <c r="B223" s="31"/>
      <c r="D223" s="143" t="s">
        <v>219</v>
      </c>
      <c r="F223" s="144" t="s">
        <v>1751</v>
      </c>
      <c r="I223" s="145"/>
      <c r="L223" s="31"/>
      <c r="M223" s="146"/>
      <c r="T223" s="52"/>
      <c r="AT223" s="16" t="s">
        <v>219</v>
      </c>
      <c r="AU223" s="16" t="s">
        <v>81</v>
      </c>
    </row>
    <row r="224" spans="2:47" s="1" customFormat="1" ht="10.2">
      <c r="B224" s="31"/>
      <c r="D224" s="147" t="s">
        <v>221</v>
      </c>
      <c r="F224" s="148" t="s">
        <v>1752</v>
      </c>
      <c r="I224" s="145"/>
      <c r="L224" s="31"/>
      <c r="M224" s="146"/>
      <c r="T224" s="52"/>
      <c r="AT224" s="16" t="s">
        <v>221</v>
      </c>
      <c r="AU224" s="16" t="s">
        <v>81</v>
      </c>
    </row>
    <row r="225" spans="2:65" s="1" customFormat="1" ht="21.75" customHeight="1">
      <c r="B225" s="31"/>
      <c r="C225" s="130" t="s">
        <v>432</v>
      </c>
      <c r="D225" s="130" t="s">
        <v>212</v>
      </c>
      <c r="E225" s="131" t="s">
        <v>1753</v>
      </c>
      <c r="F225" s="132" t="s">
        <v>1754</v>
      </c>
      <c r="G225" s="133" t="s">
        <v>269</v>
      </c>
      <c r="H225" s="134">
        <v>6.8</v>
      </c>
      <c r="I225" s="135"/>
      <c r="J225" s="136">
        <f>ROUND(I225*H225,2)</f>
        <v>0</v>
      </c>
      <c r="K225" s="132" t="s">
        <v>216</v>
      </c>
      <c r="L225" s="31"/>
      <c r="M225" s="137" t="s">
        <v>19</v>
      </c>
      <c r="N225" s="138" t="s">
        <v>43</v>
      </c>
      <c r="P225" s="139">
        <f>O225*H225</f>
        <v>0</v>
      </c>
      <c r="Q225" s="139">
        <v>0.00304</v>
      </c>
      <c r="R225" s="139">
        <f>Q225*H225</f>
        <v>0.020672</v>
      </c>
      <c r="S225" s="139">
        <v>0</v>
      </c>
      <c r="T225" s="140">
        <f>S225*H225</f>
        <v>0</v>
      </c>
      <c r="AR225" s="141" t="s">
        <v>311</v>
      </c>
      <c r="AT225" s="141" t="s">
        <v>212</v>
      </c>
      <c r="AU225" s="141" t="s">
        <v>81</v>
      </c>
      <c r="AY225" s="16" t="s">
        <v>210</v>
      </c>
      <c r="BE225" s="142">
        <f>IF(N225="základní",J225,0)</f>
        <v>0</v>
      </c>
      <c r="BF225" s="142">
        <f>IF(N225="snížená",J225,0)</f>
        <v>0</v>
      </c>
      <c r="BG225" s="142">
        <f>IF(N225="zákl. přenesená",J225,0)</f>
        <v>0</v>
      </c>
      <c r="BH225" s="142">
        <f>IF(N225="sníž. přenesená",J225,0)</f>
        <v>0</v>
      </c>
      <c r="BI225" s="142">
        <f>IF(N225="nulová",J225,0)</f>
        <v>0</v>
      </c>
      <c r="BJ225" s="16" t="s">
        <v>79</v>
      </c>
      <c r="BK225" s="142">
        <f>ROUND(I225*H225,2)</f>
        <v>0</v>
      </c>
      <c r="BL225" s="16" t="s">
        <v>311</v>
      </c>
      <c r="BM225" s="141" t="s">
        <v>2808</v>
      </c>
    </row>
    <row r="226" spans="2:47" s="1" customFormat="1" ht="10.2">
      <c r="B226" s="31"/>
      <c r="D226" s="143" t="s">
        <v>219</v>
      </c>
      <c r="F226" s="144" t="s">
        <v>1756</v>
      </c>
      <c r="I226" s="145"/>
      <c r="L226" s="31"/>
      <c r="M226" s="146"/>
      <c r="T226" s="52"/>
      <c r="AT226" s="16" t="s">
        <v>219</v>
      </c>
      <c r="AU226" s="16" t="s">
        <v>81</v>
      </c>
    </row>
    <row r="227" spans="2:47" s="1" customFormat="1" ht="10.2">
      <c r="B227" s="31"/>
      <c r="D227" s="147" t="s">
        <v>221</v>
      </c>
      <c r="F227" s="148" t="s">
        <v>1757</v>
      </c>
      <c r="I227" s="145"/>
      <c r="L227" s="31"/>
      <c r="M227" s="146"/>
      <c r="T227" s="52"/>
      <c r="AT227" s="16" t="s">
        <v>221</v>
      </c>
      <c r="AU227" s="16" t="s">
        <v>81</v>
      </c>
    </row>
    <row r="228" spans="2:65" s="1" customFormat="1" ht="16.5" customHeight="1">
      <c r="B228" s="31"/>
      <c r="C228" s="130" t="s">
        <v>439</v>
      </c>
      <c r="D228" s="130" t="s">
        <v>212</v>
      </c>
      <c r="E228" s="131" t="s">
        <v>1758</v>
      </c>
      <c r="F228" s="132" t="s">
        <v>1759</v>
      </c>
      <c r="G228" s="133" t="s">
        <v>269</v>
      </c>
      <c r="H228" s="134">
        <v>8</v>
      </c>
      <c r="I228" s="135"/>
      <c r="J228" s="136">
        <f>ROUND(I228*H228,2)</f>
        <v>0</v>
      </c>
      <c r="K228" s="132" t="s">
        <v>216</v>
      </c>
      <c r="L228" s="31"/>
      <c r="M228" s="137" t="s">
        <v>19</v>
      </c>
      <c r="N228" s="138" t="s">
        <v>43</v>
      </c>
      <c r="P228" s="139">
        <f>O228*H228</f>
        <v>0</v>
      </c>
      <c r="Q228" s="139">
        <v>0.00059</v>
      </c>
      <c r="R228" s="139">
        <f>Q228*H228</f>
        <v>0.00472</v>
      </c>
      <c r="S228" s="139">
        <v>0</v>
      </c>
      <c r="T228" s="140">
        <f>S228*H228</f>
        <v>0</v>
      </c>
      <c r="AR228" s="141" t="s">
        <v>311</v>
      </c>
      <c r="AT228" s="141" t="s">
        <v>212</v>
      </c>
      <c r="AU228" s="141" t="s">
        <v>81</v>
      </c>
      <c r="AY228" s="16" t="s">
        <v>210</v>
      </c>
      <c r="BE228" s="142">
        <f>IF(N228="základní",J228,0)</f>
        <v>0</v>
      </c>
      <c r="BF228" s="142">
        <f>IF(N228="snížená",J228,0)</f>
        <v>0</v>
      </c>
      <c r="BG228" s="142">
        <f>IF(N228="zákl. přenesená",J228,0)</f>
        <v>0</v>
      </c>
      <c r="BH228" s="142">
        <f>IF(N228="sníž. přenesená",J228,0)</f>
        <v>0</v>
      </c>
      <c r="BI228" s="142">
        <f>IF(N228="nulová",J228,0)</f>
        <v>0</v>
      </c>
      <c r="BJ228" s="16" t="s">
        <v>79</v>
      </c>
      <c r="BK228" s="142">
        <f>ROUND(I228*H228,2)</f>
        <v>0</v>
      </c>
      <c r="BL228" s="16" t="s">
        <v>311</v>
      </c>
      <c r="BM228" s="141" t="s">
        <v>2809</v>
      </c>
    </row>
    <row r="229" spans="2:47" s="1" customFormat="1" ht="10.2">
      <c r="B229" s="31"/>
      <c r="D229" s="143" t="s">
        <v>219</v>
      </c>
      <c r="F229" s="144" t="s">
        <v>1761</v>
      </c>
      <c r="I229" s="145"/>
      <c r="L229" s="31"/>
      <c r="M229" s="146"/>
      <c r="T229" s="52"/>
      <c r="AT229" s="16" t="s">
        <v>219</v>
      </c>
      <c r="AU229" s="16" t="s">
        <v>81</v>
      </c>
    </row>
    <row r="230" spans="2:47" s="1" customFormat="1" ht="10.2">
      <c r="B230" s="31"/>
      <c r="D230" s="147" t="s">
        <v>221</v>
      </c>
      <c r="F230" s="148" t="s">
        <v>1762</v>
      </c>
      <c r="I230" s="145"/>
      <c r="L230" s="31"/>
      <c r="M230" s="146"/>
      <c r="T230" s="52"/>
      <c r="AT230" s="16" t="s">
        <v>221</v>
      </c>
      <c r="AU230" s="16" t="s">
        <v>81</v>
      </c>
    </row>
    <row r="231" spans="2:65" s="1" customFormat="1" ht="16.5" customHeight="1">
      <c r="B231" s="31"/>
      <c r="C231" s="130" t="s">
        <v>446</v>
      </c>
      <c r="D231" s="130" t="s">
        <v>212</v>
      </c>
      <c r="E231" s="131" t="s">
        <v>1763</v>
      </c>
      <c r="F231" s="132" t="s">
        <v>1764</v>
      </c>
      <c r="G231" s="133" t="s">
        <v>269</v>
      </c>
      <c r="H231" s="134">
        <v>2</v>
      </c>
      <c r="I231" s="135"/>
      <c r="J231" s="136">
        <f>ROUND(I231*H231,2)</f>
        <v>0</v>
      </c>
      <c r="K231" s="132" t="s">
        <v>216</v>
      </c>
      <c r="L231" s="31"/>
      <c r="M231" s="137" t="s">
        <v>19</v>
      </c>
      <c r="N231" s="138" t="s">
        <v>43</v>
      </c>
      <c r="P231" s="139">
        <f>O231*H231</f>
        <v>0</v>
      </c>
      <c r="Q231" s="139">
        <v>0.00041</v>
      </c>
      <c r="R231" s="139">
        <f>Q231*H231</f>
        <v>0.00082</v>
      </c>
      <c r="S231" s="139">
        <v>0</v>
      </c>
      <c r="T231" s="140">
        <f>S231*H231</f>
        <v>0</v>
      </c>
      <c r="AR231" s="141" t="s">
        <v>311</v>
      </c>
      <c r="AT231" s="141" t="s">
        <v>212</v>
      </c>
      <c r="AU231" s="141" t="s">
        <v>81</v>
      </c>
      <c r="AY231" s="16" t="s">
        <v>210</v>
      </c>
      <c r="BE231" s="142">
        <f>IF(N231="základní",J231,0)</f>
        <v>0</v>
      </c>
      <c r="BF231" s="142">
        <f>IF(N231="snížená",J231,0)</f>
        <v>0</v>
      </c>
      <c r="BG231" s="142">
        <f>IF(N231="zákl. přenesená",J231,0)</f>
        <v>0</v>
      </c>
      <c r="BH231" s="142">
        <f>IF(N231="sníž. přenesená",J231,0)</f>
        <v>0</v>
      </c>
      <c r="BI231" s="142">
        <f>IF(N231="nulová",J231,0)</f>
        <v>0</v>
      </c>
      <c r="BJ231" s="16" t="s">
        <v>79</v>
      </c>
      <c r="BK231" s="142">
        <f>ROUND(I231*H231,2)</f>
        <v>0</v>
      </c>
      <c r="BL231" s="16" t="s">
        <v>311</v>
      </c>
      <c r="BM231" s="141" t="s">
        <v>2810</v>
      </c>
    </row>
    <row r="232" spans="2:47" s="1" customFormat="1" ht="10.2">
      <c r="B232" s="31"/>
      <c r="D232" s="143" t="s">
        <v>219</v>
      </c>
      <c r="F232" s="144" t="s">
        <v>1766</v>
      </c>
      <c r="I232" s="145"/>
      <c r="L232" s="31"/>
      <c r="M232" s="146"/>
      <c r="T232" s="52"/>
      <c r="AT232" s="16" t="s">
        <v>219</v>
      </c>
      <c r="AU232" s="16" t="s">
        <v>81</v>
      </c>
    </row>
    <row r="233" spans="2:47" s="1" customFormat="1" ht="10.2">
      <c r="B233" s="31"/>
      <c r="D233" s="147" t="s">
        <v>221</v>
      </c>
      <c r="F233" s="148" t="s">
        <v>1767</v>
      </c>
      <c r="I233" s="145"/>
      <c r="L233" s="31"/>
      <c r="M233" s="146"/>
      <c r="T233" s="52"/>
      <c r="AT233" s="16" t="s">
        <v>221</v>
      </c>
      <c r="AU233" s="16" t="s">
        <v>81</v>
      </c>
    </row>
    <row r="234" spans="2:65" s="1" customFormat="1" ht="16.5" customHeight="1">
      <c r="B234" s="31"/>
      <c r="C234" s="130" t="s">
        <v>452</v>
      </c>
      <c r="D234" s="130" t="s">
        <v>212</v>
      </c>
      <c r="E234" s="131" t="s">
        <v>1768</v>
      </c>
      <c r="F234" s="132" t="s">
        <v>1769</v>
      </c>
      <c r="G234" s="133" t="s">
        <v>269</v>
      </c>
      <c r="H234" s="134">
        <v>9</v>
      </c>
      <c r="I234" s="135"/>
      <c r="J234" s="136">
        <f>ROUND(I234*H234,2)</f>
        <v>0</v>
      </c>
      <c r="K234" s="132" t="s">
        <v>216</v>
      </c>
      <c r="L234" s="31"/>
      <c r="M234" s="137" t="s">
        <v>19</v>
      </c>
      <c r="N234" s="138" t="s">
        <v>43</v>
      </c>
      <c r="P234" s="139">
        <f>O234*H234</f>
        <v>0</v>
      </c>
      <c r="Q234" s="139">
        <v>0.00048</v>
      </c>
      <c r="R234" s="139">
        <f>Q234*H234</f>
        <v>0.00432</v>
      </c>
      <c r="S234" s="139">
        <v>0</v>
      </c>
      <c r="T234" s="140">
        <f>S234*H234</f>
        <v>0</v>
      </c>
      <c r="AR234" s="141" t="s">
        <v>311</v>
      </c>
      <c r="AT234" s="141" t="s">
        <v>212</v>
      </c>
      <c r="AU234" s="141" t="s">
        <v>81</v>
      </c>
      <c r="AY234" s="16" t="s">
        <v>210</v>
      </c>
      <c r="BE234" s="142">
        <f>IF(N234="základní",J234,0)</f>
        <v>0</v>
      </c>
      <c r="BF234" s="142">
        <f>IF(N234="snížená",J234,0)</f>
        <v>0</v>
      </c>
      <c r="BG234" s="142">
        <f>IF(N234="zákl. přenesená",J234,0)</f>
        <v>0</v>
      </c>
      <c r="BH234" s="142">
        <f>IF(N234="sníž. přenesená",J234,0)</f>
        <v>0</v>
      </c>
      <c r="BI234" s="142">
        <f>IF(N234="nulová",J234,0)</f>
        <v>0</v>
      </c>
      <c r="BJ234" s="16" t="s">
        <v>79</v>
      </c>
      <c r="BK234" s="142">
        <f>ROUND(I234*H234,2)</f>
        <v>0</v>
      </c>
      <c r="BL234" s="16" t="s">
        <v>311</v>
      </c>
      <c r="BM234" s="141" t="s">
        <v>2811</v>
      </c>
    </row>
    <row r="235" spans="2:47" s="1" customFormat="1" ht="10.2">
      <c r="B235" s="31"/>
      <c r="D235" s="143" t="s">
        <v>219</v>
      </c>
      <c r="F235" s="144" t="s">
        <v>1771</v>
      </c>
      <c r="I235" s="145"/>
      <c r="L235" s="31"/>
      <c r="M235" s="146"/>
      <c r="T235" s="52"/>
      <c r="AT235" s="16" t="s">
        <v>219</v>
      </c>
      <c r="AU235" s="16" t="s">
        <v>81</v>
      </c>
    </row>
    <row r="236" spans="2:47" s="1" customFormat="1" ht="10.2">
      <c r="B236" s="31"/>
      <c r="D236" s="147" t="s">
        <v>221</v>
      </c>
      <c r="F236" s="148" t="s">
        <v>1772</v>
      </c>
      <c r="I236" s="145"/>
      <c r="L236" s="31"/>
      <c r="M236" s="146"/>
      <c r="T236" s="52"/>
      <c r="AT236" s="16" t="s">
        <v>221</v>
      </c>
      <c r="AU236" s="16" t="s">
        <v>81</v>
      </c>
    </row>
    <row r="237" spans="2:65" s="1" customFormat="1" ht="16.5" customHeight="1">
      <c r="B237" s="31"/>
      <c r="C237" s="130" t="s">
        <v>457</v>
      </c>
      <c r="D237" s="130" t="s">
        <v>212</v>
      </c>
      <c r="E237" s="131" t="s">
        <v>1773</v>
      </c>
      <c r="F237" s="132" t="s">
        <v>1774</v>
      </c>
      <c r="G237" s="133" t="s">
        <v>269</v>
      </c>
      <c r="H237" s="134">
        <v>3.5</v>
      </c>
      <c r="I237" s="135"/>
      <c r="J237" s="136">
        <f>ROUND(I237*H237,2)</f>
        <v>0</v>
      </c>
      <c r="K237" s="132" t="s">
        <v>216</v>
      </c>
      <c r="L237" s="31"/>
      <c r="M237" s="137" t="s">
        <v>19</v>
      </c>
      <c r="N237" s="138" t="s">
        <v>43</v>
      </c>
      <c r="P237" s="139">
        <f>O237*H237</f>
        <v>0</v>
      </c>
      <c r="Q237" s="139">
        <v>0.00224</v>
      </c>
      <c r="R237" s="139">
        <f>Q237*H237</f>
        <v>0.00784</v>
      </c>
      <c r="S237" s="139">
        <v>0</v>
      </c>
      <c r="T237" s="140">
        <f>S237*H237</f>
        <v>0</v>
      </c>
      <c r="AR237" s="141" t="s">
        <v>311</v>
      </c>
      <c r="AT237" s="141" t="s">
        <v>212</v>
      </c>
      <c r="AU237" s="141" t="s">
        <v>81</v>
      </c>
      <c r="AY237" s="16" t="s">
        <v>210</v>
      </c>
      <c r="BE237" s="142">
        <f>IF(N237="základní",J237,0)</f>
        <v>0</v>
      </c>
      <c r="BF237" s="142">
        <f>IF(N237="snížená",J237,0)</f>
        <v>0</v>
      </c>
      <c r="BG237" s="142">
        <f>IF(N237="zákl. přenesená",J237,0)</f>
        <v>0</v>
      </c>
      <c r="BH237" s="142">
        <f>IF(N237="sníž. přenesená",J237,0)</f>
        <v>0</v>
      </c>
      <c r="BI237" s="142">
        <f>IF(N237="nulová",J237,0)</f>
        <v>0</v>
      </c>
      <c r="BJ237" s="16" t="s">
        <v>79</v>
      </c>
      <c r="BK237" s="142">
        <f>ROUND(I237*H237,2)</f>
        <v>0</v>
      </c>
      <c r="BL237" s="16" t="s">
        <v>311</v>
      </c>
      <c r="BM237" s="141" t="s">
        <v>2812</v>
      </c>
    </row>
    <row r="238" spans="2:47" s="1" customFormat="1" ht="10.2">
      <c r="B238" s="31"/>
      <c r="D238" s="143" t="s">
        <v>219</v>
      </c>
      <c r="F238" s="144" t="s">
        <v>1776</v>
      </c>
      <c r="I238" s="145"/>
      <c r="L238" s="31"/>
      <c r="M238" s="146"/>
      <c r="T238" s="52"/>
      <c r="AT238" s="16" t="s">
        <v>219</v>
      </c>
      <c r="AU238" s="16" t="s">
        <v>81</v>
      </c>
    </row>
    <row r="239" spans="2:47" s="1" customFormat="1" ht="10.2">
      <c r="B239" s="31"/>
      <c r="D239" s="147" t="s">
        <v>221</v>
      </c>
      <c r="F239" s="148" t="s">
        <v>1777</v>
      </c>
      <c r="I239" s="145"/>
      <c r="L239" s="31"/>
      <c r="M239" s="146"/>
      <c r="T239" s="52"/>
      <c r="AT239" s="16" t="s">
        <v>221</v>
      </c>
      <c r="AU239" s="16" t="s">
        <v>81</v>
      </c>
    </row>
    <row r="240" spans="2:65" s="1" customFormat="1" ht="16.5" customHeight="1">
      <c r="B240" s="31"/>
      <c r="C240" s="130" t="s">
        <v>466</v>
      </c>
      <c r="D240" s="130" t="s">
        <v>212</v>
      </c>
      <c r="E240" s="131" t="s">
        <v>1778</v>
      </c>
      <c r="F240" s="132" t="s">
        <v>1779</v>
      </c>
      <c r="G240" s="133" t="s">
        <v>297</v>
      </c>
      <c r="H240" s="134">
        <v>8</v>
      </c>
      <c r="I240" s="135"/>
      <c r="J240" s="136">
        <f>ROUND(I240*H240,2)</f>
        <v>0</v>
      </c>
      <c r="K240" s="132" t="s">
        <v>216</v>
      </c>
      <c r="L240" s="31"/>
      <c r="M240" s="137" t="s">
        <v>19</v>
      </c>
      <c r="N240" s="138" t="s">
        <v>43</v>
      </c>
      <c r="P240" s="139">
        <f>O240*H240</f>
        <v>0</v>
      </c>
      <c r="Q240" s="139">
        <v>0</v>
      </c>
      <c r="R240" s="139">
        <f>Q240*H240</f>
        <v>0</v>
      </c>
      <c r="S240" s="139">
        <v>0</v>
      </c>
      <c r="T240" s="140">
        <f>S240*H240</f>
        <v>0</v>
      </c>
      <c r="AR240" s="141" t="s">
        <v>311</v>
      </c>
      <c r="AT240" s="141" t="s">
        <v>212</v>
      </c>
      <c r="AU240" s="141" t="s">
        <v>81</v>
      </c>
      <c r="AY240" s="16" t="s">
        <v>210</v>
      </c>
      <c r="BE240" s="142">
        <f>IF(N240="základní",J240,0)</f>
        <v>0</v>
      </c>
      <c r="BF240" s="142">
        <f>IF(N240="snížená",J240,0)</f>
        <v>0</v>
      </c>
      <c r="BG240" s="142">
        <f>IF(N240="zákl. přenesená",J240,0)</f>
        <v>0</v>
      </c>
      <c r="BH240" s="142">
        <f>IF(N240="sníž. přenesená",J240,0)</f>
        <v>0</v>
      </c>
      <c r="BI240" s="142">
        <f>IF(N240="nulová",J240,0)</f>
        <v>0</v>
      </c>
      <c r="BJ240" s="16" t="s">
        <v>79</v>
      </c>
      <c r="BK240" s="142">
        <f>ROUND(I240*H240,2)</f>
        <v>0</v>
      </c>
      <c r="BL240" s="16" t="s">
        <v>311</v>
      </c>
      <c r="BM240" s="141" t="s">
        <v>2813</v>
      </c>
    </row>
    <row r="241" spans="2:47" s="1" customFormat="1" ht="19.2">
      <c r="B241" s="31"/>
      <c r="D241" s="143" t="s">
        <v>219</v>
      </c>
      <c r="F241" s="144" t="s">
        <v>1781</v>
      </c>
      <c r="I241" s="145"/>
      <c r="L241" s="31"/>
      <c r="M241" s="146"/>
      <c r="T241" s="52"/>
      <c r="AT241" s="16" t="s">
        <v>219</v>
      </c>
      <c r="AU241" s="16" t="s">
        <v>81</v>
      </c>
    </row>
    <row r="242" spans="2:47" s="1" customFormat="1" ht="10.2">
      <c r="B242" s="31"/>
      <c r="D242" s="147" t="s">
        <v>221</v>
      </c>
      <c r="F242" s="148" t="s">
        <v>1782</v>
      </c>
      <c r="I242" s="145"/>
      <c r="L242" s="31"/>
      <c r="M242" s="146"/>
      <c r="T242" s="52"/>
      <c r="AT242" s="16" t="s">
        <v>221</v>
      </c>
      <c r="AU242" s="16" t="s">
        <v>81</v>
      </c>
    </row>
    <row r="243" spans="2:65" s="1" customFormat="1" ht="16.5" customHeight="1">
      <c r="B243" s="31"/>
      <c r="C243" s="130" t="s">
        <v>469</v>
      </c>
      <c r="D243" s="130" t="s">
        <v>212</v>
      </c>
      <c r="E243" s="131" t="s">
        <v>1783</v>
      </c>
      <c r="F243" s="132" t="s">
        <v>1784</v>
      </c>
      <c r="G243" s="133" t="s">
        <v>297</v>
      </c>
      <c r="H243" s="134">
        <v>4</v>
      </c>
      <c r="I243" s="135"/>
      <c r="J243" s="136">
        <f>ROUND(I243*H243,2)</f>
        <v>0</v>
      </c>
      <c r="K243" s="132" t="s">
        <v>216</v>
      </c>
      <c r="L243" s="31"/>
      <c r="M243" s="137" t="s">
        <v>19</v>
      </c>
      <c r="N243" s="138" t="s">
        <v>43</v>
      </c>
      <c r="P243" s="139">
        <f>O243*H243</f>
        <v>0</v>
      </c>
      <c r="Q243" s="139">
        <v>0</v>
      </c>
      <c r="R243" s="139">
        <f>Q243*H243</f>
        <v>0</v>
      </c>
      <c r="S243" s="139">
        <v>0</v>
      </c>
      <c r="T243" s="140">
        <f>S243*H243</f>
        <v>0</v>
      </c>
      <c r="AR243" s="141" t="s">
        <v>311</v>
      </c>
      <c r="AT243" s="141" t="s">
        <v>212</v>
      </c>
      <c r="AU243" s="141" t="s">
        <v>81</v>
      </c>
      <c r="AY243" s="16" t="s">
        <v>210</v>
      </c>
      <c r="BE243" s="142">
        <f>IF(N243="základní",J243,0)</f>
        <v>0</v>
      </c>
      <c r="BF243" s="142">
        <f>IF(N243="snížená",J243,0)</f>
        <v>0</v>
      </c>
      <c r="BG243" s="142">
        <f>IF(N243="zákl. přenesená",J243,0)</f>
        <v>0</v>
      </c>
      <c r="BH243" s="142">
        <f>IF(N243="sníž. přenesená",J243,0)</f>
        <v>0</v>
      </c>
      <c r="BI243" s="142">
        <f>IF(N243="nulová",J243,0)</f>
        <v>0</v>
      </c>
      <c r="BJ243" s="16" t="s">
        <v>79</v>
      </c>
      <c r="BK243" s="142">
        <f>ROUND(I243*H243,2)</f>
        <v>0</v>
      </c>
      <c r="BL243" s="16" t="s">
        <v>311</v>
      </c>
      <c r="BM243" s="141" t="s">
        <v>2814</v>
      </c>
    </row>
    <row r="244" spans="2:47" s="1" customFormat="1" ht="19.2">
      <c r="B244" s="31"/>
      <c r="D244" s="143" t="s">
        <v>219</v>
      </c>
      <c r="F244" s="144" t="s">
        <v>1786</v>
      </c>
      <c r="I244" s="145"/>
      <c r="L244" s="31"/>
      <c r="M244" s="146"/>
      <c r="T244" s="52"/>
      <c r="AT244" s="16" t="s">
        <v>219</v>
      </c>
      <c r="AU244" s="16" t="s">
        <v>81</v>
      </c>
    </row>
    <row r="245" spans="2:47" s="1" customFormat="1" ht="10.2">
      <c r="B245" s="31"/>
      <c r="D245" s="147" t="s">
        <v>221</v>
      </c>
      <c r="F245" s="148" t="s">
        <v>1787</v>
      </c>
      <c r="I245" s="145"/>
      <c r="L245" s="31"/>
      <c r="M245" s="146"/>
      <c r="T245" s="52"/>
      <c r="AT245" s="16" t="s">
        <v>221</v>
      </c>
      <c r="AU245" s="16" t="s">
        <v>81</v>
      </c>
    </row>
    <row r="246" spans="2:65" s="1" customFormat="1" ht="21.75" customHeight="1">
      <c r="B246" s="31"/>
      <c r="C246" s="130" t="s">
        <v>477</v>
      </c>
      <c r="D246" s="130" t="s">
        <v>212</v>
      </c>
      <c r="E246" s="131" t="s">
        <v>1788</v>
      </c>
      <c r="F246" s="132" t="s">
        <v>1789</v>
      </c>
      <c r="G246" s="133" t="s">
        <v>297</v>
      </c>
      <c r="H246" s="134">
        <v>4</v>
      </c>
      <c r="I246" s="135"/>
      <c r="J246" s="136">
        <f>ROUND(I246*H246,2)</f>
        <v>0</v>
      </c>
      <c r="K246" s="132" t="s">
        <v>216</v>
      </c>
      <c r="L246" s="31"/>
      <c r="M246" s="137" t="s">
        <v>19</v>
      </c>
      <c r="N246" s="138" t="s">
        <v>43</v>
      </c>
      <c r="P246" s="139">
        <f>O246*H246</f>
        <v>0</v>
      </c>
      <c r="Q246" s="139">
        <v>0</v>
      </c>
      <c r="R246" s="139">
        <f>Q246*H246</f>
        <v>0</v>
      </c>
      <c r="S246" s="139">
        <v>0</v>
      </c>
      <c r="T246" s="140">
        <f>S246*H246</f>
        <v>0</v>
      </c>
      <c r="AR246" s="141" t="s">
        <v>311</v>
      </c>
      <c r="AT246" s="141" t="s">
        <v>212</v>
      </c>
      <c r="AU246" s="141" t="s">
        <v>81</v>
      </c>
      <c r="AY246" s="16" t="s">
        <v>210</v>
      </c>
      <c r="BE246" s="142">
        <f>IF(N246="základní",J246,0)</f>
        <v>0</v>
      </c>
      <c r="BF246" s="142">
        <f>IF(N246="snížená",J246,0)</f>
        <v>0</v>
      </c>
      <c r="BG246" s="142">
        <f>IF(N246="zákl. přenesená",J246,0)</f>
        <v>0</v>
      </c>
      <c r="BH246" s="142">
        <f>IF(N246="sníž. přenesená",J246,0)</f>
        <v>0</v>
      </c>
      <c r="BI246" s="142">
        <f>IF(N246="nulová",J246,0)</f>
        <v>0</v>
      </c>
      <c r="BJ246" s="16" t="s">
        <v>79</v>
      </c>
      <c r="BK246" s="142">
        <f>ROUND(I246*H246,2)</f>
        <v>0</v>
      </c>
      <c r="BL246" s="16" t="s">
        <v>311</v>
      </c>
      <c r="BM246" s="141" t="s">
        <v>2815</v>
      </c>
    </row>
    <row r="247" spans="2:47" s="1" customFormat="1" ht="19.2">
      <c r="B247" s="31"/>
      <c r="D247" s="143" t="s">
        <v>219</v>
      </c>
      <c r="F247" s="144" t="s">
        <v>1791</v>
      </c>
      <c r="I247" s="145"/>
      <c r="L247" s="31"/>
      <c r="M247" s="146"/>
      <c r="T247" s="52"/>
      <c r="AT247" s="16" t="s">
        <v>219</v>
      </c>
      <c r="AU247" s="16" t="s">
        <v>81</v>
      </c>
    </row>
    <row r="248" spans="2:47" s="1" customFormat="1" ht="10.2">
      <c r="B248" s="31"/>
      <c r="D248" s="147" t="s">
        <v>221</v>
      </c>
      <c r="F248" s="148" t="s">
        <v>1792</v>
      </c>
      <c r="I248" s="145"/>
      <c r="L248" s="31"/>
      <c r="M248" s="146"/>
      <c r="T248" s="52"/>
      <c r="AT248" s="16" t="s">
        <v>221</v>
      </c>
      <c r="AU248" s="16" t="s">
        <v>81</v>
      </c>
    </row>
    <row r="249" spans="2:65" s="1" customFormat="1" ht="24.15" customHeight="1">
      <c r="B249" s="31"/>
      <c r="C249" s="130" t="s">
        <v>484</v>
      </c>
      <c r="D249" s="130" t="s">
        <v>212</v>
      </c>
      <c r="E249" s="131" t="s">
        <v>1793</v>
      </c>
      <c r="F249" s="132" t="s">
        <v>1794</v>
      </c>
      <c r="G249" s="133" t="s">
        <v>297</v>
      </c>
      <c r="H249" s="134">
        <v>1</v>
      </c>
      <c r="I249" s="135"/>
      <c r="J249" s="136">
        <f>ROUND(I249*H249,2)</f>
        <v>0</v>
      </c>
      <c r="K249" s="132" t="s">
        <v>216</v>
      </c>
      <c r="L249" s="31"/>
      <c r="M249" s="137" t="s">
        <v>19</v>
      </c>
      <c r="N249" s="138" t="s">
        <v>43</v>
      </c>
      <c r="P249" s="139">
        <f>O249*H249</f>
        <v>0</v>
      </c>
      <c r="Q249" s="139">
        <v>0.0015</v>
      </c>
      <c r="R249" s="139">
        <f>Q249*H249</f>
        <v>0.0015</v>
      </c>
      <c r="S249" s="139">
        <v>0</v>
      </c>
      <c r="T249" s="140">
        <f>S249*H249</f>
        <v>0</v>
      </c>
      <c r="AR249" s="141" t="s">
        <v>311</v>
      </c>
      <c r="AT249" s="141" t="s">
        <v>212</v>
      </c>
      <c r="AU249" s="141" t="s">
        <v>81</v>
      </c>
      <c r="AY249" s="16" t="s">
        <v>210</v>
      </c>
      <c r="BE249" s="142">
        <f>IF(N249="základní",J249,0)</f>
        <v>0</v>
      </c>
      <c r="BF249" s="142">
        <f>IF(N249="snížená",J249,0)</f>
        <v>0</v>
      </c>
      <c r="BG249" s="142">
        <f>IF(N249="zákl. přenesená",J249,0)</f>
        <v>0</v>
      </c>
      <c r="BH249" s="142">
        <f>IF(N249="sníž. přenesená",J249,0)</f>
        <v>0</v>
      </c>
      <c r="BI249" s="142">
        <f>IF(N249="nulová",J249,0)</f>
        <v>0</v>
      </c>
      <c r="BJ249" s="16" t="s">
        <v>79</v>
      </c>
      <c r="BK249" s="142">
        <f>ROUND(I249*H249,2)</f>
        <v>0</v>
      </c>
      <c r="BL249" s="16" t="s">
        <v>311</v>
      </c>
      <c r="BM249" s="141" t="s">
        <v>2816</v>
      </c>
    </row>
    <row r="250" spans="2:47" s="1" customFormat="1" ht="19.2">
      <c r="B250" s="31"/>
      <c r="D250" s="143" t="s">
        <v>219</v>
      </c>
      <c r="F250" s="144" t="s">
        <v>1796</v>
      </c>
      <c r="I250" s="145"/>
      <c r="L250" s="31"/>
      <c r="M250" s="146"/>
      <c r="T250" s="52"/>
      <c r="AT250" s="16" t="s">
        <v>219</v>
      </c>
      <c r="AU250" s="16" t="s">
        <v>81</v>
      </c>
    </row>
    <row r="251" spans="2:47" s="1" customFormat="1" ht="10.2">
      <c r="B251" s="31"/>
      <c r="D251" s="147" t="s">
        <v>221</v>
      </c>
      <c r="F251" s="148" t="s">
        <v>1797</v>
      </c>
      <c r="I251" s="145"/>
      <c r="L251" s="31"/>
      <c r="M251" s="146"/>
      <c r="T251" s="52"/>
      <c r="AT251" s="16" t="s">
        <v>221</v>
      </c>
      <c r="AU251" s="16" t="s">
        <v>81</v>
      </c>
    </row>
    <row r="252" spans="2:65" s="1" customFormat="1" ht="16.5" customHeight="1">
      <c r="B252" s="31"/>
      <c r="C252" s="130" t="s">
        <v>491</v>
      </c>
      <c r="D252" s="130" t="s">
        <v>212</v>
      </c>
      <c r="E252" s="131" t="s">
        <v>1798</v>
      </c>
      <c r="F252" s="132" t="s">
        <v>1799</v>
      </c>
      <c r="G252" s="133" t="s">
        <v>297</v>
      </c>
      <c r="H252" s="134">
        <v>2</v>
      </c>
      <c r="I252" s="135"/>
      <c r="J252" s="136">
        <f>ROUND(I252*H252,2)</f>
        <v>0</v>
      </c>
      <c r="K252" s="132" t="s">
        <v>216</v>
      </c>
      <c r="L252" s="31"/>
      <c r="M252" s="137" t="s">
        <v>19</v>
      </c>
      <c r="N252" s="138" t="s">
        <v>43</v>
      </c>
      <c r="P252" s="139">
        <f>O252*H252</f>
        <v>0</v>
      </c>
      <c r="Q252" s="139">
        <v>8E-05</v>
      </c>
      <c r="R252" s="139">
        <f>Q252*H252</f>
        <v>0.00016</v>
      </c>
      <c r="S252" s="139">
        <v>0</v>
      </c>
      <c r="T252" s="140">
        <f>S252*H252</f>
        <v>0</v>
      </c>
      <c r="AR252" s="141" t="s">
        <v>311</v>
      </c>
      <c r="AT252" s="141" t="s">
        <v>212</v>
      </c>
      <c r="AU252" s="141" t="s">
        <v>81</v>
      </c>
      <c r="AY252" s="16" t="s">
        <v>210</v>
      </c>
      <c r="BE252" s="142">
        <f>IF(N252="základní",J252,0)</f>
        <v>0</v>
      </c>
      <c r="BF252" s="142">
        <f>IF(N252="snížená",J252,0)</f>
        <v>0</v>
      </c>
      <c r="BG252" s="142">
        <f>IF(N252="zákl. přenesená",J252,0)</f>
        <v>0</v>
      </c>
      <c r="BH252" s="142">
        <f>IF(N252="sníž. přenesená",J252,0)</f>
        <v>0</v>
      </c>
      <c r="BI252" s="142">
        <f>IF(N252="nulová",J252,0)</f>
        <v>0</v>
      </c>
      <c r="BJ252" s="16" t="s">
        <v>79</v>
      </c>
      <c r="BK252" s="142">
        <f>ROUND(I252*H252,2)</f>
        <v>0</v>
      </c>
      <c r="BL252" s="16" t="s">
        <v>311</v>
      </c>
      <c r="BM252" s="141" t="s">
        <v>2817</v>
      </c>
    </row>
    <row r="253" spans="2:47" s="1" customFormat="1" ht="10.2">
      <c r="B253" s="31"/>
      <c r="D253" s="143" t="s">
        <v>219</v>
      </c>
      <c r="F253" s="144" t="s">
        <v>1801</v>
      </c>
      <c r="I253" s="145"/>
      <c r="L253" s="31"/>
      <c r="M253" s="146"/>
      <c r="T253" s="52"/>
      <c r="AT253" s="16" t="s">
        <v>219</v>
      </c>
      <c r="AU253" s="16" t="s">
        <v>81</v>
      </c>
    </row>
    <row r="254" spans="2:47" s="1" customFormat="1" ht="10.2">
      <c r="B254" s="31"/>
      <c r="D254" s="147" t="s">
        <v>221</v>
      </c>
      <c r="F254" s="148" t="s">
        <v>1802</v>
      </c>
      <c r="I254" s="145"/>
      <c r="L254" s="31"/>
      <c r="M254" s="146"/>
      <c r="T254" s="52"/>
      <c r="AT254" s="16" t="s">
        <v>221</v>
      </c>
      <c r="AU254" s="16" t="s">
        <v>81</v>
      </c>
    </row>
    <row r="255" spans="2:65" s="1" customFormat="1" ht="21.75" customHeight="1">
      <c r="B255" s="31"/>
      <c r="C255" s="130" t="s">
        <v>496</v>
      </c>
      <c r="D255" s="130" t="s">
        <v>212</v>
      </c>
      <c r="E255" s="131" t="s">
        <v>1803</v>
      </c>
      <c r="F255" s="132" t="s">
        <v>1804</v>
      </c>
      <c r="G255" s="133" t="s">
        <v>269</v>
      </c>
      <c r="H255" s="134">
        <v>18.5</v>
      </c>
      <c r="I255" s="135"/>
      <c r="J255" s="136">
        <f>ROUND(I255*H255,2)</f>
        <v>0</v>
      </c>
      <c r="K255" s="132" t="s">
        <v>216</v>
      </c>
      <c r="L255" s="31"/>
      <c r="M255" s="137" t="s">
        <v>19</v>
      </c>
      <c r="N255" s="138" t="s">
        <v>43</v>
      </c>
      <c r="P255" s="139">
        <f>O255*H255</f>
        <v>0</v>
      </c>
      <c r="Q255" s="139">
        <v>0</v>
      </c>
      <c r="R255" s="139">
        <f>Q255*H255</f>
        <v>0</v>
      </c>
      <c r="S255" s="139">
        <v>0</v>
      </c>
      <c r="T255" s="140">
        <f>S255*H255</f>
        <v>0</v>
      </c>
      <c r="AR255" s="141" t="s">
        <v>311</v>
      </c>
      <c r="AT255" s="141" t="s">
        <v>212</v>
      </c>
      <c r="AU255" s="141" t="s">
        <v>81</v>
      </c>
      <c r="AY255" s="16" t="s">
        <v>210</v>
      </c>
      <c r="BE255" s="142">
        <f>IF(N255="základní",J255,0)</f>
        <v>0</v>
      </c>
      <c r="BF255" s="142">
        <f>IF(N255="snížená",J255,0)</f>
        <v>0</v>
      </c>
      <c r="BG255" s="142">
        <f>IF(N255="zákl. přenesená",J255,0)</f>
        <v>0</v>
      </c>
      <c r="BH255" s="142">
        <f>IF(N255="sníž. přenesená",J255,0)</f>
        <v>0</v>
      </c>
      <c r="BI255" s="142">
        <f>IF(N255="nulová",J255,0)</f>
        <v>0</v>
      </c>
      <c r="BJ255" s="16" t="s">
        <v>79</v>
      </c>
      <c r="BK255" s="142">
        <f>ROUND(I255*H255,2)</f>
        <v>0</v>
      </c>
      <c r="BL255" s="16" t="s">
        <v>311</v>
      </c>
      <c r="BM255" s="141" t="s">
        <v>2818</v>
      </c>
    </row>
    <row r="256" spans="2:47" s="1" customFormat="1" ht="10.2">
      <c r="B256" s="31"/>
      <c r="D256" s="143" t="s">
        <v>219</v>
      </c>
      <c r="F256" s="144" t="s">
        <v>1806</v>
      </c>
      <c r="I256" s="145"/>
      <c r="L256" s="31"/>
      <c r="M256" s="146"/>
      <c r="T256" s="52"/>
      <c r="AT256" s="16" t="s">
        <v>219</v>
      </c>
      <c r="AU256" s="16" t="s">
        <v>81</v>
      </c>
    </row>
    <row r="257" spans="2:47" s="1" customFormat="1" ht="10.2">
      <c r="B257" s="31"/>
      <c r="D257" s="147" t="s">
        <v>221</v>
      </c>
      <c r="F257" s="148" t="s">
        <v>1807</v>
      </c>
      <c r="I257" s="145"/>
      <c r="L257" s="31"/>
      <c r="M257" s="146"/>
      <c r="T257" s="52"/>
      <c r="AT257" s="16" t="s">
        <v>221</v>
      </c>
      <c r="AU257" s="16" t="s">
        <v>81</v>
      </c>
    </row>
    <row r="258" spans="2:63" s="11" customFormat="1" ht="22.8" customHeight="1">
      <c r="B258" s="118"/>
      <c r="D258" s="119" t="s">
        <v>71</v>
      </c>
      <c r="E258" s="128" t="s">
        <v>1808</v>
      </c>
      <c r="F258" s="128" t="s">
        <v>1809</v>
      </c>
      <c r="I258" s="121"/>
      <c r="J258" s="129">
        <f>BK258</f>
        <v>0</v>
      </c>
      <c r="L258" s="118"/>
      <c r="M258" s="123"/>
      <c r="P258" s="124">
        <f>SUM(P259:P306)</f>
        <v>0</v>
      </c>
      <c r="R258" s="124">
        <f>SUM(R259:R306)</f>
        <v>0.06017</v>
      </c>
      <c r="T258" s="125">
        <f>SUM(T259:T306)</f>
        <v>0</v>
      </c>
      <c r="AR258" s="119" t="s">
        <v>81</v>
      </c>
      <c r="AT258" s="126" t="s">
        <v>71</v>
      </c>
      <c r="AU258" s="126" t="s">
        <v>79</v>
      </c>
      <c r="AY258" s="119" t="s">
        <v>210</v>
      </c>
      <c r="BK258" s="127">
        <f>SUM(BK259:BK306)</f>
        <v>0</v>
      </c>
    </row>
    <row r="259" spans="2:65" s="1" customFormat="1" ht="24.15" customHeight="1">
      <c r="B259" s="31"/>
      <c r="C259" s="130" t="s">
        <v>500</v>
      </c>
      <c r="D259" s="130" t="s">
        <v>212</v>
      </c>
      <c r="E259" s="131" t="s">
        <v>1815</v>
      </c>
      <c r="F259" s="132" t="s">
        <v>1816</v>
      </c>
      <c r="G259" s="133" t="s">
        <v>269</v>
      </c>
      <c r="H259" s="134">
        <v>7</v>
      </c>
      <c r="I259" s="135"/>
      <c r="J259" s="136">
        <f>ROUND(I259*H259,2)</f>
        <v>0</v>
      </c>
      <c r="K259" s="132" t="s">
        <v>216</v>
      </c>
      <c r="L259" s="31"/>
      <c r="M259" s="137" t="s">
        <v>19</v>
      </c>
      <c r="N259" s="138" t="s">
        <v>43</v>
      </c>
      <c r="P259" s="139">
        <f>O259*H259</f>
        <v>0</v>
      </c>
      <c r="Q259" s="139">
        <v>0.00084</v>
      </c>
      <c r="R259" s="139">
        <f>Q259*H259</f>
        <v>0.00588</v>
      </c>
      <c r="S259" s="139">
        <v>0</v>
      </c>
      <c r="T259" s="140">
        <f>S259*H259</f>
        <v>0</v>
      </c>
      <c r="AR259" s="141" t="s">
        <v>311</v>
      </c>
      <c r="AT259" s="141" t="s">
        <v>212</v>
      </c>
      <c r="AU259" s="141" t="s">
        <v>81</v>
      </c>
      <c r="AY259" s="16" t="s">
        <v>210</v>
      </c>
      <c r="BE259" s="142">
        <f>IF(N259="základní",J259,0)</f>
        <v>0</v>
      </c>
      <c r="BF259" s="142">
        <f>IF(N259="snížená",J259,0)</f>
        <v>0</v>
      </c>
      <c r="BG259" s="142">
        <f>IF(N259="zákl. přenesená",J259,0)</f>
        <v>0</v>
      </c>
      <c r="BH259" s="142">
        <f>IF(N259="sníž. přenesená",J259,0)</f>
        <v>0</v>
      </c>
      <c r="BI259" s="142">
        <f>IF(N259="nulová",J259,0)</f>
        <v>0</v>
      </c>
      <c r="BJ259" s="16" t="s">
        <v>79</v>
      </c>
      <c r="BK259" s="142">
        <f>ROUND(I259*H259,2)</f>
        <v>0</v>
      </c>
      <c r="BL259" s="16" t="s">
        <v>311</v>
      </c>
      <c r="BM259" s="141" t="s">
        <v>2819</v>
      </c>
    </row>
    <row r="260" spans="2:47" s="1" customFormat="1" ht="19.2">
      <c r="B260" s="31"/>
      <c r="D260" s="143" t="s">
        <v>219</v>
      </c>
      <c r="F260" s="144" t="s">
        <v>1818</v>
      </c>
      <c r="I260" s="145"/>
      <c r="L260" s="31"/>
      <c r="M260" s="146"/>
      <c r="T260" s="52"/>
      <c r="AT260" s="16" t="s">
        <v>219</v>
      </c>
      <c r="AU260" s="16" t="s">
        <v>81</v>
      </c>
    </row>
    <row r="261" spans="2:47" s="1" customFormat="1" ht="10.2">
      <c r="B261" s="31"/>
      <c r="D261" s="147" t="s">
        <v>221</v>
      </c>
      <c r="F261" s="148" t="s">
        <v>1819</v>
      </c>
      <c r="I261" s="145"/>
      <c r="L261" s="31"/>
      <c r="M261" s="146"/>
      <c r="T261" s="52"/>
      <c r="AT261" s="16" t="s">
        <v>221</v>
      </c>
      <c r="AU261" s="16" t="s">
        <v>81</v>
      </c>
    </row>
    <row r="262" spans="2:65" s="1" customFormat="1" ht="24.15" customHeight="1">
      <c r="B262" s="31"/>
      <c r="C262" s="130" t="s">
        <v>504</v>
      </c>
      <c r="D262" s="130" t="s">
        <v>212</v>
      </c>
      <c r="E262" s="131" t="s">
        <v>1820</v>
      </c>
      <c r="F262" s="132" t="s">
        <v>1821</v>
      </c>
      <c r="G262" s="133" t="s">
        <v>269</v>
      </c>
      <c r="H262" s="134">
        <v>21</v>
      </c>
      <c r="I262" s="135"/>
      <c r="J262" s="136">
        <f>ROUND(I262*H262,2)</f>
        <v>0</v>
      </c>
      <c r="K262" s="132" t="s">
        <v>216</v>
      </c>
      <c r="L262" s="31"/>
      <c r="M262" s="137" t="s">
        <v>19</v>
      </c>
      <c r="N262" s="138" t="s">
        <v>43</v>
      </c>
      <c r="P262" s="139">
        <f>O262*H262</f>
        <v>0</v>
      </c>
      <c r="Q262" s="139">
        <v>0.00116</v>
      </c>
      <c r="R262" s="139">
        <f>Q262*H262</f>
        <v>0.02436</v>
      </c>
      <c r="S262" s="139">
        <v>0</v>
      </c>
      <c r="T262" s="140">
        <f>S262*H262</f>
        <v>0</v>
      </c>
      <c r="AR262" s="141" t="s">
        <v>311</v>
      </c>
      <c r="AT262" s="141" t="s">
        <v>212</v>
      </c>
      <c r="AU262" s="141" t="s">
        <v>81</v>
      </c>
      <c r="AY262" s="16" t="s">
        <v>210</v>
      </c>
      <c r="BE262" s="142">
        <f>IF(N262="základní",J262,0)</f>
        <v>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16" t="s">
        <v>79</v>
      </c>
      <c r="BK262" s="142">
        <f>ROUND(I262*H262,2)</f>
        <v>0</v>
      </c>
      <c r="BL262" s="16" t="s">
        <v>311</v>
      </c>
      <c r="BM262" s="141" t="s">
        <v>2820</v>
      </c>
    </row>
    <row r="263" spans="2:47" s="1" customFormat="1" ht="19.2">
      <c r="B263" s="31"/>
      <c r="D263" s="143" t="s">
        <v>219</v>
      </c>
      <c r="F263" s="144" t="s">
        <v>1823</v>
      </c>
      <c r="I263" s="145"/>
      <c r="L263" s="31"/>
      <c r="M263" s="146"/>
      <c r="T263" s="52"/>
      <c r="AT263" s="16" t="s">
        <v>219</v>
      </c>
      <c r="AU263" s="16" t="s">
        <v>81</v>
      </c>
    </row>
    <row r="264" spans="2:47" s="1" customFormat="1" ht="10.2">
      <c r="B264" s="31"/>
      <c r="D264" s="147" t="s">
        <v>221</v>
      </c>
      <c r="F264" s="148" t="s">
        <v>1824</v>
      </c>
      <c r="I264" s="145"/>
      <c r="L264" s="31"/>
      <c r="M264" s="146"/>
      <c r="T264" s="52"/>
      <c r="AT264" s="16" t="s">
        <v>221</v>
      </c>
      <c r="AU264" s="16" t="s">
        <v>81</v>
      </c>
    </row>
    <row r="265" spans="2:65" s="1" customFormat="1" ht="24.15" customHeight="1">
      <c r="B265" s="31"/>
      <c r="C265" s="130" t="s">
        <v>510</v>
      </c>
      <c r="D265" s="130" t="s">
        <v>212</v>
      </c>
      <c r="E265" s="131" t="s">
        <v>1825</v>
      </c>
      <c r="F265" s="132" t="s">
        <v>1826</v>
      </c>
      <c r="G265" s="133" t="s">
        <v>269</v>
      </c>
      <c r="H265" s="134">
        <v>12</v>
      </c>
      <c r="I265" s="135"/>
      <c r="J265" s="136">
        <f>ROUND(I265*H265,2)</f>
        <v>0</v>
      </c>
      <c r="K265" s="132" t="s">
        <v>216</v>
      </c>
      <c r="L265" s="31"/>
      <c r="M265" s="137" t="s">
        <v>19</v>
      </c>
      <c r="N265" s="138" t="s">
        <v>43</v>
      </c>
      <c r="P265" s="139">
        <f>O265*H265</f>
        <v>0</v>
      </c>
      <c r="Q265" s="139">
        <v>0.00098</v>
      </c>
      <c r="R265" s="139">
        <f>Q265*H265</f>
        <v>0.01176</v>
      </c>
      <c r="S265" s="139">
        <v>0</v>
      </c>
      <c r="T265" s="140">
        <f>S265*H265</f>
        <v>0</v>
      </c>
      <c r="AR265" s="141" t="s">
        <v>311</v>
      </c>
      <c r="AT265" s="141" t="s">
        <v>212</v>
      </c>
      <c r="AU265" s="141" t="s">
        <v>81</v>
      </c>
      <c r="AY265" s="16" t="s">
        <v>210</v>
      </c>
      <c r="BE265" s="142">
        <f>IF(N265="základní",J265,0)</f>
        <v>0</v>
      </c>
      <c r="BF265" s="142">
        <f>IF(N265="snížená",J265,0)</f>
        <v>0</v>
      </c>
      <c r="BG265" s="142">
        <f>IF(N265="zákl. přenesená",J265,0)</f>
        <v>0</v>
      </c>
      <c r="BH265" s="142">
        <f>IF(N265="sníž. přenesená",J265,0)</f>
        <v>0</v>
      </c>
      <c r="BI265" s="142">
        <f>IF(N265="nulová",J265,0)</f>
        <v>0</v>
      </c>
      <c r="BJ265" s="16" t="s">
        <v>79</v>
      </c>
      <c r="BK265" s="142">
        <f>ROUND(I265*H265,2)</f>
        <v>0</v>
      </c>
      <c r="BL265" s="16" t="s">
        <v>311</v>
      </c>
      <c r="BM265" s="141" t="s">
        <v>2821</v>
      </c>
    </row>
    <row r="266" spans="2:47" s="1" customFormat="1" ht="19.2">
      <c r="B266" s="31"/>
      <c r="D266" s="143" t="s">
        <v>219</v>
      </c>
      <c r="F266" s="144" t="s">
        <v>1828</v>
      </c>
      <c r="I266" s="145"/>
      <c r="L266" s="31"/>
      <c r="M266" s="146"/>
      <c r="T266" s="52"/>
      <c r="AT266" s="16" t="s">
        <v>219</v>
      </c>
      <c r="AU266" s="16" t="s">
        <v>81</v>
      </c>
    </row>
    <row r="267" spans="2:47" s="1" customFormat="1" ht="10.2">
      <c r="B267" s="31"/>
      <c r="D267" s="147" t="s">
        <v>221</v>
      </c>
      <c r="F267" s="148" t="s">
        <v>1829</v>
      </c>
      <c r="I267" s="145"/>
      <c r="L267" s="31"/>
      <c r="M267" s="146"/>
      <c r="T267" s="52"/>
      <c r="AT267" s="16" t="s">
        <v>221</v>
      </c>
      <c r="AU267" s="16" t="s">
        <v>81</v>
      </c>
    </row>
    <row r="268" spans="2:65" s="1" customFormat="1" ht="37.8" customHeight="1">
      <c r="B268" s="31"/>
      <c r="C268" s="130" t="s">
        <v>516</v>
      </c>
      <c r="D268" s="130" t="s">
        <v>212</v>
      </c>
      <c r="E268" s="131" t="s">
        <v>1830</v>
      </c>
      <c r="F268" s="132" t="s">
        <v>1831</v>
      </c>
      <c r="G268" s="133" t="s">
        <v>269</v>
      </c>
      <c r="H268" s="134">
        <v>7</v>
      </c>
      <c r="I268" s="135"/>
      <c r="J268" s="136">
        <f>ROUND(I268*H268,2)</f>
        <v>0</v>
      </c>
      <c r="K268" s="132" t="s">
        <v>216</v>
      </c>
      <c r="L268" s="31"/>
      <c r="M268" s="137" t="s">
        <v>19</v>
      </c>
      <c r="N268" s="138" t="s">
        <v>43</v>
      </c>
      <c r="P268" s="139">
        <f>O268*H268</f>
        <v>0</v>
      </c>
      <c r="Q268" s="139">
        <v>7E-05</v>
      </c>
      <c r="R268" s="139">
        <f>Q268*H268</f>
        <v>0.00049</v>
      </c>
      <c r="S268" s="139">
        <v>0</v>
      </c>
      <c r="T268" s="140">
        <f>S268*H268</f>
        <v>0</v>
      </c>
      <c r="AR268" s="141" t="s">
        <v>311</v>
      </c>
      <c r="AT268" s="141" t="s">
        <v>212</v>
      </c>
      <c r="AU268" s="141" t="s">
        <v>81</v>
      </c>
      <c r="AY268" s="16" t="s">
        <v>210</v>
      </c>
      <c r="BE268" s="142">
        <f>IF(N268="základní",J268,0)</f>
        <v>0</v>
      </c>
      <c r="BF268" s="142">
        <f>IF(N268="snížená",J268,0)</f>
        <v>0</v>
      </c>
      <c r="BG268" s="142">
        <f>IF(N268="zákl. přenesená",J268,0)</f>
        <v>0</v>
      </c>
      <c r="BH268" s="142">
        <f>IF(N268="sníž. přenesená",J268,0)</f>
        <v>0</v>
      </c>
      <c r="BI268" s="142">
        <f>IF(N268="nulová",J268,0)</f>
        <v>0</v>
      </c>
      <c r="BJ268" s="16" t="s">
        <v>79</v>
      </c>
      <c r="BK268" s="142">
        <f>ROUND(I268*H268,2)</f>
        <v>0</v>
      </c>
      <c r="BL268" s="16" t="s">
        <v>311</v>
      </c>
      <c r="BM268" s="141" t="s">
        <v>2822</v>
      </c>
    </row>
    <row r="269" spans="2:47" s="1" customFormat="1" ht="38.4">
      <c r="B269" s="31"/>
      <c r="D269" s="143" t="s">
        <v>219</v>
      </c>
      <c r="F269" s="144" t="s">
        <v>1833</v>
      </c>
      <c r="I269" s="145"/>
      <c r="L269" s="31"/>
      <c r="M269" s="146"/>
      <c r="T269" s="52"/>
      <c r="AT269" s="16" t="s">
        <v>219</v>
      </c>
      <c r="AU269" s="16" t="s">
        <v>81</v>
      </c>
    </row>
    <row r="270" spans="2:47" s="1" customFormat="1" ht="10.2">
      <c r="B270" s="31"/>
      <c r="D270" s="147" t="s">
        <v>221</v>
      </c>
      <c r="F270" s="148" t="s">
        <v>1834</v>
      </c>
      <c r="I270" s="145"/>
      <c r="L270" s="31"/>
      <c r="M270" s="146"/>
      <c r="T270" s="52"/>
      <c r="AT270" s="16" t="s">
        <v>221</v>
      </c>
      <c r="AU270" s="16" t="s">
        <v>81</v>
      </c>
    </row>
    <row r="271" spans="2:65" s="1" customFormat="1" ht="37.8" customHeight="1">
      <c r="B271" s="31"/>
      <c r="C271" s="130" t="s">
        <v>521</v>
      </c>
      <c r="D271" s="130" t="s">
        <v>212</v>
      </c>
      <c r="E271" s="131" t="s">
        <v>1835</v>
      </c>
      <c r="F271" s="132" t="s">
        <v>1836</v>
      </c>
      <c r="G271" s="133" t="s">
        <v>269</v>
      </c>
      <c r="H271" s="134">
        <v>21</v>
      </c>
      <c r="I271" s="135"/>
      <c r="J271" s="136">
        <f>ROUND(I271*H271,2)</f>
        <v>0</v>
      </c>
      <c r="K271" s="132" t="s">
        <v>216</v>
      </c>
      <c r="L271" s="31"/>
      <c r="M271" s="137" t="s">
        <v>19</v>
      </c>
      <c r="N271" s="138" t="s">
        <v>43</v>
      </c>
      <c r="P271" s="139">
        <f>O271*H271</f>
        <v>0</v>
      </c>
      <c r="Q271" s="139">
        <v>9E-05</v>
      </c>
      <c r="R271" s="139">
        <f>Q271*H271</f>
        <v>0.0018900000000000002</v>
      </c>
      <c r="S271" s="139">
        <v>0</v>
      </c>
      <c r="T271" s="140">
        <f>S271*H271</f>
        <v>0</v>
      </c>
      <c r="AR271" s="141" t="s">
        <v>311</v>
      </c>
      <c r="AT271" s="141" t="s">
        <v>212</v>
      </c>
      <c r="AU271" s="141" t="s">
        <v>81</v>
      </c>
      <c r="AY271" s="16" t="s">
        <v>210</v>
      </c>
      <c r="BE271" s="142">
        <f>IF(N271="základní",J271,0)</f>
        <v>0</v>
      </c>
      <c r="BF271" s="142">
        <f>IF(N271="snížená",J271,0)</f>
        <v>0</v>
      </c>
      <c r="BG271" s="142">
        <f>IF(N271="zákl. přenesená",J271,0)</f>
        <v>0</v>
      </c>
      <c r="BH271" s="142">
        <f>IF(N271="sníž. přenesená",J271,0)</f>
        <v>0</v>
      </c>
      <c r="BI271" s="142">
        <f>IF(N271="nulová",J271,0)</f>
        <v>0</v>
      </c>
      <c r="BJ271" s="16" t="s">
        <v>79</v>
      </c>
      <c r="BK271" s="142">
        <f>ROUND(I271*H271,2)</f>
        <v>0</v>
      </c>
      <c r="BL271" s="16" t="s">
        <v>311</v>
      </c>
      <c r="BM271" s="141" t="s">
        <v>2823</v>
      </c>
    </row>
    <row r="272" spans="2:47" s="1" customFormat="1" ht="38.4">
      <c r="B272" s="31"/>
      <c r="D272" s="143" t="s">
        <v>219</v>
      </c>
      <c r="F272" s="144" t="s">
        <v>1838</v>
      </c>
      <c r="I272" s="145"/>
      <c r="L272" s="31"/>
      <c r="M272" s="146"/>
      <c r="T272" s="52"/>
      <c r="AT272" s="16" t="s">
        <v>219</v>
      </c>
      <c r="AU272" s="16" t="s">
        <v>81</v>
      </c>
    </row>
    <row r="273" spans="2:47" s="1" customFormat="1" ht="10.2">
      <c r="B273" s="31"/>
      <c r="D273" s="147" t="s">
        <v>221</v>
      </c>
      <c r="F273" s="148" t="s">
        <v>1839</v>
      </c>
      <c r="I273" s="145"/>
      <c r="L273" s="31"/>
      <c r="M273" s="146"/>
      <c r="T273" s="52"/>
      <c r="AT273" s="16" t="s">
        <v>221</v>
      </c>
      <c r="AU273" s="16" t="s">
        <v>81</v>
      </c>
    </row>
    <row r="274" spans="2:65" s="1" customFormat="1" ht="37.8" customHeight="1">
      <c r="B274" s="31"/>
      <c r="C274" s="130" t="s">
        <v>529</v>
      </c>
      <c r="D274" s="130" t="s">
        <v>212</v>
      </c>
      <c r="E274" s="131" t="s">
        <v>1840</v>
      </c>
      <c r="F274" s="132" t="s">
        <v>1841</v>
      </c>
      <c r="G274" s="133" t="s">
        <v>269</v>
      </c>
      <c r="H274" s="134">
        <v>12</v>
      </c>
      <c r="I274" s="135"/>
      <c r="J274" s="136">
        <f>ROUND(I274*H274,2)</f>
        <v>0</v>
      </c>
      <c r="K274" s="132" t="s">
        <v>216</v>
      </c>
      <c r="L274" s="31"/>
      <c r="M274" s="137" t="s">
        <v>19</v>
      </c>
      <c r="N274" s="138" t="s">
        <v>43</v>
      </c>
      <c r="P274" s="139">
        <f>O274*H274</f>
        <v>0</v>
      </c>
      <c r="Q274" s="139">
        <v>0.0002</v>
      </c>
      <c r="R274" s="139">
        <f>Q274*H274</f>
        <v>0.0024000000000000002</v>
      </c>
      <c r="S274" s="139">
        <v>0</v>
      </c>
      <c r="T274" s="140">
        <f>S274*H274</f>
        <v>0</v>
      </c>
      <c r="AR274" s="141" t="s">
        <v>311</v>
      </c>
      <c r="AT274" s="141" t="s">
        <v>212</v>
      </c>
      <c r="AU274" s="141" t="s">
        <v>81</v>
      </c>
      <c r="AY274" s="16" t="s">
        <v>210</v>
      </c>
      <c r="BE274" s="142">
        <f>IF(N274="základní",J274,0)</f>
        <v>0</v>
      </c>
      <c r="BF274" s="142">
        <f>IF(N274="snížená",J274,0)</f>
        <v>0</v>
      </c>
      <c r="BG274" s="142">
        <f>IF(N274="zákl. přenesená",J274,0)</f>
        <v>0</v>
      </c>
      <c r="BH274" s="142">
        <f>IF(N274="sníž. přenesená",J274,0)</f>
        <v>0</v>
      </c>
      <c r="BI274" s="142">
        <f>IF(N274="nulová",J274,0)</f>
        <v>0</v>
      </c>
      <c r="BJ274" s="16" t="s">
        <v>79</v>
      </c>
      <c r="BK274" s="142">
        <f>ROUND(I274*H274,2)</f>
        <v>0</v>
      </c>
      <c r="BL274" s="16" t="s">
        <v>311</v>
      </c>
      <c r="BM274" s="141" t="s">
        <v>2824</v>
      </c>
    </row>
    <row r="275" spans="2:47" s="1" customFormat="1" ht="38.4">
      <c r="B275" s="31"/>
      <c r="D275" s="143" t="s">
        <v>219</v>
      </c>
      <c r="F275" s="144" t="s">
        <v>1843</v>
      </c>
      <c r="I275" s="145"/>
      <c r="L275" s="31"/>
      <c r="M275" s="146"/>
      <c r="T275" s="52"/>
      <c r="AT275" s="16" t="s">
        <v>219</v>
      </c>
      <c r="AU275" s="16" t="s">
        <v>81</v>
      </c>
    </row>
    <row r="276" spans="2:47" s="1" customFormat="1" ht="10.2">
      <c r="B276" s="31"/>
      <c r="D276" s="147" t="s">
        <v>221</v>
      </c>
      <c r="F276" s="148" t="s">
        <v>1844</v>
      </c>
      <c r="I276" s="145"/>
      <c r="L276" s="31"/>
      <c r="M276" s="146"/>
      <c r="T276" s="52"/>
      <c r="AT276" s="16" t="s">
        <v>221</v>
      </c>
      <c r="AU276" s="16" t="s">
        <v>81</v>
      </c>
    </row>
    <row r="277" spans="2:65" s="1" customFormat="1" ht="24.15" customHeight="1">
      <c r="B277" s="31"/>
      <c r="C277" s="130" t="s">
        <v>536</v>
      </c>
      <c r="D277" s="130" t="s">
        <v>212</v>
      </c>
      <c r="E277" s="131" t="s">
        <v>1845</v>
      </c>
      <c r="F277" s="132" t="s">
        <v>1846</v>
      </c>
      <c r="G277" s="133" t="s">
        <v>297</v>
      </c>
      <c r="H277" s="134">
        <v>2</v>
      </c>
      <c r="I277" s="135"/>
      <c r="J277" s="136">
        <f>ROUND(I277*H277,2)</f>
        <v>0</v>
      </c>
      <c r="K277" s="132" t="s">
        <v>216</v>
      </c>
      <c r="L277" s="31"/>
      <c r="M277" s="137" t="s">
        <v>19</v>
      </c>
      <c r="N277" s="138" t="s">
        <v>43</v>
      </c>
      <c r="P277" s="139">
        <f>O277*H277</f>
        <v>0</v>
      </c>
      <c r="Q277" s="139">
        <v>0</v>
      </c>
      <c r="R277" s="139">
        <f>Q277*H277</f>
        <v>0</v>
      </c>
      <c r="S277" s="139">
        <v>0</v>
      </c>
      <c r="T277" s="140">
        <f>S277*H277</f>
        <v>0</v>
      </c>
      <c r="AR277" s="141" t="s">
        <v>311</v>
      </c>
      <c r="AT277" s="141" t="s">
        <v>212</v>
      </c>
      <c r="AU277" s="141" t="s">
        <v>81</v>
      </c>
      <c r="AY277" s="16" t="s">
        <v>210</v>
      </c>
      <c r="BE277" s="142">
        <f>IF(N277="základní",J277,0)</f>
        <v>0</v>
      </c>
      <c r="BF277" s="142">
        <f>IF(N277="snížená",J277,0)</f>
        <v>0</v>
      </c>
      <c r="BG277" s="142">
        <f>IF(N277="zákl. přenesená",J277,0)</f>
        <v>0</v>
      </c>
      <c r="BH277" s="142">
        <f>IF(N277="sníž. přenesená",J277,0)</f>
        <v>0</v>
      </c>
      <c r="BI277" s="142">
        <f>IF(N277="nulová",J277,0)</f>
        <v>0</v>
      </c>
      <c r="BJ277" s="16" t="s">
        <v>79</v>
      </c>
      <c r="BK277" s="142">
        <f>ROUND(I277*H277,2)</f>
        <v>0</v>
      </c>
      <c r="BL277" s="16" t="s">
        <v>311</v>
      </c>
      <c r="BM277" s="141" t="s">
        <v>2825</v>
      </c>
    </row>
    <row r="278" spans="2:47" s="1" customFormat="1" ht="19.2">
      <c r="B278" s="31"/>
      <c r="D278" s="143" t="s">
        <v>219</v>
      </c>
      <c r="F278" s="144" t="s">
        <v>1848</v>
      </c>
      <c r="I278" s="145"/>
      <c r="L278" s="31"/>
      <c r="M278" s="146"/>
      <c r="T278" s="52"/>
      <c r="AT278" s="16" t="s">
        <v>219</v>
      </c>
      <c r="AU278" s="16" t="s">
        <v>81</v>
      </c>
    </row>
    <row r="279" spans="2:47" s="1" customFormat="1" ht="10.2">
      <c r="B279" s="31"/>
      <c r="D279" s="147" t="s">
        <v>221</v>
      </c>
      <c r="F279" s="148" t="s">
        <v>1849</v>
      </c>
      <c r="I279" s="145"/>
      <c r="L279" s="31"/>
      <c r="M279" s="146"/>
      <c r="T279" s="52"/>
      <c r="AT279" s="16" t="s">
        <v>221</v>
      </c>
      <c r="AU279" s="16" t="s">
        <v>81</v>
      </c>
    </row>
    <row r="280" spans="2:65" s="1" customFormat="1" ht="21.75" customHeight="1">
      <c r="B280" s="31"/>
      <c r="C280" s="130" t="s">
        <v>541</v>
      </c>
      <c r="D280" s="130" t="s">
        <v>212</v>
      </c>
      <c r="E280" s="131" t="s">
        <v>1850</v>
      </c>
      <c r="F280" s="132" t="s">
        <v>1851</v>
      </c>
      <c r="G280" s="133" t="s">
        <v>297</v>
      </c>
      <c r="H280" s="134">
        <v>24</v>
      </c>
      <c r="I280" s="135"/>
      <c r="J280" s="136">
        <f>ROUND(I280*H280,2)</f>
        <v>0</v>
      </c>
      <c r="K280" s="132" t="s">
        <v>216</v>
      </c>
      <c r="L280" s="31"/>
      <c r="M280" s="137" t="s">
        <v>19</v>
      </c>
      <c r="N280" s="138" t="s">
        <v>43</v>
      </c>
      <c r="P280" s="139">
        <f>O280*H280</f>
        <v>0</v>
      </c>
      <c r="Q280" s="139">
        <v>0.00017</v>
      </c>
      <c r="R280" s="139">
        <f>Q280*H280</f>
        <v>0.00408</v>
      </c>
      <c r="S280" s="139">
        <v>0</v>
      </c>
      <c r="T280" s="140">
        <f>S280*H280</f>
        <v>0</v>
      </c>
      <c r="AR280" s="141" t="s">
        <v>311</v>
      </c>
      <c r="AT280" s="141" t="s">
        <v>212</v>
      </c>
      <c r="AU280" s="141" t="s">
        <v>81</v>
      </c>
      <c r="AY280" s="16" t="s">
        <v>210</v>
      </c>
      <c r="BE280" s="142">
        <f>IF(N280="základní",J280,0)</f>
        <v>0</v>
      </c>
      <c r="BF280" s="142">
        <f>IF(N280="snížená",J280,0)</f>
        <v>0</v>
      </c>
      <c r="BG280" s="142">
        <f>IF(N280="zákl. přenesená",J280,0)</f>
        <v>0</v>
      </c>
      <c r="BH280" s="142">
        <f>IF(N280="sníž. přenesená",J280,0)</f>
        <v>0</v>
      </c>
      <c r="BI280" s="142">
        <f>IF(N280="nulová",J280,0)</f>
        <v>0</v>
      </c>
      <c r="BJ280" s="16" t="s">
        <v>79</v>
      </c>
      <c r="BK280" s="142">
        <f>ROUND(I280*H280,2)</f>
        <v>0</v>
      </c>
      <c r="BL280" s="16" t="s">
        <v>311</v>
      </c>
      <c r="BM280" s="141" t="s">
        <v>2826</v>
      </c>
    </row>
    <row r="281" spans="2:47" s="1" customFormat="1" ht="19.2">
      <c r="B281" s="31"/>
      <c r="D281" s="143" t="s">
        <v>219</v>
      </c>
      <c r="F281" s="144" t="s">
        <v>1853</v>
      </c>
      <c r="I281" s="145"/>
      <c r="L281" s="31"/>
      <c r="M281" s="146"/>
      <c r="T281" s="52"/>
      <c r="AT281" s="16" t="s">
        <v>219</v>
      </c>
      <c r="AU281" s="16" t="s">
        <v>81</v>
      </c>
    </row>
    <row r="282" spans="2:47" s="1" customFormat="1" ht="10.2">
      <c r="B282" s="31"/>
      <c r="D282" s="147" t="s">
        <v>221</v>
      </c>
      <c r="F282" s="148" t="s">
        <v>1854</v>
      </c>
      <c r="I282" s="145"/>
      <c r="L282" s="31"/>
      <c r="M282" s="146"/>
      <c r="T282" s="52"/>
      <c r="AT282" s="16" t="s">
        <v>221</v>
      </c>
      <c r="AU282" s="16" t="s">
        <v>81</v>
      </c>
    </row>
    <row r="283" spans="2:65" s="1" customFormat="1" ht="16.5" customHeight="1">
      <c r="B283" s="31"/>
      <c r="C283" s="130" t="s">
        <v>548</v>
      </c>
      <c r="D283" s="130" t="s">
        <v>212</v>
      </c>
      <c r="E283" s="131" t="s">
        <v>1855</v>
      </c>
      <c r="F283" s="132" t="s">
        <v>1856</v>
      </c>
      <c r="G283" s="133" t="s">
        <v>297</v>
      </c>
      <c r="H283" s="134">
        <v>2</v>
      </c>
      <c r="I283" s="135"/>
      <c r="J283" s="136">
        <f>ROUND(I283*H283,2)</f>
        <v>0</v>
      </c>
      <c r="K283" s="132" t="s">
        <v>216</v>
      </c>
      <c r="L283" s="31"/>
      <c r="M283" s="137" t="s">
        <v>19</v>
      </c>
      <c r="N283" s="138" t="s">
        <v>43</v>
      </c>
      <c r="P283" s="139">
        <f>O283*H283</f>
        <v>0</v>
      </c>
      <c r="Q283" s="139">
        <v>0.00057</v>
      </c>
      <c r="R283" s="139">
        <f>Q283*H283</f>
        <v>0.00114</v>
      </c>
      <c r="S283" s="139">
        <v>0</v>
      </c>
      <c r="T283" s="140">
        <f>S283*H283</f>
        <v>0</v>
      </c>
      <c r="AR283" s="141" t="s">
        <v>311</v>
      </c>
      <c r="AT283" s="141" t="s">
        <v>212</v>
      </c>
      <c r="AU283" s="141" t="s">
        <v>81</v>
      </c>
      <c r="AY283" s="16" t="s">
        <v>210</v>
      </c>
      <c r="BE283" s="142">
        <f>IF(N283="základní",J283,0)</f>
        <v>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16" t="s">
        <v>79</v>
      </c>
      <c r="BK283" s="142">
        <f>ROUND(I283*H283,2)</f>
        <v>0</v>
      </c>
      <c r="BL283" s="16" t="s">
        <v>311</v>
      </c>
      <c r="BM283" s="141" t="s">
        <v>2827</v>
      </c>
    </row>
    <row r="284" spans="2:47" s="1" customFormat="1" ht="10.2">
      <c r="B284" s="31"/>
      <c r="D284" s="143" t="s">
        <v>219</v>
      </c>
      <c r="F284" s="144" t="s">
        <v>1858</v>
      </c>
      <c r="I284" s="145"/>
      <c r="L284" s="31"/>
      <c r="M284" s="146"/>
      <c r="T284" s="52"/>
      <c r="AT284" s="16" t="s">
        <v>219</v>
      </c>
      <c r="AU284" s="16" t="s">
        <v>81</v>
      </c>
    </row>
    <row r="285" spans="2:47" s="1" customFormat="1" ht="10.2">
      <c r="B285" s="31"/>
      <c r="D285" s="147" t="s">
        <v>221</v>
      </c>
      <c r="F285" s="148" t="s">
        <v>1859</v>
      </c>
      <c r="I285" s="145"/>
      <c r="L285" s="31"/>
      <c r="M285" s="146"/>
      <c r="T285" s="52"/>
      <c r="AT285" s="16" t="s">
        <v>221</v>
      </c>
      <c r="AU285" s="16" t="s">
        <v>81</v>
      </c>
    </row>
    <row r="286" spans="2:65" s="1" customFormat="1" ht="16.5" customHeight="1">
      <c r="B286" s="31"/>
      <c r="C286" s="130" t="s">
        <v>553</v>
      </c>
      <c r="D286" s="130" t="s">
        <v>212</v>
      </c>
      <c r="E286" s="131" t="s">
        <v>1860</v>
      </c>
      <c r="F286" s="132" t="s">
        <v>1861</v>
      </c>
      <c r="G286" s="133" t="s">
        <v>297</v>
      </c>
      <c r="H286" s="134">
        <v>3</v>
      </c>
      <c r="I286" s="135"/>
      <c r="J286" s="136">
        <f>ROUND(I286*H286,2)</f>
        <v>0</v>
      </c>
      <c r="K286" s="132" t="s">
        <v>216</v>
      </c>
      <c r="L286" s="31"/>
      <c r="M286" s="137" t="s">
        <v>19</v>
      </c>
      <c r="N286" s="138" t="s">
        <v>43</v>
      </c>
      <c r="P286" s="139">
        <f>O286*H286</f>
        <v>0</v>
      </c>
      <c r="Q286" s="139">
        <v>0.00072</v>
      </c>
      <c r="R286" s="139">
        <f>Q286*H286</f>
        <v>0.00216</v>
      </c>
      <c r="S286" s="139">
        <v>0</v>
      </c>
      <c r="T286" s="140">
        <f>S286*H286</f>
        <v>0</v>
      </c>
      <c r="AR286" s="141" t="s">
        <v>311</v>
      </c>
      <c r="AT286" s="141" t="s">
        <v>212</v>
      </c>
      <c r="AU286" s="141" t="s">
        <v>81</v>
      </c>
      <c r="AY286" s="16" t="s">
        <v>210</v>
      </c>
      <c r="BE286" s="142">
        <f>IF(N286="základní",J286,0)</f>
        <v>0</v>
      </c>
      <c r="BF286" s="142">
        <f>IF(N286="snížená",J286,0)</f>
        <v>0</v>
      </c>
      <c r="BG286" s="142">
        <f>IF(N286="zákl. přenesená",J286,0)</f>
        <v>0</v>
      </c>
      <c r="BH286" s="142">
        <f>IF(N286="sníž. přenesená",J286,0)</f>
        <v>0</v>
      </c>
      <c r="BI286" s="142">
        <f>IF(N286="nulová",J286,0)</f>
        <v>0</v>
      </c>
      <c r="BJ286" s="16" t="s">
        <v>79</v>
      </c>
      <c r="BK286" s="142">
        <f>ROUND(I286*H286,2)</f>
        <v>0</v>
      </c>
      <c r="BL286" s="16" t="s">
        <v>311</v>
      </c>
      <c r="BM286" s="141" t="s">
        <v>2828</v>
      </c>
    </row>
    <row r="287" spans="2:47" s="1" customFormat="1" ht="10.2">
      <c r="B287" s="31"/>
      <c r="D287" s="143" t="s">
        <v>219</v>
      </c>
      <c r="F287" s="144" t="s">
        <v>1863</v>
      </c>
      <c r="I287" s="145"/>
      <c r="L287" s="31"/>
      <c r="M287" s="146"/>
      <c r="T287" s="52"/>
      <c r="AT287" s="16" t="s">
        <v>219</v>
      </c>
      <c r="AU287" s="16" t="s">
        <v>81</v>
      </c>
    </row>
    <row r="288" spans="2:47" s="1" customFormat="1" ht="10.2">
      <c r="B288" s="31"/>
      <c r="D288" s="147" t="s">
        <v>221</v>
      </c>
      <c r="F288" s="148" t="s">
        <v>1864</v>
      </c>
      <c r="I288" s="145"/>
      <c r="L288" s="31"/>
      <c r="M288" s="146"/>
      <c r="T288" s="52"/>
      <c r="AT288" s="16" t="s">
        <v>221</v>
      </c>
      <c r="AU288" s="16" t="s">
        <v>81</v>
      </c>
    </row>
    <row r="289" spans="2:65" s="1" customFormat="1" ht="16.5" customHeight="1">
      <c r="B289" s="31"/>
      <c r="C289" s="130" t="s">
        <v>561</v>
      </c>
      <c r="D289" s="130" t="s">
        <v>212</v>
      </c>
      <c r="E289" s="131" t="s">
        <v>1865</v>
      </c>
      <c r="F289" s="132" t="s">
        <v>1866</v>
      </c>
      <c r="G289" s="133" t="s">
        <v>297</v>
      </c>
      <c r="H289" s="134">
        <v>3</v>
      </c>
      <c r="I289" s="135"/>
      <c r="J289" s="136">
        <f>ROUND(I289*H289,2)</f>
        <v>0</v>
      </c>
      <c r="K289" s="132" t="s">
        <v>216</v>
      </c>
      <c r="L289" s="31"/>
      <c r="M289" s="137" t="s">
        <v>19</v>
      </c>
      <c r="N289" s="138" t="s">
        <v>43</v>
      </c>
      <c r="P289" s="139">
        <f>O289*H289</f>
        <v>0</v>
      </c>
      <c r="Q289" s="139">
        <v>0.00072</v>
      </c>
      <c r="R289" s="139">
        <f>Q289*H289</f>
        <v>0.00216</v>
      </c>
      <c r="S289" s="139">
        <v>0</v>
      </c>
      <c r="T289" s="140">
        <f>S289*H289</f>
        <v>0</v>
      </c>
      <c r="AR289" s="141" t="s">
        <v>311</v>
      </c>
      <c r="AT289" s="141" t="s">
        <v>212</v>
      </c>
      <c r="AU289" s="141" t="s">
        <v>81</v>
      </c>
      <c r="AY289" s="16" t="s">
        <v>210</v>
      </c>
      <c r="BE289" s="142">
        <f>IF(N289="základní",J289,0)</f>
        <v>0</v>
      </c>
      <c r="BF289" s="142">
        <f>IF(N289="snížená",J289,0)</f>
        <v>0</v>
      </c>
      <c r="BG289" s="142">
        <f>IF(N289="zákl. přenesená",J289,0)</f>
        <v>0</v>
      </c>
      <c r="BH289" s="142">
        <f>IF(N289="sníž. přenesená",J289,0)</f>
        <v>0</v>
      </c>
      <c r="BI289" s="142">
        <f>IF(N289="nulová",J289,0)</f>
        <v>0</v>
      </c>
      <c r="BJ289" s="16" t="s">
        <v>79</v>
      </c>
      <c r="BK289" s="142">
        <f>ROUND(I289*H289,2)</f>
        <v>0</v>
      </c>
      <c r="BL289" s="16" t="s">
        <v>311</v>
      </c>
      <c r="BM289" s="141" t="s">
        <v>2829</v>
      </c>
    </row>
    <row r="290" spans="2:47" s="1" customFormat="1" ht="19.2">
      <c r="B290" s="31"/>
      <c r="D290" s="143" t="s">
        <v>219</v>
      </c>
      <c r="F290" s="144" t="s">
        <v>1868</v>
      </c>
      <c r="I290" s="145"/>
      <c r="L290" s="31"/>
      <c r="M290" s="146"/>
      <c r="T290" s="52"/>
      <c r="AT290" s="16" t="s">
        <v>219</v>
      </c>
      <c r="AU290" s="16" t="s">
        <v>81</v>
      </c>
    </row>
    <row r="291" spans="2:47" s="1" customFormat="1" ht="10.2">
      <c r="B291" s="31"/>
      <c r="D291" s="147" t="s">
        <v>221</v>
      </c>
      <c r="F291" s="148" t="s">
        <v>1869</v>
      </c>
      <c r="I291" s="145"/>
      <c r="L291" s="31"/>
      <c r="M291" s="146"/>
      <c r="T291" s="52"/>
      <c r="AT291" s="16" t="s">
        <v>221</v>
      </c>
      <c r="AU291" s="16" t="s">
        <v>81</v>
      </c>
    </row>
    <row r="292" spans="2:65" s="1" customFormat="1" ht="16.5" customHeight="1">
      <c r="B292" s="31"/>
      <c r="C292" s="130" t="s">
        <v>569</v>
      </c>
      <c r="D292" s="130" t="s">
        <v>212</v>
      </c>
      <c r="E292" s="131" t="s">
        <v>1870</v>
      </c>
      <c r="F292" s="132" t="s">
        <v>1871</v>
      </c>
      <c r="G292" s="133" t="s">
        <v>297</v>
      </c>
      <c r="H292" s="134">
        <v>1</v>
      </c>
      <c r="I292" s="135"/>
      <c r="J292" s="136">
        <f>ROUND(I292*H292,2)</f>
        <v>0</v>
      </c>
      <c r="K292" s="132" t="s">
        <v>216</v>
      </c>
      <c r="L292" s="31"/>
      <c r="M292" s="137" t="s">
        <v>19</v>
      </c>
      <c r="N292" s="138" t="s">
        <v>43</v>
      </c>
      <c r="P292" s="139">
        <f>O292*H292</f>
        <v>0</v>
      </c>
      <c r="Q292" s="139">
        <v>0.00041</v>
      </c>
      <c r="R292" s="139">
        <f>Q292*H292</f>
        <v>0.00041</v>
      </c>
      <c r="S292" s="139">
        <v>0</v>
      </c>
      <c r="T292" s="140">
        <f>S292*H292</f>
        <v>0</v>
      </c>
      <c r="AR292" s="141" t="s">
        <v>311</v>
      </c>
      <c r="AT292" s="141" t="s">
        <v>212</v>
      </c>
      <c r="AU292" s="141" t="s">
        <v>81</v>
      </c>
      <c r="AY292" s="16" t="s">
        <v>210</v>
      </c>
      <c r="BE292" s="142">
        <f>IF(N292="základní",J292,0)</f>
        <v>0</v>
      </c>
      <c r="BF292" s="142">
        <f>IF(N292="snížená",J292,0)</f>
        <v>0</v>
      </c>
      <c r="BG292" s="142">
        <f>IF(N292="zákl. přenesená",J292,0)</f>
        <v>0</v>
      </c>
      <c r="BH292" s="142">
        <f>IF(N292="sníž. přenesená",J292,0)</f>
        <v>0</v>
      </c>
      <c r="BI292" s="142">
        <f>IF(N292="nulová",J292,0)</f>
        <v>0</v>
      </c>
      <c r="BJ292" s="16" t="s">
        <v>79</v>
      </c>
      <c r="BK292" s="142">
        <f>ROUND(I292*H292,2)</f>
        <v>0</v>
      </c>
      <c r="BL292" s="16" t="s">
        <v>311</v>
      </c>
      <c r="BM292" s="141" t="s">
        <v>2830</v>
      </c>
    </row>
    <row r="293" spans="2:47" s="1" customFormat="1" ht="10.2">
      <c r="B293" s="31"/>
      <c r="D293" s="143" t="s">
        <v>219</v>
      </c>
      <c r="F293" s="144" t="s">
        <v>1873</v>
      </c>
      <c r="I293" s="145"/>
      <c r="L293" s="31"/>
      <c r="M293" s="146"/>
      <c r="T293" s="52"/>
      <c r="AT293" s="16" t="s">
        <v>219</v>
      </c>
      <c r="AU293" s="16" t="s">
        <v>81</v>
      </c>
    </row>
    <row r="294" spans="2:47" s="1" customFormat="1" ht="10.2">
      <c r="B294" s="31"/>
      <c r="D294" s="147" t="s">
        <v>221</v>
      </c>
      <c r="F294" s="148" t="s">
        <v>1874</v>
      </c>
      <c r="I294" s="145"/>
      <c r="L294" s="31"/>
      <c r="M294" s="146"/>
      <c r="T294" s="52"/>
      <c r="AT294" s="16" t="s">
        <v>221</v>
      </c>
      <c r="AU294" s="16" t="s">
        <v>81</v>
      </c>
    </row>
    <row r="295" spans="2:65" s="1" customFormat="1" ht="16.5" customHeight="1">
      <c r="B295" s="31"/>
      <c r="C295" s="130" t="s">
        <v>575</v>
      </c>
      <c r="D295" s="130" t="s">
        <v>212</v>
      </c>
      <c r="E295" s="131" t="s">
        <v>1875</v>
      </c>
      <c r="F295" s="132" t="s">
        <v>1876</v>
      </c>
      <c r="G295" s="133" t="s">
        <v>297</v>
      </c>
      <c r="H295" s="134">
        <v>1</v>
      </c>
      <c r="I295" s="135"/>
      <c r="J295" s="136">
        <f>ROUND(I295*H295,2)</f>
        <v>0</v>
      </c>
      <c r="K295" s="132" t="s">
        <v>216</v>
      </c>
      <c r="L295" s="31"/>
      <c r="M295" s="137" t="s">
        <v>19</v>
      </c>
      <c r="N295" s="138" t="s">
        <v>43</v>
      </c>
      <c r="P295" s="139">
        <f>O295*H295</f>
        <v>0</v>
      </c>
      <c r="Q295" s="139">
        <v>0.00077</v>
      </c>
      <c r="R295" s="139">
        <f>Q295*H295</f>
        <v>0.00077</v>
      </c>
      <c r="S295" s="139">
        <v>0</v>
      </c>
      <c r="T295" s="140">
        <f>S295*H295</f>
        <v>0</v>
      </c>
      <c r="AR295" s="141" t="s">
        <v>311</v>
      </c>
      <c r="AT295" s="141" t="s">
        <v>212</v>
      </c>
      <c r="AU295" s="141" t="s">
        <v>81</v>
      </c>
      <c r="AY295" s="16" t="s">
        <v>210</v>
      </c>
      <c r="BE295" s="142">
        <f>IF(N295="základní",J295,0)</f>
        <v>0</v>
      </c>
      <c r="BF295" s="142">
        <f>IF(N295="snížená",J295,0)</f>
        <v>0</v>
      </c>
      <c r="BG295" s="142">
        <f>IF(N295="zákl. přenesená",J295,0)</f>
        <v>0</v>
      </c>
      <c r="BH295" s="142">
        <f>IF(N295="sníž. přenesená",J295,0)</f>
        <v>0</v>
      </c>
      <c r="BI295" s="142">
        <f>IF(N295="nulová",J295,0)</f>
        <v>0</v>
      </c>
      <c r="BJ295" s="16" t="s">
        <v>79</v>
      </c>
      <c r="BK295" s="142">
        <f>ROUND(I295*H295,2)</f>
        <v>0</v>
      </c>
      <c r="BL295" s="16" t="s">
        <v>311</v>
      </c>
      <c r="BM295" s="141" t="s">
        <v>2831</v>
      </c>
    </row>
    <row r="296" spans="2:47" s="1" customFormat="1" ht="10.2">
      <c r="B296" s="31"/>
      <c r="D296" s="143" t="s">
        <v>219</v>
      </c>
      <c r="F296" s="144" t="s">
        <v>1878</v>
      </c>
      <c r="I296" s="145"/>
      <c r="L296" s="31"/>
      <c r="M296" s="146"/>
      <c r="T296" s="52"/>
      <c r="AT296" s="16" t="s">
        <v>219</v>
      </c>
      <c r="AU296" s="16" t="s">
        <v>81</v>
      </c>
    </row>
    <row r="297" spans="2:47" s="1" customFormat="1" ht="10.2">
      <c r="B297" s="31"/>
      <c r="D297" s="147" t="s">
        <v>221</v>
      </c>
      <c r="F297" s="148" t="s">
        <v>1879</v>
      </c>
      <c r="I297" s="145"/>
      <c r="L297" s="31"/>
      <c r="M297" s="146"/>
      <c r="T297" s="52"/>
      <c r="AT297" s="16" t="s">
        <v>221</v>
      </c>
      <c r="AU297" s="16" t="s">
        <v>81</v>
      </c>
    </row>
    <row r="298" spans="2:65" s="1" customFormat="1" ht="33" customHeight="1">
      <c r="B298" s="31"/>
      <c r="C298" s="130" t="s">
        <v>581</v>
      </c>
      <c r="D298" s="130" t="s">
        <v>212</v>
      </c>
      <c r="E298" s="131" t="s">
        <v>1880</v>
      </c>
      <c r="F298" s="132" t="s">
        <v>1881</v>
      </c>
      <c r="G298" s="133" t="s">
        <v>297</v>
      </c>
      <c r="H298" s="134">
        <v>1</v>
      </c>
      <c r="I298" s="135"/>
      <c r="J298" s="136">
        <f>ROUND(I298*H298,2)</f>
        <v>0</v>
      </c>
      <c r="K298" s="132" t="s">
        <v>216</v>
      </c>
      <c r="L298" s="31"/>
      <c r="M298" s="137" t="s">
        <v>19</v>
      </c>
      <c r="N298" s="138" t="s">
        <v>43</v>
      </c>
      <c r="P298" s="139">
        <f>O298*H298</f>
        <v>0</v>
      </c>
      <c r="Q298" s="139">
        <v>0.00147</v>
      </c>
      <c r="R298" s="139">
        <f>Q298*H298</f>
        <v>0.00147</v>
      </c>
      <c r="S298" s="139">
        <v>0</v>
      </c>
      <c r="T298" s="140">
        <f>S298*H298</f>
        <v>0</v>
      </c>
      <c r="AR298" s="141" t="s">
        <v>311</v>
      </c>
      <c r="AT298" s="141" t="s">
        <v>212</v>
      </c>
      <c r="AU298" s="141" t="s">
        <v>81</v>
      </c>
      <c r="AY298" s="16" t="s">
        <v>210</v>
      </c>
      <c r="BE298" s="142">
        <f>IF(N298="základní",J298,0)</f>
        <v>0</v>
      </c>
      <c r="BF298" s="142">
        <f>IF(N298="snížená",J298,0)</f>
        <v>0</v>
      </c>
      <c r="BG298" s="142">
        <f>IF(N298="zákl. přenesená",J298,0)</f>
        <v>0</v>
      </c>
      <c r="BH298" s="142">
        <f>IF(N298="sníž. přenesená",J298,0)</f>
        <v>0</v>
      </c>
      <c r="BI298" s="142">
        <f>IF(N298="nulová",J298,0)</f>
        <v>0</v>
      </c>
      <c r="BJ298" s="16" t="s">
        <v>79</v>
      </c>
      <c r="BK298" s="142">
        <f>ROUND(I298*H298,2)</f>
        <v>0</v>
      </c>
      <c r="BL298" s="16" t="s">
        <v>311</v>
      </c>
      <c r="BM298" s="141" t="s">
        <v>2832</v>
      </c>
    </row>
    <row r="299" spans="2:47" s="1" customFormat="1" ht="19.2">
      <c r="B299" s="31"/>
      <c r="D299" s="143" t="s">
        <v>219</v>
      </c>
      <c r="F299" s="144" t="s">
        <v>1883</v>
      </c>
      <c r="I299" s="145"/>
      <c r="L299" s="31"/>
      <c r="M299" s="146"/>
      <c r="T299" s="52"/>
      <c r="AT299" s="16" t="s">
        <v>219</v>
      </c>
      <c r="AU299" s="16" t="s">
        <v>81</v>
      </c>
    </row>
    <row r="300" spans="2:47" s="1" customFormat="1" ht="10.2">
      <c r="B300" s="31"/>
      <c r="D300" s="147" t="s">
        <v>221</v>
      </c>
      <c r="F300" s="148" t="s">
        <v>1884</v>
      </c>
      <c r="I300" s="145"/>
      <c r="L300" s="31"/>
      <c r="M300" s="146"/>
      <c r="T300" s="52"/>
      <c r="AT300" s="16" t="s">
        <v>221</v>
      </c>
      <c r="AU300" s="16" t="s">
        <v>81</v>
      </c>
    </row>
    <row r="301" spans="2:65" s="1" customFormat="1" ht="21.75" customHeight="1">
      <c r="B301" s="31"/>
      <c r="C301" s="130" t="s">
        <v>585</v>
      </c>
      <c r="D301" s="130" t="s">
        <v>212</v>
      </c>
      <c r="E301" s="131" t="s">
        <v>1885</v>
      </c>
      <c r="F301" s="132" t="s">
        <v>1886</v>
      </c>
      <c r="G301" s="133" t="s">
        <v>269</v>
      </c>
      <c r="H301" s="134">
        <v>40</v>
      </c>
      <c r="I301" s="135"/>
      <c r="J301" s="136">
        <f>ROUND(I301*H301,2)</f>
        <v>0</v>
      </c>
      <c r="K301" s="132" t="s">
        <v>216</v>
      </c>
      <c r="L301" s="31"/>
      <c r="M301" s="137" t="s">
        <v>19</v>
      </c>
      <c r="N301" s="138" t="s">
        <v>43</v>
      </c>
      <c r="P301" s="139">
        <f>O301*H301</f>
        <v>0</v>
      </c>
      <c r="Q301" s="139">
        <v>1E-05</v>
      </c>
      <c r="R301" s="139">
        <f>Q301*H301</f>
        <v>0.0004</v>
      </c>
      <c r="S301" s="139">
        <v>0</v>
      </c>
      <c r="T301" s="140">
        <f>S301*H301</f>
        <v>0</v>
      </c>
      <c r="AR301" s="141" t="s">
        <v>311</v>
      </c>
      <c r="AT301" s="141" t="s">
        <v>212</v>
      </c>
      <c r="AU301" s="141" t="s">
        <v>81</v>
      </c>
      <c r="AY301" s="16" t="s">
        <v>210</v>
      </c>
      <c r="BE301" s="142">
        <f>IF(N301="základní",J301,0)</f>
        <v>0</v>
      </c>
      <c r="BF301" s="142">
        <f>IF(N301="snížená",J301,0)</f>
        <v>0</v>
      </c>
      <c r="BG301" s="142">
        <f>IF(N301="zákl. přenesená",J301,0)</f>
        <v>0</v>
      </c>
      <c r="BH301" s="142">
        <f>IF(N301="sníž. přenesená",J301,0)</f>
        <v>0</v>
      </c>
      <c r="BI301" s="142">
        <f>IF(N301="nulová",J301,0)</f>
        <v>0</v>
      </c>
      <c r="BJ301" s="16" t="s">
        <v>79</v>
      </c>
      <c r="BK301" s="142">
        <f>ROUND(I301*H301,2)</f>
        <v>0</v>
      </c>
      <c r="BL301" s="16" t="s">
        <v>311</v>
      </c>
      <c r="BM301" s="141" t="s">
        <v>2833</v>
      </c>
    </row>
    <row r="302" spans="2:47" s="1" customFormat="1" ht="19.2">
      <c r="B302" s="31"/>
      <c r="D302" s="143" t="s">
        <v>219</v>
      </c>
      <c r="F302" s="144" t="s">
        <v>1888</v>
      </c>
      <c r="I302" s="145"/>
      <c r="L302" s="31"/>
      <c r="M302" s="146"/>
      <c r="T302" s="52"/>
      <c r="AT302" s="16" t="s">
        <v>219</v>
      </c>
      <c r="AU302" s="16" t="s">
        <v>81</v>
      </c>
    </row>
    <row r="303" spans="2:47" s="1" customFormat="1" ht="10.2">
      <c r="B303" s="31"/>
      <c r="D303" s="147" t="s">
        <v>221</v>
      </c>
      <c r="F303" s="148" t="s">
        <v>1889</v>
      </c>
      <c r="I303" s="145"/>
      <c r="L303" s="31"/>
      <c r="M303" s="146"/>
      <c r="T303" s="52"/>
      <c r="AT303" s="16" t="s">
        <v>221</v>
      </c>
      <c r="AU303" s="16" t="s">
        <v>81</v>
      </c>
    </row>
    <row r="304" spans="2:65" s="1" customFormat="1" ht="24.15" customHeight="1">
      <c r="B304" s="31"/>
      <c r="C304" s="130" t="s">
        <v>589</v>
      </c>
      <c r="D304" s="130" t="s">
        <v>212</v>
      </c>
      <c r="E304" s="131" t="s">
        <v>1890</v>
      </c>
      <c r="F304" s="132" t="s">
        <v>1891</v>
      </c>
      <c r="G304" s="133" t="s">
        <v>269</v>
      </c>
      <c r="H304" s="134">
        <v>40</v>
      </c>
      <c r="I304" s="135"/>
      <c r="J304" s="136">
        <f>ROUND(I304*H304,2)</f>
        <v>0</v>
      </c>
      <c r="K304" s="132" t="s">
        <v>216</v>
      </c>
      <c r="L304" s="31"/>
      <c r="M304" s="137" t="s">
        <v>19</v>
      </c>
      <c r="N304" s="138" t="s">
        <v>43</v>
      </c>
      <c r="P304" s="139">
        <f>O304*H304</f>
        <v>0</v>
      </c>
      <c r="Q304" s="139">
        <v>2E-05</v>
      </c>
      <c r="R304" s="139">
        <f>Q304*H304</f>
        <v>0.0008</v>
      </c>
      <c r="S304" s="139">
        <v>0</v>
      </c>
      <c r="T304" s="140">
        <f>S304*H304</f>
        <v>0</v>
      </c>
      <c r="AR304" s="141" t="s">
        <v>311</v>
      </c>
      <c r="AT304" s="141" t="s">
        <v>212</v>
      </c>
      <c r="AU304" s="141" t="s">
        <v>81</v>
      </c>
      <c r="AY304" s="16" t="s">
        <v>210</v>
      </c>
      <c r="BE304" s="142">
        <f>IF(N304="základní",J304,0)</f>
        <v>0</v>
      </c>
      <c r="BF304" s="142">
        <f>IF(N304="snížená",J304,0)</f>
        <v>0</v>
      </c>
      <c r="BG304" s="142">
        <f>IF(N304="zákl. přenesená",J304,0)</f>
        <v>0</v>
      </c>
      <c r="BH304" s="142">
        <f>IF(N304="sníž. přenesená",J304,0)</f>
        <v>0</v>
      </c>
      <c r="BI304" s="142">
        <f>IF(N304="nulová",J304,0)</f>
        <v>0</v>
      </c>
      <c r="BJ304" s="16" t="s">
        <v>79</v>
      </c>
      <c r="BK304" s="142">
        <f>ROUND(I304*H304,2)</f>
        <v>0</v>
      </c>
      <c r="BL304" s="16" t="s">
        <v>311</v>
      </c>
      <c r="BM304" s="141" t="s">
        <v>2834</v>
      </c>
    </row>
    <row r="305" spans="2:47" s="1" customFormat="1" ht="19.2">
      <c r="B305" s="31"/>
      <c r="D305" s="143" t="s">
        <v>219</v>
      </c>
      <c r="F305" s="144" t="s">
        <v>1893</v>
      </c>
      <c r="I305" s="145"/>
      <c r="L305" s="31"/>
      <c r="M305" s="146"/>
      <c r="T305" s="52"/>
      <c r="AT305" s="16" t="s">
        <v>219</v>
      </c>
      <c r="AU305" s="16" t="s">
        <v>81</v>
      </c>
    </row>
    <row r="306" spans="2:47" s="1" customFormat="1" ht="10.2">
      <c r="B306" s="31"/>
      <c r="D306" s="147" t="s">
        <v>221</v>
      </c>
      <c r="F306" s="148" t="s">
        <v>1894</v>
      </c>
      <c r="I306" s="145"/>
      <c r="L306" s="31"/>
      <c r="M306" s="146"/>
      <c r="T306" s="52"/>
      <c r="AT306" s="16" t="s">
        <v>221</v>
      </c>
      <c r="AU306" s="16" t="s">
        <v>81</v>
      </c>
    </row>
    <row r="307" spans="2:63" s="11" customFormat="1" ht="22.8" customHeight="1">
      <c r="B307" s="118"/>
      <c r="D307" s="119" t="s">
        <v>71</v>
      </c>
      <c r="E307" s="128" t="s">
        <v>573</v>
      </c>
      <c r="F307" s="128" t="s">
        <v>574</v>
      </c>
      <c r="I307" s="121"/>
      <c r="J307" s="129">
        <f>BK307</f>
        <v>0</v>
      </c>
      <c r="L307" s="118"/>
      <c r="M307" s="123"/>
      <c r="P307" s="124">
        <f>SUM(P308:P368)</f>
        <v>0</v>
      </c>
      <c r="R307" s="124">
        <f>SUM(R308:R368)</f>
        <v>0.35531</v>
      </c>
      <c r="T307" s="125">
        <f>SUM(T308:T368)</f>
        <v>0</v>
      </c>
      <c r="AR307" s="119" t="s">
        <v>81</v>
      </c>
      <c r="AT307" s="126" t="s">
        <v>71</v>
      </c>
      <c r="AU307" s="126" t="s">
        <v>79</v>
      </c>
      <c r="AY307" s="119" t="s">
        <v>210</v>
      </c>
      <c r="BK307" s="127">
        <f>SUM(BK308:BK368)</f>
        <v>0</v>
      </c>
    </row>
    <row r="308" spans="2:65" s="1" customFormat="1" ht="24.15" customHeight="1">
      <c r="B308" s="31"/>
      <c r="C308" s="130" t="s">
        <v>593</v>
      </c>
      <c r="D308" s="130" t="s">
        <v>212</v>
      </c>
      <c r="E308" s="131" t="s">
        <v>2835</v>
      </c>
      <c r="F308" s="132" t="s">
        <v>2836</v>
      </c>
      <c r="G308" s="133" t="s">
        <v>578</v>
      </c>
      <c r="H308" s="134">
        <v>2</v>
      </c>
      <c r="I308" s="135"/>
      <c r="J308" s="136">
        <f>ROUND(I308*H308,2)</f>
        <v>0</v>
      </c>
      <c r="K308" s="132" t="s">
        <v>216</v>
      </c>
      <c r="L308" s="31"/>
      <c r="M308" s="137" t="s">
        <v>19</v>
      </c>
      <c r="N308" s="138" t="s">
        <v>43</v>
      </c>
      <c r="P308" s="139">
        <f>O308*H308</f>
        <v>0</v>
      </c>
      <c r="Q308" s="139">
        <v>0.01374</v>
      </c>
      <c r="R308" s="139">
        <f>Q308*H308</f>
        <v>0.02748</v>
      </c>
      <c r="S308" s="139">
        <v>0</v>
      </c>
      <c r="T308" s="140">
        <f>S308*H308</f>
        <v>0</v>
      </c>
      <c r="AR308" s="141" t="s">
        <v>311</v>
      </c>
      <c r="AT308" s="141" t="s">
        <v>212</v>
      </c>
      <c r="AU308" s="141" t="s">
        <v>81</v>
      </c>
      <c r="AY308" s="16" t="s">
        <v>210</v>
      </c>
      <c r="BE308" s="142">
        <f>IF(N308="základní",J308,0)</f>
        <v>0</v>
      </c>
      <c r="BF308" s="142">
        <f>IF(N308="snížená",J308,0)</f>
        <v>0</v>
      </c>
      <c r="BG308" s="142">
        <f>IF(N308="zákl. přenesená",J308,0)</f>
        <v>0</v>
      </c>
      <c r="BH308" s="142">
        <f>IF(N308="sníž. přenesená",J308,0)</f>
        <v>0</v>
      </c>
      <c r="BI308" s="142">
        <f>IF(N308="nulová",J308,0)</f>
        <v>0</v>
      </c>
      <c r="BJ308" s="16" t="s">
        <v>79</v>
      </c>
      <c r="BK308" s="142">
        <f>ROUND(I308*H308,2)</f>
        <v>0</v>
      </c>
      <c r="BL308" s="16" t="s">
        <v>311</v>
      </c>
      <c r="BM308" s="141" t="s">
        <v>2837</v>
      </c>
    </row>
    <row r="309" spans="2:47" s="1" customFormat="1" ht="19.2">
      <c r="B309" s="31"/>
      <c r="D309" s="143" t="s">
        <v>219</v>
      </c>
      <c r="F309" s="144" t="s">
        <v>2838</v>
      </c>
      <c r="I309" s="145"/>
      <c r="L309" s="31"/>
      <c r="M309" s="146"/>
      <c r="T309" s="52"/>
      <c r="AT309" s="16" t="s">
        <v>219</v>
      </c>
      <c r="AU309" s="16" t="s">
        <v>81</v>
      </c>
    </row>
    <row r="310" spans="2:47" s="1" customFormat="1" ht="10.2">
      <c r="B310" s="31"/>
      <c r="D310" s="147" t="s">
        <v>221</v>
      </c>
      <c r="F310" s="148" t="s">
        <v>2839</v>
      </c>
      <c r="I310" s="145"/>
      <c r="L310" s="31"/>
      <c r="M310" s="146"/>
      <c r="T310" s="52"/>
      <c r="AT310" s="16" t="s">
        <v>221</v>
      </c>
      <c r="AU310" s="16" t="s">
        <v>81</v>
      </c>
    </row>
    <row r="311" spans="2:65" s="1" customFormat="1" ht="24.15" customHeight="1">
      <c r="B311" s="31"/>
      <c r="C311" s="130" t="s">
        <v>597</v>
      </c>
      <c r="D311" s="130" t="s">
        <v>212</v>
      </c>
      <c r="E311" s="131" t="s">
        <v>2840</v>
      </c>
      <c r="F311" s="132" t="s">
        <v>1901</v>
      </c>
      <c r="G311" s="133" t="s">
        <v>578</v>
      </c>
      <c r="H311" s="134">
        <v>1</v>
      </c>
      <c r="I311" s="135"/>
      <c r="J311" s="136">
        <f>ROUND(I311*H311,2)</f>
        <v>0</v>
      </c>
      <c r="K311" s="132" t="s">
        <v>216</v>
      </c>
      <c r="L311" s="31"/>
      <c r="M311" s="137" t="s">
        <v>19</v>
      </c>
      <c r="N311" s="138" t="s">
        <v>43</v>
      </c>
      <c r="P311" s="139">
        <f>O311*H311</f>
        <v>0</v>
      </c>
      <c r="Q311" s="139">
        <v>0.02894</v>
      </c>
      <c r="R311" s="139">
        <f>Q311*H311</f>
        <v>0.02894</v>
      </c>
      <c r="S311" s="139">
        <v>0</v>
      </c>
      <c r="T311" s="140">
        <f>S311*H311</f>
        <v>0</v>
      </c>
      <c r="AR311" s="141" t="s">
        <v>311</v>
      </c>
      <c r="AT311" s="141" t="s">
        <v>212</v>
      </c>
      <c r="AU311" s="141" t="s">
        <v>81</v>
      </c>
      <c r="AY311" s="16" t="s">
        <v>210</v>
      </c>
      <c r="BE311" s="142">
        <f>IF(N311="základní",J311,0)</f>
        <v>0</v>
      </c>
      <c r="BF311" s="142">
        <f>IF(N311="snížená",J311,0)</f>
        <v>0</v>
      </c>
      <c r="BG311" s="142">
        <f>IF(N311="zákl. přenesená",J311,0)</f>
        <v>0</v>
      </c>
      <c r="BH311" s="142">
        <f>IF(N311="sníž. přenesená",J311,0)</f>
        <v>0</v>
      </c>
      <c r="BI311" s="142">
        <f>IF(N311="nulová",J311,0)</f>
        <v>0</v>
      </c>
      <c r="BJ311" s="16" t="s">
        <v>79</v>
      </c>
      <c r="BK311" s="142">
        <f>ROUND(I311*H311,2)</f>
        <v>0</v>
      </c>
      <c r="BL311" s="16" t="s">
        <v>311</v>
      </c>
      <c r="BM311" s="141" t="s">
        <v>2841</v>
      </c>
    </row>
    <row r="312" spans="2:47" s="1" customFormat="1" ht="19.2">
      <c r="B312" s="31"/>
      <c r="D312" s="143" t="s">
        <v>219</v>
      </c>
      <c r="F312" s="144" t="s">
        <v>1903</v>
      </c>
      <c r="I312" s="145"/>
      <c r="L312" s="31"/>
      <c r="M312" s="146"/>
      <c r="T312" s="52"/>
      <c r="AT312" s="16" t="s">
        <v>219</v>
      </c>
      <c r="AU312" s="16" t="s">
        <v>81</v>
      </c>
    </row>
    <row r="313" spans="2:47" s="1" customFormat="1" ht="10.2">
      <c r="B313" s="31"/>
      <c r="D313" s="147" t="s">
        <v>221</v>
      </c>
      <c r="F313" s="148" t="s">
        <v>2842</v>
      </c>
      <c r="I313" s="145"/>
      <c r="L313" s="31"/>
      <c r="M313" s="146"/>
      <c r="T313" s="52"/>
      <c r="AT313" s="16" t="s">
        <v>221</v>
      </c>
      <c r="AU313" s="16" t="s">
        <v>81</v>
      </c>
    </row>
    <row r="314" spans="2:65" s="1" customFormat="1" ht="24.15" customHeight="1">
      <c r="B314" s="31"/>
      <c r="C314" s="130" t="s">
        <v>601</v>
      </c>
      <c r="D314" s="130" t="s">
        <v>212</v>
      </c>
      <c r="E314" s="131" t="s">
        <v>1900</v>
      </c>
      <c r="F314" s="132" t="s">
        <v>1901</v>
      </c>
      <c r="G314" s="133" t="s">
        <v>578</v>
      </c>
      <c r="H314" s="134">
        <v>1</v>
      </c>
      <c r="I314" s="135"/>
      <c r="J314" s="136">
        <f>ROUND(I314*H314,2)</f>
        <v>0</v>
      </c>
      <c r="K314" s="132" t="s">
        <v>19</v>
      </c>
      <c r="L314" s="31"/>
      <c r="M314" s="137" t="s">
        <v>19</v>
      </c>
      <c r="N314" s="138" t="s">
        <v>43</v>
      </c>
      <c r="P314" s="139">
        <f>O314*H314</f>
        <v>0</v>
      </c>
      <c r="Q314" s="139">
        <v>0.02894</v>
      </c>
      <c r="R314" s="139">
        <f>Q314*H314</f>
        <v>0.02894</v>
      </c>
      <c r="S314" s="139">
        <v>0</v>
      </c>
      <c r="T314" s="140">
        <f>S314*H314</f>
        <v>0</v>
      </c>
      <c r="AR314" s="141" t="s">
        <v>311</v>
      </c>
      <c r="AT314" s="141" t="s">
        <v>212</v>
      </c>
      <c r="AU314" s="141" t="s">
        <v>81</v>
      </c>
      <c r="AY314" s="16" t="s">
        <v>210</v>
      </c>
      <c r="BE314" s="142">
        <f>IF(N314="základní",J314,0)</f>
        <v>0</v>
      </c>
      <c r="BF314" s="142">
        <f>IF(N314="snížená",J314,0)</f>
        <v>0</v>
      </c>
      <c r="BG314" s="142">
        <f>IF(N314="zákl. přenesená",J314,0)</f>
        <v>0</v>
      </c>
      <c r="BH314" s="142">
        <f>IF(N314="sníž. přenesená",J314,0)</f>
        <v>0</v>
      </c>
      <c r="BI314" s="142">
        <f>IF(N314="nulová",J314,0)</f>
        <v>0</v>
      </c>
      <c r="BJ314" s="16" t="s">
        <v>79</v>
      </c>
      <c r="BK314" s="142">
        <f>ROUND(I314*H314,2)</f>
        <v>0</v>
      </c>
      <c r="BL314" s="16" t="s">
        <v>311</v>
      </c>
      <c r="BM314" s="141" t="s">
        <v>2843</v>
      </c>
    </row>
    <row r="315" spans="2:47" s="1" customFormat="1" ht="19.2">
      <c r="B315" s="31"/>
      <c r="D315" s="143" t="s">
        <v>219</v>
      </c>
      <c r="F315" s="144" t="s">
        <v>1903</v>
      </c>
      <c r="I315" s="145"/>
      <c r="L315" s="31"/>
      <c r="M315" s="146"/>
      <c r="T315" s="52"/>
      <c r="AT315" s="16" t="s">
        <v>219</v>
      </c>
      <c r="AU315" s="16" t="s">
        <v>81</v>
      </c>
    </row>
    <row r="316" spans="2:47" s="1" customFormat="1" ht="19.2">
      <c r="B316" s="31"/>
      <c r="D316" s="143" t="s">
        <v>315</v>
      </c>
      <c r="F316" s="166" t="s">
        <v>1904</v>
      </c>
      <c r="I316" s="145"/>
      <c r="L316" s="31"/>
      <c r="M316" s="146"/>
      <c r="T316" s="52"/>
      <c r="AT316" s="16" t="s">
        <v>315</v>
      </c>
      <c r="AU316" s="16" t="s">
        <v>81</v>
      </c>
    </row>
    <row r="317" spans="2:65" s="1" customFormat="1" ht="24.15" customHeight="1">
      <c r="B317" s="31"/>
      <c r="C317" s="130" t="s">
        <v>605</v>
      </c>
      <c r="D317" s="130" t="s">
        <v>212</v>
      </c>
      <c r="E317" s="131" t="s">
        <v>2844</v>
      </c>
      <c r="F317" s="132" t="s">
        <v>2845</v>
      </c>
      <c r="G317" s="133" t="s">
        <v>578</v>
      </c>
      <c r="H317" s="134">
        <v>4</v>
      </c>
      <c r="I317" s="135"/>
      <c r="J317" s="136">
        <f>ROUND(I317*H317,2)</f>
        <v>0</v>
      </c>
      <c r="K317" s="132" t="s">
        <v>216</v>
      </c>
      <c r="L317" s="31"/>
      <c r="M317" s="137" t="s">
        <v>19</v>
      </c>
      <c r="N317" s="138" t="s">
        <v>43</v>
      </c>
      <c r="P317" s="139">
        <f>O317*H317</f>
        <v>0</v>
      </c>
      <c r="Q317" s="139">
        <v>0.01497</v>
      </c>
      <c r="R317" s="139">
        <f>Q317*H317</f>
        <v>0.05988</v>
      </c>
      <c r="S317" s="139">
        <v>0</v>
      </c>
      <c r="T317" s="140">
        <f>S317*H317</f>
        <v>0</v>
      </c>
      <c r="AR317" s="141" t="s">
        <v>311</v>
      </c>
      <c r="AT317" s="141" t="s">
        <v>212</v>
      </c>
      <c r="AU317" s="141" t="s">
        <v>81</v>
      </c>
      <c r="AY317" s="16" t="s">
        <v>210</v>
      </c>
      <c r="BE317" s="142">
        <f>IF(N317="základní",J317,0)</f>
        <v>0</v>
      </c>
      <c r="BF317" s="142">
        <f>IF(N317="snížená",J317,0)</f>
        <v>0</v>
      </c>
      <c r="BG317" s="142">
        <f>IF(N317="zákl. přenesená",J317,0)</f>
        <v>0</v>
      </c>
      <c r="BH317" s="142">
        <f>IF(N317="sníž. přenesená",J317,0)</f>
        <v>0</v>
      </c>
      <c r="BI317" s="142">
        <f>IF(N317="nulová",J317,0)</f>
        <v>0</v>
      </c>
      <c r="BJ317" s="16" t="s">
        <v>79</v>
      </c>
      <c r="BK317" s="142">
        <f>ROUND(I317*H317,2)</f>
        <v>0</v>
      </c>
      <c r="BL317" s="16" t="s">
        <v>311</v>
      </c>
      <c r="BM317" s="141" t="s">
        <v>2846</v>
      </c>
    </row>
    <row r="318" spans="2:47" s="1" customFormat="1" ht="28.8">
      <c r="B318" s="31"/>
      <c r="D318" s="143" t="s">
        <v>219</v>
      </c>
      <c r="F318" s="144" t="s">
        <v>2847</v>
      </c>
      <c r="I318" s="145"/>
      <c r="L318" s="31"/>
      <c r="M318" s="146"/>
      <c r="T318" s="52"/>
      <c r="AT318" s="16" t="s">
        <v>219</v>
      </c>
      <c r="AU318" s="16" t="s">
        <v>81</v>
      </c>
    </row>
    <row r="319" spans="2:47" s="1" customFormat="1" ht="10.2">
      <c r="B319" s="31"/>
      <c r="D319" s="147" t="s">
        <v>221</v>
      </c>
      <c r="F319" s="148" t="s">
        <v>2848</v>
      </c>
      <c r="I319" s="145"/>
      <c r="L319" s="31"/>
      <c r="M319" s="146"/>
      <c r="T319" s="52"/>
      <c r="AT319" s="16" t="s">
        <v>221</v>
      </c>
      <c r="AU319" s="16" t="s">
        <v>81</v>
      </c>
    </row>
    <row r="320" spans="2:65" s="1" customFormat="1" ht="24.15" customHeight="1">
      <c r="B320" s="31"/>
      <c r="C320" s="130" t="s">
        <v>609</v>
      </c>
      <c r="D320" s="130" t="s">
        <v>212</v>
      </c>
      <c r="E320" s="131" t="s">
        <v>1910</v>
      </c>
      <c r="F320" s="132" t="s">
        <v>1911</v>
      </c>
      <c r="G320" s="133" t="s">
        <v>578</v>
      </c>
      <c r="H320" s="134">
        <v>1</v>
      </c>
      <c r="I320" s="135"/>
      <c r="J320" s="136">
        <f>ROUND(I320*H320,2)</f>
        <v>0</v>
      </c>
      <c r="K320" s="132" t="s">
        <v>216</v>
      </c>
      <c r="L320" s="31"/>
      <c r="M320" s="137" t="s">
        <v>19</v>
      </c>
      <c r="N320" s="138" t="s">
        <v>43</v>
      </c>
      <c r="P320" s="139">
        <f>O320*H320</f>
        <v>0</v>
      </c>
      <c r="Q320" s="139">
        <v>0.01921</v>
      </c>
      <c r="R320" s="139">
        <f>Q320*H320</f>
        <v>0.01921</v>
      </c>
      <c r="S320" s="139">
        <v>0</v>
      </c>
      <c r="T320" s="140">
        <f>S320*H320</f>
        <v>0</v>
      </c>
      <c r="AR320" s="141" t="s">
        <v>311</v>
      </c>
      <c r="AT320" s="141" t="s">
        <v>212</v>
      </c>
      <c r="AU320" s="141" t="s">
        <v>81</v>
      </c>
      <c r="AY320" s="16" t="s">
        <v>210</v>
      </c>
      <c r="BE320" s="142">
        <f>IF(N320="základní",J320,0)</f>
        <v>0</v>
      </c>
      <c r="BF320" s="142">
        <f>IF(N320="snížená",J320,0)</f>
        <v>0</v>
      </c>
      <c r="BG320" s="142">
        <f>IF(N320="zákl. přenesená",J320,0)</f>
        <v>0</v>
      </c>
      <c r="BH320" s="142">
        <f>IF(N320="sníž. přenesená",J320,0)</f>
        <v>0</v>
      </c>
      <c r="BI320" s="142">
        <f>IF(N320="nulová",J320,0)</f>
        <v>0</v>
      </c>
      <c r="BJ320" s="16" t="s">
        <v>79</v>
      </c>
      <c r="BK320" s="142">
        <f>ROUND(I320*H320,2)</f>
        <v>0</v>
      </c>
      <c r="BL320" s="16" t="s">
        <v>311</v>
      </c>
      <c r="BM320" s="141" t="s">
        <v>2849</v>
      </c>
    </row>
    <row r="321" spans="2:47" s="1" customFormat="1" ht="19.2">
      <c r="B321" s="31"/>
      <c r="D321" s="143" t="s">
        <v>219</v>
      </c>
      <c r="F321" s="144" t="s">
        <v>1913</v>
      </c>
      <c r="I321" s="145"/>
      <c r="L321" s="31"/>
      <c r="M321" s="146"/>
      <c r="T321" s="52"/>
      <c r="AT321" s="16" t="s">
        <v>219</v>
      </c>
      <c r="AU321" s="16" t="s">
        <v>81</v>
      </c>
    </row>
    <row r="322" spans="2:47" s="1" customFormat="1" ht="10.2">
      <c r="B322" s="31"/>
      <c r="D322" s="147" t="s">
        <v>221</v>
      </c>
      <c r="F322" s="148" t="s">
        <v>1914</v>
      </c>
      <c r="I322" s="145"/>
      <c r="L322" s="31"/>
      <c r="M322" s="146"/>
      <c r="T322" s="52"/>
      <c r="AT322" s="16" t="s">
        <v>221</v>
      </c>
      <c r="AU322" s="16" t="s">
        <v>81</v>
      </c>
    </row>
    <row r="323" spans="2:65" s="1" customFormat="1" ht="21.75" customHeight="1">
      <c r="B323" s="31"/>
      <c r="C323" s="130" t="s">
        <v>613</v>
      </c>
      <c r="D323" s="130" t="s">
        <v>212</v>
      </c>
      <c r="E323" s="131" t="s">
        <v>2850</v>
      </c>
      <c r="F323" s="132" t="s">
        <v>2851</v>
      </c>
      <c r="G323" s="133" t="s">
        <v>578</v>
      </c>
      <c r="H323" s="134">
        <v>1</v>
      </c>
      <c r="I323" s="135"/>
      <c r="J323" s="136">
        <f>ROUND(I323*H323,2)</f>
        <v>0</v>
      </c>
      <c r="K323" s="132" t="s">
        <v>216</v>
      </c>
      <c r="L323" s="31"/>
      <c r="M323" s="137" t="s">
        <v>19</v>
      </c>
      <c r="N323" s="138" t="s">
        <v>43</v>
      </c>
      <c r="P323" s="139">
        <f>O323*H323</f>
        <v>0</v>
      </c>
      <c r="Q323" s="139">
        <v>0.01452</v>
      </c>
      <c r="R323" s="139">
        <f>Q323*H323</f>
        <v>0.01452</v>
      </c>
      <c r="S323" s="139">
        <v>0</v>
      </c>
      <c r="T323" s="140">
        <f>S323*H323</f>
        <v>0</v>
      </c>
      <c r="AR323" s="141" t="s">
        <v>311</v>
      </c>
      <c r="AT323" s="141" t="s">
        <v>212</v>
      </c>
      <c r="AU323" s="141" t="s">
        <v>81</v>
      </c>
      <c r="AY323" s="16" t="s">
        <v>210</v>
      </c>
      <c r="BE323" s="142">
        <f>IF(N323="základní",J323,0)</f>
        <v>0</v>
      </c>
      <c r="BF323" s="142">
        <f>IF(N323="snížená",J323,0)</f>
        <v>0</v>
      </c>
      <c r="BG323" s="142">
        <f>IF(N323="zákl. přenesená",J323,0)</f>
        <v>0</v>
      </c>
      <c r="BH323" s="142">
        <f>IF(N323="sníž. přenesená",J323,0)</f>
        <v>0</v>
      </c>
      <c r="BI323" s="142">
        <f>IF(N323="nulová",J323,0)</f>
        <v>0</v>
      </c>
      <c r="BJ323" s="16" t="s">
        <v>79</v>
      </c>
      <c r="BK323" s="142">
        <f>ROUND(I323*H323,2)</f>
        <v>0</v>
      </c>
      <c r="BL323" s="16" t="s">
        <v>311</v>
      </c>
      <c r="BM323" s="141" t="s">
        <v>2852</v>
      </c>
    </row>
    <row r="324" spans="2:47" s="1" customFormat="1" ht="10.2">
      <c r="B324" s="31"/>
      <c r="D324" s="143" t="s">
        <v>219</v>
      </c>
      <c r="F324" s="144" t="s">
        <v>2853</v>
      </c>
      <c r="I324" s="145"/>
      <c r="L324" s="31"/>
      <c r="M324" s="146"/>
      <c r="T324" s="52"/>
      <c r="AT324" s="16" t="s">
        <v>219</v>
      </c>
      <c r="AU324" s="16" t="s">
        <v>81</v>
      </c>
    </row>
    <row r="325" spans="2:47" s="1" customFormat="1" ht="10.2">
      <c r="B325" s="31"/>
      <c r="D325" s="147" t="s">
        <v>221</v>
      </c>
      <c r="F325" s="148" t="s">
        <v>2854</v>
      </c>
      <c r="I325" s="145"/>
      <c r="L325" s="31"/>
      <c r="M325" s="146"/>
      <c r="T325" s="52"/>
      <c r="AT325" s="16" t="s">
        <v>221</v>
      </c>
      <c r="AU325" s="16" t="s">
        <v>81</v>
      </c>
    </row>
    <row r="326" spans="2:65" s="1" customFormat="1" ht="37.8" customHeight="1">
      <c r="B326" s="31"/>
      <c r="C326" s="130" t="s">
        <v>619</v>
      </c>
      <c r="D326" s="130" t="s">
        <v>212</v>
      </c>
      <c r="E326" s="131" t="s">
        <v>2855</v>
      </c>
      <c r="F326" s="132" t="s">
        <v>2856</v>
      </c>
      <c r="G326" s="133" t="s">
        <v>578</v>
      </c>
      <c r="H326" s="134">
        <v>1</v>
      </c>
      <c r="I326" s="135"/>
      <c r="J326" s="136">
        <f>ROUND(I326*H326,2)</f>
        <v>0</v>
      </c>
      <c r="K326" s="132" t="s">
        <v>216</v>
      </c>
      <c r="L326" s="31"/>
      <c r="M326" s="137" t="s">
        <v>19</v>
      </c>
      <c r="N326" s="138" t="s">
        <v>43</v>
      </c>
      <c r="P326" s="139">
        <f>O326*H326</f>
        <v>0</v>
      </c>
      <c r="Q326" s="139">
        <v>0.03649</v>
      </c>
      <c r="R326" s="139">
        <f>Q326*H326</f>
        <v>0.03649</v>
      </c>
      <c r="S326" s="139">
        <v>0</v>
      </c>
      <c r="T326" s="140">
        <f>S326*H326</f>
        <v>0</v>
      </c>
      <c r="AR326" s="141" t="s">
        <v>311</v>
      </c>
      <c r="AT326" s="141" t="s">
        <v>212</v>
      </c>
      <c r="AU326" s="141" t="s">
        <v>81</v>
      </c>
      <c r="AY326" s="16" t="s">
        <v>210</v>
      </c>
      <c r="BE326" s="142">
        <f>IF(N326="základní",J326,0)</f>
        <v>0</v>
      </c>
      <c r="BF326" s="142">
        <f>IF(N326="snížená",J326,0)</f>
        <v>0</v>
      </c>
      <c r="BG326" s="142">
        <f>IF(N326="zákl. přenesená",J326,0)</f>
        <v>0</v>
      </c>
      <c r="BH326" s="142">
        <f>IF(N326="sníž. přenesená",J326,0)</f>
        <v>0</v>
      </c>
      <c r="BI326" s="142">
        <f>IF(N326="nulová",J326,0)</f>
        <v>0</v>
      </c>
      <c r="BJ326" s="16" t="s">
        <v>79</v>
      </c>
      <c r="BK326" s="142">
        <f>ROUND(I326*H326,2)</f>
        <v>0</v>
      </c>
      <c r="BL326" s="16" t="s">
        <v>311</v>
      </c>
      <c r="BM326" s="141" t="s">
        <v>2857</v>
      </c>
    </row>
    <row r="327" spans="2:47" s="1" customFormat="1" ht="38.4">
      <c r="B327" s="31"/>
      <c r="D327" s="143" t="s">
        <v>219</v>
      </c>
      <c r="F327" s="144" t="s">
        <v>2858</v>
      </c>
      <c r="I327" s="145"/>
      <c r="L327" s="31"/>
      <c r="M327" s="146"/>
      <c r="T327" s="52"/>
      <c r="AT327" s="16" t="s">
        <v>219</v>
      </c>
      <c r="AU327" s="16" t="s">
        <v>81</v>
      </c>
    </row>
    <row r="328" spans="2:47" s="1" customFormat="1" ht="10.2">
      <c r="B328" s="31"/>
      <c r="D328" s="147" t="s">
        <v>221</v>
      </c>
      <c r="F328" s="148" t="s">
        <v>2859</v>
      </c>
      <c r="I328" s="145"/>
      <c r="L328" s="31"/>
      <c r="M328" s="146"/>
      <c r="T328" s="52"/>
      <c r="AT328" s="16" t="s">
        <v>221</v>
      </c>
      <c r="AU328" s="16" t="s">
        <v>81</v>
      </c>
    </row>
    <row r="329" spans="2:65" s="1" customFormat="1" ht="24.15" customHeight="1">
      <c r="B329" s="31"/>
      <c r="C329" s="130" t="s">
        <v>626</v>
      </c>
      <c r="D329" s="130" t="s">
        <v>212</v>
      </c>
      <c r="E329" s="131" t="s">
        <v>1920</v>
      </c>
      <c r="F329" s="132" t="s">
        <v>1921</v>
      </c>
      <c r="G329" s="133" t="s">
        <v>578</v>
      </c>
      <c r="H329" s="134">
        <v>4</v>
      </c>
      <c r="I329" s="135"/>
      <c r="J329" s="136">
        <f>ROUND(I329*H329,2)</f>
        <v>0</v>
      </c>
      <c r="K329" s="132" t="s">
        <v>216</v>
      </c>
      <c r="L329" s="31"/>
      <c r="M329" s="137" t="s">
        <v>19</v>
      </c>
      <c r="N329" s="138" t="s">
        <v>43</v>
      </c>
      <c r="P329" s="139">
        <f>O329*H329</f>
        <v>0</v>
      </c>
      <c r="Q329" s="139">
        <v>0.00052</v>
      </c>
      <c r="R329" s="139">
        <f>Q329*H329</f>
        <v>0.00208</v>
      </c>
      <c r="S329" s="139">
        <v>0</v>
      </c>
      <c r="T329" s="140">
        <f>S329*H329</f>
        <v>0</v>
      </c>
      <c r="AR329" s="141" t="s">
        <v>311</v>
      </c>
      <c r="AT329" s="141" t="s">
        <v>212</v>
      </c>
      <c r="AU329" s="141" t="s">
        <v>81</v>
      </c>
      <c r="AY329" s="16" t="s">
        <v>210</v>
      </c>
      <c r="BE329" s="142">
        <f>IF(N329="základní",J329,0)</f>
        <v>0</v>
      </c>
      <c r="BF329" s="142">
        <f>IF(N329="snížená",J329,0)</f>
        <v>0</v>
      </c>
      <c r="BG329" s="142">
        <f>IF(N329="zákl. přenesená",J329,0)</f>
        <v>0</v>
      </c>
      <c r="BH329" s="142">
        <f>IF(N329="sníž. přenesená",J329,0)</f>
        <v>0</v>
      </c>
      <c r="BI329" s="142">
        <f>IF(N329="nulová",J329,0)</f>
        <v>0</v>
      </c>
      <c r="BJ329" s="16" t="s">
        <v>79</v>
      </c>
      <c r="BK329" s="142">
        <f>ROUND(I329*H329,2)</f>
        <v>0</v>
      </c>
      <c r="BL329" s="16" t="s">
        <v>311</v>
      </c>
      <c r="BM329" s="141" t="s">
        <v>2860</v>
      </c>
    </row>
    <row r="330" spans="2:47" s="1" customFormat="1" ht="19.2">
      <c r="B330" s="31"/>
      <c r="D330" s="143" t="s">
        <v>219</v>
      </c>
      <c r="F330" s="144" t="s">
        <v>1923</v>
      </c>
      <c r="I330" s="145"/>
      <c r="L330" s="31"/>
      <c r="M330" s="146"/>
      <c r="T330" s="52"/>
      <c r="AT330" s="16" t="s">
        <v>219</v>
      </c>
      <c r="AU330" s="16" t="s">
        <v>81</v>
      </c>
    </row>
    <row r="331" spans="2:47" s="1" customFormat="1" ht="10.2">
      <c r="B331" s="31"/>
      <c r="D331" s="147" t="s">
        <v>221</v>
      </c>
      <c r="F331" s="148" t="s">
        <v>1924</v>
      </c>
      <c r="I331" s="145"/>
      <c r="L331" s="31"/>
      <c r="M331" s="146"/>
      <c r="T331" s="52"/>
      <c r="AT331" s="16" t="s">
        <v>221</v>
      </c>
      <c r="AU331" s="16" t="s">
        <v>81</v>
      </c>
    </row>
    <row r="332" spans="2:65" s="1" customFormat="1" ht="33" customHeight="1">
      <c r="B332" s="31"/>
      <c r="C332" s="130" t="s">
        <v>631</v>
      </c>
      <c r="D332" s="130" t="s">
        <v>212</v>
      </c>
      <c r="E332" s="131" t="s">
        <v>1925</v>
      </c>
      <c r="F332" s="132" t="s">
        <v>1926</v>
      </c>
      <c r="G332" s="133" t="s">
        <v>578</v>
      </c>
      <c r="H332" s="134">
        <v>1</v>
      </c>
      <c r="I332" s="135"/>
      <c r="J332" s="136">
        <f>ROUND(I332*H332,2)</f>
        <v>0</v>
      </c>
      <c r="K332" s="132" t="s">
        <v>216</v>
      </c>
      <c r="L332" s="31"/>
      <c r="M332" s="137" t="s">
        <v>19</v>
      </c>
      <c r="N332" s="138" t="s">
        <v>43</v>
      </c>
      <c r="P332" s="139">
        <f>O332*H332</f>
        <v>0</v>
      </c>
      <c r="Q332" s="139">
        <v>0.00493</v>
      </c>
      <c r="R332" s="139">
        <f>Q332*H332</f>
        <v>0.00493</v>
      </c>
      <c r="S332" s="139">
        <v>0</v>
      </c>
      <c r="T332" s="140">
        <f>S332*H332</f>
        <v>0</v>
      </c>
      <c r="AR332" s="141" t="s">
        <v>311</v>
      </c>
      <c r="AT332" s="141" t="s">
        <v>212</v>
      </c>
      <c r="AU332" s="141" t="s">
        <v>81</v>
      </c>
      <c r="AY332" s="16" t="s">
        <v>210</v>
      </c>
      <c r="BE332" s="142">
        <f>IF(N332="základní",J332,0)</f>
        <v>0</v>
      </c>
      <c r="BF332" s="142">
        <f>IF(N332="snížená",J332,0)</f>
        <v>0</v>
      </c>
      <c r="BG332" s="142">
        <f>IF(N332="zákl. přenesená",J332,0)</f>
        <v>0</v>
      </c>
      <c r="BH332" s="142">
        <f>IF(N332="sníž. přenesená",J332,0)</f>
        <v>0</v>
      </c>
      <c r="BI332" s="142">
        <f>IF(N332="nulová",J332,0)</f>
        <v>0</v>
      </c>
      <c r="BJ332" s="16" t="s">
        <v>79</v>
      </c>
      <c r="BK332" s="142">
        <f>ROUND(I332*H332,2)</f>
        <v>0</v>
      </c>
      <c r="BL332" s="16" t="s">
        <v>311</v>
      </c>
      <c r="BM332" s="141" t="s">
        <v>2861</v>
      </c>
    </row>
    <row r="333" spans="2:47" s="1" customFormat="1" ht="28.8">
      <c r="B333" s="31"/>
      <c r="D333" s="143" t="s">
        <v>219</v>
      </c>
      <c r="F333" s="144" t="s">
        <v>1928</v>
      </c>
      <c r="I333" s="145"/>
      <c r="L333" s="31"/>
      <c r="M333" s="146"/>
      <c r="T333" s="52"/>
      <c r="AT333" s="16" t="s">
        <v>219</v>
      </c>
      <c r="AU333" s="16" t="s">
        <v>81</v>
      </c>
    </row>
    <row r="334" spans="2:47" s="1" customFormat="1" ht="10.2">
      <c r="B334" s="31"/>
      <c r="D334" s="147" t="s">
        <v>221</v>
      </c>
      <c r="F334" s="148" t="s">
        <v>1929</v>
      </c>
      <c r="I334" s="145"/>
      <c r="L334" s="31"/>
      <c r="M334" s="146"/>
      <c r="T334" s="52"/>
      <c r="AT334" s="16" t="s">
        <v>221</v>
      </c>
      <c r="AU334" s="16" t="s">
        <v>81</v>
      </c>
    </row>
    <row r="335" spans="2:65" s="1" customFormat="1" ht="24.15" customHeight="1">
      <c r="B335" s="31"/>
      <c r="C335" s="130" t="s">
        <v>637</v>
      </c>
      <c r="D335" s="130" t="s">
        <v>212</v>
      </c>
      <c r="E335" s="131" t="s">
        <v>2862</v>
      </c>
      <c r="F335" s="132" t="s">
        <v>2863</v>
      </c>
      <c r="G335" s="133" t="s">
        <v>578</v>
      </c>
      <c r="H335" s="134">
        <v>2</v>
      </c>
      <c r="I335" s="135"/>
      <c r="J335" s="136">
        <f>ROUND(I335*H335,2)</f>
        <v>0</v>
      </c>
      <c r="K335" s="132" t="s">
        <v>216</v>
      </c>
      <c r="L335" s="31"/>
      <c r="M335" s="137" t="s">
        <v>19</v>
      </c>
      <c r="N335" s="138" t="s">
        <v>43</v>
      </c>
      <c r="P335" s="139">
        <f>O335*H335</f>
        <v>0</v>
      </c>
      <c r="Q335" s="139">
        <v>0.01475</v>
      </c>
      <c r="R335" s="139">
        <f>Q335*H335</f>
        <v>0.0295</v>
      </c>
      <c r="S335" s="139">
        <v>0</v>
      </c>
      <c r="T335" s="140">
        <f>S335*H335</f>
        <v>0</v>
      </c>
      <c r="AR335" s="141" t="s">
        <v>311</v>
      </c>
      <c r="AT335" s="141" t="s">
        <v>212</v>
      </c>
      <c r="AU335" s="141" t="s">
        <v>81</v>
      </c>
      <c r="AY335" s="16" t="s">
        <v>210</v>
      </c>
      <c r="BE335" s="142">
        <f>IF(N335="základní",J335,0)</f>
        <v>0</v>
      </c>
      <c r="BF335" s="142">
        <f>IF(N335="snížená",J335,0)</f>
        <v>0</v>
      </c>
      <c r="BG335" s="142">
        <f>IF(N335="zákl. přenesená",J335,0)</f>
        <v>0</v>
      </c>
      <c r="BH335" s="142">
        <f>IF(N335="sníž. přenesená",J335,0)</f>
        <v>0</v>
      </c>
      <c r="BI335" s="142">
        <f>IF(N335="nulová",J335,0)</f>
        <v>0</v>
      </c>
      <c r="BJ335" s="16" t="s">
        <v>79</v>
      </c>
      <c r="BK335" s="142">
        <f>ROUND(I335*H335,2)</f>
        <v>0</v>
      </c>
      <c r="BL335" s="16" t="s">
        <v>311</v>
      </c>
      <c r="BM335" s="141" t="s">
        <v>2864</v>
      </c>
    </row>
    <row r="336" spans="2:47" s="1" customFormat="1" ht="19.2">
      <c r="B336" s="31"/>
      <c r="D336" s="143" t="s">
        <v>219</v>
      </c>
      <c r="F336" s="144" t="s">
        <v>2865</v>
      </c>
      <c r="I336" s="145"/>
      <c r="L336" s="31"/>
      <c r="M336" s="146"/>
      <c r="T336" s="52"/>
      <c r="AT336" s="16" t="s">
        <v>219</v>
      </c>
      <c r="AU336" s="16" t="s">
        <v>81</v>
      </c>
    </row>
    <row r="337" spans="2:47" s="1" customFormat="1" ht="10.2">
      <c r="B337" s="31"/>
      <c r="D337" s="147" t="s">
        <v>221</v>
      </c>
      <c r="F337" s="148" t="s">
        <v>2866</v>
      </c>
      <c r="I337" s="145"/>
      <c r="L337" s="31"/>
      <c r="M337" s="146"/>
      <c r="T337" s="52"/>
      <c r="AT337" s="16" t="s">
        <v>221</v>
      </c>
      <c r="AU337" s="16" t="s">
        <v>81</v>
      </c>
    </row>
    <row r="338" spans="2:65" s="1" customFormat="1" ht="24.15" customHeight="1">
      <c r="B338" s="31"/>
      <c r="C338" s="130" t="s">
        <v>642</v>
      </c>
      <c r="D338" s="130" t="s">
        <v>212</v>
      </c>
      <c r="E338" s="131" t="s">
        <v>1935</v>
      </c>
      <c r="F338" s="132" t="s">
        <v>1936</v>
      </c>
      <c r="G338" s="133" t="s">
        <v>578</v>
      </c>
      <c r="H338" s="134">
        <v>1</v>
      </c>
      <c r="I338" s="135"/>
      <c r="J338" s="136">
        <f>ROUND(I338*H338,2)</f>
        <v>0</v>
      </c>
      <c r="K338" s="132" t="s">
        <v>216</v>
      </c>
      <c r="L338" s="31"/>
      <c r="M338" s="137" t="s">
        <v>19</v>
      </c>
      <c r="N338" s="138" t="s">
        <v>43</v>
      </c>
      <c r="P338" s="139">
        <f>O338*H338</f>
        <v>0</v>
      </c>
      <c r="Q338" s="139">
        <v>0.01066</v>
      </c>
      <c r="R338" s="139">
        <f>Q338*H338</f>
        <v>0.01066</v>
      </c>
      <c r="S338" s="139">
        <v>0</v>
      </c>
      <c r="T338" s="140">
        <f>S338*H338</f>
        <v>0</v>
      </c>
      <c r="AR338" s="141" t="s">
        <v>311</v>
      </c>
      <c r="AT338" s="141" t="s">
        <v>212</v>
      </c>
      <c r="AU338" s="141" t="s">
        <v>81</v>
      </c>
      <c r="AY338" s="16" t="s">
        <v>210</v>
      </c>
      <c r="BE338" s="142">
        <f>IF(N338="základní",J338,0)</f>
        <v>0</v>
      </c>
      <c r="BF338" s="142">
        <f>IF(N338="snížená",J338,0)</f>
        <v>0</v>
      </c>
      <c r="BG338" s="142">
        <f>IF(N338="zákl. přenesená",J338,0)</f>
        <v>0</v>
      </c>
      <c r="BH338" s="142">
        <f>IF(N338="sníž. přenesená",J338,0)</f>
        <v>0</v>
      </c>
      <c r="BI338" s="142">
        <f>IF(N338="nulová",J338,0)</f>
        <v>0</v>
      </c>
      <c r="BJ338" s="16" t="s">
        <v>79</v>
      </c>
      <c r="BK338" s="142">
        <f>ROUND(I338*H338,2)</f>
        <v>0</v>
      </c>
      <c r="BL338" s="16" t="s">
        <v>311</v>
      </c>
      <c r="BM338" s="141" t="s">
        <v>2867</v>
      </c>
    </row>
    <row r="339" spans="2:47" s="1" customFormat="1" ht="28.8">
      <c r="B339" s="31"/>
      <c r="D339" s="143" t="s">
        <v>219</v>
      </c>
      <c r="F339" s="144" t="s">
        <v>1938</v>
      </c>
      <c r="I339" s="145"/>
      <c r="L339" s="31"/>
      <c r="M339" s="146"/>
      <c r="T339" s="52"/>
      <c r="AT339" s="16" t="s">
        <v>219</v>
      </c>
      <c r="AU339" s="16" t="s">
        <v>81</v>
      </c>
    </row>
    <row r="340" spans="2:47" s="1" customFormat="1" ht="10.2">
      <c r="B340" s="31"/>
      <c r="D340" s="147" t="s">
        <v>221</v>
      </c>
      <c r="F340" s="148" t="s">
        <v>1939</v>
      </c>
      <c r="I340" s="145"/>
      <c r="L340" s="31"/>
      <c r="M340" s="146"/>
      <c r="T340" s="52"/>
      <c r="AT340" s="16" t="s">
        <v>221</v>
      </c>
      <c r="AU340" s="16" t="s">
        <v>81</v>
      </c>
    </row>
    <row r="341" spans="2:65" s="1" customFormat="1" ht="24.15" customHeight="1">
      <c r="B341" s="31"/>
      <c r="C341" s="130" t="s">
        <v>649</v>
      </c>
      <c r="D341" s="130" t="s">
        <v>212</v>
      </c>
      <c r="E341" s="131" t="s">
        <v>2868</v>
      </c>
      <c r="F341" s="132" t="s">
        <v>2869</v>
      </c>
      <c r="G341" s="133" t="s">
        <v>578</v>
      </c>
      <c r="H341" s="134">
        <v>1</v>
      </c>
      <c r="I341" s="135"/>
      <c r="J341" s="136">
        <f>ROUND(I341*H341,2)</f>
        <v>0</v>
      </c>
      <c r="K341" s="132" t="s">
        <v>216</v>
      </c>
      <c r="L341" s="31"/>
      <c r="M341" s="137" t="s">
        <v>19</v>
      </c>
      <c r="N341" s="138" t="s">
        <v>43</v>
      </c>
      <c r="P341" s="139">
        <f>O341*H341</f>
        <v>0</v>
      </c>
      <c r="Q341" s="139">
        <v>0.07234</v>
      </c>
      <c r="R341" s="139">
        <f>Q341*H341</f>
        <v>0.07234</v>
      </c>
      <c r="S341" s="139">
        <v>0</v>
      </c>
      <c r="T341" s="140">
        <f>S341*H341</f>
        <v>0</v>
      </c>
      <c r="AR341" s="141" t="s">
        <v>311</v>
      </c>
      <c r="AT341" s="141" t="s">
        <v>212</v>
      </c>
      <c r="AU341" s="141" t="s">
        <v>81</v>
      </c>
      <c r="AY341" s="16" t="s">
        <v>210</v>
      </c>
      <c r="BE341" s="142">
        <f>IF(N341="základní",J341,0)</f>
        <v>0</v>
      </c>
      <c r="BF341" s="142">
        <f>IF(N341="snížená",J341,0)</f>
        <v>0</v>
      </c>
      <c r="BG341" s="142">
        <f>IF(N341="zákl. přenesená",J341,0)</f>
        <v>0</v>
      </c>
      <c r="BH341" s="142">
        <f>IF(N341="sníž. přenesená",J341,0)</f>
        <v>0</v>
      </c>
      <c r="BI341" s="142">
        <f>IF(N341="nulová",J341,0)</f>
        <v>0</v>
      </c>
      <c r="BJ341" s="16" t="s">
        <v>79</v>
      </c>
      <c r="BK341" s="142">
        <f>ROUND(I341*H341,2)</f>
        <v>0</v>
      </c>
      <c r="BL341" s="16" t="s">
        <v>311</v>
      </c>
      <c r="BM341" s="141" t="s">
        <v>2870</v>
      </c>
    </row>
    <row r="342" spans="2:47" s="1" customFormat="1" ht="28.8">
      <c r="B342" s="31"/>
      <c r="D342" s="143" t="s">
        <v>219</v>
      </c>
      <c r="F342" s="144" t="s">
        <v>2871</v>
      </c>
      <c r="I342" s="145"/>
      <c r="L342" s="31"/>
      <c r="M342" s="146"/>
      <c r="T342" s="52"/>
      <c r="AT342" s="16" t="s">
        <v>219</v>
      </c>
      <c r="AU342" s="16" t="s">
        <v>81</v>
      </c>
    </row>
    <row r="343" spans="2:47" s="1" customFormat="1" ht="10.2">
      <c r="B343" s="31"/>
      <c r="D343" s="147" t="s">
        <v>221</v>
      </c>
      <c r="F343" s="148" t="s">
        <v>2872</v>
      </c>
      <c r="I343" s="145"/>
      <c r="L343" s="31"/>
      <c r="M343" s="146"/>
      <c r="T343" s="52"/>
      <c r="AT343" s="16" t="s">
        <v>221</v>
      </c>
      <c r="AU343" s="16" t="s">
        <v>81</v>
      </c>
    </row>
    <row r="344" spans="2:65" s="1" customFormat="1" ht="24.15" customHeight="1">
      <c r="B344" s="31"/>
      <c r="C344" s="130" t="s">
        <v>654</v>
      </c>
      <c r="D344" s="130" t="s">
        <v>212</v>
      </c>
      <c r="E344" s="131" t="s">
        <v>1940</v>
      </c>
      <c r="F344" s="132" t="s">
        <v>1941</v>
      </c>
      <c r="G344" s="133" t="s">
        <v>578</v>
      </c>
      <c r="H344" s="134">
        <v>16</v>
      </c>
      <c r="I344" s="135"/>
      <c r="J344" s="136">
        <f>ROUND(I344*H344,2)</f>
        <v>0</v>
      </c>
      <c r="K344" s="132" t="s">
        <v>216</v>
      </c>
      <c r="L344" s="31"/>
      <c r="M344" s="137" t="s">
        <v>19</v>
      </c>
      <c r="N344" s="138" t="s">
        <v>43</v>
      </c>
      <c r="P344" s="139">
        <f>O344*H344</f>
        <v>0</v>
      </c>
      <c r="Q344" s="139">
        <v>0.00024</v>
      </c>
      <c r="R344" s="139">
        <f>Q344*H344</f>
        <v>0.00384</v>
      </c>
      <c r="S344" s="139">
        <v>0</v>
      </c>
      <c r="T344" s="140">
        <f>S344*H344</f>
        <v>0</v>
      </c>
      <c r="AR344" s="141" t="s">
        <v>311</v>
      </c>
      <c r="AT344" s="141" t="s">
        <v>212</v>
      </c>
      <c r="AU344" s="141" t="s">
        <v>81</v>
      </c>
      <c r="AY344" s="16" t="s">
        <v>210</v>
      </c>
      <c r="BE344" s="142">
        <f>IF(N344="základní",J344,0)</f>
        <v>0</v>
      </c>
      <c r="BF344" s="142">
        <f>IF(N344="snížená",J344,0)</f>
        <v>0</v>
      </c>
      <c r="BG344" s="142">
        <f>IF(N344="zákl. přenesená",J344,0)</f>
        <v>0</v>
      </c>
      <c r="BH344" s="142">
        <f>IF(N344="sníž. přenesená",J344,0)</f>
        <v>0</v>
      </c>
      <c r="BI344" s="142">
        <f>IF(N344="nulová",J344,0)</f>
        <v>0</v>
      </c>
      <c r="BJ344" s="16" t="s">
        <v>79</v>
      </c>
      <c r="BK344" s="142">
        <f>ROUND(I344*H344,2)</f>
        <v>0</v>
      </c>
      <c r="BL344" s="16" t="s">
        <v>311</v>
      </c>
      <c r="BM344" s="141" t="s">
        <v>2873</v>
      </c>
    </row>
    <row r="345" spans="2:47" s="1" customFormat="1" ht="10.2">
      <c r="B345" s="31"/>
      <c r="D345" s="143" t="s">
        <v>219</v>
      </c>
      <c r="F345" s="144" t="s">
        <v>1943</v>
      </c>
      <c r="I345" s="145"/>
      <c r="L345" s="31"/>
      <c r="M345" s="146"/>
      <c r="T345" s="52"/>
      <c r="AT345" s="16" t="s">
        <v>219</v>
      </c>
      <c r="AU345" s="16" t="s">
        <v>81</v>
      </c>
    </row>
    <row r="346" spans="2:47" s="1" customFormat="1" ht="10.2">
      <c r="B346" s="31"/>
      <c r="D346" s="147" t="s">
        <v>221</v>
      </c>
      <c r="F346" s="148" t="s">
        <v>1944</v>
      </c>
      <c r="I346" s="145"/>
      <c r="L346" s="31"/>
      <c r="M346" s="146"/>
      <c r="T346" s="52"/>
      <c r="AT346" s="16" t="s">
        <v>221</v>
      </c>
      <c r="AU346" s="16" t="s">
        <v>81</v>
      </c>
    </row>
    <row r="347" spans="2:65" s="1" customFormat="1" ht="16.5" customHeight="1">
      <c r="B347" s="31"/>
      <c r="C347" s="130" t="s">
        <v>661</v>
      </c>
      <c r="D347" s="130" t="s">
        <v>212</v>
      </c>
      <c r="E347" s="131" t="s">
        <v>1945</v>
      </c>
      <c r="F347" s="132" t="s">
        <v>1946</v>
      </c>
      <c r="G347" s="133" t="s">
        <v>297</v>
      </c>
      <c r="H347" s="134">
        <v>2</v>
      </c>
      <c r="I347" s="135"/>
      <c r="J347" s="136">
        <f>ROUND(I347*H347,2)</f>
        <v>0</v>
      </c>
      <c r="K347" s="132" t="s">
        <v>216</v>
      </c>
      <c r="L347" s="31"/>
      <c r="M347" s="137" t="s">
        <v>19</v>
      </c>
      <c r="N347" s="138" t="s">
        <v>43</v>
      </c>
      <c r="P347" s="139">
        <f>O347*H347</f>
        <v>0</v>
      </c>
      <c r="Q347" s="139">
        <v>0.00109</v>
      </c>
      <c r="R347" s="139">
        <f>Q347*H347</f>
        <v>0.00218</v>
      </c>
      <c r="S347" s="139">
        <v>0</v>
      </c>
      <c r="T347" s="140">
        <f>S347*H347</f>
        <v>0</v>
      </c>
      <c r="AR347" s="141" t="s">
        <v>311</v>
      </c>
      <c r="AT347" s="141" t="s">
        <v>212</v>
      </c>
      <c r="AU347" s="141" t="s">
        <v>81</v>
      </c>
      <c r="AY347" s="16" t="s">
        <v>210</v>
      </c>
      <c r="BE347" s="142">
        <f>IF(N347="základní",J347,0)</f>
        <v>0</v>
      </c>
      <c r="BF347" s="142">
        <f>IF(N347="snížená",J347,0)</f>
        <v>0</v>
      </c>
      <c r="BG347" s="142">
        <f>IF(N347="zákl. přenesená",J347,0)</f>
        <v>0</v>
      </c>
      <c r="BH347" s="142">
        <f>IF(N347="sníž. přenesená",J347,0)</f>
        <v>0</v>
      </c>
      <c r="BI347" s="142">
        <f>IF(N347="nulová",J347,0)</f>
        <v>0</v>
      </c>
      <c r="BJ347" s="16" t="s">
        <v>79</v>
      </c>
      <c r="BK347" s="142">
        <f>ROUND(I347*H347,2)</f>
        <v>0</v>
      </c>
      <c r="BL347" s="16" t="s">
        <v>311</v>
      </c>
      <c r="BM347" s="141" t="s">
        <v>2874</v>
      </c>
    </row>
    <row r="348" spans="2:47" s="1" customFormat="1" ht="19.2">
      <c r="B348" s="31"/>
      <c r="D348" s="143" t="s">
        <v>219</v>
      </c>
      <c r="F348" s="144" t="s">
        <v>1948</v>
      </c>
      <c r="I348" s="145"/>
      <c r="L348" s="31"/>
      <c r="M348" s="146"/>
      <c r="T348" s="52"/>
      <c r="AT348" s="16" t="s">
        <v>219</v>
      </c>
      <c r="AU348" s="16" t="s">
        <v>81</v>
      </c>
    </row>
    <row r="349" spans="2:47" s="1" customFormat="1" ht="10.2">
      <c r="B349" s="31"/>
      <c r="D349" s="147" t="s">
        <v>221</v>
      </c>
      <c r="F349" s="148" t="s">
        <v>1949</v>
      </c>
      <c r="I349" s="145"/>
      <c r="L349" s="31"/>
      <c r="M349" s="146"/>
      <c r="T349" s="52"/>
      <c r="AT349" s="16" t="s">
        <v>221</v>
      </c>
      <c r="AU349" s="16" t="s">
        <v>81</v>
      </c>
    </row>
    <row r="350" spans="2:65" s="1" customFormat="1" ht="24.15" customHeight="1">
      <c r="B350" s="31"/>
      <c r="C350" s="130" t="s">
        <v>668</v>
      </c>
      <c r="D350" s="130" t="s">
        <v>212</v>
      </c>
      <c r="E350" s="131" t="s">
        <v>2875</v>
      </c>
      <c r="F350" s="132" t="s">
        <v>2876</v>
      </c>
      <c r="G350" s="133" t="s">
        <v>578</v>
      </c>
      <c r="H350" s="134">
        <v>2</v>
      </c>
      <c r="I350" s="135"/>
      <c r="J350" s="136">
        <f>ROUND(I350*H350,2)</f>
        <v>0</v>
      </c>
      <c r="K350" s="132" t="s">
        <v>216</v>
      </c>
      <c r="L350" s="31"/>
      <c r="M350" s="137" t="s">
        <v>19</v>
      </c>
      <c r="N350" s="138" t="s">
        <v>43</v>
      </c>
      <c r="P350" s="139">
        <f>O350*H350</f>
        <v>0</v>
      </c>
      <c r="Q350" s="139">
        <v>0.00172</v>
      </c>
      <c r="R350" s="139">
        <f>Q350*H350</f>
        <v>0.00344</v>
      </c>
      <c r="S350" s="139">
        <v>0</v>
      </c>
      <c r="T350" s="140">
        <f>S350*H350</f>
        <v>0</v>
      </c>
      <c r="AR350" s="141" t="s">
        <v>311</v>
      </c>
      <c r="AT350" s="141" t="s">
        <v>212</v>
      </c>
      <c r="AU350" s="141" t="s">
        <v>81</v>
      </c>
      <c r="AY350" s="16" t="s">
        <v>210</v>
      </c>
      <c r="BE350" s="142">
        <f>IF(N350="základní",J350,0)</f>
        <v>0</v>
      </c>
      <c r="BF350" s="142">
        <f>IF(N350="snížená",J350,0)</f>
        <v>0</v>
      </c>
      <c r="BG350" s="142">
        <f>IF(N350="zákl. přenesená",J350,0)</f>
        <v>0</v>
      </c>
      <c r="BH350" s="142">
        <f>IF(N350="sníž. přenesená",J350,0)</f>
        <v>0</v>
      </c>
      <c r="BI350" s="142">
        <f>IF(N350="nulová",J350,0)</f>
        <v>0</v>
      </c>
      <c r="BJ350" s="16" t="s">
        <v>79</v>
      </c>
      <c r="BK350" s="142">
        <f>ROUND(I350*H350,2)</f>
        <v>0</v>
      </c>
      <c r="BL350" s="16" t="s">
        <v>311</v>
      </c>
      <c r="BM350" s="141" t="s">
        <v>2877</v>
      </c>
    </row>
    <row r="351" spans="2:47" s="1" customFormat="1" ht="19.2">
      <c r="B351" s="31"/>
      <c r="D351" s="143" t="s">
        <v>219</v>
      </c>
      <c r="F351" s="144" t="s">
        <v>2878</v>
      </c>
      <c r="I351" s="145"/>
      <c r="L351" s="31"/>
      <c r="M351" s="146"/>
      <c r="T351" s="52"/>
      <c r="AT351" s="16" t="s">
        <v>219</v>
      </c>
      <c r="AU351" s="16" t="s">
        <v>81</v>
      </c>
    </row>
    <row r="352" spans="2:47" s="1" customFormat="1" ht="10.2">
      <c r="B352" s="31"/>
      <c r="D352" s="147" t="s">
        <v>221</v>
      </c>
      <c r="F352" s="148" t="s">
        <v>2879</v>
      </c>
      <c r="I352" s="145"/>
      <c r="L352" s="31"/>
      <c r="M352" s="146"/>
      <c r="T352" s="52"/>
      <c r="AT352" s="16" t="s">
        <v>221</v>
      </c>
      <c r="AU352" s="16" t="s">
        <v>81</v>
      </c>
    </row>
    <row r="353" spans="2:65" s="1" customFormat="1" ht="24.15" customHeight="1">
      <c r="B353" s="31"/>
      <c r="C353" s="130" t="s">
        <v>677</v>
      </c>
      <c r="D353" s="130" t="s">
        <v>212</v>
      </c>
      <c r="E353" s="131" t="s">
        <v>1960</v>
      </c>
      <c r="F353" s="132" t="s">
        <v>1961</v>
      </c>
      <c r="G353" s="133" t="s">
        <v>578</v>
      </c>
      <c r="H353" s="134">
        <v>1</v>
      </c>
      <c r="I353" s="135"/>
      <c r="J353" s="136">
        <f>ROUND(I353*H353,2)</f>
        <v>0</v>
      </c>
      <c r="K353" s="132" t="s">
        <v>216</v>
      </c>
      <c r="L353" s="31"/>
      <c r="M353" s="137" t="s">
        <v>19</v>
      </c>
      <c r="N353" s="138" t="s">
        <v>43</v>
      </c>
      <c r="P353" s="139">
        <f>O353*H353</f>
        <v>0</v>
      </c>
      <c r="Q353" s="139">
        <v>0.0018</v>
      </c>
      <c r="R353" s="139">
        <f>Q353*H353</f>
        <v>0.0018</v>
      </c>
      <c r="S353" s="139">
        <v>0</v>
      </c>
      <c r="T353" s="140">
        <f>S353*H353</f>
        <v>0</v>
      </c>
      <c r="AR353" s="141" t="s">
        <v>311</v>
      </c>
      <c r="AT353" s="141" t="s">
        <v>212</v>
      </c>
      <c r="AU353" s="141" t="s">
        <v>81</v>
      </c>
      <c r="AY353" s="16" t="s">
        <v>210</v>
      </c>
      <c r="BE353" s="142">
        <f>IF(N353="základní",J353,0)</f>
        <v>0</v>
      </c>
      <c r="BF353" s="142">
        <f>IF(N353="snížená",J353,0)</f>
        <v>0</v>
      </c>
      <c r="BG353" s="142">
        <f>IF(N353="zákl. přenesená",J353,0)</f>
        <v>0</v>
      </c>
      <c r="BH353" s="142">
        <f>IF(N353="sníž. přenesená",J353,0)</f>
        <v>0</v>
      </c>
      <c r="BI353" s="142">
        <f>IF(N353="nulová",J353,0)</f>
        <v>0</v>
      </c>
      <c r="BJ353" s="16" t="s">
        <v>79</v>
      </c>
      <c r="BK353" s="142">
        <f>ROUND(I353*H353,2)</f>
        <v>0</v>
      </c>
      <c r="BL353" s="16" t="s">
        <v>311</v>
      </c>
      <c r="BM353" s="141" t="s">
        <v>2880</v>
      </c>
    </row>
    <row r="354" spans="2:47" s="1" customFormat="1" ht="19.2">
      <c r="B354" s="31"/>
      <c r="D354" s="143" t="s">
        <v>219</v>
      </c>
      <c r="F354" s="144" t="s">
        <v>1963</v>
      </c>
      <c r="I354" s="145"/>
      <c r="L354" s="31"/>
      <c r="M354" s="146"/>
      <c r="T354" s="52"/>
      <c r="AT354" s="16" t="s">
        <v>219</v>
      </c>
      <c r="AU354" s="16" t="s">
        <v>81</v>
      </c>
    </row>
    <row r="355" spans="2:47" s="1" customFormat="1" ht="10.2">
      <c r="B355" s="31"/>
      <c r="D355" s="147" t="s">
        <v>221</v>
      </c>
      <c r="F355" s="148" t="s">
        <v>1964</v>
      </c>
      <c r="I355" s="145"/>
      <c r="L355" s="31"/>
      <c r="M355" s="146"/>
      <c r="T355" s="52"/>
      <c r="AT355" s="16" t="s">
        <v>221</v>
      </c>
      <c r="AU355" s="16" t="s">
        <v>81</v>
      </c>
    </row>
    <row r="356" spans="2:65" s="1" customFormat="1" ht="21.75" customHeight="1">
      <c r="B356" s="31"/>
      <c r="C356" s="130" t="s">
        <v>684</v>
      </c>
      <c r="D356" s="130" t="s">
        <v>212</v>
      </c>
      <c r="E356" s="131" t="s">
        <v>2881</v>
      </c>
      <c r="F356" s="132" t="s">
        <v>2882</v>
      </c>
      <c r="G356" s="133" t="s">
        <v>578</v>
      </c>
      <c r="H356" s="134">
        <v>4</v>
      </c>
      <c r="I356" s="135"/>
      <c r="J356" s="136">
        <f>ROUND(I356*H356,2)</f>
        <v>0</v>
      </c>
      <c r="K356" s="132" t="s">
        <v>216</v>
      </c>
      <c r="L356" s="31"/>
      <c r="M356" s="137" t="s">
        <v>19</v>
      </c>
      <c r="N356" s="138" t="s">
        <v>43</v>
      </c>
      <c r="P356" s="139">
        <f>O356*H356</f>
        <v>0</v>
      </c>
      <c r="Q356" s="139">
        <v>0.0018</v>
      </c>
      <c r="R356" s="139">
        <f>Q356*H356</f>
        <v>0.0072</v>
      </c>
      <c r="S356" s="139">
        <v>0</v>
      </c>
      <c r="T356" s="140">
        <f>S356*H356</f>
        <v>0</v>
      </c>
      <c r="AR356" s="141" t="s">
        <v>311</v>
      </c>
      <c r="AT356" s="141" t="s">
        <v>212</v>
      </c>
      <c r="AU356" s="141" t="s">
        <v>81</v>
      </c>
      <c r="AY356" s="16" t="s">
        <v>210</v>
      </c>
      <c r="BE356" s="142">
        <f>IF(N356="základní",J356,0)</f>
        <v>0</v>
      </c>
      <c r="BF356" s="142">
        <f>IF(N356="snížená",J356,0)</f>
        <v>0</v>
      </c>
      <c r="BG356" s="142">
        <f>IF(N356="zákl. přenesená",J356,0)</f>
        <v>0</v>
      </c>
      <c r="BH356" s="142">
        <f>IF(N356="sníž. přenesená",J356,0)</f>
        <v>0</v>
      </c>
      <c r="BI356" s="142">
        <f>IF(N356="nulová",J356,0)</f>
        <v>0</v>
      </c>
      <c r="BJ356" s="16" t="s">
        <v>79</v>
      </c>
      <c r="BK356" s="142">
        <f>ROUND(I356*H356,2)</f>
        <v>0</v>
      </c>
      <c r="BL356" s="16" t="s">
        <v>311</v>
      </c>
      <c r="BM356" s="141" t="s">
        <v>2883</v>
      </c>
    </row>
    <row r="357" spans="2:47" s="1" customFormat="1" ht="10.2">
      <c r="B357" s="31"/>
      <c r="D357" s="143" t="s">
        <v>219</v>
      </c>
      <c r="F357" s="144" t="s">
        <v>2884</v>
      </c>
      <c r="I357" s="145"/>
      <c r="L357" s="31"/>
      <c r="M357" s="146"/>
      <c r="T357" s="52"/>
      <c r="AT357" s="16" t="s">
        <v>219</v>
      </c>
      <c r="AU357" s="16" t="s">
        <v>81</v>
      </c>
    </row>
    <row r="358" spans="2:47" s="1" customFormat="1" ht="10.2">
      <c r="B358" s="31"/>
      <c r="D358" s="147" t="s">
        <v>221</v>
      </c>
      <c r="F358" s="148" t="s">
        <v>2885</v>
      </c>
      <c r="I358" s="145"/>
      <c r="L358" s="31"/>
      <c r="M358" s="146"/>
      <c r="T358" s="52"/>
      <c r="AT358" s="16" t="s">
        <v>221</v>
      </c>
      <c r="AU358" s="16" t="s">
        <v>81</v>
      </c>
    </row>
    <row r="359" spans="2:65" s="1" customFormat="1" ht="16.5" customHeight="1">
      <c r="B359" s="31"/>
      <c r="C359" s="130" t="s">
        <v>696</v>
      </c>
      <c r="D359" s="130" t="s">
        <v>212</v>
      </c>
      <c r="E359" s="131" t="s">
        <v>2886</v>
      </c>
      <c r="F359" s="132" t="s">
        <v>2887</v>
      </c>
      <c r="G359" s="133" t="s">
        <v>297</v>
      </c>
      <c r="H359" s="134">
        <v>1</v>
      </c>
      <c r="I359" s="135"/>
      <c r="J359" s="136">
        <f>ROUND(I359*H359,2)</f>
        <v>0</v>
      </c>
      <c r="K359" s="132" t="s">
        <v>19</v>
      </c>
      <c r="L359" s="31"/>
      <c r="M359" s="137" t="s">
        <v>19</v>
      </c>
      <c r="N359" s="138" t="s">
        <v>43</v>
      </c>
      <c r="P359" s="139">
        <f>O359*H359</f>
        <v>0</v>
      </c>
      <c r="Q359" s="139">
        <v>0</v>
      </c>
      <c r="R359" s="139">
        <f>Q359*H359</f>
        <v>0</v>
      </c>
      <c r="S359" s="139">
        <v>0</v>
      </c>
      <c r="T359" s="140">
        <f>S359*H359</f>
        <v>0</v>
      </c>
      <c r="AR359" s="141" t="s">
        <v>311</v>
      </c>
      <c r="AT359" s="141" t="s">
        <v>212</v>
      </c>
      <c r="AU359" s="141" t="s">
        <v>81</v>
      </c>
      <c r="AY359" s="16" t="s">
        <v>210</v>
      </c>
      <c r="BE359" s="142">
        <f>IF(N359="základní",J359,0)</f>
        <v>0</v>
      </c>
      <c r="BF359" s="142">
        <f>IF(N359="snížená",J359,0)</f>
        <v>0</v>
      </c>
      <c r="BG359" s="142">
        <f>IF(N359="zákl. přenesená",J359,0)</f>
        <v>0</v>
      </c>
      <c r="BH359" s="142">
        <f>IF(N359="sníž. přenesená",J359,0)</f>
        <v>0</v>
      </c>
      <c r="BI359" s="142">
        <f>IF(N359="nulová",J359,0)</f>
        <v>0</v>
      </c>
      <c r="BJ359" s="16" t="s">
        <v>79</v>
      </c>
      <c r="BK359" s="142">
        <f>ROUND(I359*H359,2)</f>
        <v>0</v>
      </c>
      <c r="BL359" s="16" t="s">
        <v>311</v>
      </c>
      <c r="BM359" s="141" t="s">
        <v>2888</v>
      </c>
    </row>
    <row r="360" spans="2:47" s="1" customFormat="1" ht="10.2">
      <c r="B360" s="31"/>
      <c r="D360" s="143" t="s">
        <v>219</v>
      </c>
      <c r="F360" s="144" t="s">
        <v>2887</v>
      </c>
      <c r="I360" s="145"/>
      <c r="L360" s="31"/>
      <c r="M360" s="146"/>
      <c r="T360" s="52"/>
      <c r="AT360" s="16" t="s">
        <v>219</v>
      </c>
      <c r="AU360" s="16" t="s">
        <v>81</v>
      </c>
    </row>
    <row r="361" spans="2:65" s="1" customFormat="1" ht="24.15" customHeight="1">
      <c r="B361" s="31"/>
      <c r="C361" s="130" t="s">
        <v>706</v>
      </c>
      <c r="D361" s="130" t="s">
        <v>212</v>
      </c>
      <c r="E361" s="131" t="s">
        <v>1965</v>
      </c>
      <c r="F361" s="132" t="s">
        <v>1966</v>
      </c>
      <c r="G361" s="133" t="s">
        <v>297</v>
      </c>
      <c r="H361" s="134">
        <v>1</v>
      </c>
      <c r="I361" s="135"/>
      <c r="J361" s="136">
        <f>ROUND(I361*H361,2)</f>
        <v>0</v>
      </c>
      <c r="K361" s="132" t="s">
        <v>216</v>
      </c>
      <c r="L361" s="31"/>
      <c r="M361" s="137" t="s">
        <v>19</v>
      </c>
      <c r="N361" s="138" t="s">
        <v>43</v>
      </c>
      <c r="P361" s="139">
        <f>O361*H361</f>
        <v>0</v>
      </c>
      <c r="Q361" s="139">
        <v>4E-05</v>
      </c>
      <c r="R361" s="139">
        <f>Q361*H361</f>
        <v>4E-05</v>
      </c>
      <c r="S361" s="139">
        <v>0</v>
      </c>
      <c r="T361" s="140">
        <f>S361*H361</f>
        <v>0</v>
      </c>
      <c r="AR361" s="141" t="s">
        <v>311</v>
      </c>
      <c r="AT361" s="141" t="s">
        <v>212</v>
      </c>
      <c r="AU361" s="141" t="s">
        <v>81</v>
      </c>
      <c r="AY361" s="16" t="s">
        <v>210</v>
      </c>
      <c r="BE361" s="142">
        <f>IF(N361="základní",J361,0)</f>
        <v>0</v>
      </c>
      <c r="BF361" s="142">
        <f>IF(N361="snížená",J361,0)</f>
        <v>0</v>
      </c>
      <c r="BG361" s="142">
        <f>IF(N361="zákl. přenesená",J361,0)</f>
        <v>0</v>
      </c>
      <c r="BH361" s="142">
        <f>IF(N361="sníž. přenesená",J361,0)</f>
        <v>0</v>
      </c>
      <c r="BI361" s="142">
        <f>IF(N361="nulová",J361,0)</f>
        <v>0</v>
      </c>
      <c r="BJ361" s="16" t="s">
        <v>79</v>
      </c>
      <c r="BK361" s="142">
        <f>ROUND(I361*H361,2)</f>
        <v>0</v>
      </c>
      <c r="BL361" s="16" t="s">
        <v>311</v>
      </c>
      <c r="BM361" s="141" t="s">
        <v>2889</v>
      </c>
    </row>
    <row r="362" spans="2:47" s="1" customFormat="1" ht="10.2">
      <c r="B362" s="31"/>
      <c r="D362" s="143" t="s">
        <v>219</v>
      </c>
      <c r="F362" s="144" t="s">
        <v>1968</v>
      </c>
      <c r="I362" s="145"/>
      <c r="L362" s="31"/>
      <c r="M362" s="146"/>
      <c r="T362" s="52"/>
      <c r="AT362" s="16" t="s">
        <v>219</v>
      </c>
      <c r="AU362" s="16" t="s">
        <v>81</v>
      </c>
    </row>
    <row r="363" spans="2:47" s="1" customFormat="1" ht="10.2">
      <c r="B363" s="31"/>
      <c r="D363" s="147" t="s">
        <v>221</v>
      </c>
      <c r="F363" s="148" t="s">
        <v>1969</v>
      </c>
      <c r="I363" s="145"/>
      <c r="L363" s="31"/>
      <c r="M363" s="146"/>
      <c r="T363" s="52"/>
      <c r="AT363" s="16" t="s">
        <v>221</v>
      </c>
      <c r="AU363" s="16" t="s">
        <v>81</v>
      </c>
    </row>
    <row r="364" spans="2:65" s="1" customFormat="1" ht="16.5" customHeight="1">
      <c r="B364" s="31"/>
      <c r="C364" s="156" t="s">
        <v>713</v>
      </c>
      <c r="D364" s="156" t="s">
        <v>240</v>
      </c>
      <c r="E364" s="157" t="s">
        <v>1970</v>
      </c>
      <c r="F364" s="158" t="s">
        <v>1971</v>
      </c>
      <c r="G364" s="159" t="s">
        <v>297</v>
      </c>
      <c r="H364" s="160">
        <v>1</v>
      </c>
      <c r="I364" s="161"/>
      <c r="J364" s="162">
        <f>ROUND(I364*H364,2)</f>
        <v>0</v>
      </c>
      <c r="K364" s="158" t="s">
        <v>19</v>
      </c>
      <c r="L364" s="163"/>
      <c r="M364" s="164" t="s">
        <v>19</v>
      </c>
      <c r="N364" s="165" t="s">
        <v>43</v>
      </c>
      <c r="P364" s="139">
        <f>O364*H364</f>
        <v>0</v>
      </c>
      <c r="Q364" s="139">
        <v>0</v>
      </c>
      <c r="R364" s="139">
        <f>Q364*H364</f>
        <v>0</v>
      </c>
      <c r="S364" s="139">
        <v>0</v>
      </c>
      <c r="T364" s="140">
        <f>S364*H364</f>
        <v>0</v>
      </c>
      <c r="AR364" s="141" t="s">
        <v>405</v>
      </c>
      <c r="AT364" s="141" t="s">
        <v>240</v>
      </c>
      <c r="AU364" s="141" t="s">
        <v>81</v>
      </c>
      <c r="AY364" s="16" t="s">
        <v>210</v>
      </c>
      <c r="BE364" s="142">
        <f>IF(N364="základní",J364,0)</f>
        <v>0</v>
      </c>
      <c r="BF364" s="142">
        <f>IF(N364="snížená",J364,0)</f>
        <v>0</v>
      </c>
      <c r="BG364" s="142">
        <f>IF(N364="zákl. přenesená",J364,0)</f>
        <v>0</v>
      </c>
      <c r="BH364" s="142">
        <f>IF(N364="sníž. přenesená",J364,0)</f>
        <v>0</v>
      </c>
      <c r="BI364" s="142">
        <f>IF(N364="nulová",J364,0)</f>
        <v>0</v>
      </c>
      <c r="BJ364" s="16" t="s">
        <v>79</v>
      </c>
      <c r="BK364" s="142">
        <f>ROUND(I364*H364,2)</f>
        <v>0</v>
      </c>
      <c r="BL364" s="16" t="s">
        <v>311</v>
      </c>
      <c r="BM364" s="141" t="s">
        <v>2890</v>
      </c>
    </row>
    <row r="365" spans="2:47" s="1" customFormat="1" ht="10.2">
      <c r="B365" s="31"/>
      <c r="D365" s="143" t="s">
        <v>219</v>
      </c>
      <c r="F365" s="144" t="s">
        <v>1971</v>
      </c>
      <c r="I365" s="145"/>
      <c r="L365" s="31"/>
      <c r="M365" s="146"/>
      <c r="T365" s="52"/>
      <c r="AT365" s="16" t="s">
        <v>219</v>
      </c>
      <c r="AU365" s="16" t="s">
        <v>81</v>
      </c>
    </row>
    <row r="366" spans="2:65" s="1" customFormat="1" ht="24.15" customHeight="1">
      <c r="B366" s="31"/>
      <c r="C366" s="130" t="s">
        <v>721</v>
      </c>
      <c r="D366" s="130" t="s">
        <v>212</v>
      </c>
      <c r="E366" s="131" t="s">
        <v>2891</v>
      </c>
      <c r="F366" s="132" t="s">
        <v>2892</v>
      </c>
      <c r="G366" s="133" t="s">
        <v>578</v>
      </c>
      <c r="H366" s="134">
        <v>1</v>
      </c>
      <c r="I366" s="135"/>
      <c r="J366" s="136">
        <f>ROUND(I366*H366,2)</f>
        <v>0</v>
      </c>
      <c r="K366" s="132" t="s">
        <v>216</v>
      </c>
      <c r="L366" s="31"/>
      <c r="M366" s="137" t="s">
        <v>19</v>
      </c>
      <c r="N366" s="138" t="s">
        <v>43</v>
      </c>
      <c r="P366" s="139">
        <f>O366*H366</f>
        <v>0</v>
      </c>
      <c r="Q366" s="139">
        <v>0.00184</v>
      </c>
      <c r="R366" s="139">
        <f>Q366*H366</f>
        <v>0.00184</v>
      </c>
      <c r="S366" s="139">
        <v>0</v>
      </c>
      <c r="T366" s="140">
        <f>S366*H366</f>
        <v>0</v>
      </c>
      <c r="AR366" s="141" t="s">
        <v>311</v>
      </c>
      <c r="AT366" s="141" t="s">
        <v>212</v>
      </c>
      <c r="AU366" s="141" t="s">
        <v>81</v>
      </c>
      <c r="AY366" s="16" t="s">
        <v>210</v>
      </c>
      <c r="BE366" s="142">
        <f>IF(N366="základní",J366,0)</f>
        <v>0</v>
      </c>
      <c r="BF366" s="142">
        <f>IF(N366="snížená",J366,0)</f>
        <v>0</v>
      </c>
      <c r="BG366" s="142">
        <f>IF(N366="zákl. přenesená",J366,0)</f>
        <v>0</v>
      </c>
      <c r="BH366" s="142">
        <f>IF(N366="sníž. přenesená",J366,0)</f>
        <v>0</v>
      </c>
      <c r="BI366" s="142">
        <f>IF(N366="nulová",J366,0)</f>
        <v>0</v>
      </c>
      <c r="BJ366" s="16" t="s">
        <v>79</v>
      </c>
      <c r="BK366" s="142">
        <f>ROUND(I366*H366,2)</f>
        <v>0</v>
      </c>
      <c r="BL366" s="16" t="s">
        <v>311</v>
      </c>
      <c r="BM366" s="141" t="s">
        <v>2893</v>
      </c>
    </row>
    <row r="367" spans="2:47" s="1" customFormat="1" ht="19.2">
      <c r="B367" s="31"/>
      <c r="D367" s="143" t="s">
        <v>219</v>
      </c>
      <c r="F367" s="144" t="s">
        <v>2894</v>
      </c>
      <c r="I367" s="145"/>
      <c r="L367" s="31"/>
      <c r="M367" s="146"/>
      <c r="T367" s="52"/>
      <c r="AT367" s="16" t="s">
        <v>219</v>
      </c>
      <c r="AU367" s="16" t="s">
        <v>81</v>
      </c>
    </row>
    <row r="368" spans="2:47" s="1" customFormat="1" ht="10.2">
      <c r="B368" s="31"/>
      <c r="D368" s="147" t="s">
        <v>221</v>
      </c>
      <c r="F368" s="148" t="s">
        <v>2895</v>
      </c>
      <c r="I368" s="145"/>
      <c r="L368" s="31"/>
      <c r="M368" s="146"/>
      <c r="T368" s="52"/>
      <c r="AT368" s="16" t="s">
        <v>221</v>
      </c>
      <c r="AU368" s="16" t="s">
        <v>81</v>
      </c>
    </row>
    <row r="369" spans="2:63" s="11" customFormat="1" ht="22.8" customHeight="1">
      <c r="B369" s="118"/>
      <c r="D369" s="119" t="s">
        <v>71</v>
      </c>
      <c r="E369" s="128" t="s">
        <v>749</v>
      </c>
      <c r="F369" s="128" t="s">
        <v>750</v>
      </c>
      <c r="I369" s="121"/>
      <c r="J369" s="129">
        <f>BK369</f>
        <v>0</v>
      </c>
      <c r="L369" s="118"/>
      <c r="M369" s="123"/>
      <c r="P369" s="124">
        <f>SUM(P370:P374)</f>
        <v>0</v>
      </c>
      <c r="R369" s="124">
        <f>SUM(R370:R374)</f>
        <v>0.0009299999999999999</v>
      </c>
      <c r="T369" s="125">
        <f>SUM(T370:T374)</f>
        <v>0</v>
      </c>
      <c r="AR369" s="119" t="s">
        <v>81</v>
      </c>
      <c r="AT369" s="126" t="s">
        <v>71</v>
      </c>
      <c r="AU369" s="126" t="s">
        <v>79</v>
      </c>
      <c r="AY369" s="119" t="s">
        <v>210</v>
      </c>
      <c r="BK369" s="127">
        <f>SUM(BK370:BK374)</f>
        <v>0</v>
      </c>
    </row>
    <row r="370" spans="2:65" s="1" customFormat="1" ht="33" customHeight="1">
      <c r="B370" s="31"/>
      <c r="C370" s="130" t="s">
        <v>727</v>
      </c>
      <c r="D370" s="130" t="s">
        <v>212</v>
      </c>
      <c r="E370" s="131" t="s">
        <v>1973</v>
      </c>
      <c r="F370" s="132" t="s">
        <v>1974</v>
      </c>
      <c r="G370" s="133" t="s">
        <v>297</v>
      </c>
      <c r="H370" s="134">
        <v>1</v>
      </c>
      <c r="I370" s="135"/>
      <c r="J370" s="136">
        <f>ROUND(I370*H370,2)</f>
        <v>0</v>
      </c>
      <c r="K370" s="132" t="s">
        <v>216</v>
      </c>
      <c r="L370" s="31"/>
      <c r="M370" s="137" t="s">
        <v>19</v>
      </c>
      <c r="N370" s="138" t="s">
        <v>43</v>
      </c>
      <c r="P370" s="139">
        <f>O370*H370</f>
        <v>0</v>
      </c>
      <c r="Q370" s="139">
        <v>3E-05</v>
      </c>
      <c r="R370" s="139">
        <f>Q370*H370</f>
        <v>3E-05</v>
      </c>
      <c r="S370" s="139">
        <v>0</v>
      </c>
      <c r="T370" s="140">
        <f>S370*H370</f>
        <v>0</v>
      </c>
      <c r="AR370" s="141" t="s">
        <v>311</v>
      </c>
      <c r="AT370" s="141" t="s">
        <v>212</v>
      </c>
      <c r="AU370" s="141" t="s">
        <v>81</v>
      </c>
      <c r="AY370" s="16" t="s">
        <v>210</v>
      </c>
      <c r="BE370" s="142">
        <f>IF(N370="základní",J370,0)</f>
        <v>0</v>
      </c>
      <c r="BF370" s="142">
        <f>IF(N370="snížená",J370,0)</f>
        <v>0</v>
      </c>
      <c r="BG370" s="142">
        <f>IF(N370="zákl. přenesená",J370,0)</f>
        <v>0</v>
      </c>
      <c r="BH370" s="142">
        <f>IF(N370="sníž. přenesená",J370,0)</f>
        <v>0</v>
      </c>
      <c r="BI370" s="142">
        <f>IF(N370="nulová",J370,0)</f>
        <v>0</v>
      </c>
      <c r="BJ370" s="16" t="s">
        <v>79</v>
      </c>
      <c r="BK370" s="142">
        <f>ROUND(I370*H370,2)</f>
        <v>0</v>
      </c>
      <c r="BL370" s="16" t="s">
        <v>311</v>
      </c>
      <c r="BM370" s="141" t="s">
        <v>2896</v>
      </c>
    </row>
    <row r="371" spans="2:47" s="1" customFormat="1" ht="28.8">
      <c r="B371" s="31"/>
      <c r="D371" s="143" t="s">
        <v>219</v>
      </c>
      <c r="F371" s="144" t="s">
        <v>1976</v>
      </c>
      <c r="I371" s="145"/>
      <c r="L371" s="31"/>
      <c r="M371" s="146"/>
      <c r="T371" s="52"/>
      <c r="AT371" s="16" t="s">
        <v>219</v>
      </c>
      <c r="AU371" s="16" t="s">
        <v>81</v>
      </c>
    </row>
    <row r="372" spans="2:47" s="1" customFormat="1" ht="10.2">
      <c r="B372" s="31"/>
      <c r="D372" s="147" t="s">
        <v>221</v>
      </c>
      <c r="F372" s="148" t="s">
        <v>1977</v>
      </c>
      <c r="I372" s="145"/>
      <c r="L372" s="31"/>
      <c r="M372" s="146"/>
      <c r="T372" s="52"/>
      <c r="AT372" s="16" t="s">
        <v>221</v>
      </c>
      <c r="AU372" s="16" t="s">
        <v>81</v>
      </c>
    </row>
    <row r="373" spans="2:65" s="1" customFormat="1" ht="24.15" customHeight="1">
      <c r="B373" s="31"/>
      <c r="C373" s="156" t="s">
        <v>737</v>
      </c>
      <c r="D373" s="156" t="s">
        <v>240</v>
      </c>
      <c r="E373" s="157" t="s">
        <v>1978</v>
      </c>
      <c r="F373" s="158" t="s">
        <v>1979</v>
      </c>
      <c r="G373" s="159" t="s">
        <v>297</v>
      </c>
      <c r="H373" s="160">
        <v>1</v>
      </c>
      <c r="I373" s="161"/>
      <c r="J373" s="162">
        <f>ROUND(I373*H373,2)</f>
        <v>0</v>
      </c>
      <c r="K373" s="158" t="s">
        <v>216</v>
      </c>
      <c r="L373" s="163"/>
      <c r="M373" s="164" t="s">
        <v>19</v>
      </c>
      <c r="N373" s="165" t="s">
        <v>43</v>
      </c>
      <c r="P373" s="139">
        <f>O373*H373</f>
        <v>0</v>
      </c>
      <c r="Q373" s="139">
        <v>0.0009</v>
      </c>
      <c r="R373" s="139">
        <f>Q373*H373</f>
        <v>0.0009</v>
      </c>
      <c r="S373" s="139">
        <v>0</v>
      </c>
      <c r="T373" s="140">
        <f>S373*H373</f>
        <v>0</v>
      </c>
      <c r="AR373" s="141" t="s">
        <v>405</v>
      </c>
      <c r="AT373" s="141" t="s">
        <v>240</v>
      </c>
      <c r="AU373" s="141" t="s">
        <v>81</v>
      </c>
      <c r="AY373" s="16" t="s">
        <v>210</v>
      </c>
      <c r="BE373" s="142">
        <f>IF(N373="základní",J373,0)</f>
        <v>0</v>
      </c>
      <c r="BF373" s="142">
        <f>IF(N373="snížená",J373,0)</f>
        <v>0</v>
      </c>
      <c r="BG373" s="142">
        <f>IF(N373="zákl. přenesená",J373,0)</f>
        <v>0</v>
      </c>
      <c r="BH373" s="142">
        <f>IF(N373="sníž. přenesená",J373,0)</f>
        <v>0</v>
      </c>
      <c r="BI373" s="142">
        <f>IF(N373="nulová",J373,0)</f>
        <v>0</v>
      </c>
      <c r="BJ373" s="16" t="s">
        <v>79</v>
      </c>
      <c r="BK373" s="142">
        <f>ROUND(I373*H373,2)</f>
        <v>0</v>
      </c>
      <c r="BL373" s="16" t="s">
        <v>311</v>
      </c>
      <c r="BM373" s="141" t="s">
        <v>2897</v>
      </c>
    </row>
    <row r="374" spans="2:47" s="1" customFormat="1" ht="19.2">
      <c r="B374" s="31"/>
      <c r="D374" s="143" t="s">
        <v>219</v>
      </c>
      <c r="F374" s="144" t="s">
        <v>1979</v>
      </c>
      <c r="I374" s="145"/>
      <c r="L374" s="31"/>
      <c r="M374" s="177"/>
      <c r="N374" s="178"/>
      <c r="O374" s="178"/>
      <c r="P374" s="178"/>
      <c r="Q374" s="178"/>
      <c r="R374" s="178"/>
      <c r="S374" s="178"/>
      <c r="T374" s="179"/>
      <c r="AT374" s="16" t="s">
        <v>219</v>
      </c>
      <c r="AU374" s="16" t="s">
        <v>81</v>
      </c>
    </row>
    <row r="375" spans="2:12" s="1" customFormat="1" ht="6.9" customHeight="1">
      <c r="B375" s="40"/>
      <c r="C375" s="41"/>
      <c r="D375" s="41"/>
      <c r="E375" s="41"/>
      <c r="F375" s="41"/>
      <c r="G375" s="41"/>
      <c r="H375" s="41"/>
      <c r="I375" s="41"/>
      <c r="J375" s="41"/>
      <c r="K375" s="41"/>
      <c r="L375" s="31"/>
    </row>
  </sheetData>
  <sheetProtection algorithmName="SHA-512" hashValue="pD6/n7OVhVPYb0eOT7P95fEASHkYws9PZ4eP5YeYfUHvEZ3UmgoxKCaT5pM7aMvSr+t4qyFGLpXKMk+FONrAnQ==" saltValue="7k5RVv1sDnT5CcfIyCoNIWzb95lwPyy9Pd0j4OrDVw4MJARhTqDy+OuxpotHd7PWbAZ4qiD2wBCvli758DQddQ==" spinCount="100000" sheet="1" objects="1" scenarios="1" formatColumns="0" formatRows="0" autoFilter="0"/>
  <autoFilter ref="C98:K374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hyperlinks>
    <hyperlink ref="F104" r:id="rId1" display="https://podminky.urs.cz/item/CS_URS_2023_02/132212131"/>
    <hyperlink ref="F110" r:id="rId2" display="https://podminky.urs.cz/item/CS_URS_2023_02/132251102"/>
    <hyperlink ref="F114" r:id="rId3" display="https://podminky.urs.cz/item/CS_URS_2023_02/133212811"/>
    <hyperlink ref="F118" r:id="rId4" display="https://podminky.urs.cz/item/CS_URS_2023_02/162211311"/>
    <hyperlink ref="F121" r:id="rId5" display="https://podminky.urs.cz/item/CS_URS_2023_02/162651112"/>
    <hyperlink ref="F127" r:id="rId6" display="https://podminky.urs.cz/item/CS_URS_2023_02/171201231"/>
    <hyperlink ref="F131" r:id="rId7" display="https://podminky.urs.cz/item/CS_URS_2023_02/174111101"/>
    <hyperlink ref="F135" r:id="rId8" display="https://podminky.urs.cz/item/CS_URS_2023_02/175111101"/>
    <hyperlink ref="F145" r:id="rId9" display="https://podminky.urs.cz/item/CS_URS_2023_02/211971121"/>
    <hyperlink ref="F152" r:id="rId10" display="https://podminky.urs.cz/item/CS_URS_2023_02/212750101"/>
    <hyperlink ref="F156" r:id="rId11" display="https://podminky.urs.cz/item/CS_URS_2023_02/451572111"/>
    <hyperlink ref="F163" r:id="rId12" display="https://podminky.urs.cz/item/CS_URS_2023_02/631312141"/>
    <hyperlink ref="F167" r:id="rId13" display="https://podminky.urs.cz/item/CS_URS_2023_02/837262221"/>
    <hyperlink ref="F176" r:id="rId14" display="https://podminky.urs.cz/item/CS_URS_2023_02/871265221"/>
    <hyperlink ref="F179" r:id="rId15" display="https://podminky.urs.cz/item/CS_URS_2023_02/871315221"/>
    <hyperlink ref="F182" r:id="rId16" display="https://podminky.urs.cz/item/CS_URS_2023_02/894811113"/>
    <hyperlink ref="F185" r:id="rId17" display="https://podminky.urs.cz/item/CS_URS_2023_02/899102112"/>
    <hyperlink ref="F191" r:id="rId18" display="https://podminky.urs.cz/item/CS_URS_2023_02/965042131"/>
    <hyperlink ref="F195" r:id="rId19" display="https://podminky.urs.cz/item/CS_URS_2023_02/971042361"/>
    <hyperlink ref="F198" r:id="rId20" display="https://podminky.urs.cz/item/CS_URS_2023_02/977311112"/>
    <hyperlink ref="F203" r:id="rId21" display="https://podminky.urs.cz/item/CS_URS_2023_02/997013501"/>
    <hyperlink ref="F206" r:id="rId22" display="https://podminky.urs.cz/item/CS_URS_2023_02/997013509"/>
    <hyperlink ref="F210" r:id="rId23" display="https://podminky.urs.cz/item/CS_URS_2023_02/997013631"/>
    <hyperlink ref="F214" r:id="rId24" display="https://podminky.urs.cz/item/CS_URS_2023_02/998011001"/>
    <hyperlink ref="F221" r:id="rId25" display="https://podminky.urs.cz/item/CS_URS_2023_02/721140802"/>
    <hyperlink ref="F224" r:id="rId26" display="https://podminky.urs.cz/item/CS_URS_2023_02/721173401"/>
    <hyperlink ref="F227" r:id="rId27" display="https://podminky.urs.cz/item/CS_URS_2023_02/721173403"/>
    <hyperlink ref="F230" r:id="rId28" display="https://podminky.urs.cz/item/CS_URS_2023_02/721174024"/>
    <hyperlink ref="F233" r:id="rId29" display="https://podminky.urs.cz/item/CS_URS_2023_02/721174042"/>
    <hyperlink ref="F236" r:id="rId30" display="https://podminky.urs.cz/item/CS_URS_2023_02/721174043"/>
    <hyperlink ref="F239" r:id="rId31" display="https://podminky.urs.cz/item/CS_URS_2023_02/721174045"/>
    <hyperlink ref="F242" r:id="rId32" display="https://podminky.urs.cz/item/CS_URS_2023_02/721194104"/>
    <hyperlink ref="F245" r:id="rId33" display="https://podminky.urs.cz/item/CS_URS_2023_02/721194105"/>
    <hyperlink ref="F248" r:id="rId34" display="https://podminky.urs.cz/item/CS_URS_2023_02/721194109"/>
    <hyperlink ref="F251" r:id="rId35" display="https://podminky.urs.cz/item/CS_URS_2023_02/721242115"/>
    <hyperlink ref="F254" r:id="rId36" display="https://podminky.urs.cz/item/CS_URS_2023_02/721273151"/>
    <hyperlink ref="F257" r:id="rId37" display="https://podminky.urs.cz/item/CS_URS_2023_02/721290111"/>
    <hyperlink ref="F261" r:id="rId38" display="https://podminky.urs.cz/item/CS_URS_2023_02/722174002"/>
    <hyperlink ref="F264" r:id="rId39" display="https://podminky.urs.cz/item/CS_URS_2023_02/722174003"/>
    <hyperlink ref="F267" r:id="rId40" display="https://podminky.urs.cz/item/CS_URS_2023_02/722174022"/>
    <hyperlink ref="F270" r:id="rId41" display="https://podminky.urs.cz/item/CS_URS_2023_02/722181231"/>
    <hyperlink ref="F273" r:id="rId42" display="https://podminky.urs.cz/item/CS_URS_2023_02/722181232"/>
    <hyperlink ref="F276" r:id="rId43" display="https://podminky.urs.cz/item/CS_URS_2023_02/722181251"/>
    <hyperlink ref="F279" r:id="rId44" display="https://podminky.urs.cz/item/CS_URS_2023_02/722190901"/>
    <hyperlink ref="F282" r:id="rId45" display="https://podminky.urs.cz/item/CS_URS_2023_02/722220151"/>
    <hyperlink ref="F285" r:id="rId46" display="https://podminky.urs.cz/item/CS_URS_2023_02/722230102"/>
    <hyperlink ref="F288" r:id="rId47" display="https://podminky.urs.cz/item/CS_URS_2023_02/722230103"/>
    <hyperlink ref="F291" r:id="rId48" display="https://podminky.urs.cz/item/CS_URS_2023_02/722230113"/>
    <hyperlink ref="F294" r:id="rId49" display="https://podminky.urs.cz/item/CS_URS_2023_02/722231142"/>
    <hyperlink ref="F297" r:id="rId50" display="https://podminky.urs.cz/item/CS_URS_2023_02/722231143"/>
    <hyperlink ref="F300" r:id="rId51" display="https://podminky.urs.cz/item/CS_URS_2023_02/722262213"/>
    <hyperlink ref="F303" r:id="rId52" display="https://podminky.urs.cz/item/CS_URS_2023_02/722290234"/>
    <hyperlink ref="F306" r:id="rId53" display="https://podminky.urs.cz/item/CS_URS_2023_02/722290246"/>
    <hyperlink ref="F310" r:id="rId54" display="https://podminky.urs.cz/item/CS_URS_2023_02/725112015"/>
    <hyperlink ref="F313" r:id="rId55" display="https://podminky.urs.cz/item/CS_URS_2023_02/725112171"/>
    <hyperlink ref="F319" r:id="rId56" display="https://podminky.urs.cz/item/CS_URS_2023_02/725211602"/>
    <hyperlink ref="F322" r:id="rId57" display="https://podminky.urs.cz/item/CS_URS_2023_02/725211681"/>
    <hyperlink ref="F325" r:id="rId58" display="https://podminky.urs.cz/item/CS_URS_2023_02/725241112"/>
    <hyperlink ref="F328" r:id="rId59" display="https://podminky.urs.cz/item/CS_URS_2023_02/725244523"/>
    <hyperlink ref="F331" r:id="rId60" display="https://podminky.urs.cz/item/CS_URS_2023_02/725291621"/>
    <hyperlink ref="F334" r:id="rId61" display="https://podminky.urs.cz/item/CS_URS_2023_02/725311121"/>
    <hyperlink ref="F337" r:id="rId62" display="https://podminky.urs.cz/item/CS_URS_2023_02/725331111"/>
    <hyperlink ref="F340" r:id="rId63" display="https://podminky.urs.cz/item/CS_URS_2023_02/725532102"/>
    <hyperlink ref="F343" r:id="rId64" display="https://podminky.urs.cz/item/CS_URS_2023_02/725532124"/>
    <hyperlink ref="F346" r:id="rId65" display="https://podminky.urs.cz/item/CS_URS_2023_02/725813111"/>
    <hyperlink ref="F349" r:id="rId66" display="https://podminky.urs.cz/item/CS_URS_2023_02/725813112"/>
    <hyperlink ref="F352" r:id="rId67" display="https://podminky.urs.cz/item/CS_URS_2023_02/725821312"/>
    <hyperlink ref="F355" r:id="rId68" display="https://podminky.urs.cz/item/CS_URS_2023_02/725821325"/>
    <hyperlink ref="F358" r:id="rId69" display="https://podminky.urs.cz/item/CS_URS_2023_02/725822611"/>
    <hyperlink ref="F363" r:id="rId70" display="https://podminky.urs.cz/item/CS_URS_2023_02/725829131"/>
    <hyperlink ref="F368" r:id="rId71" display="https://podminky.urs.cz/item/CS_URS_2023_02/725841332"/>
    <hyperlink ref="F372" r:id="rId72" display="https://podminky.urs.cz/item/CS_URS_2023_02/7631723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119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2093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2898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1982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>Město Nový Bor</v>
      </c>
      <c r="I17" s="26" t="s">
        <v>28</v>
      </c>
      <c r="J17" s="24" t="str">
        <f>IF('Rekapitulace stavby'!AN11="","",'Rekapitulace stavby'!AN11)</f>
        <v/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>R. Voce</v>
      </c>
      <c r="I23" s="26" t="s">
        <v>28</v>
      </c>
      <c r="J23" s="24" t="str">
        <f>IF('Rekapitulace stavby'!AN17="","",'Rekapitulace stavby'!AN17)</f>
        <v/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>J. Nešněra</v>
      </c>
      <c r="I26" s="26" t="s">
        <v>28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ROUND(J86,2)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ROUND((SUM(BE86:BE173)),2)</f>
        <v>0</v>
      </c>
      <c r="I35" s="92">
        <v>0.21</v>
      </c>
      <c r="J35" s="82">
        <f>ROUND(((SUM(BE86:BE173))*I35),2)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ROUND((SUM(BF86:BF173)),2)</f>
        <v>0</v>
      </c>
      <c r="I36" s="92">
        <v>0.12</v>
      </c>
      <c r="J36" s="82">
        <f>ROUND(((SUM(BF86:BF173))*I36),2)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ROUND((SUM(BG86:BG173)),2)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ROUND((SUM(BH86:BH173)),2)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ROUND((SUM(BI86:BI173)),2)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2093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02e - elektro 2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J86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1983</v>
      </c>
      <c r="E64" s="104"/>
      <c r="F64" s="104"/>
      <c r="G64" s="104"/>
      <c r="H64" s="104"/>
      <c r="I64" s="104"/>
      <c r="J64" s="105">
        <f>J87</f>
        <v>0</v>
      </c>
      <c r="L64" s="102"/>
    </row>
    <row r="65" spans="2:12" s="1" customFormat="1" ht="21.75" customHeight="1">
      <c r="B65" s="31"/>
      <c r="L65" s="31"/>
    </row>
    <row r="66" spans="2:12" s="1" customFormat="1" ht="6.9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1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1"/>
    </row>
    <row r="71" spans="2:12" s="1" customFormat="1" ht="24.9" customHeight="1">
      <c r="B71" s="31"/>
      <c r="C71" s="20" t="s">
        <v>195</v>
      </c>
      <c r="L71" s="31"/>
    </row>
    <row r="72" spans="2:12" s="1" customFormat="1" ht="6.9" customHeight="1">
      <c r="B72" s="31"/>
      <c r="L72" s="31"/>
    </row>
    <row r="73" spans="2:12" s="1" customFormat="1" ht="12" customHeight="1">
      <c r="B73" s="31"/>
      <c r="C73" s="26" t="s">
        <v>16</v>
      </c>
      <c r="L73" s="31"/>
    </row>
    <row r="74" spans="2:12" s="1" customFormat="1" ht="16.5" customHeight="1">
      <c r="B74" s="31"/>
      <c r="E74" s="306" t="str">
        <f>E7</f>
        <v>Multifunkční centrum při ZŠ Gen. Svobody Arnultovice rev.1</v>
      </c>
      <c r="F74" s="307"/>
      <c r="G74" s="307"/>
      <c r="H74" s="307"/>
      <c r="L74" s="31"/>
    </row>
    <row r="75" spans="2:12" ht="12" customHeight="1">
      <c r="B75" s="19"/>
      <c r="C75" s="26" t="s">
        <v>160</v>
      </c>
      <c r="L75" s="19"/>
    </row>
    <row r="76" spans="2:12" s="1" customFormat="1" ht="16.5" customHeight="1">
      <c r="B76" s="31"/>
      <c r="E76" s="306" t="s">
        <v>2093</v>
      </c>
      <c r="F76" s="308"/>
      <c r="G76" s="308"/>
      <c r="H76" s="308"/>
      <c r="L76" s="31"/>
    </row>
    <row r="77" spans="2:12" s="1" customFormat="1" ht="12" customHeight="1">
      <c r="B77" s="31"/>
      <c r="C77" s="26" t="s">
        <v>162</v>
      </c>
      <c r="L77" s="31"/>
    </row>
    <row r="78" spans="2:12" s="1" customFormat="1" ht="16.5" customHeight="1">
      <c r="B78" s="31"/>
      <c r="E78" s="272" t="str">
        <f>E11</f>
        <v>02e - elektro 2</v>
      </c>
      <c r="F78" s="308"/>
      <c r="G78" s="308"/>
      <c r="H78" s="308"/>
      <c r="L78" s="31"/>
    </row>
    <row r="79" spans="2:12" s="1" customFormat="1" ht="6.9" customHeight="1">
      <c r="B79" s="31"/>
      <c r="L79" s="31"/>
    </row>
    <row r="80" spans="2:12" s="1" customFormat="1" ht="12" customHeight="1">
      <c r="B80" s="31"/>
      <c r="C80" s="26" t="s">
        <v>21</v>
      </c>
      <c r="F80" s="24" t="str">
        <f>F14</f>
        <v xml:space="preserve"> </v>
      </c>
      <c r="I80" s="26" t="s">
        <v>23</v>
      </c>
      <c r="J80" s="48" t="str">
        <f>IF(J14="","",J14)</f>
        <v>22. 12. 2023</v>
      </c>
      <c r="L80" s="31"/>
    </row>
    <row r="81" spans="2:12" s="1" customFormat="1" ht="6.9" customHeight="1">
      <c r="B81" s="31"/>
      <c r="L81" s="31"/>
    </row>
    <row r="82" spans="2:12" s="1" customFormat="1" ht="15.15" customHeight="1">
      <c r="B82" s="31"/>
      <c r="C82" s="26" t="s">
        <v>25</v>
      </c>
      <c r="F82" s="24" t="str">
        <f>E17</f>
        <v>Město Nový Bor</v>
      </c>
      <c r="I82" s="26" t="s">
        <v>31</v>
      </c>
      <c r="J82" s="29" t="str">
        <f>E23</f>
        <v>R. Voce</v>
      </c>
      <c r="L82" s="31"/>
    </row>
    <row r="83" spans="2:12" s="1" customFormat="1" ht="15.15" customHeight="1">
      <c r="B83" s="31"/>
      <c r="C83" s="26" t="s">
        <v>29</v>
      </c>
      <c r="F83" s="24" t="str">
        <f>IF(E20="","",E20)</f>
        <v>Vyplň údaj</v>
      </c>
      <c r="I83" s="26" t="s">
        <v>34</v>
      </c>
      <c r="J83" s="29" t="str">
        <f>E26</f>
        <v>J. Nešněra</v>
      </c>
      <c r="L83" s="31"/>
    </row>
    <row r="84" spans="2:12" s="1" customFormat="1" ht="10.35" customHeight="1">
      <c r="B84" s="31"/>
      <c r="L84" s="31"/>
    </row>
    <row r="85" spans="2:20" s="10" customFormat="1" ht="29.25" customHeight="1">
      <c r="B85" s="110"/>
      <c r="C85" s="111" t="s">
        <v>196</v>
      </c>
      <c r="D85" s="112" t="s">
        <v>57</v>
      </c>
      <c r="E85" s="112" t="s">
        <v>53</v>
      </c>
      <c r="F85" s="112" t="s">
        <v>54</v>
      </c>
      <c r="G85" s="112" t="s">
        <v>197</v>
      </c>
      <c r="H85" s="112" t="s">
        <v>198</v>
      </c>
      <c r="I85" s="112" t="s">
        <v>199</v>
      </c>
      <c r="J85" s="112" t="s">
        <v>166</v>
      </c>
      <c r="K85" s="113" t="s">
        <v>200</v>
      </c>
      <c r="L85" s="110"/>
      <c r="M85" s="55" t="s">
        <v>19</v>
      </c>
      <c r="N85" s="56" t="s">
        <v>42</v>
      </c>
      <c r="O85" s="56" t="s">
        <v>201</v>
      </c>
      <c r="P85" s="56" t="s">
        <v>202</v>
      </c>
      <c r="Q85" s="56" t="s">
        <v>203</v>
      </c>
      <c r="R85" s="56" t="s">
        <v>204</v>
      </c>
      <c r="S85" s="56" t="s">
        <v>205</v>
      </c>
      <c r="T85" s="57" t="s">
        <v>206</v>
      </c>
    </row>
    <row r="86" spans="2:63" s="1" customFormat="1" ht="22.8" customHeight="1">
      <c r="B86" s="31"/>
      <c r="C86" s="60" t="s">
        <v>207</v>
      </c>
      <c r="J86" s="114">
        <f>BK86</f>
        <v>0</v>
      </c>
      <c r="L86" s="31"/>
      <c r="M86" s="58"/>
      <c r="N86" s="49"/>
      <c r="O86" s="49"/>
      <c r="P86" s="115">
        <f>P87</f>
        <v>0</v>
      </c>
      <c r="Q86" s="49"/>
      <c r="R86" s="115">
        <f>R87</f>
        <v>0</v>
      </c>
      <c r="S86" s="49"/>
      <c r="T86" s="116">
        <f>T87</f>
        <v>0</v>
      </c>
      <c r="AT86" s="16" t="s">
        <v>71</v>
      </c>
      <c r="AU86" s="16" t="s">
        <v>167</v>
      </c>
      <c r="BK86" s="117">
        <f>BK87</f>
        <v>0</v>
      </c>
    </row>
    <row r="87" spans="2:63" s="11" customFormat="1" ht="25.95" customHeight="1">
      <c r="B87" s="118"/>
      <c r="D87" s="119" t="s">
        <v>71</v>
      </c>
      <c r="E87" s="120" t="s">
        <v>1984</v>
      </c>
      <c r="F87" s="120" t="s">
        <v>1985</v>
      </c>
      <c r="I87" s="121"/>
      <c r="J87" s="122">
        <f>BK87</f>
        <v>0</v>
      </c>
      <c r="L87" s="118"/>
      <c r="M87" s="123"/>
      <c r="P87" s="124">
        <f>SUM(P88:P173)</f>
        <v>0</v>
      </c>
      <c r="R87" s="124">
        <f>SUM(R88:R173)</f>
        <v>0</v>
      </c>
      <c r="T87" s="125">
        <f>SUM(T88:T173)</f>
        <v>0</v>
      </c>
      <c r="AR87" s="119" t="s">
        <v>79</v>
      </c>
      <c r="AT87" s="126" t="s">
        <v>71</v>
      </c>
      <c r="AU87" s="126" t="s">
        <v>72</v>
      </c>
      <c r="AY87" s="119" t="s">
        <v>210</v>
      </c>
      <c r="BK87" s="127">
        <f>SUM(BK88:BK173)</f>
        <v>0</v>
      </c>
    </row>
    <row r="88" spans="2:65" s="1" customFormat="1" ht="16.5" customHeight="1">
      <c r="B88" s="31"/>
      <c r="C88" s="130" t="s">
        <v>79</v>
      </c>
      <c r="D88" s="130" t="s">
        <v>212</v>
      </c>
      <c r="E88" s="131" t="s">
        <v>1986</v>
      </c>
      <c r="F88" s="132" t="s">
        <v>1987</v>
      </c>
      <c r="G88" s="133" t="s">
        <v>269</v>
      </c>
      <c r="H88" s="134">
        <v>105</v>
      </c>
      <c r="I88" s="135"/>
      <c r="J88" s="136">
        <f>ROUND(I88*H88,2)</f>
        <v>0</v>
      </c>
      <c r="K88" s="132" t="s">
        <v>19</v>
      </c>
      <c r="L88" s="31"/>
      <c r="M88" s="137" t="s">
        <v>19</v>
      </c>
      <c r="N88" s="138" t="s">
        <v>43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217</v>
      </c>
      <c r="AT88" s="141" t="s">
        <v>212</v>
      </c>
      <c r="AU88" s="141" t="s">
        <v>79</v>
      </c>
      <c r="AY88" s="16" t="s">
        <v>210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6" t="s">
        <v>79</v>
      </c>
      <c r="BK88" s="142">
        <f>ROUND(I88*H88,2)</f>
        <v>0</v>
      </c>
      <c r="BL88" s="16" t="s">
        <v>217</v>
      </c>
      <c r="BM88" s="141" t="s">
        <v>81</v>
      </c>
    </row>
    <row r="89" spans="2:47" s="1" customFormat="1" ht="10.2">
      <c r="B89" s="31"/>
      <c r="D89" s="143" t="s">
        <v>219</v>
      </c>
      <c r="F89" s="144" t="s">
        <v>1987</v>
      </c>
      <c r="I89" s="145"/>
      <c r="L89" s="31"/>
      <c r="M89" s="146"/>
      <c r="T89" s="52"/>
      <c r="AT89" s="16" t="s">
        <v>219</v>
      </c>
      <c r="AU89" s="16" t="s">
        <v>79</v>
      </c>
    </row>
    <row r="90" spans="2:65" s="1" customFormat="1" ht="16.5" customHeight="1">
      <c r="B90" s="31"/>
      <c r="C90" s="130" t="s">
        <v>81</v>
      </c>
      <c r="D90" s="130" t="s">
        <v>212</v>
      </c>
      <c r="E90" s="131" t="s">
        <v>1988</v>
      </c>
      <c r="F90" s="132" t="s">
        <v>1989</v>
      </c>
      <c r="G90" s="133" t="s">
        <v>269</v>
      </c>
      <c r="H90" s="134">
        <v>171</v>
      </c>
      <c r="I90" s="135"/>
      <c r="J90" s="136">
        <f>ROUND(I90*H90,2)</f>
        <v>0</v>
      </c>
      <c r="K90" s="132" t="s">
        <v>19</v>
      </c>
      <c r="L90" s="31"/>
      <c r="M90" s="137" t="s">
        <v>19</v>
      </c>
      <c r="N90" s="138" t="s">
        <v>43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41" t="s">
        <v>217</v>
      </c>
      <c r="AT90" s="141" t="s">
        <v>212</v>
      </c>
      <c r="AU90" s="141" t="s">
        <v>79</v>
      </c>
      <c r="AY90" s="16" t="s">
        <v>210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79</v>
      </c>
      <c r="BK90" s="142">
        <f>ROUND(I90*H90,2)</f>
        <v>0</v>
      </c>
      <c r="BL90" s="16" t="s">
        <v>217</v>
      </c>
      <c r="BM90" s="141" t="s">
        <v>217</v>
      </c>
    </row>
    <row r="91" spans="2:47" s="1" customFormat="1" ht="10.2">
      <c r="B91" s="31"/>
      <c r="D91" s="143" t="s">
        <v>219</v>
      </c>
      <c r="F91" s="144" t="s">
        <v>1989</v>
      </c>
      <c r="I91" s="145"/>
      <c r="L91" s="31"/>
      <c r="M91" s="146"/>
      <c r="T91" s="52"/>
      <c r="AT91" s="16" t="s">
        <v>219</v>
      </c>
      <c r="AU91" s="16" t="s">
        <v>79</v>
      </c>
    </row>
    <row r="92" spans="2:65" s="1" customFormat="1" ht="16.5" customHeight="1">
      <c r="B92" s="31"/>
      <c r="C92" s="130" t="s">
        <v>234</v>
      </c>
      <c r="D92" s="130" t="s">
        <v>212</v>
      </c>
      <c r="E92" s="131" t="s">
        <v>1990</v>
      </c>
      <c r="F92" s="132" t="s">
        <v>1991</v>
      </c>
      <c r="G92" s="133" t="s">
        <v>269</v>
      </c>
      <c r="H92" s="134">
        <v>210</v>
      </c>
      <c r="I92" s="135"/>
      <c r="J92" s="136">
        <f>ROUND(I92*H92,2)</f>
        <v>0</v>
      </c>
      <c r="K92" s="132" t="s">
        <v>19</v>
      </c>
      <c r="L92" s="31"/>
      <c r="M92" s="137" t="s">
        <v>19</v>
      </c>
      <c r="N92" s="138" t="s">
        <v>43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217</v>
      </c>
      <c r="AT92" s="141" t="s">
        <v>212</v>
      </c>
      <c r="AU92" s="141" t="s">
        <v>79</v>
      </c>
      <c r="AY92" s="16" t="s">
        <v>210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6" t="s">
        <v>79</v>
      </c>
      <c r="BK92" s="142">
        <f>ROUND(I92*H92,2)</f>
        <v>0</v>
      </c>
      <c r="BL92" s="16" t="s">
        <v>217</v>
      </c>
      <c r="BM92" s="141" t="s">
        <v>246</v>
      </c>
    </row>
    <row r="93" spans="2:47" s="1" customFormat="1" ht="10.2">
      <c r="B93" s="31"/>
      <c r="D93" s="143" t="s">
        <v>219</v>
      </c>
      <c r="F93" s="144" t="s">
        <v>1991</v>
      </c>
      <c r="I93" s="145"/>
      <c r="L93" s="31"/>
      <c r="M93" s="146"/>
      <c r="T93" s="52"/>
      <c r="AT93" s="16" t="s">
        <v>219</v>
      </c>
      <c r="AU93" s="16" t="s">
        <v>79</v>
      </c>
    </row>
    <row r="94" spans="2:65" s="1" customFormat="1" ht="16.5" customHeight="1">
      <c r="B94" s="31"/>
      <c r="C94" s="130" t="s">
        <v>217</v>
      </c>
      <c r="D94" s="130" t="s">
        <v>212</v>
      </c>
      <c r="E94" s="131" t="s">
        <v>2899</v>
      </c>
      <c r="F94" s="132" t="s">
        <v>2900</v>
      </c>
      <c r="G94" s="133" t="s">
        <v>269</v>
      </c>
      <c r="H94" s="134">
        <v>20</v>
      </c>
      <c r="I94" s="135"/>
      <c r="J94" s="136">
        <f>ROUND(I94*H94,2)</f>
        <v>0</v>
      </c>
      <c r="K94" s="132" t="s">
        <v>19</v>
      </c>
      <c r="L94" s="31"/>
      <c r="M94" s="137" t="s">
        <v>19</v>
      </c>
      <c r="N94" s="138" t="s">
        <v>43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217</v>
      </c>
      <c r="AT94" s="141" t="s">
        <v>212</v>
      </c>
      <c r="AU94" s="141" t="s">
        <v>79</v>
      </c>
      <c r="AY94" s="16" t="s">
        <v>210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79</v>
      </c>
      <c r="BK94" s="142">
        <f>ROUND(I94*H94,2)</f>
        <v>0</v>
      </c>
      <c r="BL94" s="16" t="s">
        <v>217</v>
      </c>
      <c r="BM94" s="141" t="s">
        <v>243</v>
      </c>
    </row>
    <row r="95" spans="2:47" s="1" customFormat="1" ht="10.2">
      <c r="B95" s="31"/>
      <c r="D95" s="143" t="s">
        <v>219</v>
      </c>
      <c r="F95" s="144" t="s">
        <v>2900</v>
      </c>
      <c r="I95" s="145"/>
      <c r="L95" s="31"/>
      <c r="M95" s="146"/>
      <c r="T95" s="52"/>
      <c r="AT95" s="16" t="s">
        <v>219</v>
      </c>
      <c r="AU95" s="16" t="s">
        <v>79</v>
      </c>
    </row>
    <row r="96" spans="2:65" s="1" customFormat="1" ht="16.5" customHeight="1">
      <c r="B96" s="31"/>
      <c r="C96" s="130" t="s">
        <v>225</v>
      </c>
      <c r="D96" s="130" t="s">
        <v>212</v>
      </c>
      <c r="E96" s="131" t="s">
        <v>1994</v>
      </c>
      <c r="F96" s="132" t="s">
        <v>1995</v>
      </c>
      <c r="G96" s="133" t="s">
        <v>269</v>
      </c>
      <c r="H96" s="134">
        <v>65</v>
      </c>
      <c r="I96" s="135"/>
      <c r="J96" s="136">
        <f>ROUND(I96*H96,2)</f>
        <v>0</v>
      </c>
      <c r="K96" s="132" t="s">
        <v>19</v>
      </c>
      <c r="L96" s="31"/>
      <c r="M96" s="137" t="s">
        <v>19</v>
      </c>
      <c r="N96" s="138" t="s">
        <v>43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217</v>
      </c>
      <c r="AT96" s="141" t="s">
        <v>212</v>
      </c>
      <c r="AU96" s="141" t="s">
        <v>79</v>
      </c>
      <c r="AY96" s="16" t="s">
        <v>210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79</v>
      </c>
      <c r="BK96" s="142">
        <f>ROUND(I96*H96,2)</f>
        <v>0</v>
      </c>
      <c r="BL96" s="16" t="s">
        <v>217</v>
      </c>
      <c r="BM96" s="141" t="s">
        <v>277</v>
      </c>
    </row>
    <row r="97" spans="2:47" s="1" customFormat="1" ht="10.2">
      <c r="B97" s="31"/>
      <c r="D97" s="143" t="s">
        <v>219</v>
      </c>
      <c r="F97" s="144" t="s">
        <v>1995</v>
      </c>
      <c r="I97" s="145"/>
      <c r="L97" s="31"/>
      <c r="M97" s="146"/>
      <c r="T97" s="52"/>
      <c r="AT97" s="16" t="s">
        <v>219</v>
      </c>
      <c r="AU97" s="16" t="s">
        <v>79</v>
      </c>
    </row>
    <row r="98" spans="2:65" s="1" customFormat="1" ht="16.5" customHeight="1">
      <c r="B98" s="31"/>
      <c r="C98" s="130" t="s">
        <v>246</v>
      </c>
      <c r="D98" s="130" t="s">
        <v>212</v>
      </c>
      <c r="E98" s="131" t="s">
        <v>1996</v>
      </c>
      <c r="F98" s="132" t="s">
        <v>1997</v>
      </c>
      <c r="G98" s="133" t="s">
        <v>269</v>
      </c>
      <c r="H98" s="134">
        <v>50</v>
      </c>
      <c r="I98" s="135"/>
      <c r="J98" s="136">
        <f>ROUND(I98*H98,2)</f>
        <v>0</v>
      </c>
      <c r="K98" s="132" t="s">
        <v>19</v>
      </c>
      <c r="L98" s="31"/>
      <c r="M98" s="137" t="s">
        <v>19</v>
      </c>
      <c r="N98" s="138" t="s">
        <v>43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217</v>
      </c>
      <c r="AT98" s="141" t="s">
        <v>212</v>
      </c>
      <c r="AU98" s="141" t="s">
        <v>79</v>
      </c>
      <c r="AY98" s="16" t="s">
        <v>210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79</v>
      </c>
      <c r="BK98" s="142">
        <f>ROUND(I98*H98,2)</f>
        <v>0</v>
      </c>
      <c r="BL98" s="16" t="s">
        <v>217</v>
      </c>
      <c r="BM98" s="141" t="s">
        <v>8</v>
      </c>
    </row>
    <row r="99" spans="2:47" s="1" customFormat="1" ht="10.2">
      <c r="B99" s="31"/>
      <c r="D99" s="143" t="s">
        <v>219</v>
      </c>
      <c r="F99" s="144" t="s">
        <v>1997</v>
      </c>
      <c r="I99" s="145"/>
      <c r="L99" s="31"/>
      <c r="M99" s="146"/>
      <c r="T99" s="52"/>
      <c r="AT99" s="16" t="s">
        <v>219</v>
      </c>
      <c r="AU99" s="16" t="s">
        <v>79</v>
      </c>
    </row>
    <row r="100" spans="2:65" s="1" customFormat="1" ht="24.15" customHeight="1">
      <c r="B100" s="31"/>
      <c r="C100" s="130" t="s">
        <v>259</v>
      </c>
      <c r="D100" s="130" t="s">
        <v>212</v>
      </c>
      <c r="E100" s="131" t="s">
        <v>1998</v>
      </c>
      <c r="F100" s="132" t="s">
        <v>1999</v>
      </c>
      <c r="G100" s="133" t="s">
        <v>269</v>
      </c>
      <c r="H100" s="134">
        <v>25</v>
      </c>
      <c r="I100" s="135"/>
      <c r="J100" s="136">
        <f>ROUND(I100*H100,2)</f>
        <v>0</v>
      </c>
      <c r="K100" s="132" t="s">
        <v>19</v>
      </c>
      <c r="L100" s="31"/>
      <c r="M100" s="137" t="s">
        <v>19</v>
      </c>
      <c r="N100" s="138" t="s">
        <v>43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217</v>
      </c>
      <c r="AT100" s="141" t="s">
        <v>212</v>
      </c>
      <c r="AU100" s="141" t="s">
        <v>79</v>
      </c>
      <c r="AY100" s="16" t="s">
        <v>210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79</v>
      </c>
      <c r="BK100" s="142">
        <f>ROUND(I100*H100,2)</f>
        <v>0</v>
      </c>
      <c r="BL100" s="16" t="s">
        <v>217</v>
      </c>
      <c r="BM100" s="141" t="s">
        <v>301</v>
      </c>
    </row>
    <row r="101" spans="2:47" s="1" customFormat="1" ht="10.2">
      <c r="B101" s="31"/>
      <c r="D101" s="143" t="s">
        <v>219</v>
      </c>
      <c r="F101" s="144" t="s">
        <v>1999</v>
      </c>
      <c r="I101" s="145"/>
      <c r="L101" s="31"/>
      <c r="M101" s="146"/>
      <c r="T101" s="52"/>
      <c r="AT101" s="16" t="s">
        <v>219</v>
      </c>
      <c r="AU101" s="16" t="s">
        <v>79</v>
      </c>
    </row>
    <row r="102" spans="2:65" s="1" customFormat="1" ht="16.5" customHeight="1">
      <c r="B102" s="31"/>
      <c r="C102" s="130" t="s">
        <v>243</v>
      </c>
      <c r="D102" s="130" t="s">
        <v>212</v>
      </c>
      <c r="E102" s="131" t="s">
        <v>2000</v>
      </c>
      <c r="F102" s="132" t="s">
        <v>2001</v>
      </c>
      <c r="G102" s="133" t="s">
        <v>2002</v>
      </c>
      <c r="H102" s="134">
        <v>6</v>
      </c>
      <c r="I102" s="135"/>
      <c r="J102" s="136">
        <f>ROUND(I102*H102,2)</f>
        <v>0</v>
      </c>
      <c r="K102" s="132" t="s">
        <v>19</v>
      </c>
      <c r="L102" s="31"/>
      <c r="M102" s="137" t="s">
        <v>19</v>
      </c>
      <c r="N102" s="138" t="s">
        <v>43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217</v>
      </c>
      <c r="AT102" s="141" t="s">
        <v>212</v>
      </c>
      <c r="AU102" s="141" t="s">
        <v>79</v>
      </c>
      <c r="AY102" s="16" t="s">
        <v>210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79</v>
      </c>
      <c r="BK102" s="142">
        <f>ROUND(I102*H102,2)</f>
        <v>0</v>
      </c>
      <c r="BL102" s="16" t="s">
        <v>217</v>
      </c>
      <c r="BM102" s="141" t="s">
        <v>311</v>
      </c>
    </row>
    <row r="103" spans="2:47" s="1" customFormat="1" ht="10.2">
      <c r="B103" s="31"/>
      <c r="D103" s="143" t="s">
        <v>219</v>
      </c>
      <c r="F103" s="144" t="s">
        <v>2001</v>
      </c>
      <c r="I103" s="145"/>
      <c r="L103" s="31"/>
      <c r="M103" s="146"/>
      <c r="T103" s="52"/>
      <c r="AT103" s="16" t="s">
        <v>219</v>
      </c>
      <c r="AU103" s="16" t="s">
        <v>79</v>
      </c>
    </row>
    <row r="104" spans="2:65" s="1" customFormat="1" ht="16.5" customHeight="1">
      <c r="B104" s="31"/>
      <c r="C104" s="130" t="s">
        <v>265</v>
      </c>
      <c r="D104" s="130" t="s">
        <v>212</v>
      </c>
      <c r="E104" s="131" t="s">
        <v>2003</v>
      </c>
      <c r="F104" s="132" t="s">
        <v>2004</v>
      </c>
      <c r="G104" s="133" t="s">
        <v>2002</v>
      </c>
      <c r="H104" s="134">
        <v>2</v>
      </c>
      <c r="I104" s="135"/>
      <c r="J104" s="136">
        <f>ROUND(I104*H104,2)</f>
        <v>0</v>
      </c>
      <c r="K104" s="132" t="s">
        <v>19</v>
      </c>
      <c r="L104" s="31"/>
      <c r="M104" s="137" t="s">
        <v>19</v>
      </c>
      <c r="N104" s="138" t="s">
        <v>43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217</v>
      </c>
      <c r="AT104" s="141" t="s">
        <v>212</v>
      </c>
      <c r="AU104" s="141" t="s">
        <v>79</v>
      </c>
      <c r="AY104" s="16" t="s">
        <v>210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6" t="s">
        <v>79</v>
      </c>
      <c r="BK104" s="142">
        <f>ROUND(I104*H104,2)</f>
        <v>0</v>
      </c>
      <c r="BL104" s="16" t="s">
        <v>217</v>
      </c>
      <c r="BM104" s="141" t="s">
        <v>329</v>
      </c>
    </row>
    <row r="105" spans="2:47" s="1" customFormat="1" ht="10.2">
      <c r="B105" s="31"/>
      <c r="D105" s="143" t="s">
        <v>219</v>
      </c>
      <c r="F105" s="144" t="s">
        <v>2004</v>
      </c>
      <c r="I105" s="145"/>
      <c r="L105" s="31"/>
      <c r="M105" s="146"/>
      <c r="T105" s="52"/>
      <c r="AT105" s="16" t="s">
        <v>219</v>
      </c>
      <c r="AU105" s="16" t="s">
        <v>79</v>
      </c>
    </row>
    <row r="106" spans="2:65" s="1" customFormat="1" ht="16.5" customHeight="1">
      <c r="B106" s="31"/>
      <c r="C106" s="130" t="s">
        <v>277</v>
      </c>
      <c r="D106" s="130" t="s">
        <v>212</v>
      </c>
      <c r="E106" s="131" t="s">
        <v>2005</v>
      </c>
      <c r="F106" s="132" t="s">
        <v>2006</v>
      </c>
      <c r="G106" s="133" t="s">
        <v>2002</v>
      </c>
      <c r="H106" s="134">
        <v>1</v>
      </c>
      <c r="I106" s="135"/>
      <c r="J106" s="136">
        <f>ROUND(I106*H106,2)</f>
        <v>0</v>
      </c>
      <c r="K106" s="132" t="s">
        <v>19</v>
      </c>
      <c r="L106" s="31"/>
      <c r="M106" s="137" t="s">
        <v>19</v>
      </c>
      <c r="N106" s="138" t="s">
        <v>43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217</v>
      </c>
      <c r="AT106" s="141" t="s">
        <v>212</v>
      </c>
      <c r="AU106" s="141" t="s">
        <v>79</v>
      </c>
      <c r="AY106" s="16" t="s">
        <v>210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79</v>
      </c>
      <c r="BK106" s="142">
        <f>ROUND(I106*H106,2)</f>
        <v>0</v>
      </c>
      <c r="BL106" s="16" t="s">
        <v>217</v>
      </c>
      <c r="BM106" s="141" t="s">
        <v>343</v>
      </c>
    </row>
    <row r="107" spans="2:47" s="1" customFormat="1" ht="10.2">
      <c r="B107" s="31"/>
      <c r="D107" s="143" t="s">
        <v>219</v>
      </c>
      <c r="F107" s="144" t="s">
        <v>2006</v>
      </c>
      <c r="I107" s="145"/>
      <c r="L107" s="31"/>
      <c r="M107" s="146"/>
      <c r="T107" s="52"/>
      <c r="AT107" s="16" t="s">
        <v>219</v>
      </c>
      <c r="AU107" s="16" t="s">
        <v>79</v>
      </c>
    </row>
    <row r="108" spans="2:65" s="1" customFormat="1" ht="16.5" customHeight="1">
      <c r="B108" s="31"/>
      <c r="C108" s="130" t="s">
        <v>283</v>
      </c>
      <c r="D108" s="130" t="s">
        <v>212</v>
      </c>
      <c r="E108" s="131" t="s">
        <v>2007</v>
      </c>
      <c r="F108" s="132" t="s">
        <v>2008</v>
      </c>
      <c r="G108" s="133" t="s">
        <v>2002</v>
      </c>
      <c r="H108" s="134">
        <v>1</v>
      </c>
      <c r="I108" s="135"/>
      <c r="J108" s="136">
        <f>ROUND(I108*H108,2)</f>
        <v>0</v>
      </c>
      <c r="K108" s="132" t="s">
        <v>19</v>
      </c>
      <c r="L108" s="31"/>
      <c r="M108" s="137" t="s">
        <v>19</v>
      </c>
      <c r="N108" s="138" t="s">
        <v>43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217</v>
      </c>
      <c r="AT108" s="141" t="s">
        <v>212</v>
      </c>
      <c r="AU108" s="141" t="s">
        <v>79</v>
      </c>
      <c r="AY108" s="16" t="s">
        <v>210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79</v>
      </c>
      <c r="BK108" s="142">
        <f>ROUND(I108*H108,2)</f>
        <v>0</v>
      </c>
      <c r="BL108" s="16" t="s">
        <v>217</v>
      </c>
      <c r="BM108" s="141" t="s">
        <v>354</v>
      </c>
    </row>
    <row r="109" spans="2:47" s="1" customFormat="1" ht="10.2">
      <c r="B109" s="31"/>
      <c r="D109" s="143" t="s">
        <v>219</v>
      </c>
      <c r="F109" s="144" t="s">
        <v>2008</v>
      </c>
      <c r="I109" s="145"/>
      <c r="L109" s="31"/>
      <c r="M109" s="146"/>
      <c r="T109" s="52"/>
      <c r="AT109" s="16" t="s">
        <v>219</v>
      </c>
      <c r="AU109" s="16" t="s">
        <v>79</v>
      </c>
    </row>
    <row r="110" spans="2:65" s="1" customFormat="1" ht="16.5" customHeight="1">
      <c r="B110" s="31"/>
      <c r="C110" s="130" t="s">
        <v>8</v>
      </c>
      <c r="D110" s="130" t="s">
        <v>212</v>
      </c>
      <c r="E110" s="131" t="s">
        <v>2009</v>
      </c>
      <c r="F110" s="132" t="s">
        <v>2010</v>
      </c>
      <c r="G110" s="133" t="s">
        <v>2002</v>
      </c>
      <c r="H110" s="134">
        <v>1</v>
      </c>
      <c r="I110" s="135"/>
      <c r="J110" s="136">
        <f>ROUND(I110*H110,2)</f>
        <v>0</v>
      </c>
      <c r="K110" s="132" t="s">
        <v>19</v>
      </c>
      <c r="L110" s="31"/>
      <c r="M110" s="137" t="s">
        <v>19</v>
      </c>
      <c r="N110" s="138" t="s">
        <v>43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41" t="s">
        <v>217</v>
      </c>
      <c r="AT110" s="141" t="s">
        <v>212</v>
      </c>
      <c r="AU110" s="141" t="s">
        <v>79</v>
      </c>
      <c r="AY110" s="16" t="s">
        <v>210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79</v>
      </c>
      <c r="BK110" s="142">
        <f>ROUND(I110*H110,2)</f>
        <v>0</v>
      </c>
      <c r="BL110" s="16" t="s">
        <v>217</v>
      </c>
      <c r="BM110" s="141" t="s">
        <v>366</v>
      </c>
    </row>
    <row r="111" spans="2:47" s="1" customFormat="1" ht="10.2">
      <c r="B111" s="31"/>
      <c r="D111" s="143" t="s">
        <v>219</v>
      </c>
      <c r="F111" s="144" t="s">
        <v>2010</v>
      </c>
      <c r="I111" s="145"/>
      <c r="L111" s="31"/>
      <c r="M111" s="146"/>
      <c r="T111" s="52"/>
      <c r="AT111" s="16" t="s">
        <v>219</v>
      </c>
      <c r="AU111" s="16" t="s">
        <v>79</v>
      </c>
    </row>
    <row r="112" spans="2:65" s="1" customFormat="1" ht="24.15" customHeight="1">
      <c r="B112" s="31"/>
      <c r="C112" s="130" t="s">
        <v>294</v>
      </c>
      <c r="D112" s="130" t="s">
        <v>212</v>
      </c>
      <c r="E112" s="131" t="s">
        <v>2011</v>
      </c>
      <c r="F112" s="132" t="s">
        <v>2012</v>
      </c>
      <c r="G112" s="133" t="s">
        <v>2002</v>
      </c>
      <c r="H112" s="134">
        <v>15</v>
      </c>
      <c r="I112" s="135"/>
      <c r="J112" s="136">
        <f>ROUND(I112*H112,2)</f>
        <v>0</v>
      </c>
      <c r="K112" s="132" t="s">
        <v>19</v>
      </c>
      <c r="L112" s="31"/>
      <c r="M112" s="137" t="s">
        <v>19</v>
      </c>
      <c r="N112" s="138" t="s">
        <v>43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217</v>
      </c>
      <c r="AT112" s="141" t="s">
        <v>212</v>
      </c>
      <c r="AU112" s="141" t="s">
        <v>79</v>
      </c>
      <c r="AY112" s="16" t="s">
        <v>210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79</v>
      </c>
      <c r="BK112" s="142">
        <f>ROUND(I112*H112,2)</f>
        <v>0</v>
      </c>
      <c r="BL112" s="16" t="s">
        <v>217</v>
      </c>
      <c r="BM112" s="141" t="s">
        <v>378</v>
      </c>
    </row>
    <row r="113" spans="2:47" s="1" customFormat="1" ht="19.2">
      <c r="B113" s="31"/>
      <c r="D113" s="143" t="s">
        <v>219</v>
      </c>
      <c r="F113" s="144" t="s">
        <v>2012</v>
      </c>
      <c r="I113" s="145"/>
      <c r="L113" s="31"/>
      <c r="M113" s="146"/>
      <c r="T113" s="52"/>
      <c r="AT113" s="16" t="s">
        <v>219</v>
      </c>
      <c r="AU113" s="16" t="s">
        <v>79</v>
      </c>
    </row>
    <row r="114" spans="2:65" s="1" customFormat="1" ht="24.15" customHeight="1">
      <c r="B114" s="31"/>
      <c r="C114" s="130" t="s">
        <v>301</v>
      </c>
      <c r="D114" s="130" t="s">
        <v>212</v>
      </c>
      <c r="E114" s="131" t="s">
        <v>2013</v>
      </c>
      <c r="F114" s="132" t="s">
        <v>2014</v>
      </c>
      <c r="G114" s="133" t="s">
        <v>2002</v>
      </c>
      <c r="H114" s="134">
        <v>5</v>
      </c>
      <c r="I114" s="135"/>
      <c r="J114" s="136">
        <f>ROUND(I114*H114,2)</f>
        <v>0</v>
      </c>
      <c r="K114" s="132" t="s">
        <v>19</v>
      </c>
      <c r="L114" s="31"/>
      <c r="M114" s="137" t="s">
        <v>19</v>
      </c>
      <c r="N114" s="138" t="s">
        <v>43</v>
      </c>
      <c r="P114" s="139">
        <f>O114*H114</f>
        <v>0</v>
      </c>
      <c r="Q114" s="139">
        <v>0</v>
      </c>
      <c r="R114" s="139">
        <f>Q114*H114</f>
        <v>0</v>
      </c>
      <c r="S114" s="139">
        <v>0</v>
      </c>
      <c r="T114" s="140">
        <f>S114*H114</f>
        <v>0</v>
      </c>
      <c r="AR114" s="141" t="s">
        <v>217</v>
      </c>
      <c r="AT114" s="141" t="s">
        <v>212</v>
      </c>
      <c r="AU114" s="141" t="s">
        <v>79</v>
      </c>
      <c r="AY114" s="16" t="s">
        <v>210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6" t="s">
        <v>79</v>
      </c>
      <c r="BK114" s="142">
        <f>ROUND(I114*H114,2)</f>
        <v>0</v>
      </c>
      <c r="BL114" s="16" t="s">
        <v>217</v>
      </c>
      <c r="BM114" s="141" t="s">
        <v>395</v>
      </c>
    </row>
    <row r="115" spans="2:47" s="1" customFormat="1" ht="19.2">
      <c r="B115" s="31"/>
      <c r="D115" s="143" t="s">
        <v>219</v>
      </c>
      <c r="F115" s="144" t="s">
        <v>2014</v>
      </c>
      <c r="I115" s="145"/>
      <c r="L115" s="31"/>
      <c r="M115" s="146"/>
      <c r="T115" s="52"/>
      <c r="AT115" s="16" t="s">
        <v>219</v>
      </c>
      <c r="AU115" s="16" t="s">
        <v>79</v>
      </c>
    </row>
    <row r="116" spans="2:65" s="1" customFormat="1" ht="16.5" customHeight="1">
      <c r="B116" s="31"/>
      <c r="C116" s="130" t="s">
        <v>305</v>
      </c>
      <c r="D116" s="130" t="s">
        <v>212</v>
      </c>
      <c r="E116" s="131" t="s">
        <v>2015</v>
      </c>
      <c r="F116" s="132" t="s">
        <v>2016</v>
      </c>
      <c r="G116" s="133" t="s">
        <v>2002</v>
      </c>
      <c r="H116" s="134">
        <v>1</v>
      </c>
      <c r="I116" s="135"/>
      <c r="J116" s="136">
        <f>ROUND(I116*H116,2)</f>
        <v>0</v>
      </c>
      <c r="K116" s="132" t="s">
        <v>19</v>
      </c>
      <c r="L116" s="31"/>
      <c r="M116" s="137" t="s">
        <v>19</v>
      </c>
      <c r="N116" s="138" t="s">
        <v>43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217</v>
      </c>
      <c r="AT116" s="141" t="s">
        <v>212</v>
      </c>
      <c r="AU116" s="141" t="s">
        <v>79</v>
      </c>
      <c r="AY116" s="16" t="s">
        <v>210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79</v>
      </c>
      <c r="BK116" s="142">
        <f>ROUND(I116*H116,2)</f>
        <v>0</v>
      </c>
      <c r="BL116" s="16" t="s">
        <v>217</v>
      </c>
      <c r="BM116" s="141" t="s">
        <v>408</v>
      </c>
    </row>
    <row r="117" spans="2:47" s="1" customFormat="1" ht="10.2">
      <c r="B117" s="31"/>
      <c r="D117" s="143" t="s">
        <v>219</v>
      </c>
      <c r="F117" s="144" t="s">
        <v>2016</v>
      </c>
      <c r="I117" s="145"/>
      <c r="L117" s="31"/>
      <c r="M117" s="146"/>
      <c r="T117" s="52"/>
      <c r="AT117" s="16" t="s">
        <v>219</v>
      </c>
      <c r="AU117" s="16" t="s">
        <v>79</v>
      </c>
    </row>
    <row r="118" spans="2:65" s="1" customFormat="1" ht="16.5" customHeight="1">
      <c r="B118" s="31"/>
      <c r="C118" s="130" t="s">
        <v>311</v>
      </c>
      <c r="D118" s="130" t="s">
        <v>212</v>
      </c>
      <c r="E118" s="131" t="s">
        <v>2017</v>
      </c>
      <c r="F118" s="132" t="s">
        <v>2018</v>
      </c>
      <c r="G118" s="133" t="s">
        <v>2002</v>
      </c>
      <c r="H118" s="134">
        <v>8</v>
      </c>
      <c r="I118" s="135"/>
      <c r="J118" s="136">
        <f>ROUND(I118*H118,2)</f>
        <v>0</v>
      </c>
      <c r="K118" s="132" t="s">
        <v>19</v>
      </c>
      <c r="L118" s="31"/>
      <c r="M118" s="137" t="s">
        <v>19</v>
      </c>
      <c r="N118" s="138" t="s">
        <v>43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217</v>
      </c>
      <c r="AT118" s="141" t="s">
        <v>212</v>
      </c>
      <c r="AU118" s="141" t="s">
        <v>79</v>
      </c>
      <c r="AY118" s="16" t="s">
        <v>210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6" t="s">
        <v>79</v>
      </c>
      <c r="BK118" s="142">
        <f>ROUND(I118*H118,2)</f>
        <v>0</v>
      </c>
      <c r="BL118" s="16" t="s">
        <v>217</v>
      </c>
      <c r="BM118" s="141" t="s">
        <v>405</v>
      </c>
    </row>
    <row r="119" spans="2:47" s="1" customFormat="1" ht="10.2">
      <c r="B119" s="31"/>
      <c r="D119" s="143" t="s">
        <v>219</v>
      </c>
      <c r="F119" s="144" t="s">
        <v>2018</v>
      </c>
      <c r="I119" s="145"/>
      <c r="L119" s="31"/>
      <c r="M119" s="146"/>
      <c r="T119" s="52"/>
      <c r="AT119" s="16" t="s">
        <v>219</v>
      </c>
      <c r="AU119" s="16" t="s">
        <v>79</v>
      </c>
    </row>
    <row r="120" spans="2:65" s="1" customFormat="1" ht="16.5" customHeight="1">
      <c r="B120" s="31"/>
      <c r="C120" s="130" t="s">
        <v>317</v>
      </c>
      <c r="D120" s="130" t="s">
        <v>212</v>
      </c>
      <c r="E120" s="131" t="s">
        <v>2019</v>
      </c>
      <c r="F120" s="132" t="s">
        <v>2020</v>
      </c>
      <c r="G120" s="133" t="s">
        <v>2002</v>
      </c>
      <c r="H120" s="134">
        <v>10</v>
      </c>
      <c r="I120" s="135"/>
      <c r="J120" s="136">
        <f>ROUND(I120*H120,2)</f>
        <v>0</v>
      </c>
      <c r="K120" s="132" t="s">
        <v>19</v>
      </c>
      <c r="L120" s="31"/>
      <c r="M120" s="137" t="s">
        <v>19</v>
      </c>
      <c r="N120" s="138" t="s">
        <v>43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217</v>
      </c>
      <c r="AT120" s="141" t="s">
        <v>212</v>
      </c>
      <c r="AU120" s="141" t="s">
        <v>79</v>
      </c>
      <c r="AY120" s="16" t="s">
        <v>210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6" t="s">
        <v>79</v>
      </c>
      <c r="BK120" s="142">
        <f>ROUND(I120*H120,2)</f>
        <v>0</v>
      </c>
      <c r="BL120" s="16" t="s">
        <v>217</v>
      </c>
      <c r="BM120" s="141" t="s">
        <v>432</v>
      </c>
    </row>
    <row r="121" spans="2:47" s="1" customFormat="1" ht="10.2">
      <c r="B121" s="31"/>
      <c r="D121" s="143" t="s">
        <v>219</v>
      </c>
      <c r="F121" s="144" t="s">
        <v>2020</v>
      </c>
      <c r="I121" s="145"/>
      <c r="L121" s="31"/>
      <c r="M121" s="146"/>
      <c r="T121" s="52"/>
      <c r="AT121" s="16" t="s">
        <v>219</v>
      </c>
      <c r="AU121" s="16" t="s">
        <v>79</v>
      </c>
    </row>
    <row r="122" spans="2:65" s="1" customFormat="1" ht="16.5" customHeight="1">
      <c r="B122" s="31"/>
      <c r="C122" s="130" t="s">
        <v>329</v>
      </c>
      <c r="D122" s="130" t="s">
        <v>212</v>
      </c>
      <c r="E122" s="131" t="s">
        <v>2021</v>
      </c>
      <c r="F122" s="132" t="s">
        <v>2022</v>
      </c>
      <c r="G122" s="133" t="s">
        <v>2002</v>
      </c>
      <c r="H122" s="134">
        <v>3</v>
      </c>
      <c r="I122" s="135"/>
      <c r="J122" s="136">
        <f>ROUND(I122*H122,2)</f>
        <v>0</v>
      </c>
      <c r="K122" s="132" t="s">
        <v>19</v>
      </c>
      <c r="L122" s="31"/>
      <c r="M122" s="137" t="s">
        <v>19</v>
      </c>
      <c r="N122" s="138" t="s">
        <v>43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AR122" s="141" t="s">
        <v>217</v>
      </c>
      <c r="AT122" s="141" t="s">
        <v>212</v>
      </c>
      <c r="AU122" s="141" t="s">
        <v>79</v>
      </c>
      <c r="AY122" s="16" t="s">
        <v>210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6" t="s">
        <v>79</v>
      </c>
      <c r="BK122" s="142">
        <f>ROUND(I122*H122,2)</f>
        <v>0</v>
      </c>
      <c r="BL122" s="16" t="s">
        <v>217</v>
      </c>
      <c r="BM122" s="141" t="s">
        <v>446</v>
      </c>
    </row>
    <row r="123" spans="2:47" s="1" customFormat="1" ht="10.2">
      <c r="B123" s="31"/>
      <c r="D123" s="143" t="s">
        <v>219</v>
      </c>
      <c r="F123" s="144" t="s">
        <v>2022</v>
      </c>
      <c r="I123" s="145"/>
      <c r="L123" s="31"/>
      <c r="M123" s="146"/>
      <c r="T123" s="52"/>
      <c r="AT123" s="16" t="s">
        <v>219</v>
      </c>
      <c r="AU123" s="16" t="s">
        <v>79</v>
      </c>
    </row>
    <row r="124" spans="2:65" s="1" customFormat="1" ht="24.15" customHeight="1">
      <c r="B124" s="31"/>
      <c r="C124" s="130" t="s">
        <v>336</v>
      </c>
      <c r="D124" s="130" t="s">
        <v>212</v>
      </c>
      <c r="E124" s="131" t="s">
        <v>2023</v>
      </c>
      <c r="F124" s="132" t="s">
        <v>2024</v>
      </c>
      <c r="G124" s="133" t="s">
        <v>2002</v>
      </c>
      <c r="H124" s="134">
        <v>1</v>
      </c>
      <c r="I124" s="135"/>
      <c r="J124" s="136">
        <f>ROUND(I124*H124,2)</f>
        <v>0</v>
      </c>
      <c r="K124" s="132" t="s">
        <v>19</v>
      </c>
      <c r="L124" s="31"/>
      <c r="M124" s="137" t="s">
        <v>19</v>
      </c>
      <c r="N124" s="138" t="s">
        <v>43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41" t="s">
        <v>217</v>
      </c>
      <c r="AT124" s="141" t="s">
        <v>212</v>
      </c>
      <c r="AU124" s="141" t="s">
        <v>79</v>
      </c>
      <c r="AY124" s="16" t="s">
        <v>210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6" t="s">
        <v>79</v>
      </c>
      <c r="BK124" s="142">
        <f>ROUND(I124*H124,2)</f>
        <v>0</v>
      </c>
      <c r="BL124" s="16" t="s">
        <v>217</v>
      </c>
      <c r="BM124" s="141" t="s">
        <v>457</v>
      </c>
    </row>
    <row r="125" spans="2:47" s="1" customFormat="1" ht="10.2">
      <c r="B125" s="31"/>
      <c r="D125" s="143" t="s">
        <v>219</v>
      </c>
      <c r="F125" s="144" t="s">
        <v>2024</v>
      </c>
      <c r="I125" s="145"/>
      <c r="L125" s="31"/>
      <c r="M125" s="146"/>
      <c r="T125" s="52"/>
      <c r="AT125" s="16" t="s">
        <v>219</v>
      </c>
      <c r="AU125" s="16" t="s">
        <v>79</v>
      </c>
    </row>
    <row r="126" spans="2:65" s="1" customFormat="1" ht="37.8" customHeight="1">
      <c r="B126" s="31"/>
      <c r="C126" s="130" t="s">
        <v>343</v>
      </c>
      <c r="D126" s="130" t="s">
        <v>212</v>
      </c>
      <c r="E126" s="131" t="s">
        <v>2025</v>
      </c>
      <c r="F126" s="132" t="s">
        <v>2026</v>
      </c>
      <c r="G126" s="133" t="s">
        <v>2002</v>
      </c>
      <c r="H126" s="134">
        <v>10</v>
      </c>
      <c r="I126" s="135"/>
      <c r="J126" s="136">
        <f>ROUND(I126*H126,2)</f>
        <v>0</v>
      </c>
      <c r="K126" s="132" t="s">
        <v>19</v>
      </c>
      <c r="L126" s="31"/>
      <c r="M126" s="137" t="s">
        <v>19</v>
      </c>
      <c r="N126" s="138" t="s">
        <v>43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217</v>
      </c>
      <c r="AT126" s="141" t="s">
        <v>212</v>
      </c>
      <c r="AU126" s="141" t="s">
        <v>79</v>
      </c>
      <c r="AY126" s="16" t="s">
        <v>210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6" t="s">
        <v>79</v>
      </c>
      <c r="BK126" s="142">
        <f>ROUND(I126*H126,2)</f>
        <v>0</v>
      </c>
      <c r="BL126" s="16" t="s">
        <v>217</v>
      </c>
      <c r="BM126" s="141" t="s">
        <v>469</v>
      </c>
    </row>
    <row r="127" spans="2:47" s="1" customFormat="1" ht="19.2">
      <c r="B127" s="31"/>
      <c r="D127" s="143" t="s">
        <v>219</v>
      </c>
      <c r="F127" s="144" t="s">
        <v>2026</v>
      </c>
      <c r="I127" s="145"/>
      <c r="L127" s="31"/>
      <c r="M127" s="146"/>
      <c r="T127" s="52"/>
      <c r="AT127" s="16" t="s">
        <v>219</v>
      </c>
      <c r="AU127" s="16" t="s">
        <v>79</v>
      </c>
    </row>
    <row r="128" spans="2:65" s="1" customFormat="1" ht="37.8" customHeight="1">
      <c r="B128" s="31"/>
      <c r="C128" s="130" t="s">
        <v>7</v>
      </c>
      <c r="D128" s="130" t="s">
        <v>212</v>
      </c>
      <c r="E128" s="131" t="s">
        <v>2901</v>
      </c>
      <c r="F128" s="132" t="s">
        <v>2902</v>
      </c>
      <c r="G128" s="133" t="s">
        <v>2002</v>
      </c>
      <c r="H128" s="134">
        <v>2</v>
      </c>
      <c r="I128" s="135"/>
      <c r="J128" s="136">
        <f>ROUND(I128*H128,2)</f>
        <v>0</v>
      </c>
      <c r="K128" s="132" t="s">
        <v>19</v>
      </c>
      <c r="L128" s="31"/>
      <c r="M128" s="137" t="s">
        <v>19</v>
      </c>
      <c r="N128" s="138" t="s">
        <v>43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AR128" s="141" t="s">
        <v>217</v>
      </c>
      <c r="AT128" s="141" t="s">
        <v>212</v>
      </c>
      <c r="AU128" s="141" t="s">
        <v>79</v>
      </c>
      <c r="AY128" s="16" t="s">
        <v>210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6" t="s">
        <v>79</v>
      </c>
      <c r="BK128" s="142">
        <f>ROUND(I128*H128,2)</f>
        <v>0</v>
      </c>
      <c r="BL128" s="16" t="s">
        <v>217</v>
      </c>
      <c r="BM128" s="141" t="s">
        <v>484</v>
      </c>
    </row>
    <row r="129" spans="2:47" s="1" customFormat="1" ht="19.2">
      <c r="B129" s="31"/>
      <c r="D129" s="143" t="s">
        <v>219</v>
      </c>
      <c r="F129" s="144" t="s">
        <v>2902</v>
      </c>
      <c r="I129" s="145"/>
      <c r="L129" s="31"/>
      <c r="M129" s="146"/>
      <c r="T129" s="52"/>
      <c r="AT129" s="16" t="s">
        <v>219</v>
      </c>
      <c r="AU129" s="16" t="s">
        <v>79</v>
      </c>
    </row>
    <row r="130" spans="2:65" s="1" customFormat="1" ht="21.75" customHeight="1">
      <c r="B130" s="31"/>
      <c r="C130" s="130" t="s">
        <v>354</v>
      </c>
      <c r="D130" s="130" t="s">
        <v>212</v>
      </c>
      <c r="E130" s="131" t="s">
        <v>2027</v>
      </c>
      <c r="F130" s="132" t="s">
        <v>2028</v>
      </c>
      <c r="G130" s="133" t="s">
        <v>2002</v>
      </c>
      <c r="H130" s="134">
        <v>7</v>
      </c>
      <c r="I130" s="135"/>
      <c r="J130" s="136">
        <f>ROUND(I130*H130,2)</f>
        <v>0</v>
      </c>
      <c r="K130" s="132" t="s">
        <v>19</v>
      </c>
      <c r="L130" s="31"/>
      <c r="M130" s="137" t="s">
        <v>19</v>
      </c>
      <c r="N130" s="138" t="s">
        <v>43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217</v>
      </c>
      <c r="AT130" s="141" t="s">
        <v>212</v>
      </c>
      <c r="AU130" s="141" t="s">
        <v>79</v>
      </c>
      <c r="AY130" s="16" t="s">
        <v>210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6" t="s">
        <v>79</v>
      </c>
      <c r="BK130" s="142">
        <f>ROUND(I130*H130,2)</f>
        <v>0</v>
      </c>
      <c r="BL130" s="16" t="s">
        <v>217</v>
      </c>
      <c r="BM130" s="141" t="s">
        <v>496</v>
      </c>
    </row>
    <row r="131" spans="2:47" s="1" customFormat="1" ht="10.2">
      <c r="B131" s="31"/>
      <c r="D131" s="143" t="s">
        <v>219</v>
      </c>
      <c r="F131" s="144" t="s">
        <v>2028</v>
      </c>
      <c r="I131" s="145"/>
      <c r="L131" s="31"/>
      <c r="M131" s="146"/>
      <c r="T131" s="52"/>
      <c r="AT131" s="16" t="s">
        <v>219</v>
      </c>
      <c r="AU131" s="16" t="s">
        <v>79</v>
      </c>
    </row>
    <row r="132" spans="2:65" s="1" customFormat="1" ht="16.5" customHeight="1">
      <c r="B132" s="31"/>
      <c r="C132" s="130" t="s">
        <v>360</v>
      </c>
      <c r="D132" s="130" t="s">
        <v>212</v>
      </c>
      <c r="E132" s="131" t="s">
        <v>2903</v>
      </c>
      <c r="F132" s="132" t="s">
        <v>2904</v>
      </c>
      <c r="G132" s="133" t="s">
        <v>2002</v>
      </c>
      <c r="H132" s="134">
        <v>4</v>
      </c>
      <c r="I132" s="135"/>
      <c r="J132" s="136">
        <f>ROUND(I132*H132,2)</f>
        <v>0</v>
      </c>
      <c r="K132" s="132" t="s">
        <v>19</v>
      </c>
      <c r="L132" s="31"/>
      <c r="M132" s="137" t="s">
        <v>19</v>
      </c>
      <c r="N132" s="138" t="s">
        <v>43</v>
      </c>
      <c r="P132" s="139">
        <f>O132*H132</f>
        <v>0</v>
      </c>
      <c r="Q132" s="139">
        <v>0</v>
      </c>
      <c r="R132" s="139">
        <f>Q132*H132</f>
        <v>0</v>
      </c>
      <c r="S132" s="139">
        <v>0</v>
      </c>
      <c r="T132" s="140">
        <f>S132*H132</f>
        <v>0</v>
      </c>
      <c r="AR132" s="141" t="s">
        <v>217</v>
      </c>
      <c r="AT132" s="141" t="s">
        <v>212</v>
      </c>
      <c r="AU132" s="141" t="s">
        <v>79</v>
      </c>
      <c r="AY132" s="16" t="s">
        <v>210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6" t="s">
        <v>79</v>
      </c>
      <c r="BK132" s="142">
        <f>ROUND(I132*H132,2)</f>
        <v>0</v>
      </c>
      <c r="BL132" s="16" t="s">
        <v>217</v>
      </c>
      <c r="BM132" s="141" t="s">
        <v>504</v>
      </c>
    </row>
    <row r="133" spans="2:47" s="1" customFormat="1" ht="10.2">
      <c r="B133" s="31"/>
      <c r="D133" s="143" t="s">
        <v>219</v>
      </c>
      <c r="F133" s="144" t="s">
        <v>2904</v>
      </c>
      <c r="I133" s="145"/>
      <c r="L133" s="31"/>
      <c r="M133" s="146"/>
      <c r="T133" s="52"/>
      <c r="AT133" s="16" t="s">
        <v>219</v>
      </c>
      <c r="AU133" s="16" t="s">
        <v>79</v>
      </c>
    </row>
    <row r="134" spans="2:65" s="1" customFormat="1" ht="21.75" customHeight="1">
      <c r="B134" s="31"/>
      <c r="C134" s="130" t="s">
        <v>366</v>
      </c>
      <c r="D134" s="130" t="s">
        <v>212</v>
      </c>
      <c r="E134" s="131" t="s">
        <v>2905</v>
      </c>
      <c r="F134" s="132" t="s">
        <v>2906</v>
      </c>
      <c r="G134" s="133" t="s">
        <v>2002</v>
      </c>
      <c r="H134" s="134">
        <v>1</v>
      </c>
      <c r="I134" s="135"/>
      <c r="J134" s="136">
        <f>ROUND(I134*H134,2)</f>
        <v>0</v>
      </c>
      <c r="K134" s="132" t="s">
        <v>19</v>
      </c>
      <c r="L134" s="31"/>
      <c r="M134" s="137" t="s">
        <v>19</v>
      </c>
      <c r="N134" s="138" t="s">
        <v>43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217</v>
      </c>
      <c r="AT134" s="141" t="s">
        <v>212</v>
      </c>
      <c r="AU134" s="141" t="s">
        <v>79</v>
      </c>
      <c r="AY134" s="16" t="s">
        <v>210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79</v>
      </c>
      <c r="BK134" s="142">
        <f>ROUND(I134*H134,2)</f>
        <v>0</v>
      </c>
      <c r="BL134" s="16" t="s">
        <v>217</v>
      </c>
      <c r="BM134" s="141" t="s">
        <v>516</v>
      </c>
    </row>
    <row r="135" spans="2:47" s="1" customFormat="1" ht="10.2">
      <c r="B135" s="31"/>
      <c r="D135" s="143" t="s">
        <v>219</v>
      </c>
      <c r="F135" s="144" t="s">
        <v>2906</v>
      </c>
      <c r="I135" s="145"/>
      <c r="L135" s="31"/>
      <c r="M135" s="146"/>
      <c r="T135" s="52"/>
      <c r="AT135" s="16" t="s">
        <v>219</v>
      </c>
      <c r="AU135" s="16" t="s">
        <v>79</v>
      </c>
    </row>
    <row r="136" spans="2:65" s="1" customFormat="1" ht="16.5" customHeight="1">
      <c r="B136" s="31"/>
      <c r="C136" s="130" t="s">
        <v>372</v>
      </c>
      <c r="D136" s="130" t="s">
        <v>212</v>
      </c>
      <c r="E136" s="131" t="s">
        <v>2907</v>
      </c>
      <c r="F136" s="132" t="s">
        <v>2908</v>
      </c>
      <c r="G136" s="133" t="s">
        <v>2002</v>
      </c>
      <c r="H136" s="134">
        <v>1</v>
      </c>
      <c r="I136" s="135"/>
      <c r="J136" s="136">
        <f>ROUND(I136*H136,2)</f>
        <v>0</v>
      </c>
      <c r="K136" s="132" t="s">
        <v>19</v>
      </c>
      <c r="L136" s="31"/>
      <c r="M136" s="137" t="s">
        <v>19</v>
      </c>
      <c r="N136" s="138" t="s">
        <v>43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41" t="s">
        <v>217</v>
      </c>
      <c r="AT136" s="141" t="s">
        <v>212</v>
      </c>
      <c r="AU136" s="141" t="s">
        <v>79</v>
      </c>
      <c r="AY136" s="16" t="s">
        <v>210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6" t="s">
        <v>79</v>
      </c>
      <c r="BK136" s="142">
        <f>ROUND(I136*H136,2)</f>
        <v>0</v>
      </c>
      <c r="BL136" s="16" t="s">
        <v>217</v>
      </c>
      <c r="BM136" s="141" t="s">
        <v>529</v>
      </c>
    </row>
    <row r="137" spans="2:47" s="1" customFormat="1" ht="10.2">
      <c r="B137" s="31"/>
      <c r="D137" s="143" t="s">
        <v>219</v>
      </c>
      <c r="F137" s="144" t="s">
        <v>2908</v>
      </c>
      <c r="I137" s="145"/>
      <c r="L137" s="31"/>
      <c r="M137" s="146"/>
      <c r="T137" s="52"/>
      <c r="AT137" s="16" t="s">
        <v>219</v>
      </c>
      <c r="AU137" s="16" t="s">
        <v>79</v>
      </c>
    </row>
    <row r="138" spans="2:65" s="1" customFormat="1" ht="21.75" customHeight="1">
      <c r="B138" s="31"/>
      <c r="C138" s="130" t="s">
        <v>378</v>
      </c>
      <c r="D138" s="130" t="s">
        <v>212</v>
      </c>
      <c r="E138" s="131" t="s">
        <v>2031</v>
      </c>
      <c r="F138" s="132" t="s">
        <v>2032</v>
      </c>
      <c r="G138" s="133" t="s">
        <v>2002</v>
      </c>
      <c r="H138" s="134">
        <v>1</v>
      </c>
      <c r="I138" s="135"/>
      <c r="J138" s="136">
        <f>ROUND(I138*H138,2)</f>
        <v>0</v>
      </c>
      <c r="K138" s="132" t="s">
        <v>19</v>
      </c>
      <c r="L138" s="31"/>
      <c r="M138" s="137" t="s">
        <v>19</v>
      </c>
      <c r="N138" s="138" t="s">
        <v>43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217</v>
      </c>
      <c r="AT138" s="141" t="s">
        <v>212</v>
      </c>
      <c r="AU138" s="141" t="s">
        <v>79</v>
      </c>
      <c r="AY138" s="16" t="s">
        <v>210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79</v>
      </c>
      <c r="BK138" s="142">
        <f>ROUND(I138*H138,2)</f>
        <v>0</v>
      </c>
      <c r="BL138" s="16" t="s">
        <v>217</v>
      </c>
      <c r="BM138" s="141" t="s">
        <v>541</v>
      </c>
    </row>
    <row r="139" spans="2:47" s="1" customFormat="1" ht="10.2">
      <c r="B139" s="31"/>
      <c r="D139" s="143" t="s">
        <v>219</v>
      </c>
      <c r="F139" s="144" t="s">
        <v>2032</v>
      </c>
      <c r="I139" s="145"/>
      <c r="L139" s="31"/>
      <c r="M139" s="146"/>
      <c r="T139" s="52"/>
      <c r="AT139" s="16" t="s">
        <v>219</v>
      </c>
      <c r="AU139" s="16" t="s">
        <v>79</v>
      </c>
    </row>
    <row r="140" spans="2:65" s="1" customFormat="1" ht="16.5" customHeight="1">
      <c r="B140" s="31"/>
      <c r="C140" s="130" t="s">
        <v>385</v>
      </c>
      <c r="D140" s="130" t="s">
        <v>212</v>
      </c>
      <c r="E140" s="131" t="s">
        <v>2033</v>
      </c>
      <c r="F140" s="132" t="s">
        <v>2034</v>
      </c>
      <c r="G140" s="133" t="s">
        <v>2002</v>
      </c>
      <c r="H140" s="134">
        <v>1</v>
      </c>
      <c r="I140" s="135"/>
      <c r="J140" s="136">
        <f>ROUND(I140*H140,2)</f>
        <v>0</v>
      </c>
      <c r="K140" s="132" t="s">
        <v>19</v>
      </c>
      <c r="L140" s="31"/>
      <c r="M140" s="137" t="s">
        <v>19</v>
      </c>
      <c r="N140" s="138" t="s">
        <v>43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217</v>
      </c>
      <c r="AT140" s="141" t="s">
        <v>212</v>
      </c>
      <c r="AU140" s="141" t="s">
        <v>79</v>
      </c>
      <c r="AY140" s="16" t="s">
        <v>210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79</v>
      </c>
      <c r="BK140" s="142">
        <f>ROUND(I140*H140,2)</f>
        <v>0</v>
      </c>
      <c r="BL140" s="16" t="s">
        <v>217</v>
      </c>
      <c r="BM140" s="141" t="s">
        <v>553</v>
      </c>
    </row>
    <row r="141" spans="2:47" s="1" customFormat="1" ht="10.2">
      <c r="B141" s="31"/>
      <c r="D141" s="143" t="s">
        <v>219</v>
      </c>
      <c r="F141" s="144" t="s">
        <v>2034</v>
      </c>
      <c r="I141" s="145"/>
      <c r="L141" s="31"/>
      <c r="M141" s="146"/>
      <c r="T141" s="52"/>
      <c r="AT141" s="16" t="s">
        <v>219</v>
      </c>
      <c r="AU141" s="16" t="s">
        <v>79</v>
      </c>
    </row>
    <row r="142" spans="2:65" s="1" customFormat="1" ht="16.5" customHeight="1">
      <c r="B142" s="31"/>
      <c r="C142" s="130" t="s">
        <v>395</v>
      </c>
      <c r="D142" s="130" t="s">
        <v>212</v>
      </c>
      <c r="E142" s="131" t="s">
        <v>2035</v>
      </c>
      <c r="F142" s="132" t="s">
        <v>2036</v>
      </c>
      <c r="G142" s="133" t="s">
        <v>2002</v>
      </c>
      <c r="H142" s="134">
        <v>1</v>
      </c>
      <c r="I142" s="135"/>
      <c r="J142" s="136">
        <f>ROUND(I142*H142,2)</f>
        <v>0</v>
      </c>
      <c r="K142" s="132" t="s">
        <v>19</v>
      </c>
      <c r="L142" s="31"/>
      <c r="M142" s="137" t="s">
        <v>19</v>
      </c>
      <c r="N142" s="138" t="s">
        <v>43</v>
      </c>
      <c r="P142" s="139">
        <f>O142*H142</f>
        <v>0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217</v>
      </c>
      <c r="AT142" s="141" t="s">
        <v>212</v>
      </c>
      <c r="AU142" s="141" t="s">
        <v>79</v>
      </c>
      <c r="AY142" s="16" t="s">
        <v>210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6" t="s">
        <v>79</v>
      </c>
      <c r="BK142" s="142">
        <f>ROUND(I142*H142,2)</f>
        <v>0</v>
      </c>
      <c r="BL142" s="16" t="s">
        <v>217</v>
      </c>
      <c r="BM142" s="141" t="s">
        <v>569</v>
      </c>
    </row>
    <row r="143" spans="2:47" s="1" customFormat="1" ht="10.2">
      <c r="B143" s="31"/>
      <c r="D143" s="143" t="s">
        <v>219</v>
      </c>
      <c r="F143" s="144" t="s">
        <v>2036</v>
      </c>
      <c r="I143" s="145"/>
      <c r="L143" s="31"/>
      <c r="M143" s="146"/>
      <c r="T143" s="52"/>
      <c r="AT143" s="16" t="s">
        <v>219</v>
      </c>
      <c r="AU143" s="16" t="s">
        <v>79</v>
      </c>
    </row>
    <row r="144" spans="2:65" s="1" customFormat="1" ht="16.5" customHeight="1">
      <c r="B144" s="31"/>
      <c r="C144" s="130" t="s">
        <v>402</v>
      </c>
      <c r="D144" s="130" t="s">
        <v>212</v>
      </c>
      <c r="E144" s="131" t="s">
        <v>2037</v>
      </c>
      <c r="F144" s="132" t="s">
        <v>2038</v>
      </c>
      <c r="G144" s="133" t="s">
        <v>2002</v>
      </c>
      <c r="H144" s="134">
        <v>4</v>
      </c>
      <c r="I144" s="135"/>
      <c r="J144" s="136">
        <f>ROUND(I144*H144,2)</f>
        <v>0</v>
      </c>
      <c r="K144" s="132" t="s">
        <v>19</v>
      </c>
      <c r="L144" s="31"/>
      <c r="M144" s="137" t="s">
        <v>19</v>
      </c>
      <c r="N144" s="138" t="s">
        <v>43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217</v>
      </c>
      <c r="AT144" s="141" t="s">
        <v>212</v>
      </c>
      <c r="AU144" s="141" t="s">
        <v>79</v>
      </c>
      <c r="AY144" s="16" t="s">
        <v>210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6" t="s">
        <v>79</v>
      </c>
      <c r="BK144" s="142">
        <f>ROUND(I144*H144,2)</f>
        <v>0</v>
      </c>
      <c r="BL144" s="16" t="s">
        <v>217</v>
      </c>
      <c r="BM144" s="141" t="s">
        <v>581</v>
      </c>
    </row>
    <row r="145" spans="2:47" s="1" customFormat="1" ht="10.2">
      <c r="B145" s="31"/>
      <c r="D145" s="143" t="s">
        <v>219</v>
      </c>
      <c r="F145" s="144" t="s">
        <v>2038</v>
      </c>
      <c r="I145" s="145"/>
      <c r="L145" s="31"/>
      <c r="M145" s="146"/>
      <c r="T145" s="52"/>
      <c r="AT145" s="16" t="s">
        <v>219</v>
      </c>
      <c r="AU145" s="16" t="s">
        <v>79</v>
      </c>
    </row>
    <row r="146" spans="2:65" s="1" customFormat="1" ht="16.5" customHeight="1">
      <c r="B146" s="31"/>
      <c r="C146" s="130" t="s">
        <v>408</v>
      </c>
      <c r="D146" s="130" t="s">
        <v>212</v>
      </c>
      <c r="E146" s="131" t="s">
        <v>2041</v>
      </c>
      <c r="F146" s="132" t="s">
        <v>2042</v>
      </c>
      <c r="G146" s="133" t="s">
        <v>2002</v>
      </c>
      <c r="H146" s="134">
        <v>9</v>
      </c>
      <c r="I146" s="135"/>
      <c r="J146" s="136">
        <f>ROUND(I146*H146,2)</f>
        <v>0</v>
      </c>
      <c r="K146" s="132" t="s">
        <v>19</v>
      </c>
      <c r="L146" s="31"/>
      <c r="M146" s="137" t="s">
        <v>19</v>
      </c>
      <c r="N146" s="138" t="s">
        <v>43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217</v>
      </c>
      <c r="AT146" s="141" t="s">
        <v>212</v>
      </c>
      <c r="AU146" s="141" t="s">
        <v>79</v>
      </c>
      <c r="AY146" s="16" t="s">
        <v>210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79</v>
      </c>
      <c r="BK146" s="142">
        <f>ROUND(I146*H146,2)</f>
        <v>0</v>
      </c>
      <c r="BL146" s="16" t="s">
        <v>217</v>
      </c>
      <c r="BM146" s="141" t="s">
        <v>589</v>
      </c>
    </row>
    <row r="147" spans="2:47" s="1" customFormat="1" ht="10.2">
      <c r="B147" s="31"/>
      <c r="D147" s="143" t="s">
        <v>219</v>
      </c>
      <c r="F147" s="144" t="s">
        <v>2042</v>
      </c>
      <c r="I147" s="145"/>
      <c r="L147" s="31"/>
      <c r="M147" s="146"/>
      <c r="T147" s="52"/>
      <c r="AT147" s="16" t="s">
        <v>219</v>
      </c>
      <c r="AU147" s="16" t="s">
        <v>79</v>
      </c>
    </row>
    <row r="148" spans="2:65" s="1" customFormat="1" ht="16.5" customHeight="1">
      <c r="B148" s="31"/>
      <c r="C148" s="130" t="s">
        <v>414</v>
      </c>
      <c r="D148" s="130" t="s">
        <v>212</v>
      </c>
      <c r="E148" s="131" t="s">
        <v>2043</v>
      </c>
      <c r="F148" s="132" t="s">
        <v>2044</v>
      </c>
      <c r="G148" s="133" t="s">
        <v>2002</v>
      </c>
      <c r="H148" s="134">
        <v>3</v>
      </c>
      <c r="I148" s="135"/>
      <c r="J148" s="136">
        <f>ROUND(I148*H148,2)</f>
        <v>0</v>
      </c>
      <c r="K148" s="132" t="s">
        <v>19</v>
      </c>
      <c r="L148" s="31"/>
      <c r="M148" s="137" t="s">
        <v>19</v>
      </c>
      <c r="N148" s="138" t="s">
        <v>43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217</v>
      </c>
      <c r="AT148" s="141" t="s">
        <v>212</v>
      </c>
      <c r="AU148" s="141" t="s">
        <v>79</v>
      </c>
      <c r="AY148" s="16" t="s">
        <v>210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6" t="s">
        <v>79</v>
      </c>
      <c r="BK148" s="142">
        <f>ROUND(I148*H148,2)</f>
        <v>0</v>
      </c>
      <c r="BL148" s="16" t="s">
        <v>217</v>
      </c>
      <c r="BM148" s="141" t="s">
        <v>597</v>
      </c>
    </row>
    <row r="149" spans="2:47" s="1" customFormat="1" ht="10.2">
      <c r="B149" s="31"/>
      <c r="D149" s="143" t="s">
        <v>219</v>
      </c>
      <c r="F149" s="144" t="s">
        <v>2044</v>
      </c>
      <c r="I149" s="145"/>
      <c r="L149" s="31"/>
      <c r="M149" s="146"/>
      <c r="T149" s="52"/>
      <c r="AT149" s="16" t="s">
        <v>219</v>
      </c>
      <c r="AU149" s="16" t="s">
        <v>79</v>
      </c>
    </row>
    <row r="150" spans="2:65" s="1" customFormat="1" ht="16.5" customHeight="1">
      <c r="B150" s="31"/>
      <c r="C150" s="130" t="s">
        <v>405</v>
      </c>
      <c r="D150" s="130" t="s">
        <v>212</v>
      </c>
      <c r="E150" s="131" t="s">
        <v>2909</v>
      </c>
      <c r="F150" s="132" t="s">
        <v>2910</v>
      </c>
      <c r="G150" s="133" t="s">
        <v>2002</v>
      </c>
      <c r="H150" s="134">
        <v>1</v>
      </c>
      <c r="I150" s="135"/>
      <c r="J150" s="136">
        <f>ROUND(I150*H150,2)</f>
        <v>0</v>
      </c>
      <c r="K150" s="132" t="s">
        <v>19</v>
      </c>
      <c r="L150" s="31"/>
      <c r="M150" s="137" t="s">
        <v>19</v>
      </c>
      <c r="N150" s="138" t="s">
        <v>43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217</v>
      </c>
      <c r="AT150" s="141" t="s">
        <v>212</v>
      </c>
      <c r="AU150" s="141" t="s">
        <v>79</v>
      </c>
      <c r="AY150" s="16" t="s">
        <v>210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79</v>
      </c>
      <c r="BK150" s="142">
        <f>ROUND(I150*H150,2)</f>
        <v>0</v>
      </c>
      <c r="BL150" s="16" t="s">
        <v>217</v>
      </c>
      <c r="BM150" s="141" t="s">
        <v>605</v>
      </c>
    </row>
    <row r="151" spans="2:47" s="1" customFormat="1" ht="10.2">
      <c r="B151" s="31"/>
      <c r="D151" s="143" t="s">
        <v>219</v>
      </c>
      <c r="F151" s="144" t="s">
        <v>2910</v>
      </c>
      <c r="I151" s="145"/>
      <c r="L151" s="31"/>
      <c r="M151" s="146"/>
      <c r="T151" s="52"/>
      <c r="AT151" s="16" t="s">
        <v>219</v>
      </c>
      <c r="AU151" s="16" t="s">
        <v>79</v>
      </c>
    </row>
    <row r="152" spans="2:65" s="1" customFormat="1" ht="16.5" customHeight="1">
      <c r="B152" s="31"/>
      <c r="C152" s="130" t="s">
        <v>424</v>
      </c>
      <c r="D152" s="130" t="s">
        <v>212</v>
      </c>
      <c r="E152" s="131" t="s">
        <v>2045</v>
      </c>
      <c r="F152" s="132" t="s">
        <v>2046</v>
      </c>
      <c r="G152" s="133" t="s">
        <v>2002</v>
      </c>
      <c r="H152" s="134">
        <v>4</v>
      </c>
      <c r="I152" s="135"/>
      <c r="J152" s="136">
        <f>ROUND(I152*H152,2)</f>
        <v>0</v>
      </c>
      <c r="K152" s="132" t="s">
        <v>19</v>
      </c>
      <c r="L152" s="31"/>
      <c r="M152" s="137" t="s">
        <v>19</v>
      </c>
      <c r="N152" s="138" t="s">
        <v>43</v>
      </c>
      <c r="P152" s="139">
        <f>O152*H152</f>
        <v>0</v>
      </c>
      <c r="Q152" s="139">
        <v>0</v>
      </c>
      <c r="R152" s="139">
        <f>Q152*H152</f>
        <v>0</v>
      </c>
      <c r="S152" s="139">
        <v>0</v>
      </c>
      <c r="T152" s="140">
        <f>S152*H152</f>
        <v>0</v>
      </c>
      <c r="AR152" s="141" t="s">
        <v>217</v>
      </c>
      <c r="AT152" s="141" t="s">
        <v>212</v>
      </c>
      <c r="AU152" s="141" t="s">
        <v>79</v>
      </c>
      <c r="AY152" s="16" t="s">
        <v>210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6" t="s">
        <v>79</v>
      </c>
      <c r="BK152" s="142">
        <f>ROUND(I152*H152,2)</f>
        <v>0</v>
      </c>
      <c r="BL152" s="16" t="s">
        <v>217</v>
      </c>
      <c r="BM152" s="141" t="s">
        <v>613</v>
      </c>
    </row>
    <row r="153" spans="2:47" s="1" customFormat="1" ht="10.2">
      <c r="B153" s="31"/>
      <c r="D153" s="143" t="s">
        <v>219</v>
      </c>
      <c r="F153" s="144" t="s">
        <v>2046</v>
      </c>
      <c r="I153" s="145"/>
      <c r="L153" s="31"/>
      <c r="M153" s="146"/>
      <c r="T153" s="52"/>
      <c r="AT153" s="16" t="s">
        <v>219</v>
      </c>
      <c r="AU153" s="16" t="s">
        <v>79</v>
      </c>
    </row>
    <row r="154" spans="2:65" s="1" customFormat="1" ht="16.5" customHeight="1">
      <c r="B154" s="31"/>
      <c r="C154" s="130" t="s">
        <v>432</v>
      </c>
      <c r="D154" s="130" t="s">
        <v>212</v>
      </c>
      <c r="E154" s="131" t="s">
        <v>2047</v>
      </c>
      <c r="F154" s="132" t="s">
        <v>2048</v>
      </c>
      <c r="G154" s="133" t="s">
        <v>2002</v>
      </c>
      <c r="H154" s="134">
        <v>5</v>
      </c>
      <c r="I154" s="135"/>
      <c r="J154" s="136">
        <f>ROUND(I154*H154,2)</f>
        <v>0</v>
      </c>
      <c r="K154" s="132" t="s">
        <v>19</v>
      </c>
      <c r="L154" s="31"/>
      <c r="M154" s="137" t="s">
        <v>19</v>
      </c>
      <c r="N154" s="138" t="s">
        <v>43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217</v>
      </c>
      <c r="AT154" s="141" t="s">
        <v>212</v>
      </c>
      <c r="AU154" s="141" t="s">
        <v>79</v>
      </c>
      <c r="AY154" s="16" t="s">
        <v>210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6" t="s">
        <v>79</v>
      </c>
      <c r="BK154" s="142">
        <f>ROUND(I154*H154,2)</f>
        <v>0</v>
      </c>
      <c r="BL154" s="16" t="s">
        <v>217</v>
      </c>
      <c r="BM154" s="141" t="s">
        <v>626</v>
      </c>
    </row>
    <row r="155" spans="2:47" s="1" customFormat="1" ht="10.2">
      <c r="B155" s="31"/>
      <c r="D155" s="143" t="s">
        <v>219</v>
      </c>
      <c r="F155" s="144" t="s">
        <v>2048</v>
      </c>
      <c r="I155" s="145"/>
      <c r="L155" s="31"/>
      <c r="M155" s="146"/>
      <c r="T155" s="52"/>
      <c r="AT155" s="16" t="s">
        <v>219</v>
      </c>
      <c r="AU155" s="16" t="s">
        <v>79</v>
      </c>
    </row>
    <row r="156" spans="2:65" s="1" customFormat="1" ht="24.15" customHeight="1">
      <c r="B156" s="31"/>
      <c r="C156" s="130" t="s">
        <v>439</v>
      </c>
      <c r="D156" s="130" t="s">
        <v>212</v>
      </c>
      <c r="E156" s="131" t="s">
        <v>2049</v>
      </c>
      <c r="F156" s="132" t="s">
        <v>2050</v>
      </c>
      <c r="G156" s="133" t="s">
        <v>2002</v>
      </c>
      <c r="H156" s="134">
        <v>1</v>
      </c>
      <c r="I156" s="135"/>
      <c r="J156" s="136">
        <f>ROUND(I156*H156,2)</f>
        <v>0</v>
      </c>
      <c r="K156" s="132" t="s">
        <v>19</v>
      </c>
      <c r="L156" s="31"/>
      <c r="M156" s="137" t="s">
        <v>19</v>
      </c>
      <c r="N156" s="138" t="s">
        <v>43</v>
      </c>
      <c r="P156" s="139">
        <f>O156*H156</f>
        <v>0</v>
      </c>
      <c r="Q156" s="139">
        <v>0</v>
      </c>
      <c r="R156" s="139">
        <f>Q156*H156</f>
        <v>0</v>
      </c>
      <c r="S156" s="139">
        <v>0</v>
      </c>
      <c r="T156" s="140">
        <f>S156*H156</f>
        <v>0</v>
      </c>
      <c r="AR156" s="141" t="s">
        <v>217</v>
      </c>
      <c r="AT156" s="141" t="s">
        <v>212</v>
      </c>
      <c r="AU156" s="141" t="s">
        <v>79</v>
      </c>
      <c r="AY156" s="16" t="s">
        <v>210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6" t="s">
        <v>79</v>
      </c>
      <c r="BK156" s="142">
        <f>ROUND(I156*H156,2)</f>
        <v>0</v>
      </c>
      <c r="BL156" s="16" t="s">
        <v>217</v>
      </c>
      <c r="BM156" s="141" t="s">
        <v>637</v>
      </c>
    </row>
    <row r="157" spans="2:47" s="1" customFormat="1" ht="19.2">
      <c r="B157" s="31"/>
      <c r="D157" s="143" t="s">
        <v>219</v>
      </c>
      <c r="F157" s="144" t="s">
        <v>2050</v>
      </c>
      <c r="I157" s="145"/>
      <c r="L157" s="31"/>
      <c r="M157" s="146"/>
      <c r="T157" s="52"/>
      <c r="AT157" s="16" t="s">
        <v>219</v>
      </c>
      <c r="AU157" s="16" t="s">
        <v>79</v>
      </c>
    </row>
    <row r="158" spans="2:65" s="1" customFormat="1" ht="24.15" customHeight="1">
      <c r="B158" s="31"/>
      <c r="C158" s="130" t="s">
        <v>446</v>
      </c>
      <c r="D158" s="130" t="s">
        <v>212</v>
      </c>
      <c r="E158" s="131" t="s">
        <v>2051</v>
      </c>
      <c r="F158" s="132" t="s">
        <v>2052</v>
      </c>
      <c r="G158" s="133" t="s">
        <v>2002</v>
      </c>
      <c r="H158" s="134">
        <v>5</v>
      </c>
      <c r="I158" s="135"/>
      <c r="J158" s="136">
        <f>ROUND(I158*H158,2)</f>
        <v>0</v>
      </c>
      <c r="K158" s="132" t="s">
        <v>19</v>
      </c>
      <c r="L158" s="31"/>
      <c r="M158" s="137" t="s">
        <v>19</v>
      </c>
      <c r="N158" s="138" t="s">
        <v>43</v>
      </c>
      <c r="P158" s="139">
        <f>O158*H158</f>
        <v>0</v>
      </c>
      <c r="Q158" s="139">
        <v>0</v>
      </c>
      <c r="R158" s="139">
        <f>Q158*H158</f>
        <v>0</v>
      </c>
      <c r="S158" s="139">
        <v>0</v>
      </c>
      <c r="T158" s="140">
        <f>S158*H158</f>
        <v>0</v>
      </c>
      <c r="AR158" s="141" t="s">
        <v>217</v>
      </c>
      <c r="AT158" s="141" t="s">
        <v>212</v>
      </c>
      <c r="AU158" s="141" t="s">
        <v>79</v>
      </c>
      <c r="AY158" s="16" t="s">
        <v>210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6" t="s">
        <v>79</v>
      </c>
      <c r="BK158" s="142">
        <f>ROUND(I158*H158,2)</f>
        <v>0</v>
      </c>
      <c r="BL158" s="16" t="s">
        <v>217</v>
      </c>
      <c r="BM158" s="141" t="s">
        <v>649</v>
      </c>
    </row>
    <row r="159" spans="2:47" s="1" customFormat="1" ht="10.2">
      <c r="B159" s="31"/>
      <c r="D159" s="143" t="s">
        <v>219</v>
      </c>
      <c r="F159" s="144" t="s">
        <v>2052</v>
      </c>
      <c r="I159" s="145"/>
      <c r="L159" s="31"/>
      <c r="M159" s="146"/>
      <c r="T159" s="52"/>
      <c r="AT159" s="16" t="s">
        <v>219</v>
      </c>
      <c r="AU159" s="16" t="s">
        <v>79</v>
      </c>
    </row>
    <row r="160" spans="2:65" s="1" customFormat="1" ht="16.5" customHeight="1">
      <c r="B160" s="31"/>
      <c r="C160" s="130" t="s">
        <v>452</v>
      </c>
      <c r="D160" s="130" t="s">
        <v>212</v>
      </c>
      <c r="E160" s="131" t="s">
        <v>2053</v>
      </c>
      <c r="F160" s="132" t="s">
        <v>2054</v>
      </c>
      <c r="G160" s="133" t="s">
        <v>2055</v>
      </c>
      <c r="H160" s="134">
        <v>1</v>
      </c>
      <c r="I160" s="135"/>
      <c r="J160" s="136">
        <f>ROUND(I160*H160,2)</f>
        <v>0</v>
      </c>
      <c r="K160" s="132" t="s">
        <v>19</v>
      </c>
      <c r="L160" s="31"/>
      <c r="M160" s="137" t="s">
        <v>19</v>
      </c>
      <c r="N160" s="138" t="s">
        <v>43</v>
      </c>
      <c r="P160" s="139">
        <f>O160*H160</f>
        <v>0</v>
      </c>
      <c r="Q160" s="139">
        <v>0</v>
      </c>
      <c r="R160" s="139">
        <f>Q160*H160</f>
        <v>0</v>
      </c>
      <c r="S160" s="139">
        <v>0</v>
      </c>
      <c r="T160" s="140">
        <f>S160*H160</f>
        <v>0</v>
      </c>
      <c r="AR160" s="141" t="s">
        <v>217</v>
      </c>
      <c r="AT160" s="141" t="s">
        <v>212</v>
      </c>
      <c r="AU160" s="141" t="s">
        <v>79</v>
      </c>
      <c r="AY160" s="16" t="s">
        <v>210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6" t="s">
        <v>79</v>
      </c>
      <c r="BK160" s="142">
        <f>ROUND(I160*H160,2)</f>
        <v>0</v>
      </c>
      <c r="BL160" s="16" t="s">
        <v>217</v>
      </c>
      <c r="BM160" s="141" t="s">
        <v>661</v>
      </c>
    </row>
    <row r="161" spans="2:47" s="1" customFormat="1" ht="10.2">
      <c r="B161" s="31"/>
      <c r="D161" s="143" t="s">
        <v>219</v>
      </c>
      <c r="F161" s="144" t="s">
        <v>2054</v>
      </c>
      <c r="I161" s="145"/>
      <c r="L161" s="31"/>
      <c r="M161" s="146"/>
      <c r="T161" s="52"/>
      <c r="AT161" s="16" t="s">
        <v>219</v>
      </c>
      <c r="AU161" s="16" t="s">
        <v>79</v>
      </c>
    </row>
    <row r="162" spans="2:65" s="1" customFormat="1" ht="21.75" customHeight="1">
      <c r="B162" s="31"/>
      <c r="C162" s="130" t="s">
        <v>457</v>
      </c>
      <c r="D162" s="130" t="s">
        <v>212</v>
      </c>
      <c r="E162" s="131" t="s">
        <v>2056</v>
      </c>
      <c r="F162" s="132" t="s">
        <v>2057</v>
      </c>
      <c r="G162" s="133" t="s">
        <v>2002</v>
      </c>
      <c r="H162" s="134">
        <v>25</v>
      </c>
      <c r="I162" s="135"/>
      <c r="J162" s="136">
        <f>ROUND(I162*H162,2)</f>
        <v>0</v>
      </c>
      <c r="K162" s="132" t="s">
        <v>19</v>
      </c>
      <c r="L162" s="31"/>
      <c r="M162" s="137" t="s">
        <v>19</v>
      </c>
      <c r="N162" s="138" t="s">
        <v>43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AR162" s="141" t="s">
        <v>217</v>
      </c>
      <c r="AT162" s="141" t="s">
        <v>212</v>
      </c>
      <c r="AU162" s="141" t="s">
        <v>79</v>
      </c>
      <c r="AY162" s="16" t="s">
        <v>210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6" t="s">
        <v>79</v>
      </c>
      <c r="BK162" s="142">
        <f>ROUND(I162*H162,2)</f>
        <v>0</v>
      </c>
      <c r="BL162" s="16" t="s">
        <v>217</v>
      </c>
      <c r="BM162" s="141" t="s">
        <v>677</v>
      </c>
    </row>
    <row r="163" spans="2:47" s="1" customFormat="1" ht="10.2">
      <c r="B163" s="31"/>
      <c r="D163" s="143" t="s">
        <v>219</v>
      </c>
      <c r="F163" s="144" t="s">
        <v>2057</v>
      </c>
      <c r="I163" s="145"/>
      <c r="L163" s="31"/>
      <c r="M163" s="146"/>
      <c r="T163" s="52"/>
      <c r="AT163" s="16" t="s">
        <v>219</v>
      </c>
      <c r="AU163" s="16" t="s">
        <v>79</v>
      </c>
    </row>
    <row r="164" spans="2:65" s="1" customFormat="1" ht="24.15" customHeight="1">
      <c r="B164" s="31"/>
      <c r="C164" s="130" t="s">
        <v>466</v>
      </c>
      <c r="D164" s="130" t="s">
        <v>212</v>
      </c>
      <c r="E164" s="131" t="s">
        <v>2911</v>
      </c>
      <c r="F164" s="132" t="s">
        <v>2912</v>
      </c>
      <c r="G164" s="133" t="s">
        <v>2055</v>
      </c>
      <c r="H164" s="134">
        <v>1</v>
      </c>
      <c r="I164" s="135"/>
      <c r="J164" s="136">
        <f>ROUND(I164*H164,2)</f>
        <v>0</v>
      </c>
      <c r="K164" s="132" t="s">
        <v>19</v>
      </c>
      <c r="L164" s="31"/>
      <c r="M164" s="137" t="s">
        <v>19</v>
      </c>
      <c r="N164" s="138" t="s">
        <v>43</v>
      </c>
      <c r="P164" s="139">
        <f>O164*H164</f>
        <v>0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AR164" s="141" t="s">
        <v>217</v>
      </c>
      <c r="AT164" s="141" t="s">
        <v>212</v>
      </c>
      <c r="AU164" s="141" t="s">
        <v>79</v>
      </c>
      <c r="AY164" s="16" t="s">
        <v>210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6" t="s">
        <v>79</v>
      </c>
      <c r="BK164" s="142">
        <f>ROUND(I164*H164,2)</f>
        <v>0</v>
      </c>
      <c r="BL164" s="16" t="s">
        <v>217</v>
      </c>
      <c r="BM164" s="141" t="s">
        <v>696</v>
      </c>
    </row>
    <row r="165" spans="2:47" s="1" customFormat="1" ht="19.2">
      <c r="B165" s="31"/>
      <c r="D165" s="143" t="s">
        <v>219</v>
      </c>
      <c r="F165" s="144" t="s">
        <v>2912</v>
      </c>
      <c r="I165" s="145"/>
      <c r="L165" s="31"/>
      <c r="M165" s="146"/>
      <c r="T165" s="52"/>
      <c r="AT165" s="16" t="s">
        <v>219</v>
      </c>
      <c r="AU165" s="16" t="s">
        <v>79</v>
      </c>
    </row>
    <row r="166" spans="2:65" s="1" customFormat="1" ht="37.8" customHeight="1">
      <c r="B166" s="31"/>
      <c r="C166" s="130" t="s">
        <v>469</v>
      </c>
      <c r="D166" s="130" t="s">
        <v>212</v>
      </c>
      <c r="E166" s="131" t="s">
        <v>2061</v>
      </c>
      <c r="F166" s="132" t="s">
        <v>2062</v>
      </c>
      <c r="G166" s="133" t="s">
        <v>2055</v>
      </c>
      <c r="H166" s="134">
        <v>1</v>
      </c>
      <c r="I166" s="135"/>
      <c r="J166" s="136">
        <f>ROUND(I166*H166,2)</f>
        <v>0</v>
      </c>
      <c r="K166" s="132" t="s">
        <v>19</v>
      </c>
      <c r="L166" s="31"/>
      <c r="M166" s="137" t="s">
        <v>19</v>
      </c>
      <c r="N166" s="138" t="s">
        <v>43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217</v>
      </c>
      <c r="AT166" s="141" t="s">
        <v>212</v>
      </c>
      <c r="AU166" s="141" t="s">
        <v>79</v>
      </c>
      <c r="AY166" s="16" t="s">
        <v>210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6" t="s">
        <v>79</v>
      </c>
      <c r="BK166" s="142">
        <f>ROUND(I166*H166,2)</f>
        <v>0</v>
      </c>
      <c r="BL166" s="16" t="s">
        <v>217</v>
      </c>
      <c r="BM166" s="141" t="s">
        <v>713</v>
      </c>
    </row>
    <row r="167" spans="2:47" s="1" customFormat="1" ht="28.8">
      <c r="B167" s="31"/>
      <c r="D167" s="143" t="s">
        <v>219</v>
      </c>
      <c r="F167" s="144" t="s">
        <v>2062</v>
      </c>
      <c r="I167" s="145"/>
      <c r="L167" s="31"/>
      <c r="M167" s="146"/>
      <c r="T167" s="52"/>
      <c r="AT167" s="16" t="s">
        <v>219</v>
      </c>
      <c r="AU167" s="16" t="s">
        <v>79</v>
      </c>
    </row>
    <row r="168" spans="2:65" s="1" customFormat="1" ht="33" customHeight="1">
      <c r="B168" s="31"/>
      <c r="C168" s="130" t="s">
        <v>477</v>
      </c>
      <c r="D168" s="130" t="s">
        <v>212</v>
      </c>
      <c r="E168" s="131" t="s">
        <v>2063</v>
      </c>
      <c r="F168" s="132" t="s">
        <v>2064</v>
      </c>
      <c r="G168" s="133" t="s">
        <v>2002</v>
      </c>
      <c r="H168" s="134">
        <v>3</v>
      </c>
      <c r="I168" s="135"/>
      <c r="J168" s="136">
        <f>ROUND(I168*H168,2)</f>
        <v>0</v>
      </c>
      <c r="K168" s="132" t="s">
        <v>19</v>
      </c>
      <c r="L168" s="31"/>
      <c r="M168" s="137" t="s">
        <v>19</v>
      </c>
      <c r="N168" s="138" t="s">
        <v>43</v>
      </c>
      <c r="P168" s="139">
        <f>O168*H168</f>
        <v>0</v>
      </c>
      <c r="Q168" s="139">
        <v>0</v>
      </c>
      <c r="R168" s="139">
        <f>Q168*H168</f>
        <v>0</v>
      </c>
      <c r="S168" s="139">
        <v>0</v>
      </c>
      <c r="T168" s="140">
        <f>S168*H168</f>
        <v>0</v>
      </c>
      <c r="AR168" s="141" t="s">
        <v>217</v>
      </c>
      <c r="AT168" s="141" t="s">
        <v>212</v>
      </c>
      <c r="AU168" s="141" t="s">
        <v>79</v>
      </c>
      <c r="AY168" s="16" t="s">
        <v>210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6" t="s">
        <v>79</v>
      </c>
      <c r="BK168" s="142">
        <f>ROUND(I168*H168,2)</f>
        <v>0</v>
      </c>
      <c r="BL168" s="16" t="s">
        <v>217</v>
      </c>
      <c r="BM168" s="141" t="s">
        <v>727</v>
      </c>
    </row>
    <row r="169" spans="2:47" s="1" customFormat="1" ht="19.2">
      <c r="B169" s="31"/>
      <c r="D169" s="143" t="s">
        <v>219</v>
      </c>
      <c r="F169" s="144" t="s">
        <v>2064</v>
      </c>
      <c r="I169" s="145"/>
      <c r="L169" s="31"/>
      <c r="M169" s="146"/>
      <c r="T169" s="52"/>
      <c r="AT169" s="16" t="s">
        <v>219</v>
      </c>
      <c r="AU169" s="16" t="s">
        <v>79</v>
      </c>
    </row>
    <row r="170" spans="2:65" s="1" customFormat="1" ht="16.5" customHeight="1">
      <c r="B170" s="31"/>
      <c r="C170" s="130" t="s">
        <v>484</v>
      </c>
      <c r="D170" s="130" t="s">
        <v>212</v>
      </c>
      <c r="E170" s="131" t="s">
        <v>2065</v>
      </c>
      <c r="F170" s="132" t="s">
        <v>2066</v>
      </c>
      <c r="G170" s="133" t="s">
        <v>2002</v>
      </c>
      <c r="H170" s="134">
        <v>3</v>
      </c>
      <c r="I170" s="135"/>
      <c r="J170" s="136">
        <f>ROUND(I170*H170,2)</f>
        <v>0</v>
      </c>
      <c r="K170" s="132" t="s">
        <v>19</v>
      </c>
      <c r="L170" s="31"/>
      <c r="M170" s="137" t="s">
        <v>19</v>
      </c>
      <c r="N170" s="138" t="s">
        <v>43</v>
      </c>
      <c r="P170" s="139">
        <f>O170*H170</f>
        <v>0</v>
      </c>
      <c r="Q170" s="139">
        <v>0</v>
      </c>
      <c r="R170" s="139">
        <f>Q170*H170</f>
        <v>0</v>
      </c>
      <c r="S170" s="139">
        <v>0</v>
      </c>
      <c r="T170" s="140">
        <f>S170*H170</f>
        <v>0</v>
      </c>
      <c r="AR170" s="141" t="s">
        <v>217</v>
      </c>
      <c r="AT170" s="141" t="s">
        <v>212</v>
      </c>
      <c r="AU170" s="141" t="s">
        <v>79</v>
      </c>
      <c r="AY170" s="16" t="s">
        <v>210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6" t="s">
        <v>79</v>
      </c>
      <c r="BK170" s="142">
        <f>ROUND(I170*H170,2)</f>
        <v>0</v>
      </c>
      <c r="BL170" s="16" t="s">
        <v>217</v>
      </c>
      <c r="BM170" s="141" t="s">
        <v>744</v>
      </c>
    </row>
    <row r="171" spans="2:47" s="1" customFormat="1" ht="10.2">
      <c r="B171" s="31"/>
      <c r="D171" s="143" t="s">
        <v>219</v>
      </c>
      <c r="F171" s="144" t="s">
        <v>2066</v>
      </c>
      <c r="I171" s="145"/>
      <c r="L171" s="31"/>
      <c r="M171" s="146"/>
      <c r="T171" s="52"/>
      <c r="AT171" s="16" t="s">
        <v>219</v>
      </c>
      <c r="AU171" s="16" t="s">
        <v>79</v>
      </c>
    </row>
    <row r="172" spans="2:65" s="1" customFormat="1" ht="16.5" customHeight="1">
      <c r="B172" s="31"/>
      <c r="C172" s="130" t="s">
        <v>491</v>
      </c>
      <c r="D172" s="130" t="s">
        <v>212</v>
      </c>
      <c r="E172" s="131" t="s">
        <v>2067</v>
      </c>
      <c r="F172" s="132" t="s">
        <v>2068</v>
      </c>
      <c r="G172" s="133" t="s">
        <v>2069</v>
      </c>
      <c r="H172" s="134">
        <v>16</v>
      </c>
      <c r="I172" s="135"/>
      <c r="J172" s="136">
        <f>ROUND(I172*H172,2)</f>
        <v>0</v>
      </c>
      <c r="K172" s="132" t="s">
        <v>19</v>
      </c>
      <c r="L172" s="31"/>
      <c r="M172" s="137" t="s">
        <v>19</v>
      </c>
      <c r="N172" s="138" t="s">
        <v>43</v>
      </c>
      <c r="P172" s="139">
        <f>O172*H172</f>
        <v>0</v>
      </c>
      <c r="Q172" s="139">
        <v>0</v>
      </c>
      <c r="R172" s="139">
        <f>Q172*H172</f>
        <v>0</v>
      </c>
      <c r="S172" s="139">
        <v>0</v>
      </c>
      <c r="T172" s="140">
        <f>S172*H172</f>
        <v>0</v>
      </c>
      <c r="AR172" s="141" t="s">
        <v>217</v>
      </c>
      <c r="AT172" s="141" t="s">
        <v>212</v>
      </c>
      <c r="AU172" s="141" t="s">
        <v>79</v>
      </c>
      <c r="AY172" s="16" t="s">
        <v>210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6" t="s">
        <v>79</v>
      </c>
      <c r="BK172" s="142">
        <f>ROUND(I172*H172,2)</f>
        <v>0</v>
      </c>
      <c r="BL172" s="16" t="s">
        <v>217</v>
      </c>
      <c r="BM172" s="141" t="s">
        <v>760</v>
      </c>
    </row>
    <row r="173" spans="2:47" s="1" customFormat="1" ht="10.2">
      <c r="B173" s="31"/>
      <c r="D173" s="143" t="s">
        <v>219</v>
      </c>
      <c r="F173" s="144" t="s">
        <v>2068</v>
      </c>
      <c r="I173" s="145"/>
      <c r="L173" s="31"/>
      <c r="M173" s="177"/>
      <c r="N173" s="178"/>
      <c r="O173" s="178"/>
      <c r="P173" s="178"/>
      <c r="Q173" s="178"/>
      <c r="R173" s="178"/>
      <c r="S173" s="178"/>
      <c r="T173" s="179"/>
      <c r="AT173" s="16" t="s">
        <v>219</v>
      </c>
      <c r="AU173" s="16" t="s">
        <v>79</v>
      </c>
    </row>
    <row r="174" spans="2:12" s="1" customFormat="1" ht="6.9" customHeight="1">
      <c r="B174" s="40"/>
      <c r="C174" s="41"/>
      <c r="D174" s="41"/>
      <c r="E174" s="41"/>
      <c r="F174" s="41"/>
      <c r="G174" s="41"/>
      <c r="H174" s="41"/>
      <c r="I174" s="41"/>
      <c r="J174" s="41"/>
      <c r="K174" s="41"/>
      <c r="L174" s="31"/>
    </row>
  </sheetData>
  <sheetProtection algorithmName="SHA-512" hashValue="W4Wn14ZQjQ8BIROmRveOHIZjptF1SBl6rLxKvZMrOXzpJaJnHXxRSh11tux3RJJ5aXYAMgQJZuOxo6ZPYvFs3Q==" saltValue="Dltej95CKLO3NaS2E52WzOFBkUMcsq6cFwcXrm0IKWxWKYngrB4/vdSYy+eh4+kSYnxOzOePtn5jol6xOl5wfQ==" spinCount="100000" sheet="1" objects="1" scenarios="1" formatColumns="0" formatRows="0" autoFilter="0"/>
  <autoFilter ref="C85:K173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1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122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2093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2913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1982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>Město Nový Bor</v>
      </c>
      <c r="I17" s="26" t="s">
        <v>28</v>
      </c>
      <c r="J17" s="24" t="str">
        <f>IF('Rekapitulace stavby'!AN11="","",'Rekapitulace stavby'!AN11)</f>
        <v/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>R. Voce</v>
      </c>
      <c r="I23" s="26" t="s">
        <v>28</v>
      </c>
      <c r="J23" s="24" t="str">
        <f>IF('Rekapitulace stavby'!AN17="","",'Rekapitulace stavby'!AN17)</f>
        <v/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>J. Nešněra</v>
      </c>
      <c r="I26" s="26" t="s">
        <v>28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ROUND(J86,2)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ROUND((SUM(BE86:BE109)),2)</f>
        <v>0</v>
      </c>
      <c r="I35" s="92">
        <v>0.21</v>
      </c>
      <c r="J35" s="82">
        <f>ROUND(((SUM(BE86:BE109))*I35),2)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ROUND((SUM(BF86:BF109)),2)</f>
        <v>0</v>
      </c>
      <c r="I36" s="92">
        <v>0.12</v>
      </c>
      <c r="J36" s="82">
        <f>ROUND(((SUM(BF86:BF109))*I36),2)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ROUND((SUM(BG86:BG109)),2)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ROUND((SUM(BH86:BH109)),2)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ROUND((SUM(BI86:BI109)),2)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2093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02f - Ochrana před bleskem 2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J86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1983</v>
      </c>
      <c r="E64" s="104"/>
      <c r="F64" s="104"/>
      <c r="G64" s="104"/>
      <c r="H64" s="104"/>
      <c r="I64" s="104"/>
      <c r="J64" s="105">
        <f>J87</f>
        <v>0</v>
      </c>
      <c r="L64" s="102"/>
    </row>
    <row r="65" spans="2:12" s="1" customFormat="1" ht="21.75" customHeight="1">
      <c r="B65" s="31"/>
      <c r="L65" s="31"/>
    </row>
    <row r="66" spans="2:12" s="1" customFormat="1" ht="6.9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1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1"/>
    </row>
    <row r="71" spans="2:12" s="1" customFormat="1" ht="24.9" customHeight="1">
      <c r="B71" s="31"/>
      <c r="C71" s="20" t="s">
        <v>195</v>
      </c>
      <c r="L71" s="31"/>
    </row>
    <row r="72" spans="2:12" s="1" customFormat="1" ht="6.9" customHeight="1">
      <c r="B72" s="31"/>
      <c r="L72" s="31"/>
    </row>
    <row r="73" spans="2:12" s="1" customFormat="1" ht="12" customHeight="1">
      <c r="B73" s="31"/>
      <c r="C73" s="26" t="s">
        <v>16</v>
      </c>
      <c r="L73" s="31"/>
    </row>
    <row r="74" spans="2:12" s="1" customFormat="1" ht="16.5" customHeight="1">
      <c r="B74" s="31"/>
      <c r="E74" s="306" t="str">
        <f>E7</f>
        <v>Multifunkční centrum při ZŠ Gen. Svobody Arnultovice rev.1</v>
      </c>
      <c r="F74" s="307"/>
      <c r="G74" s="307"/>
      <c r="H74" s="307"/>
      <c r="L74" s="31"/>
    </row>
    <row r="75" spans="2:12" ht="12" customHeight="1">
      <c r="B75" s="19"/>
      <c r="C75" s="26" t="s">
        <v>160</v>
      </c>
      <c r="L75" s="19"/>
    </row>
    <row r="76" spans="2:12" s="1" customFormat="1" ht="16.5" customHeight="1">
      <c r="B76" s="31"/>
      <c r="E76" s="306" t="s">
        <v>2093</v>
      </c>
      <c r="F76" s="308"/>
      <c r="G76" s="308"/>
      <c r="H76" s="308"/>
      <c r="L76" s="31"/>
    </row>
    <row r="77" spans="2:12" s="1" customFormat="1" ht="12" customHeight="1">
      <c r="B77" s="31"/>
      <c r="C77" s="26" t="s">
        <v>162</v>
      </c>
      <c r="L77" s="31"/>
    </row>
    <row r="78" spans="2:12" s="1" customFormat="1" ht="16.5" customHeight="1">
      <c r="B78" s="31"/>
      <c r="E78" s="272" t="str">
        <f>E11</f>
        <v>02f - Ochrana před bleskem 2</v>
      </c>
      <c r="F78" s="308"/>
      <c r="G78" s="308"/>
      <c r="H78" s="308"/>
      <c r="L78" s="31"/>
    </row>
    <row r="79" spans="2:12" s="1" customFormat="1" ht="6.9" customHeight="1">
      <c r="B79" s="31"/>
      <c r="L79" s="31"/>
    </row>
    <row r="80" spans="2:12" s="1" customFormat="1" ht="12" customHeight="1">
      <c r="B80" s="31"/>
      <c r="C80" s="26" t="s">
        <v>21</v>
      </c>
      <c r="F80" s="24" t="str">
        <f>F14</f>
        <v xml:space="preserve"> </v>
      </c>
      <c r="I80" s="26" t="s">
        <v>23</v>
      </c>
      <c r="J80" s="48" t="str">
        <f>IF(J14="","",J14)</f>
        <v>22. 12. 2023</v>
      </c>
      <c r="L80" s="31"/>
    </row>
    <row r="81" spans="2:12" s="1" customFormat="1" ht="6.9" customHeight="1">
      <c r="B81" s="31"/>
      <c r="L81" s="31"/>
    </row>
    <row r="82" spans="2:12" s="1" customFormat="1" ht="15.15" customHeight="1">
      <c r="B82" s="31"/>
      <c r="C82" s="26" t="s">
        <v>25</v>
      </c>
      <c r="F82" s="24" t="str">
        <f>E17</f>
        <v>Město Nový Bor</v>
      </c>
      <c r="I82" s="26" t="s">
        <v>31</v>
      </c>
      <c r="J82" s="29" t="str">
        <f>E23</f>
        <v>R. Voce</v>
      </c>
      <c r="L82" s="31"/>
    </row>
    <row r="83" spans="2:12" s="1" customFormat="1" ht="15.15" customHeight="1">
      <c r="B83" s="31"/>
      <c r="C83" s="26" t="s">
        <v>29</v>
      </c>
      <c r="F83" s="24" t="str">
        <f>IF(E20="","",E20)</f>
        <v>Vyplň údaj</v>
      </c>
      <c r="I83" s="26" t="s">
        <v>34</v>
      </c>
      <c r="J83" s="29" t="str">
        <f>E26</f>
        <v>J. Nešněra</v>
      </c>
      <c r="L83" s="31"/>
    </row>
    <row r="84" spans="2:12" s="1" customFormat="1" ht="10.35" customHeight="1">
      <c r="B84" s="31"/>
      <c r="L84" s="31"/>
    </row>
    <row r="85" spans="2:20" s="10" customFormat="1" ht="29.25" customHeight="1">
      <c r="B85" s="110"/>
      <c r="C85" s="111" t="s">
        <v>196</v>
      </c>
      <c r="D85" s="112" t="s">
        <v>57</v>
      </c>
      <c r="E85" s="112" t="s">
        <v>53</v>
      </c>
      <c r="F85" s="112" t="s">
        <v>54</v>
      </c>
      <c r="G85" s="112" t="s">
        <v>197</v>
      </c>
      <c r="H85" s="112" t="s">
        <v>198</v>
      </c>
      <c r="I85" s="112" t="s">
        <v>199</v>
      </c>
      <c r="J85" s="112" t="s">
        <v>166</v>
      </c>
      <c r="K85" s="113" t="s">
        <v>200</v>
      </c>
      <c r="L85" s="110"/>
      <c r="M85" s="55" t="s">
        <v>19</v>
      </c>
      <c r="N85" s="56" t="s">
        <v>42</v>
      </c>
      <c r="O85" s="56" t="s">
        <v>201</v>
      </c>
      <c r="P85" s="56" t="s">
        <v>202</v>
      </c>
      <c r="Q85" s="56" t="s">
        <v>203</v>
      </c>
      <c r="R85" s="56" t="s">
        <v>204</v>
      </c>
      <c r="S85" s="56" t="s">
        <v>205</v>
      </c>
      <c r="T85" s="57" t="s">
        <v>206</v>
      </c>
    </row>
    <row r="86" spans="2:63" s="1" customFormat="1" ht="22.8" customHeight="1">
      <c r="B86" s="31"/>
      <c r="C86" s="60" t="s">
        <v>207</v>
      </c>
      <c r="J86" s="114">
        <f>BK86</f>
        <v>0</v>
      </c>
      <c r="L86" s="31"/>
      <c r="M86" s="58"/>
      <c r="N86" s="49"/>
      <c r="O86" s="49"/>
      <c r="P86" s="115">
        <f>P87</f>
        <v>0</v>
      </c>
      <c r="Q86" s="49"/>
      <c r="R86" s="115">
        <f>R87</f>
        <v>0</v>
      </c>
      <c r="S86" s="49"/>
      <c r="T86" s="116">
        <f>T87</f>
        <v>0</v>
      </c>
      <c r="AT86" s="16" t="s">
        <v>71</v>
      </c>
      <c r="AU86" s="16" t="s">
        <v>167</v>
      </c>
      <c r="BK86" s="117">
        <f>BK87</f>
        <v>0</v>
      </c>
    </row>
    <row r="87" spans="2:63" s="11" customFormat="1" ht="25.95" customHeight="1">
      <c r="B87" s="118"/>
      <c r="D87" s="119" t="s">
        <v>71</v>
      </c>
      <c r="E87" s="120" t="s">
        <v>1984</v>
      </c>
      <c r="F87" s="120" t="s">
        <v>1985</v>
      </c>
      <c r="I87" s="121"/>
      <c r="J87" s="122">
        <f>BK87</f>
        <v>0</v>
      </c>
      <c r="L87" s="118"/>
      <c r="M87" s="123"/>
      <c r="P87" s="124">
        <f>SUM(P88:P109)</f>
        <v>0</v>
      </c>
      <c r="R87" s="124">
        <f>SUM(R88:R109)</f>
        <v>0</v>
      </c>
      <c r="T87" s="125">
        <f>SUM(T88:T109)</f>
        <v>0</v>
      </c>
      <c r="AR87" s="119" t="s">
        <v>79</v>
      </c>
      <c r="AT87" s="126" t="s">
        <v>71</v>
      </c>
      <c r="AU87" s="126" t="s">
        <v>72</v>
      </c>
      <c r="AY87" s="119" t="s">
        <v>210</v>
      </c>
      <c r="BK87" s="127">
        <f>SUM(BK88:BK109)</f>
        <v>0</v>
      </c>
    </row>
    <row r="88" spans="2:65" s="1" customFormat="1" ht="16.5" customHeight="1">
      <c r="B88" s="31"/>
      <c r="C88" s="130" t="s">
        <v>79</v>
      </c>
      <c r="D88" s="130" t="s">
        <v>212</v>
      </c>
      <c r="E88" s="131" t="s">
        <v>2071</v>
      </c>
      <c r="F88" s="132" t="s">
        <v>2072</v>
      </c>
      <c r="G88" s="133" t="s">
        <v>269</v>
      </c>
      <c r="H88" s="134">
        <v>65</v>
      </c>
      <c r="I88" s="135"/>
      <c r="J88" s="136">
        <f>ROUND(I88*H88,2)</f>
        <v>0</v>
      </c>
      <c r="K88" s="132" t="s">
        <v>19</v>
      </c>
      <c r="L88" s="31"/>
      <c r="M88" s="137" t="s">
        <v>19</v>
      </c>
      <c r="N88" s="138" t="s">
        <v>43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217</v>
      </c>
      <c r="AT88" s="141" t="s">
        <v>212</v>
      </c>
      <c r="AU88" s="141" t="s">
        <v>79</v>
      </c>
      <c r="AY88" s="16" t="s">
        <v>210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6" t="s">
        <v>79</v>
      </c>
      <c r="BK88" s="142">
        <f>ROUND(I88*H88,2)</f>
        <v>0</v>
      </c>
      <c r="BL88" s="16" t="s">
        <v>217</v>
      </c>
      <c r="BM88" s="141" t="s">
        <v>81</v>
      </c>
    </row>
    <row r="89" spans="2:47" s="1" customFormat="1" ht="10.2">
      <c r="B89" s="31"/>
      <c r="D89" s="143" t="s">
        <v>219</v>
      </c>
      <c r="F89" s="144" t="s">
        <v>2072</v>
      </c>
      <c r="I89" s="145"/>
      <c r="L89" s="31"/>
      <c r="M89" s="146"/>
      <c r="T89" s="52"/>
      <c r="AT89" s="16" t="s">
        <v>219</v>
      </c>
      <c r="AU89" s="16" t="s">
        <v>79</v>
      </c>
    </row>
    <row r="90" spans="2:65" s="1" customFormat="1" ht="16.5" customHeight="1">
      <c r="B90" s="31"/>
      <c r="C90" s="130" t="s">
        <v>81</v>
      </c>
      <c r="D90" s="130" t="s">
        <v>212</v>
      </c>
      <c r="E90" s="131" t="s">
        <v>2073</v>
      </c>
      <c r="F90" s="132" t="s">
        <v>2074</v>
      </c>
      <c r="G90" s="133" t="s">
        <v>2002</v>
      </c>
      <c r="H90" s="134">
        <v>1</v>
      </c>
      <c r="I90" s="135"/>
      <c r="J90" s="136">
        <f>ROUND(I90*H90,2)</f>
        <v>0</v>
      </c>
      <c r="K90" s="132" t="s">
        <v>19</v>
      </c>
      <c r="L90" s="31"/>
      <c r="M90" s="137" t="s">
        <v>19</v>
      </c>
      <c r="N90" s="138" t="s">
        <v>43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41" t="s">
        <v>217</v>
      </c>
      <c r="AT90" s="141" t="s">
        <v>212</v>
      </c>
      <c r="AU90" s="141" t="s">
        <v>79</v>
      </c>
      <c r="AY90" s="16" t="s">
        <v>210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79</v>
      </c>
      <c r="BK90" s="142">
        <f>ROUND(I90*H90,2)</f>
        <v>0</v>
      </c>
      <c r="BL90" s="16" t="s">
        <v>217</v>
      </c>
      <c r="BM90" s="141" t="s">
        <v>217</v>
      </c>
    </row>
    <row r="91" spans="2:47" s="1" customFormat="1" ht="10.2">
      <c r="B91" s="31"/>
      <c r="D91" s="143" t="s">
        <v>219</v>
      </c>
      <c r="F91" s="144" t="s">
        <v>2074</v>
      </c>
      <c r="I91" s="145"/>
      <c r="L91" s="31"/>
      <c r="M91" s="146"/>
      <c r="T91" s="52"/>
      <c r="AT91" s="16" t="s">
        <v>219</v>
      </c>
      <c r="AU91" s="16" t="s">
        <v>79</v>
      </c>
    </row>
    <row r="92" spans="2:65" s="1" customFormat="1" ht="16.5" customHeight="1">
      <c r="B92" s="31"/>
      <c r="C92" s="130" t="s">
        <v>234</v>
      </c>
      <c r="D92" s="130" t="s">
        <v>212</v>
      </c>
      <c r="E92" s="131" t="s">
        <v>2075</v>
      </c>
      <c r="F92" s="132" t="s">
        <v>2076</v>
      </c>
      <c r="G92" s="133" t="s">
        <v>2002</v>
      </c>
      <c r="H92" s="134">
        <v>16</v>
      </c>
      <c r="I92" s="135"/>
      <c r="J92" s="136">
        <f>ROUND(I92*H92,2)</f>
        <v>0</v>
      </c>
      <c r="K92" s="132" t="s">
        <v>19</v>
      </c>
      <c r="L92" s="31"/>
      <c r="M92" s="137" t="s">
        <v>19</v>
      </c>
      <c r="N92" s="138" t="s">
        <v>43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217</v>
      </c>
      <c r="AT92" s="141" t="s">
        <v>212</v>
      </c>
      <c r="AU92" s="141" t="s">
        <v>79</v>
      </c>
      <c r="AY92" s="16" t="s">
        <v>210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6" t="s">
        <v>79</v>
      </c>
      <c r="BK92" s="142">
        <f>ROUND(I92*H92,2)</f>
        <v>0</v>
      </c>
      <c r="BL92" s="16" t="s">
        <v>217</v>
      </c>
      <c r="BM92" s="141" t="s">
        <v>246</v>
      </c>
    </row>
    <row r="93" spans="2:47" s="1" customFormat="1" ht="10.2">
      <c r="B93" s="31"/>
      <c r="D93" s="143" t="s">
        <v>219</v>
      </c>
      <c r="F93" s="144" t="s">
        <v>2076</v>
      </c>
      <c r="I93" s="145"/>
      <c r="L93" s="31"/>
      <c r="M93" s="146"/>
      <c r="T93" s="52"/>
      <c r="AT93" s="16" t="s">
        <v>219</v>
      </c>
      <c r="AU93" s="16" t="s">
        <v>79</v>
      </c>
    </row>
    <row r="94" spans="2:65" s="1" customFormat="1" ht="16.5" customHeight="1">
      <c r="B94" s="31"/>
      <c r="C94" s="130" t="s">
        <v>217</v>
      </c>
      <c r="D94" s="130" t="s">
        <v>212</v>
      </c>
      <c r="E94" s="131" t="s">
        <v>2077</v>
      </c>
      <c r="F94" s="132" t="s">
        <v>2078</v>
      </c>
      <c r="G94" s="133" t="s">
        <v>2002</v>
      </c>
      <c r="H94" s="134">
        <v>1</v>
      </c>
      <c r="I94" s="135"/>
      <c r="J94" s="136">
        <f>ROUND(I94*H94,2)</f>
        <v>0</v>
      </c>
      <c r="K94" s="132" t="s">
        <v>19</v>
      </c>
      <c r="L94" s="31"/>
      <c r="M94" s="137" t="s">
        <v>19</v>
      </c>
      <c r="N94" s="138" t="s">
        <v>43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217</v>
      </c>
      <c r="AT94" s="141" t="s">
        <v>212</v>
      </c>
      <c r="AU94" s="141" t="s">
        <v>79</v>
      </c>
      <c r="AY94" s="16" t="s">
        <v>210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79</v>
      </c>
      <c r="BK94" s="142">
        <f>ROUND(I94*H94,2)</f>
        <v>0</v>
      </c>
      <c r="BL94" s="16" t="s">
        <v>217</v>
      </c>
      <c r="BM94" s="141" t="s">
        <v>243</v>
      </c>
    </row>
    <row r="95" spans="2:47" s="1" customFormat="1" ht="10.2">
      <c r="B95" s="31"/>
      <c r="D95" s="143" t="s">
        <v>219</v>
      </c>
      <c r="F95" s="144" t="s">
        <v>2078</v>
      </c>
      <c r="I95" s="145"/>
      <c r="L95" s="31"/>
      <c r="M95" s="146"/>
      <c r="T95" s="52"/>
      <c r="AT95" s="16" t="s">
        <v>219</v>
      </c>
      <c r="AU95" s="16" t="s">
        <v>79</v>
      </c>
    </row>
    <row r="96" spans="2:65" s="1" customFormat="1" ht="21.75" customHeight="1">
      <c r="B96" s="31"/>
      <c r="C96" s="130" t="s">
        <v>225</v>
      </c>
      <c r="D96" s="130" t="s">
        <v>212</v>
      </c>
      <c r="E96" s="131" t="s">
        <v>2079</v>
      </c>
      <c r="F96" s="132" t="s">
        <v>2080</v>
      </c>
      <c r="G96" s="133" t="s">
        <v>2002</v>
      </c>
      <c r="H96" s="134">
        <v>1</v>
      </c>
      <c r="I96" s="135"/>
      <c r="J96" s="136">
        <f>ROUND(I96*H96,2)</f>
        <v>0</v>
      </c>
      <c r="K96" s="132" t="s">
        <v>19</v>
      </c>
      <c r="L96" s="31"/>
      <c r="M96" s="137" t="s">
        <v>19</v>
      </c>
      <c r="N96" s="138" t="s">
        <v>43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217</v>
      </c>
      <c r="AT96" s="141" t="s">
        <v>212</v>
      </c>
      <c r="AU96" s="141" t="s">
        <v>79</v>
      </c>
      <c r="AY96" s="16" t="s">
        <v>210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79</v>
      </c>
      <c r="BK96" s="142">
        <f>ROUND(I96*H96,2)</f>
        <v>0</v>
      </c>
      <c r="BL96" s="16" t="s">
        <v>217</v>
      </c>
      <c r="BM96" s="141" t="s">
        <v>277</v>
      </c>
    </row>
    <row r="97" spans="2:47" s="1" customFormat="1" ht="10.2">
      <c r="B97" s="31"/>
      <c r="D97" s="143" t="s">
        <v>219</v>
      </c>
      <c r="F97" s="144" t="s">
        <v>2080</v>
      </c>
      <c r="I97" s="145"/>
      <c r="L97" s="31"/>
      <c r="M97" s="146"/>
      <c r="T97" s="52"/>
      <c r="AT97" s="16" t="s">
        <v>219</v>
      </c>
      <c r="AU97" s="16" t="s">
        <v>79</v>
      </c>
    </row>
    <row r="98" spans="2:65" s="1" customFormat="1" ht="16.5" customHeight="1">
      <c r="B98" s="31"/>
      <c r="C98" s="130" t="s">
        <v>246</v>
      </c>
      <c r="D98" s="130" t="s">
        <v>212</v>
      </c>
      <c r="E98" s="131" t="s">
        <v>2081</v>
      </c>
      <c r="F98" s="132" t="s">
        <v>2082</v>
      </c>
      <c r="G98" s="133" t="s">
        <v>2002</v>
      </c>
      <c r="H98" s="134">
        <v>1</v>
      </c>
      <c r="I98" s="135"/>
      <c r="J98" s="136">
        <f>ROUND(I98*H98,2)</f>
        <v>0</v>
      </c>
      <c r="K98" s="132" t="s">
        <v>19</v>
      </c>
      <c r="L98" s="31"/>
      <c r="M98" s="137" t="s">
        <v>19</v>
      </c>
      <c r="N98" s="138" t="s">
        <v>43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217</v>
      </c>
      <c r="AT98" s="141" t="s">
        <v>212</v>
      </c>
      <c r="AU98" s="141" t="s">
        <v>79</v>
      </c>
      <c r="AY98" s="16" t="s">
        <v>210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79</v>
      </c>
      <c r="BK98" s="142">
        <f>ROUND(I98*H98,2)</f>
        <v>0</v>
      </c>
      <c r="BL98" s="16" t="s">
        <v>217</v>
      </c>
      <c r="BM98" s="141" t="s">
        <v>8</v>
      </c>
    </row>
    <row r="99" spans="2:47" s="1" customFormat="1" ht="10.2">
      <c r="B99" s="31"/>
      <c r="D99" s="143" t="s">
        <v>219</v>
      </c>
      <c r="F99" s="144" t="s">
        <v>2082</v>
      </c>
      <c r="I99" s="145"/>
      <c r="L99" s="31"/>
      <c r="M99" s="146"/>
      <c r="T99" s="52"/>
      <c r="AT99" s="16" t="s">
        <v>219</v>
      </c>
      <c r="AU99" s="16" t="s">
        <v>79</v>
      </c>
    </row>
    <row r="100" spans="2:65" s="1" customFormat="1" ht="16.5" customHeight="1">
      <c r="B100" s="31"/>
      <c r="C100" s="130" t="s">
        <v>259</v>
      </c>
      <c r="D100" s="130" t="s">
        <v>212</v>
      </c>
      <c r="E100" s="131" t="s">
        <v>2083</v>
      </c>
      <c r="F100" s="132" t="s">
        <v>2084</v>
      </c>
      <c r="G100" s="133" t="s">
        <v>2002</v>
      </c>
      <c r="H100" s="134">
        <v>2</v>
      </c>
      <c r="I100" s="135"/>
      <c r="J100" s="136">
        <f>ROUND(I100*H100,2)</f>
        <v>0</v>
      </c>
      <c r="K100" s="132" t="s">
        <v>19</v>
      </c>
      <c r="L100" s="31"/>
      <c r="M100" s="137" t="s">
        <v>19</v>
      </c>
      <c r="N100" s="138" t="s">
        <v>43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217</v>
      </c>
      <c r="AT100" s="141" t="s">
        <v>212</v>
      </c>
      <c r="AU100" s="141" t="s">
        <v>79</v>
      </c>
      <c r="AY100" s="16" t="s">
        <v>210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79</v>
      </c>
      <c r="BK100" s="142">
        <f>ROUND(I100*H100,2)</f>
        <v>0</v>
      </c>
      <c r="BL100" s="16" t="s">
        <v>217</v>
      </c>
      <c r="BM100" s="141" t="s">
        <v>301</v>
      </c>
    </row>
    <row r="101" spans="2:47" s="1" customFormat="1" ht="10.2">
      <c r="B101" s="31"/>
      <c r="D101" s="143" t="s">
        <v>219</v>
      </c>
      <c r="F101" s="144" t="s">
        <v>2084</v>
      </c>
      <c r="I101" s="145"/>
      <c r="L101" s="31"/>
      <c r="M101" s="146"/>
      <c r="T101" s="52"/>
      <c r="AT101" s="16" t="s">
        <v>219</v>
      </c>
      <c r="AU101" s="16" t="s">
        <v>79</v>
      </c>
    </row>
    <row r="102" spans="2:65" s="1" customFormat="1" ht="16.5" customHeight="1">
      <c r="B102" s="31"/>
      <c r="C102" s="130" t="s">
        <v>243</v>
      </c>
      <c r="D102" s="130" t="s">
        <v>212</v>
      </c>
      <c r="E102" s="131" t="s">
        <v>2085</v>
      </c>
      <c r="F102" s="132" t="s">
        <v>2086</v>
      </c>
      <c r="G102" s="133" t="s">
        <v>2002</v>
      </c>
      <c r="H102" s="134">
        <v>42</v>
      </c>
      <c r="I102" s="135"/>
      <c r="J102" s="136">
        <f>ROUND(I102*H102,2)</f>
        <v>0</v>
      </c>
      <c r="K102" s="132" t="s">
        <v>19</v>
      </c>
      <c r="L102" s="31"/>
      <c r="M102" s="137" t="s">
        <v>19</v>
      </c>
      <c r="N102" s="138" t="s">
        <v>43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217</v>
      </c>
      <c r="AT102" s="141" t="s">
        <v>212</v>
      </c>
      <c r="AU102" s="141" t="s">
        <v>79</v>
      </c>
      <c r="AY102" s="16" t="s">
        <v>210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79</v>
      </c>
      <c r="BK102" s="142">
        <f>ROUND(I102*H102,2)</f>
        <v>0</v>
      </c>
      <c r="BL102" s="16" t="s">
        <v>217</v>
      </c>
      <c r="BM102" s="141" t="s">
        <v>311</v>
      </c>
    </row>
    <row r="103" spans="2:47" s="1" customFormat="1" ht="10.2">
      <c r="B103" s="31"/>
      <c r="D103" s="143" t="s">
        <v>219</v>
      </c>
      <c r="F103" s="144" t="s">
        <v>2086</v>
      </c>
      <c r="I103" s="145"/>
      <c r="L103" s="31"/>
      <c r="M103" s="146"/>
      <c r="T103" s="52"/>
      <c r="AT103" s="16" t="s">
        <v>219</v>
      </c>
      <c r="AU103" s="16" t="s">
        <v>79</v>
      </c>
    </row>
    <row r="104" spans="2:65" s="1" customFormat="1" ht="16.5" customHeight="1">
      <c r="B104" s="31"/>
      <c r="C104" s="130" t="s">
        <v>265</v>
      </c>
      <c r="D104" s="130" t="s">
        <v>212</v>
      </c>
      <c r="E104" s="131" t="s">
        <v>2087</v>
      </c>
      <c r="F104" s="132" t="s">
        <v>2088</v>
      </c>
      <c r="G104" s="133" t="s">
        <v>2002</v>
      </c>
      <c r="H104" s="134">
        <v>3</v>
      </c>
      <c r="I104" s="135"/>
      <c r="J104" s="136">
        <f>ROUND(I104*H104,2)</f>
        <v>0</v>
      </c>
      <c r="K104" s="132" t="s">
        <v>19</v>
      </c>
      <c r="L104" s="31"/>
      <c r="M104" s="137" t="s">
        <v>19</v>
      </c>
      <c r="N104" s="138" t="s">
        <v>43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217</v>
      </c>
      <c r="AT104" s="141" t="s">
        <v>212</v>
      </c>
      <c r="AU104" s="141" t="s">
        <v>79</v>
      </c>
      <c r="AY104" s="16" t="s">
        <v>210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6" t="s">
        <v>79</v>
      </c>
      <c r="BK104" s="142">
        <f>ROUND(I104*H104,2)</f>
        <v>0</v>
      </c>
      <c r="BL104" s="16" t="s">
        <v>217</v>
      </c>
      <c r="BM104" s="141" t="s">
        <v>329</v>
      </c>
    </row>
    <row r="105" spans="2:47" s="1" customFormat="1" ht="10.2">
      <c r="B105" s="31"/>
      <c r="D105" s="143" t="s">
        <v>219</v>
      </c>
      <c r="F105" s="144" t="s">
        <v>2088</v>
      </c>
      <c r="I105" s="145"/>
      <c r="L105" s="31"/>
      <c r="M105" s="146"/>
      <c r="T105" s="52"/>
      <c r="AT105" s="16" t="s">
        <v>219</v>
      </c>
      <c r="AU105" s="16" t="s">
        <v>79</v>
      </c>
    </row>
    <row r="106" spans="2:65" s="1" customFormat="1" ht="16.5" customHeight="1">
      <c r="B106" s="31"/>
      <c r="C106" s="130" t="s">
        <v>277</v>
      </c>
      <c r="D106" s="130" t="s">
        <v>212</v>
      </c>
      <c r="E106" s="131" t="s">
        <v>2089</v>
      </c>
      <c r="F106" s="132" t="s">
        <v>2090</v>
      </c>
      <c r="G106" s="133" t="s">
        <v>2002</v>
      </c>
      <c r="H106" s="134">
        <v>4</v>
      </c>
      <c r="I106" s="135"/>
      <c r="J106" s="136">
        <f>ROUND(I106*H106,2)</f>
        <v>0</v>
      </c>
      <c r="K106" s="132" t="s">
        <v>19</v>
      </c>
      <c r="L106" s="31"/>
      <c r="M106" s="137" t="s">
        <v>19</v>
      </c>
      <c r="N106" s="138" t="s">
        <v>43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217</v>
      </c>
      <c r="AT106" s="141" t="s">
        <v>212</v>
      </c>
      <c r="AU106" s="141" t="s">
        <v>79</v>
      </c>
      <c r="AY106" s="16" t="s">
        <v>210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79</v>
      </c>
      <c r="BK106" s="142">
        <f>ROUND(I106*H106,2)</f>
        <v>0</v>
      </c>
      <c r="BL106" s="16" t="s">
        <v>217</v>
      </c>
      <c r="BM106" s="141" t="s">
        <v>343</v>
      </c>
    </row>
    <row r="107" spans="2:47" s="1" customFormat="1" ht="10.2">
      <c r="B107" s="31"/>
      <c r="D107" s="143" t="s">
        <v>219</v>
      </c>
      <c r="F107" s="144" t="s">
        <v>2090</v>
      </c>
      <c r="I107" s="145"/>
      <c r="L107" s="31"/>
      <c r="M107" s="146"/>
      <c r="T107" s="52"/>
      <c r="AT107" s="16" t="s">
        <v>219</v>
      </c>
      <c r="AU107" s="16" t="s">
        <v>79</v>
      </c>
    </row>
    <row r="108" spans="2:65" s="1" customFormat="1" ht="24.15" customHeight="1">
      <c r="B108" s="31"/>
      <c r="C108" s="130" t="s">
        <v>283</v>
      </c>
      <c r="D108" s="130" t="s">
        <v>212</v>
      </c>
      <c r="E108" s="131" t="s">
        <v>2091</v>
      </c>
      <c r="F108" s="132" t="s">
        <v>2092</v>
      </c>
      <c r="G108" s="133" t="s">
        <v>269</v>
      </c>
      <c r="H108" s="134">
        <v>65</v>
      </c>
      <c r="I108" s="135"/>
      <c r="J108" s="136">
        <f>ROUND(I108*H108,2)</f>
        <v>0</v>
      </c>
      <c r="K108" s="132" t="s">
        <v>19</v>
      </c>
      <c r="L108" s="31"/>
      <c r="M108" s="137" t="s">
        <v>19</v>
      </c>
      <c r="N108" s="138" t="s">
        <v>43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217</v>
      </c>
      <c r="AT108" s="141" t="s">
        <v>212</v>
      </c>
      <c r="AU108" s="141" t="s">
        <v>79</v>
      </c>
      <c r="AY108" s="16" t="s">
        <v>210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79</v>
      </c>
      <c r="BK108" s="142">
        <f>ROUND(I108*H108,2)</f>
        <v>0</v>
      </c>
      <c r="BL108" s="16" t="s">
        <v>217</v>
      </c>
      <c r="BM108" s="141" t="s">
        <v>354</v>
      </c>
    </row>
    <row r="109" spans="2:47" s="1" customFormat="1" ht="10.2">
      <c r="B109" s="31"/>
      <c r="D109" s="143" t="s">
        <v>219</v>
      </c>
      <c r="F109" s="144" t="s">
        <v>2092</v>
      </c>
      <c r="I109" s="145"/>
      <c r="L109" s="31"/>
      <c r="M109" s="177"/>
      <c r="N109" s="178"/>
      <c r="O109" s="178"/>
      <c r="P109" s="178"/>
      <c r="Q109" s="178"/>
      <c r="R109" s="178"/>
      <c r="S109" s="178"/>
      <c r="T109" s="179"/>
      <c r="AT109" s="16" t="s">
        <v>219</v>
      </c>
      <c r="AU109" s="16" t="s">
        <v>79</v>
      </c>
    </row>
    <row r="110" spans="2:12" s="1" customFormat="1" ht="6.9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31"/>
    </row>
  </sheetData>
  <sheetProtection algorithmName="SHA-512" hashValue="dqo1DNS6mgFQVxeSmcJCmRg+S0I0INug2utgpq3WjNu9nlIriLR+7NYBWKkHTxYqDPxXlOCtQ2bbmMTnV7KedQ==" saltValue="pPe8JSrBPkDs7P5DYV23NS1l3rhNRhzsNxbxDDAH0nZlnKamcjBx4oOhklh5zbz7L46yb3mj9fyRXuvlkLWZVw==" spinCount="100000" sheet="1" objects="1" scenarios="1" formatColumns="0" formatRows="0" autoFilter="0"/>
  <autoFilter ref="C85:K109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6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128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2914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2915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ROUND(J109,2)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ROUND((SUM(BE109:BE668)),2)</f>
        <v>0</v>
      </c>
      <c r="I35" s="92">
        <v>0.21</v>
      </c>
      <c r="J35" s="82">
        <f>ROUND(((SUM(BE109:BE668))*I35),2)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ROUND((SUM(BF109:BF668)),2)</f>
        <v>0</v>
      </c>
      <c r="I36" s="92">
        <v>0.12</v>
      </c>
      <c r="J36" s="82">
        <f>ROUND(((SUM(BF109:BF668))*I36),2)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ROUND((SUM(BG109:BG668)),2)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ROUND((SUM(BH109:BH668)),2)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ROUND((SUM(BI109:BI668)),2)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2914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03a - stavební část 3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J109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168</v>
      </c>
      <c r="E64" s="104"/>
      <c r="F64" s="104"/>
      <c r="G64" s="104"/>
      <c r="H64" s="104"/>
      <c r="I64" s="104"/>
      <c r="J64" s="105">
        <f>J110</f>
        <v>0</v>
      </c>
      <c r="L64" s="102"/>
    </row>
    <row r="65" spans="2:12" s="9" customFormat="1" ht="19.95" customHeight="1">
      <c r="B65" s="106"/>
      <c r="D65" s="107" t="s">
        <v>1616</v>
      </c>
      <c r="E65" s="108"/>
      <c r="F65" s="108"/>
      <c r="G65" s="108"/>
      <c r="H65" s="108"/>
      <c r="I65" s="108"/>
      <c r="J65" s="109">
        <f>J111</f>
        <v>0</v>
      </c>
      <c r="L65" s="106"/>
    </row>
    <row r="66" spans="2:12" s="9" customFormat="1" ht="19.95" customHeight="1">
      <c r="B66" s="106"/>
      <c r="D66" s="107" t="s">
        <v>171</v>
      </c>
      <c r="E66" s="108"/>
      <c r="F66" s="108"/>
      <c r="G66" s="108"/>
      <c r="H66" s="108"/>
      <c r="I66" s="108"/>
      <c r="J66" s="109">
        <f>J118</f>
        <v>0</v>
      </c>
      <c r="L66" s="106"/>
    </row>
    <row r="67" spans="2:12" s="9" customFormat="1" ht="19.95" customHeight="1">
      <c r="B67" s="106"/>
      <c r="D67" s="107" t="s">
        <v>172</v>
      </c>
      <c r="E67" s="108"/>
      <c r="F67" s="108"/>
      <c r="G67" s="108"/>
      <c r="H67" s="108"/>
      <c r="I67" s="108"/>
      <c r="J67" s="109">
        <f>J130</f>
        <v>0</v>
      </c>
      <c r="L67" s="106"/>
    </row>
    <row r="68" spans="2:12" s="9" customFormat="1" ht="19.95" customHeight="1">
      <c r="B68" s="106"/>
      <c r="D68" s="107" t="s">
        <v>173</v>
      </c>
      <c r="E68" s="108"/>
      <c r="F68" s="108"/>
      <c r="G68" s="108"/>
      <c r="H68" s="108"/>
      <c r="I68" s="108"/>
      <c r="J68" s="109">
        <f>J147</f>
        <v>0</v>
      </c>
      <c r="L68" s="106"/>
    </row>
    <row r="69" spans="2:12" s="9" customFormat="1" ht="19.95" customHeight="1">
      <c r="B69" s="106"/>
      <c r="D69" s="107" t="s">
        <v>174</v>
      </c>
      <c r="E69" s="108"/>
      <c r="F69" s="108"/>
      <c r="G69" s="108"/>
      <c r="H69" s="108"/>
      <c r="I69" s="108"/>
      <c r="J69" s="109">
        <f>J173</f>
        <v>0</v>
      </c>
      <c r="L69" s="106"/>
    </row>
    <row r="70" spans="2:12" s="8" customFormat="1" ht="24.9" customHeight="1">
      <c r="B70" s="102"/>
      <c r="D70" s="103" t="s">
        <v>175</v>
      </c>
      <c r="E70" s="104"/>
      <c r="F70" s="104"/>
      <c r="G70" s="104"/>
      <c r="H70" s="104"/>
      <c r="I70" s="104"/>
      <c r="J70" s="105">
        <f>J177</f>
        <v>0</v>
      </c>
      <c r="L70" s="102"/>
    </row>
    <row r="71" spans="2:12" s="9" customFormat="1" ht="19.95" customHeight="1">
      <c r="B71" s="106"/>
      <c r="D71" s="107" t="s">
        <v>176</v>
      </c>
      <c r="E71" s="108"/>
      <c r="F71" s="108"/>
      <c r="G71" s="108"/>
      <c r="H71" s="108"/>
      <c r="I71" s="108"/>
      <c r="J71" s="109">
        <f>J178</f>
        <v>0</v>
      </c>
      <c r="L71" s="106"/>
    </row>
    <row r="72" spans="2:12" s="9" customFormat="1" ht="19.95" customHeight="1">
      <c r="B72" s="106"/>
      <c r="D72" s="107" t="s">
        <v>177</v>
      </c>
      <c r="E72" s="108"/>
      <c r="F72" s="108"/>
      <c r="G72" s="108"/>
      <c r="H72" s="108"/>
      <c r="I72" s="108"/>
      <c r="J72" s="109">
        <f>J198</f>
        <v>0</v>
      </c>
      <c r="L72" s="106"/>
    </row>
    <row r="73" spans="2:12" s="9" customFormat="1" ht="19.95" customHeight="1">
      <c r="B73" s="106"/>
      <c r="D73" s="107" t="s">
        <v>178</v>
      </c>
      <c r="E73" s="108"/>
      <c r="F73" s="108"/>
      <c r="G73" s="108"/>
      <c r="H73" s="108"/>
      <c r="I73" s="108"/>
      <c r="J73" s="109">
        <f>J226</f>
        <v>0</v>
      </c>
      <c r="L73" s="106"/>
    </row>
    <row r="74" spans="2:12" s="9" customFormat="1" ht="19.95" customHeight="1">
      <c r="B74" s="106"/>
      <c r="D74" s="107" t="s">
        <v>180</v>
      </c>
      <c r="E74" s="108"/>
      <c r="F74" s="108"/>
      <c r="G74" s="108"/>
      <c r="H74" s="108"/>
      <c r="I74" s="108"/>
      <c r="J74" s="109">
        <f>J273</f>
        <v>0</v>
      </c>
      <c r="L74" s="106"/>
    </row>
    <row r="75" spans="2:12" s="9" customFormat="1" ht="19.95" customHeight="1">
      <c r="B75" s="106"/>
      <c r="D75" s="107" t="s">
        <v>181</v>
      </c>
      <c r="E75" s="108"/>
      <c r="F75" s="108"/>
      <c r="G75" s="108"/>
      <c r="H75" s="108"/>
      <c r="I75" s="108"/>
      <c r="J75" s="109">
        <f>J287</f>
        <v>0</v>
      </c>
      <c r="L75" s="106"/>
    </row>
    <row r="76" spans="2:12" s="9" customFormat="1" ht="19.95" customHeight="1">
      <c r="B76" s="106"/>
      <c r="D76" s="107" t="s">
        <v>182</v>
      </c>
      <c r="E76" s="108"/>
      <c r="F76" s="108"/>
      <c r="G76" s="108"/>
      <c r="H76" s="108"/>
      <c r="I76" s="108"/>
      <c r="J76" s="109">
        <f>J354</f>
        <v>0</v>
      </c>
      <c r="L76" s="106"/>
    </row>
    <row r="77" spans="2:12" s="9" customFormat="1" ht="19.95" customHeight="1">
      <c r="B77" s="106"/>
      <c r="D77" s="107" t="s">
        <v>183</v>
      </c>
      <c r="E77" s="108"/>
      <c r="F77" s="108"/>
      <c r="G77" s="108"/>
      <c r="H77" s="108"/>
      <c r="I77" s="108"/>
      <c r="J77" s="109">
        <f>J427</f>
        <v>0</v>
      </c>
      <c r="L77" s="106"/>
    </row>
    <row r="78" spans="2:12" s="9" customFormat="1" ht="19.95" customHeight="1">
      <c r="B78" s="106"/>
      <c r="D78" s="107" t="s">
        <v>184</v>
      </c>
      <c r="E78" s="108"/>
      <c r="F78" s="108"/>
      <c r="G78" s="108"/>
      <c r="H78" s="108"/>
      <c r="I78" s="108"/>
      <c r="J78" s="109">
        <f>J459</f>
        <v>0</v>
      </c>
      <c r="L78" s="106"/>
    </row>
    <row r="79" spans="2:12" s="9" customFormat="1" ht="19.95" customHeight="1">
      <c r="B79" s="106"/>
      <c r="D79" s="107" t="s">
        <v>185</v>
      </c>
      <c r="E79" s="108"/>
      <c r="F79" s="108"/>
      <c r="G79" s="108"/>
      <c r="H79" s="108"/>
      <c r="I79" s="108"/>
      <c r="J79" s="109">
        <f>J467</f>
        <v>0</v>
      </c>
      <c r="L79" s="106"/>
    </row>
    <row r="80" spans="2:12" s="9" customFormat="1" ht="19.95" customHeight="1">
      <c r="B80" s="106"/>
      <c r="D80" s="107" t="s">
        <v>186</v>
      </c>
      <c r="E80" s="108"/>
      <c r="F80" s="108"/>
      <c r="G80" s="108"/>
      <c r="H80" s="108"/>
      <c r="I80" s="108"/>
      <c r="J80" s="109">
        <f>J499</f>
        <v>0</v>
      </c>
      <c r="L80" s="106"/>
    </row>
    <row r="81" spans="2:12" s="9" customFormat="1" ht="19.95" customHeight="1">
      <c r="B81" s="106"/>
      <c r="D81" s="107" t="s">
        <v>187</v>
      </c>
      <c r="E81" s="108"/>
      <c r="F81" s="108"/>
      <c r="G81" s="108"/>
      <c r="H81" s="108"/>
      <c r="I81" s="108"/>
      <c r="J81" s="109">
        <f>J524</f>
        <v>0</v>
      </c>
      <c r="L81" s="106"/>
    </row>
    <row r="82" spans="2:12" s="9" customFormat="1" ht="19.95" customHeight="1">
      <c r="B82" s="106"/>
      <c r="D82" s="107" t="s">
        <v>189</v>
      </c>
      <c r="E82" s="108"/>
      <c r="F82" s="108"/>
      <c r="G82" s="108"/>
      <c r="H82" s="108"/>
      <c r="I82" s="108"/>
      <c r="J82" s="109">
        <f>J542</f>
        <v>0</v>
      </c>
      <c r="L82" s="106"/>
    </row>
    <row r="83" spans="2:12" s="9" customFormat="1" ht="19.95" customHeight="1">
      <c r="B83" s="106"/>
      <c r="D83" s="107" t="s">
        <v>190</v>
      </c>
      <c r="E83" s="108"/>
      <c r="F83" s="108"/>
      <c r="G83" s="108"/>
      <c r="H83" s="108"/>
      <c r="I83" s="108"/>
      <c r="J83" s="109">
        <f>J590</f>
        <v>0</v>
      </c>
      <c r="L83" s="106"/>
    </row>
    <row r="84" spans="2:12" s="9" customFormat="1" ht="19.95" customHeight="1">
      <c r="B84" s="106"/>
      <c r="D84" s="107" t="s">
        <v>191</v>
      </c>
      <c r="E84" s="108"/>
      <c r="F84" s="108"/>
      <c r="G84" s="108"/>
      <c r="H84" s="108"/>
      <c r="I84" s="108"/>
      <c r="J84" s="109">
        <f>J615</f>
        <v>0</v>
      </c>
      <c r="L84" s="106"/>
    </row>
    <row r="85" spans="2:12" s="9" customFormat="1" ht="19.95" customHeight="1">
      <c r="B85" s="106"/>
      <c r="D85" s="107" t="s">
        <v>192</v>
      </c>
      <c r="E85" s="108"/>
      <c r="F85" s="108"/>
      <c r="G85" s="108"/>
      <c r="H85" s="108"/>
      <c r="I85" s="108"/>
      <c r="J85" s="109">
        <f>J637</f>
        <v>0</v>
      </c>
      <c r="L85" s="106"/>
    </row>
    <row r="86" spans="2:12" s="9" customFormat="1" ht="19.95" customHeight="1">
      <c r="B86" s="106"/>
      <c r="D86" s="107" t="s">
        <v>193</v>
      </c>
      <c r="E86" s="108"/>
      <c r="F86" s="108"/>
      <c r="G86" s="108"/>
      <c r="H86" s="108"/>
      <c r="I86" s="108"/>
      <c r="J86" s="109">
        <f>J652</f>
        <v>0</v>
      </c>
      <c r="L86" s="106"/>
    </row>
    <row r="87" spans="2:12" s="9" customFormat="1" ht="19.95" customHeight="1">
      <c r="B87" s="106"/>
      <c r="D87" s="107" t="s">
        <v>194</v>
      </c>
      <c r="E87" s="108"/>
      <c r="F87" s="108"/>
      <c r="G87" s="108"/>
      <c r="H87" s="108"/>
      <c r="I87" s="108"/>
      <c r="J87" s="109">
        <f>J664</f>
        <v>0</v>
      </c>
      <c r="L87" s="106"/>
    </row>
    <row r="88" spans="2:12" s="1" customFormat="1" ht="21.75" customHeight="1">
      <c r="B88" s="31"/>
      <c r="L88" s="31"/>
    </row>
    <row r="89" spans="2:12" s="1" customFormat="1" ht="6.9" customHeight="1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31"/>
    </row>
    <row r="93" spans="2:12" s="1" customFormat="1" ht="6.9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31"/>
    </row>
    <row r="94" spans="2:12" s="1" customFormat="1" ht="24.9" customHeight="1">
      <c r="B94" s="31"/>
      <c r="C94" s="20" t="s">
        <v>195</v>
      </c>
      <c r="L94" s="31"/>
    </row>
    <row r="95" spans="2:12" s="1" customFormat="1" ht="6.9" customHeight="1">
      <c r="B95" s="31"/>
      <c r="L95" s="31"/>
    </row>
    <row r="96" spans="2:12" s="1" customFormat="1" ht="12" customHeight="1">
      <c r="B96" s="31"/>
      <c r="C96" s="26" t="s">
        <v>16</v>
      </c>
      <c r="L96" s="31"/>
    </row>
    <row r="97" spans="2:12" s="1" customFormat="1" ht="16.5" customHeight="1">
      <c r="B97" s="31"/>
      <c r="E97" s="306" t="str">
        <f>E7</f>
        <v>Multifunkční centrum při ZŠ Gen. Svobody Arnultovice rev.1</v>
      </c>
      <c r="F97" s="307"/>
      <c r="G97" s="307"/>
      <c r="H97" s="307"/>
      <c r="L97" s="31"/>
    </row>
    <row r="98" spans="2:12" ht="12" customHeight="1">
      <c r="B98" s="19"/>
      <c r="C98" s="26" t="s">
        <v>160</v>
      </c>
      <c r="L98" s="19"/>
    </row>
    <row r="99" spans="2:12" s="1" customFormat="1" ht="16.5" customHeight="1">
      <c r="B99" s="31"/>
      <c r="E99" s="306" t="s">
        <v>2914</v>
      </c>
      <c r="F99" s="308"/>
      <c r="G99" s="308"/>
      <c r="H99" s="308"/>
      <c r="L99" s="31"/>
    </row>
    <row r="100" spans="2:12" s="1" customFormat="1" ht="12" customHeight="1">
      <c r="B100" s="31"/>
      <c r="C100" s="26" t="s">
        <v>162</v>
      </c>
      <c r="L100" s="31"/>
    </row>
    <row r="101" spans="2:12" s="1" customFormat="1" ht="16.5" customHeight="1">
      <c r="B101" s="31"/>
      <c r="E101" s="272" t="str">
        <f>E11</f>
        <v>03a - stavební část 3</v>
      </c>
      <c r="F101" s="308"/>
      <c r="G101" s="308"/>
      <c r="H101" s="308"/>
      <c r="L101" s="31"/>
    </row>
    <row r="102" spans="2:12" s="1" customFormat="1" ht="6.9" customHeight="1">
      <c r="B102" s="31"/>
      <c r="L102" s="31"/>
    </row>
    <row r="103" spans="2:12" s="1" customFormat="1" ht="12" customHeight="1">
      <c r="B103" s="31"/>
      <c r="C103" s="26" t="s">
        <v>21</v>
      </c>
      <c r="F103" s="24" t="str">
        <f>F14</f>
        <v>Nový Bor</v>
      </c>
      <c r="I103" s="26" t="s">
        <v>23</v>
      </c>
      <c r="J103" s="48" t="str">
        <f>IF(J14="","",J14)</f>
        <v>22. 12. 2023</v>
      </c>
      <c r="L103" s="31"/>
    </row>
    <row r="104" spans="2:12" s="1" customFormat="1" ht="6.9" customHeight="1">
      <c r="B104" s="31"/>
      <c r="L104" s="31"/>
    </row>
    <row r="105" spans="2:12" s="1" customFormat="1" ht="15.15" customHeight="1">
      <c r="B105" s="31"/>
      <c r="C105" s="26" t="s">
        <v>25</v>
      </c>
      <c r="F105" s="24" t="str">
        <f>E17</f>
        <v>Město Nový Bor</v>
      </c>
      <c r="I105" s="26" t="s">
        <v>31</v>
      </c>
      <c r="J105" s="29" t="str">
        <f>E23</f>
        <v>R. Voce</v>
      </c>
      <c r="L105" s="31"/>
    </row>
    <row r="106" spans="2:12" s="1" customFormat="1" ht="15.15" customHeight="1">
      <c r="B106" s="31"/>
      <c r="C106" s="26" t="s">
        <v>29</v>
      </c>
      <c r="F106" s="24" t="str">
        <f>IF(E20="","",E20)</f>
        <v>Vyplň údaj</v>
      </c>
      <c r="I106" s="26" t="s">
        <v>34</v>
      </c>
      <c r="J106" s="29" t="str">
        <f>E26</f>
        <v>J. Nešněra</v>
      </c>
      <c r="L106" s="31"/>
    </row>
    <row r="107" spans="2:12" s="1" customFormat="1" ht="10.35" customHeight="1">
      <c r="B107" s="31"/>
      <c r="L107" s="31"/>
    </row>
    <row r="108" spans="2:20" s="10" customFormat="1" ht="29.25" customHeight="1">
      <c r="B108" s="110"/>
      <c r="C108" s="111" t="s">
        <v>196</v>
      </c>
      <c r="D108" s="112" t="s">
        <v>57</v>
      </c>
      <c r="E108" s="112" t="s">
        <v>53</v>
      </c>
      <c r="F108" s="112" t="s">
        <v>54</v>
      </c>
      <c r="G108" s="112" t="s">
        <v>197</v>
      </c>
      <c r="H108" s="112" t="s">
        <v>198</v>
      </c>
      <c r="I108" s="112" t="s">
        <v>199</v>
      </c>
      <c r="J108" s="112" t="s">
        <v>166</v>
      </c>
      <c r="K108" s="113" t="s">
        <v>200</v>
      </c>
      <c r="L108" s="110"/>
      <c r="M108" s="55" t="s">
        <v>19</v>
      </c>
      <c r="N108" s="56" t="s">
        <v>42</v>
      </c>
      <c r="O108" s="56" t="s">
        <v>201</v>
      </c>
      <c r="P108" s="56" t="s">
        <v>202</v>
      </c>
      <c r="Q108" s="56" t="s">
        <v>203</v>
      </c>
      <c r="R108" s="56" t="s">
        <v>204</v>
      </c>
      <c r="S108" s="56" t="s">
        <v>205</v>
      </c>
      <c r="T108" s="57" t="s">
        <v>206</v>
      </c>
    </row>
    <row r="109" spans="2:63" s="1" customFormat="1" ht="22.8" customHeight="1">
      <c r="B109" s="31"/>
      <c r="C109" s="60" t="s">
        <v>207</v>
      </c>
      <c r="J109" s="114">
        <f>BK109</f>
        <v>0</v>
      </c>
      <c r="L109" s="31"/>
      <c r="M109" s="58"/>
      <c r="N109" s="49"/>
      <c r="O109" s="49"/>
      <c r="P109" s="115">
        <f>P110+P177</f>
        <v>0</v>
      </c>
      <c r="Q109" s="49"/>
      <c r="R109" s="115">
        <f>R110+R177</f>
        <v>16.34545824</v>
      </c>
      <c r="S109" s="49"/>
      <c r="T109" s="116">
        <f>T110+T177</f>
        <v>26.21922988</v>
      </c>
      <c r="AT109" s="16" t="s">
        <v>71</v>
      </c>
      <c r="AU109" s="16" t="s">
        <v>167</v>
      </c>
      <c r="BK109" s="117">
        <f>BK110+BK177</f>
        <v>0</v>
      </c>
    </row>
    <row r="110" spans="2:63" s="11" customFormat="1" ht="25.95" customHeight="1">
      <c r="B110" s="118"/>
      <c r="D110" s="119" t="s">
        <v>71</v>
      </c>
      <c r="E110" s="120" t="s">
        <v>208</v>
      </c>
      <c r="F110" s="120" t="s">
        <v>209</v>
      </c>
      <c r="I110" s="121"/>
      <c r="J110" s="122">
        <f>BK110</f>
        <v>0</v>
      </c>
      <c r="L110" s="118"/>
      <c r="M110" s="123"/>
      <c r="P110" s="124">
        <f>P111+P118+P130+P147+P173</f>
        <v>0</v>
      </c>
      <c r="R110" s="124">
        <f>R111+R118+R130+R147+R173</f>
        <v>7.9929274999999995</v>
      </c>
      <c r="T110" s="125">
        <f>T111+T118+T130+T147+T173</f>
        <v>21.8592</v>
      </c>
      <c r="AR110" s="119" t="s">
        <v>79</v>
      </c>
      <c r="AT110" s="126" t="s">
        <v>71</v>
      </c>
      <c r="AU110" s="126" t="s">
        <v>72</v>
      </c>
      <c r="AY110" s="119" t="s">
        <v>210</v>
      </c>
      <c r="BK110" s="127">
        <f>BK111+BK118+BK130+BK147+BK173</f>
        <v>0</v>
      </c>
    </row>
    <row r="111" spans="2:63" s="11" customFormat="1" ht="22.8" customHeight="1">
      <c r="B111" s="118"/>
      <c r="D111" s="119" t="s">
        <v>71</v>
      </c>
      <c r="E111" s="128" t="s">
        <v>217</v>
      </c>
      <c r="F111" s="128" t="s">
        <v>1682</v>
      </c>
      <c r="I111" s="121"/>
      <c r="J111" s="129">
        <f>BK111</f>
        <v>0</v>
      </c>
      <c r="L111" s="118"/>
      <c r="M111" s="123"/>
      <c r="P111" s="124">
        <f>SUM(P112:P117)</f>
        <v>0</v>
      </c>
      <c r="R111" s="124">
        <f>SUM(R112:R117)</f>
        <v>0.1367775</v>
      </c>
      <c r="T111" s="125">
        <f>SUM(T112:T117)</f>
        <v>0</v>
      </c>
      <c r="AR111" s="119" t="s">
        <v>79</v>
      </c>
      <c r="AT111" s="126" t="s">
        <v>71</v>
      </c>
      <c r="AU111" s="126" t="s">
        <v>79</v>
      </c>
      <c r="AY111" s="119" t="s">
        <v>210</v>
      </c>
      <c r="BK111" s="127">
        <f>SUM(BK112:BK117)</f>
        <v>0</v>
      </c>
    </row>
    <row r="112" spans="2:65" s="1" customFormat="1" ht="24.15" customHeight="1">
      <c r="B112" s="31"/>
      <c r="C112" s="130" t="s">
        <v>79</v>
      </c>
      <c r="D112" s="130" t="s">
        <v>212</v>
      </c>
      <c r="E112" s="131" t="s">
        <v>2152</v>
      </c>
      <c r="F112" s="132" t="s">
        <v>2153</v>
      </c>
      <c r="G112" s="133" t="s">
        <v>269</v>
      </c>
      <c r="H112" s="134">
        <v>1.35</v>
      </c>
      <c r="I112" s="135"/>
      <c r="J112" s="136">
        <f>ROUND(I112*H112,2)</f>
        <v>0</v>
      </c>
      <c r="K112" s="132" t="s">
        <v>216</v>
      </c>
      <c r="L112" s="31"/>
      <c r="M112" s="137" t="s">
        <v>19</v>
      </c>
      <c r="N112" s="138" t="s">
        <v>43</v>
      </c>
      <c r="P112" s="139">
        <f>O112*H112</f>
        <v>0</v>
      </c>
      <c r="Q112" s="139">
        <v>0.03465</v>
      </c>
      <c r="R112" s="139">
        <f>Q112*H112</f>
        <v>0.04677750000000001</v>
      </c>
      <c r="S112" s="139">
        <v>0</v>
      </c>
      <c r="T112" s="140">
        <f>S112*H112</f>
        <v>0</v>
      </c>
      <c r="AR112" s="141" t="s">
        <v>217</v>
      </c>
      <c r="AT112" s="141" t="s">
        <v>212</v>
      </c>
      <c r="AU112" s="141" t="s">
        <v>81</v>
      </c>
      <c r="AY112" s="16" t="s">
        <v>210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79</v>
      </c>
      <c r="BK112" s="142">
        <f>ROUND(I112*H112,2)</f>
        <v>0</v>
      </c>
      <c r="BL112" s="16" t="s">
        <v>217</v>
      </c>
      <c r="BM112" s="141" t="s">
        <v>2916</v>
      </c>
    </row>
    <row r="113" spans="2:47" s="1" customFormat="1" ht="38.4">
      <c r="B113" s="31"/>
      <c r="D113" s="143" t="s">
        <v>219</v>
      </c>
      <c r="F113" s="144" t="s">
        <v>2155</v>
      </c>
      <c r="I113" s="145"/>
      <c r="L113" s="31"/>
      <c r="M113" s="146"/>
      <c r="T113" s="52"/>
      <c r="AT113" s="16" t="s">
        <v>219</v>
      </c>
      <c r="AU113" s="16" t="s">
        <v>81</v>
      </c>
    </row>
    <row r="114" spans="2:47" s="1" customFormat="1" ht="10.2">
      <c r="B114" s="31"/>
      <c r="D114" s="147" t="s">
        <v>221</v>
      </c>
      <c r="F114" s="148" t="s">
        <v>2156</v>
      </c>
      <c r="I114" s="145"/>
      <c r="L114" s="31"/>
      <c r="M114" s="146"/>
      <c r="T114" s="52"/>
      <c r="AT114" s="16" t="s">
        <v>221</v>
      </c>
      <c r="AU114" s="16" t="s">
        <v>81</v>
      </c>
    </row>
    <row r="115" spans="2:51" s="12" customFormat="1" ht="10.2">
      <c r="B115" s="149"/>
      <c r="D115" s="143" t="s">
        <v>223</v>
      </c>
      <c r="E115" s="150" t="s">
        <v>19</v>
      </c>
      <c r="F115" s="151" t="s">
        <v>2157</v>
      </c>
      <c r="H115" s="152">
        <v>1.35</v>
      </c>
      <c r="I115" s="153"/>
      <c r="L115" s="149"/>
      <c r="M115" s="154"/>
      <c r="T115" s="155"/>
      <c r="AT115" s="150" t="s">
        <v>223</v>
      </c>
      <c r="AU115" s="150" t="s">
        <v>81</v>
      </c>
      <c r="AV115" s="12" t="s">
        <v>81</v>
      </c>
      <c r="AW115" s="12" t="s">
        <v>33</v>
      </c>
      <c r="AX115" s="12" t="s">
        <v>79</v>
      </c>
      <c r="AY115" s="150" t="s">
        <v>210</v>
      </c>
    </row>
    <row r="116" spans="2:65" s="1" customFormat="1" ht="16.5" customHeight="1">
      <c r="B116" s="31"/>
      <c r="C116" s="156" t="s">
        <v>81</v>
      </c>
      <c r="D116" s="156" t="s">
        <v>240</v>
      </c>
      <c r="E116" s="157" t="s">
        <v>2158</v>
      </c>
      <c r="F116" s="158" t="s">
        <v>2159</v>
      </c>
      <c r="G116" s="159" t="s">
        <v>297</v>
      </c>
      <c r="H116" s="160">
        <v>1</v>
      </c>
      <c r="I116" s="161"/>
      <c r="J116" s="162">
        <f>ROUND(I116*H116,2)</f>
        <v>0</v>
      </c>
      <c r="K116" s="158" t="s">
        <v>216</v>
      </c>
      <c r="L116" s="163"/>
      <c r="M116" s="164" t="s">
        <v>19</v>
      </c>
      <c r="N116" s="165" t="s">
        <v>43</v>
      </c>
      <c r="P116" s="139">
        <f>O116*H116</f>
        <v>0</v>
      </c>
      <c r="Q116" s="139">
        <v>0.09</v>
      </c>
      <c r="R116" s="139">
        <f>Q116*H116</f>
        <v>0.09</v>
      </c>
      <c r="S116" s="139">
        <v>0</v>
      </c>
      <c r="T116" s="140">
        <f>S116*H116</f>
        <v>0</v>
      </c>
      <c r="AR116" s="141" t="s">
        <v>243</v>
      </c>
      <c r="AT116" s="141" t="s">
        <v>240</v>
      </c>
      <c r="AU116" s="141" t="s">
        <v>81</v>
      </c>
      <c r="AY116" s="16" t="s">
        <v>210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79</v>
      </c>
      <c r="BK116" s="142">
        <f>ROUND(I116*H116,2)</f>
        <v>0</v>
      </c>
      <c r="BL116" s="16" t="s">
        <v>217</v>
      </c>
      <c r="BM116" s="141" t="s">
        <v>2917</v>
      </c>
    </row>
    <row r="117" spans="2:47" s="1" customFormat="1" ht="10.2">
      <c r="B117" s="31"/>
      <c r="D117" s="143" t="s">
        <v>219</v>
      </c>
      <c r="F117" s="144" t="s">
        <v>2159</v>
      </c>
      <c r="I117" s="145"/>
      <c r="L117" s="31"/>
      <c r="M117" s="146"/>
      <c r="T117" s="52"/>
      <c r="AT117" s="16" t="s">
        <v>219</v>
      </c>
      <c r="AU117" s="16" t="s">
        <v>81</v>
      </c>
    </row>
    <row r="118" spans="2:63" s="11" customFormat="1" ht="22.8" customHeight="1">
      <c r="B118" s="118"/>
      <c r="D118" s="119" t="s">
        <v>71</v>
      </c>
      <c r="E118" s="128" t="s">
        <v>246</v>
      </c>
      <c r="F118" s="128" t="s">
        <v>247</v>
      </c>
      <c r="I118" s="121"/>
      <c r="J118" s="129">
        <f>BK118</f>
        <v>0</v>
      </c>
      <c r="L118" s="118"/>
      <c r="M118" s="123"/>
      <c r="P118" s="124">
        <f>SUM(P119:P129)</f>
        <v>0</v>
      </c>
      <c r="R118" s="124">
        <f>SUM(R119:R129)</f>
        <v>7.820689</v>
      </c>
      <c r="T118" s="125">
        <f>SUM(T119:T129)</f>
        <v>0</v>
      </c>
      <c r="AR118" s="119" t="s">
        <v>79</v>
      </c>
      <c r="AT118" s="126" t="s">
        <v>71</v>
      </c>
      <c r="AU118" s="126" t="s">
        <v>79</v>
      </c>
      <c r="AY118" s="119" t="s">
        <v>210</v>
      </c>
      <c r="BK118" s="127">
        <f>SUM(BK119:BK129)</f>
        <v>0</v>
      </c>
    </row>
    <row r="119" spans="2:65" s="1" customFormat="1" ht="24.15" customHeight="1">
      <c r="B119" s="31"/>
      <c r="C119" s="130" t="s">
        <v>234</v>
      </c>
      <c r="D119" s="130" t="s">
        <v>212</v>
      </c>
      <c r="E119" s="131" t="s">
        <v>248</v>
      </c>
      <c r="F119" s="132" t="s">
        <v>249</v>
      </c>
      <c r="G119" s="133" t="s">
        <v>229</v>
      </c>
      <c r="H119" s="134">
        <v>65.3</v>
      </c>
      <c r="I119" s="135"/>
      <c r="J119" s="136">
        <f>ROUND(I119*H119,2)</f>
        <v>0</v>
      </c>
      <c r="K119" s="132" t="s">
        <v>216</v>
      </c>
      <c r="L119" s="31"/>
      <c r="M119" s="137" t="s">
        <v>19</v>
      </c>
      <c r="N119" s="138" t="s">
        <v>43</v>
      </c>
      <c r="P119" s="139">
        <f>O119*H119</f>
        <v>0</v>
      </c>
      <c r="Q119" s="139">
        <v>0.11</v>
      </c>
      <c r="R119" s="139">
        <f>Q119*H119</f>
        <v>7.183</v>
      </c>
      <c r="S119" s="139">
        <v>0</v>
      </c>
      <c r="T119" s="140">
        <f>S119*H119</f>
        <v>0</v>
      </c>
      <c r="AR119" s="141" t="s">
        <v>217</v>
      </c>
      <c r="AT119" s="141" t="s">
        <v>212</v>
      </c>
      <c r="AU119" s="141" t="s">
        <v>81</v>
      </c>
      <c r="AY119" s="16" t="s">
        <v>210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79</v>
      </c>
      <c r="BK119" s="142">
        <f>ROUND(I119*H119,2)</f>
        <v>0</v>
      </c>
      <c r="BL119" s="16" t="s">
        <v>217</v>
      </c>
      <c r="BM119" s="141" t="s">
        <v>2918</v>
      </c>
    </row>
    <row r="120" spans="2:47" s="1" customFormat="1" ht="19.2">
      <c r="B120" s="31"/>
      <c r="D120" s="143" t="s">
        <v>219</v>
      </c>
      <c r="F120" s="144" t="s">
        <v>251</v>
      </c>
      <c r="I120" s="145"/>
      <c r="L120" s="31"/>
      <c r="M120" s="146"/>
      <c r="T120" s="52"/>
      <c r="AT120" s="16" t="s">
        <v>219</v>
      </c>
      <c r="AU120" s="16" t="s">
        <v>81</v>
      </c>
    </row>
    <row r="121" spans="2:47" s="1" customFormat="1" ht="10.2">
      <c r="B121" s="31"/>
      <c r="D121" s="147" t="s">
        <v>221</v>
      </c>
      <c r="F121" s="148" t="s">
        <v>252</v>
      </c>
      <c r="I121" s="145"/>
      <c r="L121" s="31"/>
      <c r="M121" s="146"/>
      <c r="T121" s="52"/>
      <c r="AT121" s="16" t="s">
        <v>221</v>
      </c>
      <c r="AU121" s="16" t="s">
        <v>81</v>
      </c>
    </row>
    <row r="122" spans="2:51" s="12" customFormat="1" ht="10.2">
      <c r="B122" s="149"/>
      <c r="D122" s="143" t="s">
        <v>223</v>
      </c>
      <c r="E122" s="150" t="s">
        <v>19</v>
      </c>
      <c r="F122" s="151" t="s">
        <v>2919</v>
      </c>
      <c r="H122" s="152">
        <v>65.3</v>
      </c>
      <c r="I122" s="153"/>
      <c r="L122" s="149"/>
      <c r="M122" s="154"/>
      <c r="T122" s="155"/>
      <c r="AT122" s="150" t="s">
        <v>223</v>
      </c>
      <c r="AU122" s="150" t="s">
        <v>81</v>
      </c>
      <c r="AV122" s="12" t="s">
        <v>81</v>
      </c>
      <c r="AW122" s="12" t="s">
        <v>33</v>
      </c>
      <c r="AX122" s="12" t="s">
        <v>79</v>
      </c>
      <c r="AY122" s="150" t="s">
        <v>210</v>
      </c>
    </row>
    <row r="123" spans="2:65" s="1" customFormat="1" ht="24.15" customHeight="1">
      <c r="B123" s="31"/>
      <c r="C123" s="130" t="s">
        <v>217</v>
      </c>
      <c r="D123" s="130" t="s">
        <v>212</v>
      </c>
      <c r="E123" s="131" t="s">
        <v>254</v>
      </c>
      <c r="F123" s="132" t="s">
        <v>255</v>
      </c>
      <c r="G123" s="133" t="s">
        <v>229</v>
      </c>
      <c r="H123" s="134">
        <v>57.2</v>
      </c>
      <c r="I123" s="135"/>
      <c r="J123" s="136">
        <f>ROUND(I123*H123,2)</f>
        <v>0</v>
      </c>
      <c r="K123" s="132" t="s">
        <v>216</v>
      </c>
      <c r="L123" s="31"/>
      <c r="M123" s="137" t="s">
        <v>19</v>
      </c>
      <c r="N123" s="138" t="s">
        <v>43</v>
      </c>
      <c r="P123" s="139">
        <f>O123*H123</f>
        <v>0</v>
      </c>
      <c r="Q123" s="139">
        <v>0.011</v>
      </c>
      <c r="R123" s="139">
        <f>Q123*H123</f>
        <v>0.6292</v>
      </c>
      <c r="S123" s="139">
        <v>0</v>
      </c>
      <c r="T123" s="140">
        <f>S123*H123</f>
        <v>0</v>
      </c>
      <c r="AR123" s="141" t="s">
        <v>217</v>
      </c>
      <c r="AT123" s="141" t="s">
        <v>212</v>
      </c>
      <c r="AU123" s="141" t="s">
        <v>81</v>
      </c>
      <c r="AY123" s="16" t="s">
        <v>210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6" t="s">
        <v>79</v>
      </c>
      <c r="BK123" s="142">
        <f>ROUND(I123*H123,2)</f>
        <v>0</v>
      </c>
      <c r="BL123" s="16" t="s">
        <v>217</v>
      </c>
      <c r="BM123" s="141" t="s">
        <v>2920</v>
      </c>
    </row>
    <row r="124" spans="2:47" s="1" customFormat="1" ht="28.8">
      <c r="B124" s="31"/>
      <c r="D124" s="143" t="s">
        <v>219</v>
      </c>
      <c r="F124" s="144" t="s">
        <v>257</v>
      </c>
      <c r="I124" s="145"/>
      <c r="L124" s="31"/>
      <c r="M124" s="146"/>
      <c r="T124" s="52"/>
      <c r="AT124" s="16" t="s">
        <v>219</v>
      </c>
      <c r="AU124" s="16" t="s">
        <v>81</v>
      </c>
    </row>
    <row r="125" spans="2:47" s="1" customFormat="1" ht="10.2">
      <c r="B125" s="31"/>
      <c r="D125" s="147" t="s">
        <v>221</v>
      </c>
      <c r="F125" s="148" t="s">
        <v>258</v>
      </c>
      <c r="I125" s="145"/>
      <c r="L125" s="31"/>
      <c r="M125" s="146"/>
      <c r="T125" s="52"/>
      <c r="AT125" s="16" t="s">
        <v>221</v>
      </c>
      <c r="AU125" s="16" t="s">
        <v>81</v>
      </c>
    </row>
    <row r="126" spans="2:51" s="12" customFormat="1" ht="10.2">
      <c r="B126" s="149"/>
      <c r="D126" s="143" t="s">
        <v>223</v>
      </c>
      <c r="E126" s="150" t="s">
        <v>19</v>
      </c>
      <c r="F126" s="151" t="s">
        <v>2921</v>
      </c>
      <c r="H126" s="152">
        <v>57.2</v>
      </c>
      <c r="I126" s="153"/>
      <c r="L126" s="149"/>
      <c r="M126" s="154"/>
      <c r="T126" s="155"/>
      <c r="AT126" s="150" t="s">
        <v>223</v>
      </c>
      <c r="AU126" s="150" t="s">
        <v>81</v>
      </c>
      <c r="AV126" s="12" t="s">
        <v>81</v>
      </c>
      <c r="AW126" s="12" t="s">
        <v>33</v>
      </c>
      <c r="AX126" s="12" t="s">
        <v>79</v>
      </c>
      <c r="AY126" s="150" t="s">
        <v>210</v>
      </c>
    </row>
    <row r="127" spans="2:65" s="1" customFormat="1" ht="16.5" customHeight="1">
      <c r="B127" s="31"/>
      <c r="C127" s="130" t="s">
        <v>225</v>
      </c>
      <c r="D127" s="130" t="s">
        <v>212</v>
      </c>
      <c r="E127" s="131" t="s">
        <v>260</v>
      </c>
      <c r="F127" s="132" t="s">
        <v>261</v>
      </c>
      <c r="G127" s="133" t="s">
        <v>229</v>
      </c>
      <c r="H127" s="134">
        <v>65.3</v>
      </c>
      <c r="I127" s="135"/>
      <c r="J127" s="136">
        <f>ROUND(I127*H127,2)</f>
        <v>0</v>
      </c>
      <c r="K127" s="132" t="s">
        <v>216</v>
      </c>
      <c r="L127" s="31"/>
      <c r="M127" s="137" t="s">
        <v>19</v>
      </c>
      <c r="N127" s="138" t="s">
        <v>43</v>
      </c>
      <c r="P127" s="139">
        <f>O127*H127</f>
        <v>0</v>
      </c>
      <c r="Q127" s="139">
        <v>0.00013</v>
      </c>
      <c r="R127" s="139">
        <f>Q127*H127</f>
        <v>0.008488999999999998</v>
      </c>
      <c r="S127" s="139">
        <v>0</v>
      </c>
      <c r="T127" s="140">
        <f>S127*H127</f>
        <v>0</v>
      </c>
      <c r="AR127" s="141" t="s">
        <v>217</v>
      </c>
      <c r="AT127" s="141" t="s">
        <v>212</v>
      </c>
      <c r="AU127" s="141" t="s">
        <v>81</v>
      </c>
      <c r="AY127" s="16" t="s">
        <v>210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6" t="s">
        <v>79</v>
      </c>
      <c r="BK127" s="142">
        <f>ROUND(I127*H127,2)</f>
        <v>0</v>
      </c>
      <c r="BL127" s="16" t="s">
        <v>217</v>
      </c>
      <c r="BM127" s="141" t="s">
        <v>2922</v>
      </c>
    </row>
    <row r="128" spans="2:47" s="1" customFormat="1" ht="19.2">
      <c r="B128" s="31"/>
      <c r="D128" s="143" t="s">
        <v>219</v>
      </c>
      <c r="F128" s="144" t="s">
        <v>263</v>
      </c>
      <c r="I128" s="145"/>
      <c r="L128" s="31"/>
      <c r="M128" s="146"/>
      <c r="T128" s="52"/>
      <c r="AT128" s="16" t="s">
        <v>219</v>
      </c>
      <c r="AU128" s="16" t="s">
        <v>81</v>
      </c>
    </row>
    <row r="129" spans="2:47" s="1" customFormat="1" ht="10.2">
      <c r="B129" s="31"/>
      <c r="D129" s="147" t="s">
        <v>221</v>
      </c>
      <c r="F129" s="148" t="s">
        <v>264</v>
      </c>
      <c r="I129" s="145"/>
      <c r="L129" s="31"/>
      <c r="M129" s="146"/>
      <c r="T129" s="52"/>
      <c r="AT129" s="16" t="s">
        <v>221</v>
      </c>
      <c r="AU129" s="16" t="s">
        <v>81</v>
      </c>
    </row>
    <row r="130" spans="2:63" s="11" customFormat="1" ht="22.8" customHeight="1">
      <c r="B130" s="118"/>
      <c r="D130" s="119" t="s">
        <v>71</v>
      </c>
      <c r="E130" s="128" t="s">
        <v>265</v>
      </c>
      <c r="F130" s="128" t="s">
        <v>266</v>
      </c>
      <c r="I130" s="121"/>
      <c r="J130" s="129">
        <f>BK130</f>
        <v>0</v>
      </c>
      <c r="L130" s="118"/>
      <c r="M130" s="123"/>
      <c r="P130" s="124">
        <f>SUM(P131:P146)</f>
        <v>0</v>
      </c>
      <c r="R130" s="124">
        <f>SUM(R131:R146)</f>
        <v>0.035461</v>
      </c>
      <c r="T130" s="125">
        <f>SUM(T131:T146)</f>
        <v>21.8592</v>
      </c>
      <c r="AR130" s="119" t="s">
        <v>79</v>
      </c>
      <c r="AT130" s="126" t="s">
        <v>71</v>
      </c>
      <c r="AU130" s="126" t="s">
        <v>79</v>
      </c>
      <c r="AY130" s="119" t="s">
        <v>210</v>
      </c>
      <c r="BK130" s="127">
        <f>SUM(BK131:BK146)</f>
        <v>0</v>
      </c>
    </row>
    <row r="131" spans="2:65" s="1" customFormat="1" ht="33" customHeight="1">
      <c r="B131" s="31"/>
      <c r="C131" s="130" t="s">
        <v>246</v>
      </c>
      <c r="D131" s="130" t="s">
        <v>212</v>
      </c>
      <c r="E131" s="131" t="s">
        <v>284</v>
      </c>
      <c r="F131" s="132" t="s">
        <v>285</v>
      </c>
      <c r="G131" s="133" t="s">
        <v>229</v>
      </c>
      <c r="H131" s="134">
        <v>65.3</v>
      </c>
      <c r="I131" s="135"/>
      <c r="J131" s="136">
        <f>ROUND(I131*H131,2)</f>
        <v>0</v>
      </c>
      <c r="K131" s="132" t="s">
        <v>216</v>
      </c>
      <c r="L131" s="31"/>
      <c r="M131" s="137" t="s">
        <v>19</v>
      </c>
      <c r="N131" s="138" t="s">
        <v>43</v>
      </c>
      <c r="P131" s="139">
        <f>O131*H131</f>
        <v>0</v>
      </c>
      <c r="Q131" s="139">
        <v>0.00013</v>
      </c>
      <c r="R131" s="139">
        <f>Q131*H131</f>
        <v>0.008488999999999998</v>
      </c>
      <c r="S131" s="139">
        <v>0</v>
      </c>
      <c r="T131" s="140">
        <f>S131*H131</f>
        <v>0</v>
      </c>
      <c r="AR131" s="141" t="s">
        <v>217</v>
      </c>
      <c r="AT131" s="141" t="s">
        <v>212</v>
      </c>
      <c r="AU131" s="141" t="s">
        <v>81</v>
      </c>
      <c r="AY131" s="16" t="s">
        <v>210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6" t="s">
        <v>79</v>
      </c>
      <c r="BK131" s="142">
        <f>ROUND(I131*H131,2)</f>
        <v>0</v>
      </c>
      <c r="BL131" s="16" t="s">
        <v>217</v>
      </c>
      <c r="BM131" s="141" t="s">
        <v>2923</v>
      </c>
    </row>
    <row r="132" spans="2:47" s="1" customFormat="1" ht="19.2">
      <c r="B132" s="31"/>
      <c r="D132" s="143" t="s">
        <v>219</v>
      </c>
      <c r="F132" s="144" t="s">
        <v>287</v>
      </c>
      <c r="I132" s="145"/>
      <c r="L132" s="31"/>
      <c r="M132" s="146"/>
      <c r="T132" s="52"/>
      <c r="AT132" s="16" t="s">
        <v>219</v>
      </c>
      <c r="AU132" s="16" t="s">
        <v>81</v>
      </c>
    </row>
    <row r="133" spans="2:47" s="1" customFormat="1" ht="10.2">
      <c r="B133" s="31"/>
      <c r="D133" s="147" t="s">
        <v>221</v>
      </c>
      <c r="F133" s="148" t="s">
        <v>288</v>
      </c>
      <c r="I133" s="145"/>
      <c r="L133" s="31"/>
      <c r="M133" s="146"/>
      <c r="T133" s="52"/>
      <c r="AT133" s="16" t="s">
        <v>221</v>
      </c>
      <c r="AU133" s="16" t="s">
        <v>81</v>
      </c>
    </row>
    <row r="134" spans="2:65" s="1" customFormat="1" ht="24.15" customHeight="1">
      <c r="B134" s="31"/>
      <c r="C134" s="130" t="s">
        <v>259</v>
      </c>
      <c r="D134" s="130" t="s">
        <v>212</v>
      </c>
      <c r="E134" s="131" t="s">
        <v>289</v>
      </c>
      <c r="F134" s="132" t="s">
        <v>290</v>
      </c>
      <c r="G134" s="133" t="s">
        <v>229</v>
      </c>
      <c r="H134" s="134">
        <v>65.3</v>
      </c>
      <c r="I134" s="135"/>
      <c r="J134" s="136">
        <f>ROUND(I134*H134,2)</f>
        <v>0</v>
      </c>
      <c r="K134" s="132" t="s">
        <v>216</v>
      </c>
      <c r="L134" s="31"/>
      <c r="M134" s="137" t="s">
        <v>19</v>
      </c>
      <c r="N134" s="138" t="s">
        <v>43</v>
      </c>
      <c r="P134" s="139">
        <f>O134*H134</f>
        <v>0</v>
      </c>
      <c r="Q134" s="139">
        <v>4E-05</v>
      </c>
      <c r="R134" s="139">
        <f>Q134*H134</f>
        <v>0.002612</v>
      </c>
      <c r="S134" s="139">
        <v>0</v>
      </c>
      <c r="T134" s="140">
        <f>S134*H134</f>
        <v>0</v>
      </c>
      <c r="AR134" s="141" t="s">
        <v>217</v>
      </c>
      <c r="AT134" s="141" t="s">
        <v>212</v>
      </c>
      <c r="AU134" s="141" t="s">
        <v>81</v>
      </c>
      <c r="AY134" s="16" t="s">
        <v>210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79</v>
      </c>
      <c r="BK134" s="142">
        <f>ROUND(I134*H134,2)</f>
        <v>0</v>
      </c>
      <c r="BL134" s="16" t="s">
        <v>217</v>
      </c>
      <c r="BM134" s="141" t="s">
        <v>2924</v>
      </c>
    </row>
    <row r="135" spans="2:47" s="1" customFormat="1" ht="19.2">
      <c r="B135" s="31"/>
      <c r="D135" s="143" t="s">
        <v>219</v>
      </c>
      <c r="F135" s="144" t="s">
        <v>292</v>
      </c>
      <c r="I135" s="145"/>
      <c r="L135" s="31"/>
      <c r="M135" s="146"/>
      <c r="T135" s="52"/>
      <c r="AT135" s="16" t="s">
        <v>219</v>
      </c>
      <c r="AU135" s="16" t="s">
        <v>81</v>
      </c>
    </row>
    <row r="136" spans="2:47" s="1" customFormat="1" ht="10.2">
      <c r="B136" s="31"/>
      <c r="D136" s="147" t="s">
        <v>221</v>
      </c>
      <c r="F136" s="148" t="s">
        <v>293</v>
      </c>
      <c r="I136" s="145"/>
      <c r="L136" s="31"/>
      <c r="M136" s="146"/>
      <c r="T136" s="52"/>
      <c r="AT136" s="16" t="s">
        <v>221</v>
      </c>
      <c r="AU136" s="16" t="s">
        <v>81</v>
      </c>
    </row>
    <row r="137" spans="2:65" s="1" customFormat="1" ht="16.5" customHeight="1">
      <c r="B137" s="31"/>
      <c r="C137" s="130" t="s">
        <v>243</v>
      </c>
      <c r="D137" s="130" t="s">
        <v>212</v>
      </c>
      <c r="E137" s="131" t="s">
        <v>295</v>
      </c>
      <c r="F137" s="132" t="s">
        <v>296</v>
      </c>
      <c r="G137" s="133" t="s">
        <v>297</v>
      </c>
      <c r="H137" s="134">
        <v>2</v>
      </c>
      <c r="I137" s="135"/>
      <c r="J137" s="136">
        <f>ROUND(I137*H137,2)</f>
        <v>0</v>
      </c>
      <c r="K137" s="132" t="s">
        <v>216</v>
      </c>
      <c r="L137" s="31"/>
      <c r="M137" s="137" t="s">
        <v>19</v>
      </c>
      <c r="N137" s="138" t="s">
        <v>43</v>
      </c>
      <c r="P137" s="139">
        <f>O137*H137</f>
        <v>0</v>
      </c>
      <c r="Q137" s="139">
        <v>0.00018</v>
      </c>
      <c r="R137" s="139">
        <f>Q137*H137</f>
        <v>0.00036</v>
      </c>
      <c r="S137" s="139">
        <v>0</v>
      </c>
      <c r="T137" s="140">
        <f>S137*H137</f>
        <v>0</v>
      </c>
      <c r="AR137" s="141" t="s">
        <v>217</v>
      </c>
      <c r="AT137" s="141" t="s">
        <v>212</v>
      </c>
      <c r="AU137" s="141" t="s">
        <v>81</v>
      </c>
      <c r="AY137" s="16" t="s">
        <v>210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79</v>
      </c>
      <c r="BK137" s="142">
        <f>ROUND(I137*H137,2)</f>
        <v>0</v>
      </c>
      <c r="BL137" s="16" t="s">
        <v>217</v>
      </c>
      <c r="BM137" s="141" t="s">
        <v>2925</v>
      </c>
    </row>
    <row r="138" spans="2:47" s="1" customFormat="1" ht="19.2">
      <c r="B138" s="31"/>
      <c r="D138" s="143" t="s">
        <v>219</v>
      </c>
      <c r="F138" s="144" t="s">
        <v>299</v>
      </c>
      <c r="I138" s="145"/>
      <c r="L138" s="31"/>
      <c r="M138" s="146"/>
      <c r="T138" s="52"/>
      <c r="AT138" s="16" t="s">
        <v>219</v>
      </c>
      <c r="AU138" s="16" t="s">
        <v>81</v>
      </c>
    </row>
    <row r="139" spans="2:47" s="1" customFormat="1" ht="10.2">
      <c r="B139" s="31"/>
      <c r="D139" s="147" t="s">
        <v>221</v>
      </c>
      <c r="F139" s="148" t="s">
        <v>300</v>
      </c>
      <c r="I139" s="145"/>
      <c r="L139" s="31"/>
      <c r="M139" s="146"/>
      <c r="T139" s="52"/>
      <c r="AT139" s="16" t="s">
        <v>221</v>
      </c>
      <c r="AU139" s="16" t="s">
        <v>81</v>
      </c>
    </row>
    <row r="140" spans="2:65" s="1" customFormat="1" ht="16.5" customHeight="1">
      <c r="B140" s="31"/>
      <c r="C140" s="156" t="s">
        <v>265</v>
      </c>
      <c r="D140" s="156" t="s">
        <v>240</v>
      </c>
      <c r="E140" s="157" t="s">
        <v>302</v>
      </c>
      <c r="F140" s="158" t="s">
        <v>303</v>
      </c>
      <c r="G140" s="159" t="s">
        <v>297</v>
      </c>
      <c r="H140" s="160">
        <v>2</v>
      </c>
      <c r="I140" s="161"/>
      <c r="J140" s="162">
        <f>ROUND(I140*H140,2)</f>
        <v>0</v>
      </c>
      <c r="K140" s="158" t="s">
        <v>216</v>
      </c>
      <c r="L140" s="163"/>
      <c r="M140" s="164" t="s">
        <v>19</v>
      </c>
      <c r="N140" s="165" t="s">
        <v>43</v>
      </c>
      <c r="P140" s="139">
        <f>O140*H140</f>
        <v>0</v>
      </c>
      <c r="Q140" s="139">
        <v>0.012</v>
      </c>
      <c r="R140" s="139">
        <f>Q140*H140</f>
        <v>0.024</v>
      </c>
      <c r="S140" s="139">
        <v>0</v>
      </c>
      <c r="T140" s="140">
        <f>S140*H140</f>
        <v>0</v>
      </c>
      <c r="AR140" s="141" t="s">
        <v>243</v>
      </c>
      <c r="AT140" s="141" t="s">
        <v>240</v>
      </c>
      <c r="AU140" s="141" t="s">
        <v>81</v>
      </c>
      <c r="AY140" s="16" t="s">
        <v>210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79</v>
      </c>
      <c r="BK140" s="142">
        <f>ROUND(I140*H140,2)</f>
        <v>0</v>
      </c>
      <c r="BL140" s="16" t="s">
        <v>217</v>
      </c>
      <c r="BM140" s="141" t="s">
        <v>2926</v>
      </c>
    </row>
    <row r="141" spans="2:47" s="1" customFormat="1" ht="10.2">
      <c r="B141" s="31"/>
      <c r="D141" s="143" t="s">
        <v>219</v>
      </c>
      <c r="F141" s="144" t="s">
        <v>303</v>
      </c>
      <c r="I141" s="145"/>
      <c r="L141" s="31"/>
      <c r="M141" s="146"/>
      <c r="T141" s="52"/>
      <c r="AT141" s="16" t="s">
        <v>219</v>
      </c>
      <c r="AU141" s="16" t="s">
        <v>81</v>
      </c>
    </row>
    <row r="142" spans="2:65" s="1" customFormat="1" ht="37.8" customHeight="1">
      <c r="B142" s="31"/>
      <c r="C142" s="130" t="s">
        <v>277</v>
      </c>
      <c r="D142" s="130" t="s">
        <v>212</v>
      </c>
      <c r="E142" s="131" t="s">
        <v>318</v>
      </c>
      <c r="F142" s="132" t="s">
        <v>319</v>
      </c>
      <c r="G142" s="133" t="s">
        <v>215</v>
      </c>
      <c r="H142" s="134">
        <v>9.936</v>
      </c>
      <c r="I142" s="135"/>
      <c r="J142" s="136">
        <f>ROUND(I142*H142,2)</f>
        <v>0</v>
      </c>
      <c r="K142" s="132" t="s">
        <v>216</v>
      </c>
      <c r="L142" s="31"/>
      <c r="M142" s="137" t="s">
        <v>19</v>
      </c>
      <c r="N142" s="138" t="s">
        <v>43</v>
      </c>
      <c r="P142" s="139">
        <f>O142*H142</f>
        <v>0</v>
      </c>
      <c r="Q142" s="139">
        <v>0</v>
      </c>
      <c r="R142" s="139">
        <f>Q142*H142</f>
        <v>0</v>
      </c>
      <c r="S142" s="139">
        <v>2.2</v>
      </c>
      <c r="T142" s="140">
        <f>S142*H142</f>
        <v>21.8592</v>
      </c>
      <c r="AR142" s="141" t="s">
        <v>217</v>
      </c>
      <c r="AT142" s="141" t="s">
        <v>212</v>
      </c>
      <c r="AU142" s="141" t="s">
        <v>81</v>
      </c>
      <c r="AY142" s="16" t="s">
        <v>210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6" t="s">
        <v>79</v>
      </c>
      <c r="BK142" s="142">
        <f>ROUND(I142*H142,2)</f>
        <v>0</v>
      </c>
      <c r="BL142" s="16" t="s">
        <v>217</v>
      </c>
      <c r="BM142" s="141" t="s">
        <v>2927</v>
      </c>
    </row>
    <row r="143" spans="2:47" s="1" customFormat="1" ht="19.2">
      <c r="B143" s="31"/>
      <c r="D143" s="143" t="s">
        <v>219</v>
      </c>
      <c r="F143" s="144" t="s">
        <v>321</v>
      </c>
      <c r="I143" s="145"/>
      <c r="L143" s="31"/>
      <c r="M143" s="146"/>
      <c r="T143" s="52"/>
      <c r="AT143" s="16" t="s">
        <v>219</v>
      </c>
      <c r="AU143" s="16" t="s">
        <v>81</v>
      </c>
    </row>
    <row r="144" spans="2:47" s="1" customFormat="1" ht="10.2">
      <c r="B144" s="31"/>
      <c r="D144" s="147" t="s">
        <v>221</v>
      </c>
      <c r="F144" s="148" t="s">
        <v>322</v>
      </c>
      <c r="I144" s="145"/>
      <c r="L144" s="31"/>
      <c r="M144" s="146"/>
      <c r="T144" s="52"/>
      <c r="AT144" s="16" t="s">
        <v>221</v>
      </c>
      <c r="AU144" s="16" t="s">
        <v>81</v>
      </c>
    </row>
    <row r="145" spans="2:51" s="12" customFormat="1" ht="10.2">
      <c r="B145" s="149"/>
      <c r="D145" s="143" t="s">
        <v>223</v>
      </c>
      <c r="E145" s="150" t="s">
        <v>19</v>
      </c>
      <c r="F145" s="151" t="s">
        <v>2928</v>
      </c>
      <c r="H145" s="152">
        <v>9.936</v>
      </c>
      <c r="I145" s="153"/>
      <c r="L145" s="149"/>
      <c r="M145" s="154"/>
      <c r="T145" s="155"/>
      <c r="AT145" s="150" t="s">
        <v>223</v>
      </c>
      <c r="AU145" s="150" t="s">
        <v>81</v>
      </c>
      <c r="AV145" s="12" t="s">
        <v>81</v>
      </c>
      <c r="AW145" s="12" t="s">
        <v>33</v>
      </c>
      <c r="AX145" s="12" t="s">
        <v>72</v>
      </c>
      <c r="AY145" s="150" t="s">
        <v>210</v>
      </c>
    </row>
    <row r="146" spans="2:51" s="13" customFormat="1" ht="10.2">
      <c r="B146" s="167"/>
      <c r="D146" s="143" t="s">
        <v>223</v>
      </c>
      <c r="E146" s="168" t="s">
        <v>19</v>
      </c>
      <c r="F146" s="169" t="s">
        <v>326</v>
      </c>
      <c r="H146" s="170">
        <v>9.936</v>
      </c>
      <c r="I146" s="171"/>
      <c r="L146" s="167"/>
      <c r="M146" s="172"/>
      <c r="T146" s="173"/>
      <c r="AT146" s="168" t="s">
        <v>223</v>
      </c>
      <c r="AU146" s="168" t="s">
        <v>81</v>
      </c>
      <c r="AV146" s="13" t="s">
        <v>217</v>
      </c>
      <c r="AW146" s="13" t="s">
        <v>33</v>
      </c>
      <c r="AX146" s="13" t="s">
        <v>79</v>
      </c>
      <c r="AY146" s="168" t="s">
        <v>210</v>
      </c>
    </row>
    <row r="147" spans="2:63" s="11" customFormat="1" ht="22.8" customHeight="1">
      <c r="B147" s="118"/>
      <c r="D147" s="119" t="s">
        <v>71</v>
      </c>
      <c r="E147" s="128" t="s">
        <v>327</v>
      </c>
      <c r="F147" s="128" t="s">
        <v>328</v>
      </c>
      <c r="I147" s="121"/>
      <c r="J147" s="129">
        <f>BK147</f>
        <v>0</v>
      </c>
      <c r="L147" s="118"/>
      <c r="M147" s="123"/>
      <c r="P147" s="124">
        <f>SUM(P148:P172)</f>
        <v>0</v>
      </c>
      <c r="R147" s="124">
        <f>SUM(R148:R172)</f>
        <v>0</v>
      </c>
      <c r="T147" s="125">
        <f>SUM(T148:T172)</f>
        <v>0</v>
      </c>
      <c r="AR147" s="119" t="s">
        <v>79</v>
      </c>
      <c r="AT147" s="126" t="s">
        <v>71</v>
      </c>
      <c r="AU147" s="126" t="s">
        <v>79</v>
      </c>
      <c r="AY147" s="119" t="s">
        <v>210</v>
      </c>
      <c r="BK147" s="127">
        <f>SUM(BK148:BK172)</f>
        <v>0</v>
      </c>
    </row>
    <row r="148" spans="2:65" s="1" customFormat="1" ht="24.15" customHeight="1">
      <c r="B148" s="31"/>
      <c r="C148" s="130" t="s">
        <v>283</v>
      </c>
      <c r="D148" s="130" t="s">
        <v>212</v>
      </c>
      <c r="E148" s="131" t="s">
        <v>330</v>
      </c>
      <c r="F148" s="132" t="s">
        <v>331</v>
      </c>
      <c r="G148" s="133" t="s">
        <v>332</v>
      </c>
      <c r="H148" s="134">
        <v>26.219</v>
      </c>
      <c r="I148" s="135"/>
      <c r="J148" s="136">
        <f>ROUND(I148*H148,2)</f>
        <v>0</v>
      </c>
      <c r="K148" s="132" t="s">
        <v>216</v>
      </c>
      <c r="L148" s="31"/>
      <c r="M148" s="137" t="s">
        <v>19</v>
      </c>
      <c r="N148" s="138" t="s">
        <v>43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217</v>
      </c>
      <c r="AT148" s="141" t="s">
        <v>212</v>
      </c>
      <c r="AU148" s="141" t="s">
        <v>81</v>
      </c>
      <c r="AY148" s="16" t="s">
        <v>210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6" t="s">
        <v>79</v>
      </c>
      <c r="BK148" s="142">
        <f>ROUND(I148*H148,2)</f>
        <v>0</v>
      </c>
      <c r="BL148" s="16" t="s">
        <v>217</v>
      </c>
      <c r="BM148" s="141" t="s">
        <v>2929</v>
      </c>
    </row>
    <row r="149" spans="2:47" s="1" customFormat="1" ht="19.2">
      <c r="B149" s="31"/>
      <c r="D149" s="143" t="s">
        <v>219</v>
      </c>
      <c r="F149" s="144" t="s">
        <v>334</v>
      </c>
      <c r="I149" s="145"/>
      <c r="L149" s="31"/>
      <c r="M149" s="146"/>
      <c r="T149" s="52"/>
      <c r="AT149" s="16" t="s">
        <v>219</v>
      </c>
      <c r="AU149" s="16" t="s">
        <v>81</v>
      </c>
    </row>
    <row r="150" spans="2:47" s="1" customFormat="1" ht="10.2">
      <c r="B150" s="31"/>
      <c r="D150" s="147" t="s">
        <v>221</v>
      </c>
      <c r="F150" s="148" t="s">
        <v>335</v>
      </c>
      <c r="I150" s="145"/>
      <c r="L150" s="31"/>
      <c r="M150" s="146"/>
      <c r="T150" s="52"/>
      <c r="AT150" s="16" t="s">
        <v>221</v>
      </c>
      <c r="AU150" s="16" t="s">
        <v>81</v>
      </c>
    </row>
    <row r="151" spans="2:65" s="1" customFormat="1" ht="24.15" customHeight="1">
      <c r="B151" s="31"/>
      <c r="C151" s="130" t="s">
        <v>8</v>
      </c>
      <c r="D151" s="130" t="s">
        <v>212</v>
      </c>
      <c r="E151" s="131" t="s">
        <v>337</v>
      </c>
      <c r="F151" s="132" t="s">
        <v>338</v>
      </c>
      <c r="G151" s="133" t="s">
        <v>332</v>
      </c>
      <c r="H151" s="134">
        <v>131.095</v>
      </c>
      <c r="I151" s="135"/>
      <c r="J151" s="136">
        <f>ROUND(I151*H151,2)</f>
        <v>0</v>
      </c>
      <c r="K151" s="132" t="s">
        <v>216</v>
      </c>
      <c r="L151" s="31"/>
      <c r="M151" s="137" t="s">
        <v>19</v>
      </c>
      <c r="N151" s="138" t="s">
        <v>43</v>
      </c>
      <c r="P151" s="139">
        <f>O151*H151</f>
        <v>0</v>
      </c>
      <c r="Q151" s="139">
        <v>0</v>
      </c>
      <c r="R151" s="139">
        <f>Q151*H151</f>
        <v>0</v>
      </c>
      <c r="S151" s="139">
        <v>0</v>
      </c>
      <c r="T151" s="140">
        <f>S151*H151</f>
        <v>0</v>
      </c>
      <c r="AR151" s="141" t="s">
        <v>217</v>
      </c>
      <c r="AT151" s="141" t="s">
        <v>212</v>
      </c>
      <c r="AU151" s="141" t="s">
        <v>81</v>
      </c>
      <c r="AY151" s="16" t="s">
        <v>210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6" t="s">
        <v>79</v>
      </c>
      <c r="BK151" s="142">
        <f>ROUND(I151*H151,2)</f>
        <v>0</v>
      </c>
      <c r="BL151" s="16" t="s">
        <v>217</v>
      </c>
      <c r="BM151" s="141" t="s">
        <v>2930</v>
      </c>
    </row>
    <row r="152" spans="2:47" s="1" customFormat="1" ht="28.8">
      <c r="B152" s="31"/>
      <c r="D152" s="143" t="s">
        <v>219</v>
      </c>
      <c r="F152" s="144" t="s">
        <v>340</v>
      </c>
      <c r="I152" s="145"/>
      <c r="L152" s="31"/>
      <c r="M152" s="146"/>
      <c r="T152" s="52"/>
      <c r="AT152" s="16" t="s">
        <v>219</v>
      </c>
      <c r="AU152" s="16" t="s">
        <v>81</v>
      </c>
    </row>
    <row r="153" spans="2:47" s="1" customFormat="1" ht="10.2">
      <c r="B153" s="31"/>
      <c r="D153" s="147" t="s">
        <v>221</v>
      </c>
      <c r="F153" s="148" t="s">
        <v>341</v>
      </c>
      <c r="I153" s="145"/>
      <c r="L153" s="31"/>
      <c r="M153" s="146"/>
      <c r="T153" s="52"/>
      <c r="AT153" s="16" t="s">
        <v>221</v>
      </c>
      <c r="AU153" s="16" t="s">
        <v>81</v>
      </c>
    </row>
    <row r="154" spans="2:51" s="12" customFormat="1" ht="10.2">
      <c r="B154" s="149"/>
      <c r="D154" s="143" t="s">
        <v>223</v>
      </c>
      <c r="F154" s="151" t="s">
        <v>2931</v>
      </c>
      <c r="H154" s="152">
        <v>131.095</v>
      </c>
      <c r="I154" s="153"/>
      <c r="L154" s="149"/>
      <c r="M154" s="154"/>
      <c r="T154" s="155"/>
      <c r="AT154" s="150" t="s">
        <v>223</v>
      </c>
      <c r="AU154" s="150" t="s">
        <v>81</v>
      </c>
      <c r="AV154" s="12" t="s">
        <v>81</v>
      </c>
      <c r="AW154" s="12" t="s">
        <v>4</v>
      </c>
      <c r="AX154" s="12" t="s">
        <v>79</v>
      </c>
      <c r="AY154" s="150" t="s">
        <v>210</v>
      </c>
    </row>
    <row r="155" spans="2:65" s="1" customFormat="1" ht="33" customHeight="1">
      <c r="B155" s="31"/>
      <c r="C155" s="130" t="s">
        <v>294</v>
      </c>
      <c r="D155" s="130" t="s">
        <v>212</v>
      </c>
      <c r="E155" s="131" t="s">
        <v>344</v>
      </c>
      <c r="F155" s="132" t="s">
        <v>345</v>
      </c>
      <c r="G155" s="133" t="s">
        <v>332</v>
      </c>
      <c r="H155" s="134">
        <v>0.4</v>
      </c>
      <c r="I155" s="135"/>
      <c r="J155" s="136">
        <f>ROUND(I155*H155,2)</f>
        <v>0</v>
      </c>
      <c r="K155" s="132" t="s">
        <v>216</v>
      </c>
      <c r="L155" s="31"/>
      <c r="M155" s="137" t="s">
        <v>19</v>
      </c>
      <c r="N155" s="138" t="s">
        <v>43</v>
      </c>
      <c r="P155" s="139">
        <f>O155*H155</f>
        <v>0</v>
      </c>
      <c r="Q155" s="139">
        <v>0</v>
      </c>
      <c r="R155" s="139">
        <f>Q155*H155</f>
        <v>0</v>
      </c>
      <c r="S155" s="139">
        <v>0</v>
      </c>
      <c r="T155" s="140">
        <f>S155*H155</f>
        <v>0</v>
      </c>
      <c r="AR155" s="141" t="s">
        <v>217</v>
      </c>
      <c r="AT155" s="141" t="s">
        <v>212</v>
      </c>
      <c r="AU155" s="141" t="s">
        <v>81</v>
      </c>
      <c r="AY155" s="16" t="s">
        <v>210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6" t="s">
        <v>79</v>
      </c>
      <c r="BK155" s="142">
        <f>ROUND(I155*H155,2)</f>
        <v>0</v>
      </c>
      <c r="BL155" s="16" t="s">
        <v>217</v>
      </c>
      <c r="BM155" s="141" t="s">
        <v>2932</v>
      </c>
    </row>
    <row r="156" spans="2:47" s="1" customFormat="1" ht="28.8">
      <c r="B156" s="31"/>
      <c r="D156" s="143" t="s">
        <v>219</v>
      </c>
      <c r="F156" s="144" t="s">
        <v>347</v>
      </c>
      <c r="I156" s="145"/>
      <c r="L156" s="31"/>
      <c r="M156" s="146"/>
      <c r="T156" s="52"/>
      <c r="AT156" s="16" t="s">
        <v>219</v>
      </c>
      <c r="AU156" s="16" t="s">
        <v>81</v>
      </c>
    </row>
    <row r="157" spans="2:47" s="1" customFormat="1" ht="10.2">
      <c r="B157" s="31"/>
      <c r="D157" s="147" t="s">
        <v>221</v>
      </c>
      <c r="F157" s="148" t="s">
        <v>348</v>
      </c>
      <c r="I157" s="145"/>
      <c r="L157" s="31"/>
      <c r="M157" s="146"/>
      <c r="T157" s="52"/>
      <c r="AT157" s="16" t="s">
        <v>221</v>
      </c>
      <c r="AU157" s="16" t="s">
        <v>81</v>
      </c>
    </row>
    <row r="158" spans="2:65" s="1" customFormat="1" ht="33" customHeight="1">
      <c r="B158" s="31"/>
      <c r="C158" s="130" t="s">
        <v>301</v>
      </c>
      <c r="D158" s="130" t="s">
        <v>212</v>
      </c>
      <c r="E158" s="131" t="s">
        <v>349</v>
      </c>
      <c r="F158" s="132" t="s">
        <v>350</v>
      </c>
      <c r="G158" s="133" t="s">
        <v>332</v>
      </c>
      <c r="H158" s="134">
        <v>0.3</v>
      </c>
      <c r="I158" s="135"/>
      <c r="J158" s="136">
        <f>ROUND(I158*H158,2)</f>
        <v>0</v>
      </c>
      <c r="K158" s="132" t="s">
        <v>216</v>
      </c>
      <c r="L158" s="31"/>
      <c r="M158" s="137" t="s">
        <v>19</v>
      </c>
      <c r="N158" s="138" t="s">
        <v>43</v>
      </c>
      <c r="P158" s="139">
        <f>O158*H158</f>
        <v>0</v>
      </c>
      <c r="Q158" s="139">
        <v>0</v>
      </c>
      <c r="R158" s="139">
        <f>Q158*H158</f>
        <v>0</v>
      </c>
      <c r="S158" s="139">
        <v>0</v>
      </c>
      <c r="T158" s="140">
        <f>S158*H158</f>
        <v>0</v>
      </c>
      <c r="AR158" s="141" t="s">
        <v>217</v>
      </c>
      <c r="AT158" s="141" t="s">
        <v>212</v>
      </c>
      <c r="AU158" s="141" t="s">
        <v>81</v>
      </c>
      <c r="AY158" s="16" t="s">
        <v>210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6" t="s">
        <v>79</v>
      </c>
      <c r="BK158" s="142">
        <f>ROUND(I158*H158,2)</f>
        <v>0</v>
      </c>
      <c r="BL158" s="16" t="s">
        <v>217</v>
      </c>
      <c r="BM158" s="141" t="s">
        <v>2933</v>
      </c>
    </row>
    <row r="159" spans="2:47" s="1" customFormat="1" ht="28.8">
      <c r="B159" s="31"/>
      <c r="D159" s="143" t="s">
        <v>219</v>
      </c>
      <c r="F159" s="144" t="s">
        <v>352</v>
      </c>
      <c r="I159" s="145"/>
      <c r="L159" s="31"/>
      <c r="M159" s="146"/>
      <c r="T159" s="52"/>
      <c r="AT159" s="16" t="s">
        <v>219</v>
      </c>
      <c r="AU159" s="16" t="s">
        <v>81</v>
      </c>
    </row>
    <row r="160" spans="2:47" s="1" customFormat="1" ht="10.2">
      <c r="B160" s="31"/>
      <c r="D160" s="147" t="s">
        <v>221</v>
      </c>
      <c r="F160" s="148" t="s">
        <v>353</v>
      </c>
      <c r="I160" s="145"/>
      <c r="L160" s="31"/>
      <c r="M160" s="146"/>
      <c r="T160" s="52"/>
      <c r="AT160" s="16" t="s">
        <v>221</v>
      </c>
      <c r="AU160" s="16" t="s">
        <v>81</v>
      </c>
    </row>
    <row r="161" spans="2:65" s="1" customFormat="1" ht="33" customHeight="1">
      <c r="B161" s="31"/>
      <c r="C161" s="130" t="s">
        <v>305</v>
      </c>
      <c r="D161" s="130" t="s">
        <v>212</v>
      </c>
      <c r="E161" s="131" t="s">
        <v>355</v>
      </c>
      <c r="F161" s="132" t="s">
        <v>356</v>
      </c>
      <c r="G161" s="133" t="s">
        <v>332</v>
      </c>
      <c r="H161" s="134">
        <v>1.24</v>
      </c>
      <c r="I161" s="135"/>
      <c r="J161" s="136">
        <f>ROUND(I161*H161,2)</f>
        <v>0</v>
      </c>
      <c r="K161" s="132" t="s">
        <v>216</v>
      </c>
      <c r="L161" s="31"/>
      <c r="M161" s="137" t="s">
        <v>19</v>
      </c>
      <c r="N161" s="138" t="s">
        <v>43</v>
      </c>
      <c r="P161" s="139">
        <f>O161*H161</f>
        <v>0</v>
      </c>
      <c r="Q161" s="139">
        <v>0</v>
      </c>
      <c r="R161" s="139">
        <f>Q161*H161</f>
        <v>0</v>
      </c>
      <c r="S161" s="139">
        <v>0</v>
      </c>
      <c r="T161" s="140">
        <f>S161*H161</f>
        <v>0</v>
      </c>
      <c r="AR161" s="141" t="s">
        <v>217</v>
      </c>
      <c r="AT161" s="141" t="s">
        <v>212</v>
      </c>
      <c r="AU161" s="141" t="s">
        <v>81</v>
      </c>
      <c r="AY161" s="16" t="s">
        <v>210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6" t="s">
        <v>79</v>
      </c>
      <c r="BK161" s="142">
        <f>ROUND(I161*H161,2)</f>
        <v>0</v>
      </c>
      <c r="BL161" s="16" t="s">
        <v>217</v>
      </c>
      <c r="BM161" s="141" t="s">
        <v>2934</v>
      </c>
    </row>
    <row r="162" spans="2:47" s="1" customFormat="1" ht="28.8">
      <c r="B162" s="31"/>
      <c r="D162" s="143" t="s">
        <v>219</v>
      </c>
      <c r="F162" s="144" t="s">
        <v>358</v>
      </c>
      <c r="I162" s="145"/>
      <c r="L162" s="31"/>
      <c r="M162" s="146"/>
      <c r="T162" s="52"/>
      <c r="AT162" s="16" t="s">
        <v>219</v>
      </c>
      <c r="AU162" s="16" t="s">
        <v>81</v>
      </c>
    </row>
    <row r="163" spans="2:47" s="1" customFormat="1" ht="10.2">
      <c r="B163" s="31"/>
      <c r="D163" s="147" t="s">
        <v>221</v>
      </c>
      <c r="F163" s="148" t="s">
        <v>359</v>
      </c>
      <c r="I163" s="145"/>
      <c r="L163" s="31"/>
      <c r="M163" s="146"/>
      <c r="T163" s="52"/>
      <c r="AT163" s="16" t="s">
        <v>221</v>
      </c>
      <c r="AU163" s="16" t="s">
        <v>81</v>
      </c>
    </row>
    <row r="164" spans="2:65" s="1" customFormat="1" ht="33" customHeight="1">
      <c r="B164" s="31"/>
      <c r="C164" s="130" t="s">
        <v>311</v>
      </c>
      <c r="D164" s="130" t="s">
        <v>212</v>
      </c>
      <c r="E164" s="131" t="s">
        <v>361</v>
      </c>
      <c r="F164" s="132" t="s">
        <v>362</v>
      </c>
      <c r="G164" s="133" t="s">
        <v>332</v>
      </c>
      <c r="H164" s="134">
        <v>0.18</v>
      </c>
      <c r="I164" s="135"/>
      <c r="J164" s="136">
        <f>ROUND(I164*H164,2)</f>
        <v>0</v>
      </c>
      <c r="K164" s="132" t="s">
        <v>216</v>
      </c>
      <c r="L164" s="31"/>
      <c r="M164" s="137" t="s">
        <v>19</v>
      </c>
      <c r="N164" s="138" t="s">
        <v>43</v>
      </c>
      <c r="P164" s="139">
        <f>O164*H164</f>
        <v>0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AR164" s="141" t="s">
        <v>217</v>
      </c>
      <c r="AT164" s="141" t="s">
        <v>212</v>
      </c>
      <c r="AU164" s="141" t="s">
        <v>81</v>
      </c>
      <c r="AY164" s="16" t="s">
        <v>210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6" t="s">
        <v>79</v>
      </c>
      <c r="BK164" s="142">
        <f>ROUND(I164*H164,2)</f>
        <v>0</v>
      </c>
      <c r="BL164" s="16" t="s">
        <v>217</v>
      </c>
      <c r="BM164" s="141" t="s">
        <v>2935</v>
      </c>
    </row>
    <row r="165" spans="2:47" s="1" customFormat="1" ht="28.8">
      <c r="B165" s="31"/>
      <c r="D165" s="143" t="s">
        <v>219</v>
      </c>
      <c r="F165" s="144" t="s">
        <v>364</v>
      </c>
      <c r="I165" s="145"/>
      <c r="L165" s="31"/>
      <c r="M165" s="146"/>
      <c r="T165" s="52"/>
      <c r="AT165" s="16" t="s">
        <v>219</v>
      </c>
      <c r="AU165" s="16" t="s">
        <v>81</v>
      </c>
    </row>
    <row r="166" spans="2:47" s="1" customFormat="1" ht="10.2">
      <c r="B166" s="31"/>
      <c r="D166" s="147" t="s">
        <v>221</v>
      </c>
      <c r="F166" s="148" t="s">
        <v>365</v>
      </c>
      <c r="I166" s="145"/>
      <c r="L166" s="31"/>
      <c r="M166" s="146"/>
      <c r="T166" s="52"/>
      <c r="AT166" s="16" t="s">
        <v>221</v>
      </c>
      <c r="AU166" s="16" t="s">
        <v>81</v>
      </c>
    </row>
    <row r="167" spans="2:65" s="1" customFormat="1" ht="37.8" customHeight="1">
      <c r="B167" s="31"/>
      <c r="C167" s="130" t="s">
        <v>317</v>
      </c>
      <c r="D167" s="130" t="s">
        <v>212</v>
      </c>
      <c r="E167" s="131" t="s">
        <v>373</v>
      </c>
      <c r="F167" s="132" t="s">
        <v>374</v>
      </c>
      <c r="G167" s="133" t="s">
        <v>332</v>
      </c>
      <c r="H167" s="134">
        <v>21.86</v>
      </c>
      <c r="I167" s="135"/>
      <c r="J167" s="136">
        <f>ROUND(I167*H167,2)</f>
        <v>0</v>
      </c>
      <c r="K167" s="132" t="s">
        <v>216</v>
      </c>
      <c r="L167" s="31"/>
      <c r="M167" s="137" t="s">
        <v>19</v>
      </c>
      <c r="N167" s="138" t="s">
        <v>43</v>
      </c>
      <c r="P167" s="139">
        <f>O167*H167</f>
        <v>0</v>
      </c>
      <c r="Q167" s="139">
        <v>0</v>
      </c>
      <c r="R167" s="139">
        <f>Q167*H167</f>
        <v>0</v>
      </c>
      <c r="S167" s="139">
        <v>0</v>
      </c>
      <c r="T167" s="140">
        <f>S167*H167</f>
        <v>0</v>
      </c>
      <c r="AR167" s="141" t="s">
        <v>217</v>
      </c>
      <c r="AT167" s="141" t="s">
        <v>212</v>
      </c>
      <c r="AU167" s="141" t="s">
        <v>81</v>
      </c>
      <c r="AY167" s="16" t="s">
        <v>210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6" t="s">
        <v>79</v>
      </c>
      <c r="BK167" s="142">
        <f>ROUND(I167*H167,2)</f>
        <v>0</v>
      </c>
      <c r="BL167" s="16" t="s">
        <v>217</v>
      </c>
      <c r="BM167" s="141" t="s">
        <v>2936</v>
      </c>
    </row>
    <row r="168" spans="2:47" s="1" customFormat="1" ht="28.8">
      <c r="B168" s="31"/>
      <c r="D168" s="143" t="s">
        <v>219</v>
      </c>
      <c r="F168" s="144" t="s">
        <v>376</v>
      </c>
      <c r="I168" s="145"/>
      <c r="L168" s="31"/>
      <c r="M168" s="146"/>
      <c r="T168" s="52"/>
      <c r="AT168" s="16" t="s">
        <v>219</v>
      </c>
      <c r="AU168" s="16" t="s">
        <v>81</v>
      </c>
    </row>
    <row r="169" spans="2:47" s="1" customFormat="1" ht="10.2">
      <c r="B169" s="31"/>
      <c r="D169" s="147" t="s">
        <v>221</v>
      </c>
      <c r="F169" s="148" t="s">
        <v>377</v>
      </c>
      <c r="I169" s="145"/>
      <c r="L169" s="31"/>
      <c r="M169" s="146"/>
      <c r="T169" s="52"/>
      <c r="AT169" s="16" t="s">
        <v>221</v>
      </c>
      <c r="AU169" s="16" t="s">
        <v>81</v>
      </c>
    </row>
    <row r="170" spans="2:65" s="1" customFormat="1" ht="44.25" customHeight="1">
      <c r="B170" s="31"/>
      <c r="C170" s="130" t="s">
        <v>329</v>
      </c>
      <c r="D170" s="130" t="s">
        <v>212</v>
      </c>
      <c r="E170" s="131" t="s">
        <v>379</v>
      </c>
      <c r="F170" s="132" t="s">
        <v>380</v>
      </c>
      <c r="G170" s="133" t="s">
        <v>332</v>
      </c>
      <c r="H170" s="134">
        <v>2.3</v>
      </c>
      <c r="I170" s="135"/>
      <c r="J170" s="136">
        <f>ROUND(I170*H170,2)</f>
        <v>0</v>
      </c>
      <c r="K170" s="132" t="s">
        <v>216</v>
      </c>
      <c r="L170" s="31"/>
      <c r="M170" s="137" t="s">
        <v>19</v>
      </c>
      <c r="N170" s="138" t="s">
        <v>43</v>
      </c>
      <c r="P170" s="139">
        <f>O170*H170</f>
        <v>0</v>
      </c>
      <c r="Q170" s="139">
        <v>0</v>
      </c>
      <c r="R170" s="139">
        <f>Q170*H170</f>
        <v>0</v>
      </c>
      <c r="S170" s="139">
        <v>0</v>
      </c>
      <c r="T170" s="140">
        <f>S170*H170</f>
        <v>0</v>
      </c>
      <c r="AR170" s="141" t="s">
        <v>217</v>
      </c>
      <c r="AT170" s="141" t="s">
        <v>212</v>
      </c>
      <c r="AU170" s="141" t="s">
        <v>81</v>
      </c>
      <c r="AY170" s="16" t="s">
        <v>210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6" t="s">
        <v>79</v>
      </c>
      <c r="BK170" s="142">
        <f>ROUND(I170*H170,2)</f>
        <v>0</v>
      </c>
      <c r="BL170" s="16" t="s">
        <v>217</v>
      </c>
      <c r="BM170" s="141" t="s">
        <v>2937</v>
      </c>
    </row>
    <row r="171" spans="2:47" s="1" customFormat="1" ht="28.8">
      <c r="B171" s="31"/>
      <c r="D171" s="143" t="s">
        <v>219</v>
      </c>
      <c r="F171" s="144" t="s">
        <v>380</v>
      </c>
      <c r="I171" s="145"/>
      <c r="L171" s="31"/>
      <c r="M171" s="146"/>
      <c r="T171" s="52"/>
      <c r="AT171" s="16" t="s">
        <v>219</v>
      </c>
      <c r="AU171" s="16" t="s">
        <v>81</v>
      </c>
    </row>
    <row r="172" spans="2:47" s="1" customFormat="1" ht="10.2">
      <c r="B172" s="31"/>
      <c r="D172" s="147" t="s">
        <v>221</v>
      </c>
      <c r="F172" s="148" t="s">
        <v>382</v>
      </c>
      <c r="I172" s="145"/>
      <c r="L172" s="31"/>
      <c r="M172" s="146"/>
      <c r="T172" s="52"/>
      <c r="AT172" s="16" t="s">
        <v>221</v>
      </c>
      <c r="AU172" s="16" t="s">
        <v>81</v>
      </c>
    </row>
    <row r="173" spans="2:63" s="11" customFormat="1" ht="22.8" customHeight="1">
      <c r="B173" s="118"/>
      <c r="D173" s="119" t="s">
        <v>71</v>
      </c>
      <c r="E173" s="128" t="s">
        <v>383</v>
      </c>
      <c r="F173" s="128" t="s">
        <v>384</v>
      </c>
      <c r="I173" s="121"/>
      <c r="J173" s="129">
        <f>BK173</f>
        <v>0</v>
      </c>
      <c r="L173" s="118"/>
      <c r="M173" s="123"/>
      <c r="P173" s="124">
        <f>SUM(P174:P176)</f>
        <v>0</v>
      </c>
      <c r="R173" s="124">
        <f>SUM(R174:R176)</f>
        <v>0</v>
      </c>
      <c r="T173" s="125">
        <f>SUM(T174:T176)</f>
        <v>0</v>
      </c>
      <c r="AR173" s="119" t="s">
        <v>79</v>
      </c>
      <c r="AT173" s="126" t="s">
        <v>71</v>
      </c>
      <c r="AU173" s="126" t="s">
        <v>79</v>
      </c>
      <c r="AY173" s="119" t="s">
        <v>210</v>
      </c>
      <c r="BK173" s="127">
        <f>SUM(BK174:BK176)</f>
        <v>0</v>
      </c>
    </row>
    <row r="174" spans="2:65" s="1" customFormat="1" ht="16.5" customHeight="1">
      <c r="B174" s="31"/>
      <c r="C174" s="130" t="s">
        <v>336</v>
      </c>
      <c r="D174" s="130" t="s">
        <v>212</v>
      </c>
      <c r="E174" s="131" t="s">
        <v>386</v>
      </c>
      <c r="F174" s="132" t="s">
        <v>387</v>
      </c>
      <c r="G174" s="133" t="s">
        <v>332</v>
      </c>
      <c r="H174" s="134">
        <v>7.993</v>
      </c>
      <c r="I174" s="135"/>
      <c r="J174" s="136">
        <f>ROUND(I174*H174,2)</f>
        <v>0</v>
      </c>
      <c r="K174" s="132" t="s">
        <v>216</v>
      </c>
      <c r="L174" s="31"/>
      <c r="M174" s="137" t="s">
        <v>19</v>
      </c>
      <c r="N174" s="138" t="s">
        <v>43</v>
      </c>
      <c r="P174" s="139">
        <f>O174*H174</f>
        <v>0</v>
      </c>
      <c r="Q174" s="139">
        <v>0</v>
      </c>
      <c r="R174" s="139">
        <f>Q174*H174</f>
        <v>0</v>
      </c>
      <c r="S174" s="139">
        <v>0</v>
      </c>
      <c r="T174" s="140">
        <f>S174*H174</f>
        <v>0</v>
      </c>
      <c r="AR174" s="141" t="s">
        <v>217</v>
      </c>
      <c r="AT174" s="141" t="s">
        <v>212</v>
      </c>
      <c r="AU174" s="141" t="s">
        <v>81</v>
      </c>
      <c r="AY174" s="16" t="s">
        <v>210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6" t="s">
        <v>79</v>
      </c>
      <c r="BK174" s="142">
        <f>ROUND(I174*H174,2)</f>
        <v>0</v>
      </c>
      <c r="BL174" s="16" t="s">
        <v>217</v>
      </c>
      <c r="BM174" s="141" t="s">
        <v>2938</v>
      </c>
    </row>
    <row r="175" spans="2:47" s="1" customFormat="1" ht="38.4">
      <c r="B175" s="31"/>
      <c r="D175" s="143" t="s">
        <v>219</v>
      </c>
      <c r="F175" s="144" t="s">
        <v>389</v>
      </c>
      <c r="I175" s="145"/>
      <c r="L175" s="31"/>
      <c r="M175" s="146"/>
      <c r="T175" s="52"/>
      <c r="AT175" s="16" t="s">
        <v>219</v>
      </c>
      <c r="AU175" s="16" t="s">
        <v>81</v>
      </c>
    </row>
    <row r="176" spans="2:47" s="1" customFormat="1" ht="10.2">
      <c r="B176" s="31"/>
      <c r="D176" s="147" t="s">
        <v>221</v>
      </c>
      <c r="F176" s="148" t="s">
        <v>390</v>
      </c>
      <c r="I176" s="145"/>
      <c r="L176" s="31"/>
      <c r="M176" s="146"/>
      <c r="T176" s="52"/>
      <c r="AT176" s="16" t="s">
        <v>221</v>
      </c>
      <c r="AU176" s="16" t="s">
        <v>81</v>
      </c>
    </row>
    <row r="177" spans="2:63" s="11" customFormat="1" ht="25.95" customHeight="1">
      <c r="B177" s="118"/>
      <c r="D177" s="119" t="s">
        <v>71</v>
      </c>
      <c r="E177" s="120" t="s">
        <v>391</v>
      </c>
      <c r="F177" s="120" t="s">
        <v>392</v>
      </c>
      <c r="I177" s="121"/>
      <c r="J177" s="122">
        <f>BK177</f>
        <v>0</v>
      </c>
      <c r="L177" s="118"/>
      <c r="M177" s="123"/>
      <c r="P177" s="124">
        <f>P178+P198+P226+P273+P287+P354+P427+P459+P467+P499+P524+P542+P590+P615+P637+P652+P664</f>
        <v>0</v>
      </c>
      <c r="R177" s="124">
        <f>R178+R198+R226+R273+R287+R354+R427+R459+R467+R499+R524+R542+R590+R615+R637+R652+R664</f>
        <v>8.35253074</v>
      </c>
      <c r="T177" s="125">
        <f>T178+T198+T226+T273+T287+T354+T427+T459+T467+T499+T524+T542+T590+T615+T637+T652+T664</f>
        <v>4.360029879999999</v>
      </c>
      <c r="AR177" s="119" t="s">
        <v>81</v>
      </c>
      <c r="AT177" s="126" t="s">
        <v>71</v>
      </c>
      <c r="AU177" s="126" t="s">
        <v>72</v>
      </c>
      <c r="AY177" s="119" t="s">
        <v>210</v>
      </c>
      <c r="BK177" s="127">
        <f>BK178+BK198+BK226+BK273+BK287+BK354+BK427+BK459+BK467+BK499+BK524+BK542+BK590+BK615+BK637+BK652+BK664</f>
        <v>0</v>
      </c>
    </row>
    <row r="178" spans="2:63" s="11" customFormat="1" ht="22.8" customHeight="1">
      <c r="B178" s="118"/>
      <c r="D178" s="119" t="s">
        <v>71</v>
      </c>
      <c r="E178" s="128" t="s">
        <v>393</v>
      </c>
      <c r="F178" s="128" t="s">
        <v>394</v>
      </c>
      <c r="I178" s="121"/>
      <c r="J178" s="129">
        <f>BK178</f>
        <v>0</v>
      </c>
      <c r="L178" s="118"/>
      <c r="M178" s="123"/>
      <c r="P178" s="124">
        <f>SUM(P179:P197)</f>
        <v>0</v>
      </c>
      <c r="R178" s="124">
        <f>SUM(R179:R197)</f>
        <v>0.4494871</v>
      </c>
      <c r="T178" s="125">
        <f>SUM(T179:T197)</f>
        <v>0.2612</v>
      </c>
      <c r="AR178" s="119" t="s">
        <v>81</v>
      </c>
      <c r="AT178" s="126" t="s">
        <v>71</v>
      </c>
      <c r="AU178" s="126" t="s">
        <v>79</v>
      </c>
      <c r="AY178" s="119" t="s">
        <v>210</v>
      </c>
      <c r="BK178" s="127">
        <f>SUM(BK179:BK197)</f>
        <v>0</v>
      </c>
    </row>
    <row r="179" spans="2:65" s="1" customFormat="1" ht="24.15" customHeight="1">
      <c r="B179" s="31"/>
      <c r="C179" s="130" t="s">
        <v>343</v>
      </c>
      <c r="D179" s="130" t="s">
        <v>212</v>
      </c>
      <c r="E179" s="131" t="s">
        <v>396</v>
      </c>
      <c r="F179" s="132" t="s">
        <v>397</v>
      </c>
      <c r="G179" s="133" t="s">
        <v>229</v>
      </c>
      <c r="H179" s="134">
        <v>65.3</v>
      </c>
      <c r="I179" s="135"/>
      <c r="J179" s="136">
        <f>ROUND(I179*H179,2)</f>
        <v>0</v>
      </c>
      <c r="K179" s="132" t="s">
        <v>216</v>
      </c>
      <c r="L179" s="31"/>
      <c r="M179" s="137" t="s">
        <v>19</v>
      </c>
      <c r="N179" s="138" t="s">
        <v>43</v>
      </c>
      <c r="P179" s="139">
        <f>O179*H179</f>
        <v>0</v>
      </c>
      <c r="Q179" s="139">
        <v>0</v>
      </c>
      <c r="R179" s="139">
        <f>Q179*H179</f>
        <v>0</v>
      </c>
      <c r="S179" s="139">
        <v>0</v>
      </c>
      <c r="T179" s="140">
        <f>S179*H179</f>
        <v>0</v>
      </c>
      <c r="AR179" s="141" t="s">
        <v>311</v>
      </c>
      <c r="AT179" s="141" t="s">
        <v>212</v>
      </c>
      <c r="AU179" s="141" t="s">
        <v>81</v>
      </c>
      <c r="AY179" s="16" t="s">
        <v>210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6" t="s">
        <v>79</v>
      </c>
      <c r="BK179" s="142">
        <f>ROUND(I179*H179,2)</f>
        <v>0</v>
      </c>
      <c r="BL179" s="16" t="s">
        <v>311</v>
      </c>
      <c r="BM179" s="141" t="s">
        <v>2939</v>
      </c>
    </row>
    <row r="180" spans="2:47" s="1" customFormat="1" ht="19.2">
      <c r="B180" s="31"/>
      <c r="D180" s="143" t="s">
        <v>219</v>
      </c>
      <c r="F180" s="144" t="s">
        <v>399</v>
      </c>
      <c r="I180" s="145"/>
      <c r="L180" s="31"/>
      <c r="M180" s="146"/>
      <c r="T180" s="52"/>
      <c r="AT180" s="16" t="s">
        <v>219</v>
      </c>
      <c r="AU180" s="16" t="s">
        <v>81</v>
      </c>
    </row>
    <row r="181" spans="2:47" s="1" customFormat="1" ht="10.2">
      <c r="B181" s="31"/>
      <c r="D181" s="147" t="s">
        <v>221</v>
      </c>
      <c r="F181" s="148" t="s">
        <v>400</v>
      </c>
      <c r="I181" s="145"/>
      <c r="L181" s="31"/>
      <c r="M181" s="146"/>
      <c r="T181" s="52"/>
      <c r="AT181" s="16" t="s">
        <v>221</v>
      </c>
      <c r="AU181" s="16" t="s">
        <v>81</v>
      </c>
    </row>
    <row r="182" spans="2:51" s="12" customFormat="1" ht="10.2">
      <c r="B182" s="149"/>
      <c r="D182" s="143" t="s">
        <v>223</v>
      </c>
      <c r="E182" s="150" t="s">
        <v>19</v>
      </c>
      <c r="F182" s="151" t="s">
        <v>2940</v>
      </c>
      <c r="H182" s="152">
        <v>65.3</v>
      </c>
      <c r="I182" s="153"/>
      <c r="L182" s="149"/>
      <c r="M182" s="154"/>
      <c r="T182" s="155"/>
      <c r="AT182" s="150" t="s">
        <v>223</v>
      </c>
      <c r="AU182" s="150" t="s">
        <v>81</v>
      </c>
      <c r="AV182" s="12" t="s">
        <v>81</v>
      </c>
      <c r="AW182" s="12" t="s">
        <v>33</v>
      </c>
      <c r="AX182" s="12" t="s">
        <v>79</v>
      </c>
      <c r="AY182" s="150" t="s">
        <v>210</v>
      </c>
    </row>
    <row r="183" spans="2:65" s="1" customFormat="1" ht="16.5" customHeight="1">
      <c r="B183" s="31"/>
      <c r="C183" s="156" t="s">
        <v>7</v>
      </c>
      <c r="D183" s="156" t="s">
        <v>240</v>
      </c>
      <c r="E183" s="157" t="s">
        <v>403</v>
      </c>
      <c r="F183" s="158" t="s">
        <v>404</v>
      </c>
      <c r="G183" s="159" t="s">
        <v>332</v>
      </c>
      <c r="H183" s="160">
        <v>0.02</v>
      </c>
      <c r="I183" s="161"/>
      <c r="J183" s="162">
        <f>ROUND(I183*H183,2)</f>
        <v>0</v>
      </c>
      <c r="K183" s="158" t="s">
        <v>216</v>
      </c>
      <c r="L183" s="163"/>
      <c r="M183" s="164" t="s">
        <v>19</v>
      </c>
      <c r="N183" s="165" t="s">
        <v>43</v>
      </c>
      <c r="P183" s="139">
        <f>O183*H183</f>
        <v>0</v>
      </c>
      <c r="Q183" s="139">
        <v>1</v>
      </c>
      <c r="R183" s="139">
        <f>Q183*H183</f>
        <v>0.02</v>
      </c>
      <c r="S183" s="139">
        <v>0</v>
      </c>
      <c r="T183" s="140">
        <f>S183*H183</f>
        <v>0</v>
      </c>
      <c r="AR183" s="141" t="s">
        <v>405</v>
      </c>
      <c r="AT183" s="141" t="s">
        <v>240</v>
      </c>
      <c r="AU183" s="141" t="s">
        <v>81</v>
      </c>
      <c r="AY183" s="16" t="s">
        <v>210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6" t="s">
        <v>79</v>
      </c>
      <c r="BK183" s="142">
        <f>ROUND(I183*H183,2)</f>
        <v>0</v>
      </c>
      <c r="BL183" s="16" t="s">
        <v>311</v>
      </c>
      <c r="BM183" s="141" t="s">
        <v>2941</v>
      </c>
    </row>
    <row r="184" spans="2:47" s="1" customFormat="1" ht="10.2">
      <c r="B184" s="31"/>
      <c r="D184" s="143" t="s">
        <v>219</v>
      </c>
      <c r="F184" s="144" t="s">
        <v>404</v>
      </c>
      <c r="I184" s="145"/>
      <c r="L184" s="31"/>
      <c r="M184" s="146"/>
      <c r="T184" s="52"/>
      <c r="AT184" s="16" t="s">
        <v>219</v>
      </c>
      <c r="AU184" s="16" t="s">
        <v>81</v>
      </c>
    </row>
    <row r="185" spans="2:51" s="12" customFormat="1" ht="10.2">
      <c r="B185" s="149"/>
      <c r="D185" s="143" t="s">
        <v>223</v>
      </c>
      <c r="F185" s="151" t="s">
        <v>2942</v>
      </c>
      <c r="H185" s="152">
        <v>0.02</v>
      </c>
      <c r="I185" s="153"/>
      <c r="L185" s="149"/>
      <c r="M185" s="154"/>
      <c r="T185" s="155"/>
      <c r="AT185" s="150" t="s">
        <v>223</v>
      </c>
      <c r="AU185" s="150" t="s">
        <v>81</v>
      </c>
      <c r="AV185" s="12" t="s">
        <v>81</v>
      </c>
      <c r="AW185" s="12" t="s">
        <v>4</v>
      </c>
      <c r="AX185" s="12" t="s">
        <v>79</v>
      </c>
      <c r="AY185" s="150" t="s">
        <v>210</v>
      </c>
    </row>
    <row r="186" spans="2:65" s="1" customFormat="1" ht="16.5" customHeight="1">
      <c r="B186" s="31"/>
      <c r="C186" s="130" t="s">
        <v>354</v>
      </c>
      <c r="D186" s="130" t="s">
        <v>212</v>
      </c>
      <c r="E186" s="131" t="s">
        <v>409</v>
      </c>
      <c r="F186" s="132" t="s">
        <v>410</v>
      </c>
      <c r="G186" s="133" t="s">
        <v>229</v>
      </c>
      <c r="H186" s="134">
        <v>65.3</v>
      </c>
      <c r="I186" s="135"/>
      <c r="J186" s="136">
        <f>ROUND(I186*H186,2)</f>
        <v>0</v>
      </c>
      <c r="K186" s="132" t="s">
        <v>216</v>
      </c>
      <c r="L186" s="31"/>
      <c r="M186" s="137" t="s">
        <v>19</v>
      </c>
      <c r="N186" s="138" t="s">
        <v>43</v>
      </c>
      <c r="P186" s="139">
        <f>O186*H186</f>
        <v>0</v>
      </c>
      <c r="Q186" s="139">
        <v>0</v>
      </c>
      <c r="R186" s="139">
        <f>Q186*H186</f>
        <v>0</v>
      </c>
      <c r="S186" s="139">
        <v>0.004</v>
      </c>
      <c r="T186" s="140">
        <f>S186*H186</f>
        <v>0.2612</v>
      </c>
      <c r="AR186" s="141" t="s">
        <v>311</v>
      </c>
      <c r="AT186" s="141" t="s">
        <v>212</v>
      </c>
      <c r="AU186" s="141" t="s">
        <v>81</v>
      </c>
      <c r="AY186" s="16" t="s">
        <v>210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6" t="s">
        <v>79</v>
      </c>
      <c r="BK186" s="142">
        <f>ROUND(I186*H186,2)</f>
        <v>0</v>
      </c>
      <c r="BL186" s="16" t="s">
        <v>311</v>
      </c>
      <c r="BM186" s="141" t="s">
        <v>2943</v>
      </c>
    </row>
    <row r="187" spans="2:47" s="1" customFormat="1" ht="10.2">
      <c r="B187" s="31"/>
      <c r="D187" s="143" t="s">
        <v>219</v>
      </c>
      <c r="F187" s="144" t="s">
        <v>412</v>
      </c>
      <c r="I187" s="145"/>
      <c r="L187" s="31"/>
      <c r="M187" s="146"/>
      <c r="T187" s="52"/>
      <c r="AT187" s="16" t="s">
        <v>219</v>
      </c>
      <c r="AU187" s="16" t="s">
        <v>81</v>
      </c>
    </row>
    <row r="188" spans="2:47" s="1" customFormat="1" ht="10.2">
      <c r="B188" s="31"/>
      <c r="D188" s="147" t="s">
        <v>221</v>
      </c>
      <c r="F188" s="148" t="s">
        <v>413</v>
      </c>
      <c r="I188" s="145"/>
      <c r="L188" s="31"/>
      <c r="M188" s="146"/>
      <c r="T188" s="52"/>
      <c r="AT188" s="16" t="s">
        <v>221</v>
      </c>
      <c r="AU188" s="16" t="s">
        <v>81</v>
      </c>
    </row>
    <row r="189" spans="2:65" s="1" customFormat="1" ht="24.15" customHeight="1">
      <c r="B189" s="31"/>
      <c r="C189" s="130" t="s">
        <v>360</v>
      </c>
      <c r="D189" s="130" t="s">
        <v>212</v>
      </c>
      <c r="E189" s="131" t="s">
        <v>415</v>
      </c>
      <c r="F189" s="132" t="s">
        <v>416</v>
      </c>
      <c r="G189" s="133" t="s">
        <v>229</v>
      </c>
      <c r="H189" s="134">
        <v>65.3</v>
      </c>
      <c r="I189" s="135"/>
      <c r="J189" s="136">
        <f>ROUND(I189*H189,2)</f>
        <v>0</v>
      </c>
      <c r="K189" s="132" t="s">
        <v>216</v>
      </c>
      <c r="L189" s="31"/>
      <c r="M189" s="137" t="s">
        <v>19</v>
      </c>
      <c r="N189" s="138" t="s">
        <v>43</v>
      </c>
      <c r="P189" s="139">
        <f>O189*H189</f>
        <v>0</v>
      </c>
      <c r="Q189" s="139">
        <v>0.0004</v>
      </c>
      <c r="R189" s="139">
        <f>Q189*H189</f>
        <v>0.02612</v>
      </c>
      <c r="S189" s="139">
        <v>0</v>
      </c>
      <c r="T189" s="140">
        <f>S189*H189</f>
        <v>0</v>
      </c>
      <c r="AR189" s="141" t="s">
        <v>311</v>
      </c>
      <c r="AT189" s="141" t="s">
        <v>212</v>
      </c>
      <c r="AU189" s="141" t="s">
        <v>81</v>
      </c>
      <c r="AY189" s="16" t="s">
        <v>210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6" t="s">
        <v>79</v>
      </c>
      <c r="BK189" s="142">
        <f>ROUND(I189*H189,2)</f>
        <v>0</v>
      </c>
      <c r="BL189" s="16" t="s">
        <v>311</v>
      </c>
      <c r="BM189" s="141" t="s">
        <v>2944</v>
      </c>
    </row>
    <row r="190" spans="2:47" s="1" customFormat="1" ht="19.2">
      <c r="B190" s="31"/>
      <c r="D190" s="143" t="s">
        <v>219</v>
      </c>
      <c r="F190" s="144" t="s">
        <v>418</v>
      </c>
      <c r="I190" s="145"/>
      <c r="L190" s="31"/>
      <c r="M190" s="146"/>
      <c r="T190" s="52"/>
      <c r="AT190" s="16" t="s">
        <v>219</v>
      </c>
      <c r="AU190" s="16" t="s">
        <v>81</v>
      </c>
    </row>
    <row r="191" spans="2:47" s="1" customFormat="1" ht="10.2">
      <c r="B191" s="31"/>
      <c r="D191" s="147" t="s">
        <v>221</v>
      </c>
      <c r="F191" s="148" t="s">
        <v>419</v>
      </c>
      <c r="I191" s="145"/>
      <c r="L191" s="31"/>
      <c r="M191" s="146"/>
      <c r="T191" s="52"/>
      <c r="AT191" s="16" t="s">
        <v>221</v>
      </c>
      <c r="AU191" s="16" t="s">
        <v>81</v>
      </c>
    </row>
    <row r="192" spans="2:65" s="1" customFormat="1" ht="49.05" customHeight="1">
      <c r="B192" s="31"/>
      <c r="C192" s="156" t="s">
        <v>366</v>
      </c>
      <c r="D192" s="156" t="s">
        <v>240</v>
      </c>
      <c r="E192" s="157" t="s">
        <v>420</v>
      </c>
      <c r="F192" s="158" t="s">
        <v>421</v>
      </c>
      <c r="G192" s="159" t="s">
        <v>229</v>
      </c>
      <c r="H192" s="160">
        <v>76.107</v>
      </c>
      <c r="I192" s="161"/>
      <c r="J192" s="162">
        <f>ROUND(I192*H192,2)</f>
        <v>0</v>
      </c>
      <c r="K192" s="158" t="s">
        <v>216</v>
      </c>
      <c r="L192" s="163"/>
      <c r="M192" s="164" t="s">
        <v>19</v>
      </c>
      <c r="N192" s="165" t="s">
        <v>43</v>
      </c>
      <c r="P192" s="139">
        <f>O192*H192</f>
        <v>0</v>
      </c>
      <c r="Q192" s="139">
        <v>0.0053</v>
      </c>
      <c r="R192" s="139">
        <f>Q192*H192</f>
        <v>0.4033671</v>
      </c>
      <c r="S192" s="139">
        <v>0</v>
      </c>
      <c r="T192" s="140">
        <f>S192*H192</f>
        <v>0</v>
      </c>
      <c r="AR192" s="141" t="s">
        <v>405</v>
      </c>
      <c r="AT192" s="141" t="s">
        <v>240</v>
      </c>
      <c r="AU192" s="141" t="s">
        <v>81</v>
      </c>
      <c r="AY192" s="16" t="s">
        <v>210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6" t="s">
        <v>79</v>
      </c>
      <c r="BK192" s="142">
        <f>ROUND(I192*H192,2)</f>
        <v>0</v>
      </c>
      <c r="BL192" s="16" t="s">
        <v>311</v>
      </c>
      <c r="BM192" s="141" t="s">
        <v>2945</v>
      </c>
    </row>
    <row r="193" spans="2:47" s="1" customFormat="1" ht="28.8">
      <c r="B193" s="31"/>
      <c r="D193" s="143" t="s">
        <v>219</v>
      </c>
      <c r="F193" s="144" t="s">
        <v>421</v>
      </c>
      <c r="I193" s="145"/>
      <c r="L193" s="31"/>
      <c r="M193" s="146"/>
      <c r="T193" s="52"/>
      <c r="AT193" s="16" t="s">
        <v>219</v>
      </c>
      <c r="AU193" s="16" t="s">
        <v>81</v>
      </c>
    </row>
    <row r="194" spans="2:51" s="12" customFormat="1" ht="10.2">
      <c r="B194" s="149"/>
      <c r="D194" s="143" t="s">
        <v>223</v>
      </c>
      <c r="F194" s="151" t="s">
        <v>2946</v>
      </c>
      <c r="H194" s="152">
        <v>76.107</v>
      </c>
      <c r="I194" s="153"/>
      <c r="L194" s="149"/>
      <c r="M194" s="154"/>
      <c r="T194" s="155"/>
      <c r="AT194" s="150" t="s">
        <v>223</v>
      </c>
      <c r="AU194" s="150" t="s">
        <v>81</v>
      </c>
      <c r="AV194" s="12" t="s">
        <v>81</v>
      </c>
      <c r="AW194" s="12" t="s">
        <v>4</v>
      </c>
      <c r="AX194" s="12" t="s">
        <v>79</v>
      </c>
      <c r="AY194" s="150" t="s">
        <v>210</v>
      </c>
    </row>
    <row r="195" spans="2:65" s="1" customFormat="1" ht="24.15" customHeight="1">
      <c r="B195" s="31"/>
      <c r="C195" s="130" t="s">
        <v>372</v>
      </c>
      <c r="D195" s="130" t="s">
        <v>212</v>
      </c>
      <c r="E195" s="131" t="s">
        <v>425</v>
      </c>
      <c r="F195" s="132" t="s">
        <v>426</v>
      </c>
      <c r="G195" s="133" t="s">
        <v>332</v>
      </c>
      <c r="H195" s="134">
        <v>0.449</v>
      </c>
      <c r="I195" s="135"/>
      <c r="J195" s="136">
        <f>ROUND(I195*H195,2)</f>
        <v>0</v>
      </c>
      <c r="K195" s="132" t="s">
        <v>216</v>
      </c>
      <c r="L195" s="31"/>
      <c r="M195" s="137" t="s">
        <v>19</v>
      </c>
      <c r="N195" s="138" t="s">
        <v>43</v>
      </c>
      <c r="P195" s="139">
        <f>O195*H195</f>
        <v>0</v>
      </c>
      <c r="Q195" s="139">
        <v>0</v>
      </c>
      <c r="R195" s="139">
        <f>Q195*H195</f>
        <v>0</v>
      </c>
      <c r="S195" s="139">
        <v>0</v>
      </c>
      <c r="T195" s="140">
        <f>S195*H195</f>
        <v>0</v>
      </c>
      <c r="AR195" s="141" t="s">
        <v>311</v>
      </c>
      <c r="AT195" s="141" t="s">
        <v>212</v>
      </c>
      <c r="AU195" s="141" t="s">
        <v>81</v>
      </c>
      <c r="AY195" s="16" t="s">
        <v>210</v>
      </c>
      <c r="BE195" s="142">
        <f>IF(N195="základní",J195,0)</f>
        <v>0</v>
      </c>
      <c r="BF195" s="142">
        <f>IF(N195="snížená",J195,0)</f>
        <v>0</v>
      </c>
      <c r="BG195" s="142">
        <f>IF(N195="zákl. přenesená",J195,0)</f>
        <v>0</v>
      </c>
      <c r="BH195" s="142">
        <f>IF(N195="sníž. přenesená",J195,0)</f>
        <v>0</v>
      </c>
      <c r="BI195" s="142">
        <f>IF(N195="nulová",J195,0)</f>
        <v>0</v>
      </c>
      <c r="BJ195" s="16" t="s">
        <v>79</v>
      </c>
      <c r="BK195" s="142">
        <f>ROUND(I195*H195,2)</f>
        <v>0</v>
      </c>
      <c r="BL195" s="16" t="s">
        <v>311</v>
      </c>
      <c r="BM195" s="141" t="s">
        <v>2947</v>
      </c>
    </row>
    <row r="196" spans="2:47" s="1" customFormat="1" ht="28.8">
      <c r="B196" s="31"/>
      <c r="D196" s="143" t="s">
        <v>219</v>
      </c>
      <c r="F196" s="144" t="s">
        <v>428</v>
      </c>
      <c r="I196" s="145"/>
      <c r="L196" s="31"/>
      <c r="M196" s="146"/>
      <c r="T196" s="52"/>
      <c r="AT196" s="16" t="s">
        <v>219</v>
      </c>
      <c r="AU196" s="16" t="s">
        <v>81</v>
      </c>
    </row>
    <row r="197" spans="2:47" s="1" customFormat="1" ht="10.2">
      <c r="B197" s="31"/>
      <c r="D197" s="147" t="s">
        <v>221</v>
      </c>
      <c r="F197" s="148" t="s">
        <v>429</v>
      </c>
      <c r="I197" s="145"/>
      <c r="L197" s="31"/>
      <c r="M197" s="146"/>
      <c r="T197" s="52"/>
      <c r="AT197" s="16" t="s">
        <v>221</v>
      </c>
      <c r="AU197" s="16" t="s">
        <v>81</v>
      </c>
    </row>
    <row r="198" spans="2:63" s="11" customFormat="1" ht="22.8" customHeight="1">
      <c r="B198" s="118"/>
      <c r="D198" s="119" t="s">
        <v>71</v>
      </c>
      <c r="E198" s="128" t="s">
        <v>430</v>
      </c>
      <c r="F198" s="128" t="s">
        <v>431</v>
      </c>
      <c r="I198" s="121"/>
      <c r="J198" s="129">
        <f>BK198</f>
        <v>0</v>
      </c>
      <c r="L198" s="118"/>
      <c r="M198" s="123"/>
      <c r="P198" s="124">
        <f>SUM(P199:P225)</f>
        <v>0</v>
      </c>
      <c r="R198" s="124">
        <f>SUM(R199:R225)</f>
        <v>0.2078037</v>
      </c>
      <c r="T198" s="125">
        <f>SUM(T199:T225)</f>
        <v>2.0735</v>
      </c>
      <c r="AR198" s="119" t="s">
        <v>81</v>
      </c>
      <c r="AT198" s="126" t="s">
        <v>71</v>
      </c>
      <c r="AU198" s="126" t="s">
        <v>79</v>
      </c>
      <c r="AY198" s="119" t="s">
        <v>210</v>
      </c>
      <c r="BK198" s="127">
        <f>SUM(BK199:BK225)</f>
        <v>0</v>
      </c>
    </row>
    <row r="199" spans="2:65" s="1" customFormat="1" ht="24.15" customHeight="1">
      <c r="B199" s="31"/>
      <c r="C199" s="130" t="s">
        <v>378</v>
      </c>
      <c r="D199" s="130" t="s">
        <v>212</v>
      </c>
      <c r="E199" s="131" t="s">
        <v>433</v>
      </c>
      <c r="F199" s="132" t="s">
        <v>434</v>
      </c>
      <c r="G199" s="133" t="s">
        <v>229</v>
      </c>
      <c r="H199" s="134">
        <v>75.4</v>
      </c>
      <c r="I199" s="135"/>
      <c r="J199" s="136">
        <f>ROUND(I199*H199,2)</f>
        <v>0</v>
      </c>
      <c r="K199" s="132" t="s">
        <v>216</v>
      </c>
      <c r="L199" s="31"/>
      <c r="M199" s="137" t="s">
        <v>19</v>
      </c>
      <c r="N199" s="138" t="s">
        <v>43</v>
      </c>
      <c r="P199" s="139">
        <f>O199*H199</f>
        <v>0</v>
      </c>
      <c r="Q199" s="139">
        <v>0</v>
      </c>
      <c r="R199" s="139">
        <f>Q199*H199</f>
        <v>0</v>
      </c>
      <c r="S199" s="139">
        <v>0.0165</v>
      </c>
      <c r="T199" s="140">
        <f>S199*H199</f>
        <v>1.2441000000000002</v>
      </c>
      <c r="AR199" s="141" t="s">
        <v>311</v>
      </c>
      <c r="AT199" s="141" t="s">
        <v>212</v>
      </c>
      <c r="AU199" s="141" t="s">
        <v>81</v>
      </c>
      <c r="AY199" s="16" t="s">
        <v>210</v>
      </c>
      <c r="BE199" s="142">
        <f>IF(N199="základní",J199,0)</f>
        <v>0</v>
      </c>
      <c r="BF199" s="142">
        <f>IF(N199="snížená",J199,0)</f>
        <v>0</v>
      </c>
      <c r="BG199" s="142">
        <f>IF(N199="zákl. přenesená",J199,0)</f>
        <v>0</v>
      </c>
      <c r="BH199" s="142">
        <f>IF(N199="sníž. přenesená",J199,0)</f>
        <v>0</v>
      </c>
      <c r="BI199" s="142">
        <f>IF(N199="nulová",J199,0)</f>
        <v>0</v>
      </c>
      <c r="BJ199" s="16" t="s">
        <v>79</v>
      </c>
      <c r="BK199" s="142">
        <f>ROUND(I199*H199,2)</f>
        <v>0</v>
      </c>
      <c r="BL199" s="16" t="s">
        <v>311</v>
      </c>
      <c r="BM199" s="141" t="s">
        <v>2948</v>
      </c>
    </row>
    <row r="200" spans="2:47" s="1" customFormat="1" ht="19.2">
      <c r="B200" s="31"/>
      <c r="D200" s="143" t="s">
        <v>219</v>
      </c>
      <c r="F200" s="144" t="s">
        <v>436</v>
      </c>
      <c r="I200" s="145"/>
      <c r="L200" s="31"/>
      <c r="M200" s="146"/>
      <c r="T200" s="52"/>
      <c r="AT200" s="16" t="s">
        <v>219</v>
      </c>
      <c r="AU200" s="16" t="s">
        <v>81</v>
      </c>
    </row>
    <row r="201" spans="2:47" s="1" customFormat="1" ht="10.2">
      <c r="B201" s="31"/>
      <c r="D201" s="147" t="s">
        <v>221</v>
      </c>
      <c r="F201" s="148" t="s">
        <v>437</v>
      </c>
      <c r="I201" s="145"/>
      <c r="L201" s="31"/>
      <c r="M201" s="146"/>
      <c r="T201" s="52"/>
      <c r="AT201" s="16" t="s">
        <v>221</v>
      </c>
      <c r="AU201" s="16" t="s">
        <v>81</v>
      </c>
    </row>
    <row r="202" spans="2:51" s="12" customFormat="1" ht="10.2">
      <c r="B202" s="149"/>
      <c r="D202" s="143" t="s">
        <v>223</v>
      </c>
      <c r="E202" s="150" t="s">
        <v>19</v>
      </c>
      <c r="F202" s="151" t="s">
        <v>2949</v>
      </c>
      <c r="H202" s="152">
        <v>75.4</v>
      </c>
      <c r="I202" s="153"/>
      <c r="L202" s="149"/>
      <c r="M202" s="154"/>
      <c r="T202" s="155"/>
      <c r="AT202" s="150" t="s">
        <v>223</v>
      </c>
      <c r="AU202" s="150" t="s">
        <v>81</v>
      </c>
      <c r="AV202" s="12" t="s">
        <v>81</v>
      </c>
      <c r="AW202" s="12" t="s">
        <v>33</v>
      </c>
      <c r="AX202" s="12" t="s">
        <v>79</v>
      </c>
      <c r="AY202" s="150" t="s">
        <v>210</v>
      </c>
    </row>
    <row r="203" spans="2:65" s="1" customFormat="1" ht="33" customHeight="1">
      <c r="B203" s="31"/>
      <c r="C203" s="130" t="s">
        <v>385</v>
      </c>
      <c r="D203" s="130" t="s">
        <v>212</v>
      </c>
      <c r="E203" s="131" t="s">
        <v>440</v>
      </c>
      <c r="F203" s="132" t="s">
        <v>441</v>
      </c>
      <c r="G203" s="133" t="s">
        <v>229</v>
      </c>
      <c r="H203" s="134">
        <v>150.8</v>
      </c>
      <c r="I203" s="135"/>
      <c r="J203" s="136">
        <f>ROUND(I203*H203,2)</f>
        <v>0</v>
      </c>
      <c r="K203" s="132" t="s">
        <v>216</v>
      </c>
      <c r="L203" s="31"/>
      <c r="M203" s="137" t="s">
        <v>19</v>
      </c>
      <c r="N203" s="138" t="s">
        <v>43</v>
      </c>
      <c r="P203" s="139">
        <f>O203*H203</f>
        <v>0</v>
      </c>
      <c r="Q203" s="139">
        <v>0</v>
      </c>
      <c r="R203" s="139">
        <f>Q203*H203</f>
        <v>0</v>
      </c>
      <c r="S203" s="139">
        <v>0.0055</v>
      </c>
      <c r="T203" s="140">
        <f>S203*H203</f>
        <v>0.8294</v>
      </c>
      <c r="AR203" s="141" t="s">
        <v>311</v>
      </c>
      <c r="AT203" s="141" t="s">
        <v>212</v>
      </c>
      <c r="AU203" s="141" t="s">
        <v>81</v>
      </c>
      <c r="AY203" s="16" t="s">
        <v>210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6" t="s">
        <v>79</v>
      </c>
      <c r="BK203" s="142">
        <f>ROUND(I203*H203,2)</f>
        <v>0</v>
      </c>
      <c r="BL203" s="16" t="s">
        <v>311</v>
      </c>
      <c r="BM203" s="141" t="s">
        <v>2950</v>
      </c>
    </row>
    <row r="204" spans="2:47" s="1" customFormat="1" ht="28.8">
      <c r="B204" s="31"/>
      <c r="D204" s="143" t="s">
        <v>219</v>
      </c>
      <c r="F204" s="144" t="s">
        <v>443</v>
      </c>
      <c r="I204" s="145"/>
      <c r="L204" s="31"/>
      <c r="M204" s="146"/>
      <c r="T204" s="52"/>
      <c r="AT204" s="16" t="s">
        <v>219</v>
      </c>
      <c r="AU204" s="16" t="s">
        <v>81</v>
      </c>
    </row>
    <row r="205" spans="2:47" s="1" customFormat="1" ht="10.2">
      <c r="B205" s="31"/>
      <c r="D205" s="147" t="s">
        <v>221</v>
      </c>
      <c r="F205" s="148" t="s">
        <v>444</v>
      </c>
      <c r="I205" s="145"/>
      <c r="L205" s="31"/>
      <c r="M205" s="146"/>
      <c r="T205" s="52"/>
      <c r="AT205" s="16" t="s">
        <v>221</v>
      </c>
      <c r="AU205" s="16" t="s">
        <v>81</v>
      </c>
    </row>
    <row r="206" spans="2:51" s="12" customFormat="1" ht="10.2">
      <c r="B206" s="149"/>
      <c r="D206" s="143" t="s">
        <v>223</v>
      </c>
      <c r="F206" s="151" t="s">
        <v>2951</v>
      </c>
      <c r="H206" s="152">
        <v>150.8</v>
      </c>
      <c r="I206" s="153"/>
      <c r="L206" s="149"/>
      <c r="M206" s="154"/>
      <c r="T206" s="155"/>
      <c r="AT206" s="150" t="s">
        <v>223</v>
      </c>
      <c r="AU206" s="150" t="s">
        <v>81</v>
      </c>
      <c r="AV206" s="12" t="s">
        <v>81</v>
      </c>
      <c r="AW206" s="12" t="s">
        <v>4</v>
      </c>
      <c r="AX206" s="12" t="s">
        <v>79</v>
      </c>
      <c r="AY206" s="150" t="s">
        <v>210</v>
      </c>
    </row>
    <row r="207" spans="2:65" s="1" customFormat="1" ht="33" customHeight="1">
      <c r="B207" s="31"/>
      <c r="C207" s="130" t="s">
        <v>395</v>
      </c>
      <c r="D207" s="130" t="s">
        <v>212</v>
      </c>
      <c r="E207" s="131" t="s">
        <v>447</v>
      </c>
      <c r="F207" s="132" t="s">
        <v>448</v>
      </c>
      <c r="G207" s="133" t="s">
        <v>229</v>
      </c>
      <c r="H207" s="134">
        <v>75.4</v>
      </c>
      <c r="I207" s="135"/>
      <c r="J207" s="136">
        <f>ROUND(I207*H207,2)</f>
        <v>0</v>
      </c>
      <c r="K207" s="132" t="s">
        <v>216</v>
      </c>
      <c r="L207" s="31"/>
      <c r="M207" s="137" t="s">
        <v>19</v>
      </c>
      <c r="N207" s="138" t="s">
        <v>43</v>
      </c>
      <c r="P207" s="139">
        <f>O207*H207</f>
        <v>0</v>
      </c>
      <c r="Q207" s="139">
        <v>0.00015</v>
      </c>
      <c r="R207" s="139">
        <f>Q207*H207</f>
        <v>0.01131</v>
      </c>
      <c r="S207" s="139">
        <v>0</v>
      </c>
      <c r="T207" s="140">
        <f>S207*H207</f>
        <v>0</v>
      </c>
      <c r="AR207" s="141" t="s">
        <v>311</v>
      </c>
      <c r="AT207" s="141" t="s">
        <v>212</v>
      </c>
      <c r="AU207" s="141" t="s">
        <v>81</v>
      </c>
      <c r="AY207" s="16" t="s">
        <v>210</v>
      </c>
      <c r="BE207" s="142">
        <f>IF(N207="základní",J207,0)</f>
        <v>0</v>
      </c>
      <c r="BF207" s="142">
        <f>IF(N207="snížená",J207,0)</f>
        <v>0</v>
      </c>
      <c r="BG207" s="142">
        <f>IF(N207="zákl. přenesená",J207,0)</f>
        <v>0</v>
      </c>
      <c r="BH207" s="142">
        <f>IF(N207="sníž. přenesená",J207,0)</f>
        <v>0</v>
      </c>
      <c r="BI207" s="142">
        <f>IF(N207="nulová",J207,0)</f>
        <v>0</v>
      </c>
      <c r="BJ207" s="16" t="s">
        <v>79</v>
      </c>
      <c r="BK207" s="142">
        <f>ROUND(I207*H207,2)</f>
        <v>0</v>
      </c>
      <c r="BL207" s="16" t="s">
        <v>311</v>
      </c>
      <c r="BM207" s="141" t="s">
        <v>2952</v>
      </c>
    </row>
    <row r="208" spans="2:47" s="1" customFormat="1" ht="48">
      <c r="B208" s="31"/>
      <c r="D208" s="143" t="s">
        <v>219</v>
      </c>
      <c r="F208" s="144" t="s">
        <v>450</v>
      </c>
      <c r="I208" s="145"/>
      <c r="L208" s="31"/>
      <c r="M208" s="146"/>
      <c r="T208" s="52"/>
      <c r="AT208" s="16" t="s">
        <v>219</v>
      </c>
      <c r="AU208" s="16" t="s">
        <v>81</v>
      </c>
    </row>
    <row r="209" spans="2:47" s="1" customFormat="1" ht="10.2">
      <c r="B209" s="31"/>
      <c r="D209" s="147" t="s">
        <v>221</v>
      </c>
      <c r="F209" s="148" t="s">
        <v>451</v>
      </c>
      <c r="I209" s="145"/>
      <c r="L209" s="31"/>
      <c r="M209" s="146"/>
      <c r="T209" s="52"/>
      <c r="AT209" s="16" t="s">
        <v>221</v>
      </c>
      <c r="AU209" s="16" t="s">
        <v>81</v>
      </c>
    </row>
    <row r="210" spans="2:65" s="1" customFormat="1" ht="24.15" customHeight="1">
      <c r="B210" s="31"/>
      <c r="C210" s="156" t="s">
        <v>402</v>
      </c>
      <c r="D210" s="156" t="s">
        <v>240</v>
      </c>
      <c r="E210" s="157" t="s">
        <v>453</v>
      </c>
      <c r="F210" s="158" t="s">
        <v>454</v>
      </c>
      <c r="G210" s="159" t="s">
        <v>229</v>
      </c>
      <c r="H210" s="160">
        <v>87.879</v>
      </c>
      <c r="I210" s="161"/>
      <c r="J210" s="162">
        <f>ROUND(I210*H210,2)</f>
        <v>0</v>
      </c>
      <c r="K210" s="158" t="s">
        <v>216</v>
      </c>
      <c r="L210" s="163"/>
      <c r="M210" s="164" t="s">
        <v>19</v>
      </c>
      <c r="N210" s="165" t="s">
        <v>43</v>
      </c>
      <c r="P210" s="139">
        <f>O210*H210</f>
        <v>0</v>
      </c>
      <c r="Q210" s="139">
        <v>0.0019</v>
      </c>
      <c r="R210" s="139">
        <f>Q210*H210</f>
        <v>0.1669701</v>
      </c>
      <c r="S210" s="139">
        <v>0</v>
      </c>
      <c r="T210" s="140">
        <f>S210*H210</f>
        <v>0</v>
      </c>
      <c r="AR210" s="141" t="s">
        <v>405</v>
      </c>
      <c r="AT210" s="141" t="s">
        <v>240</v>
      </c>
      <c r="AU210" s="141" t="s">
        <v>81</v>
      </c>
      <c r="AY210" s="16" t="s">
        <v>210</v>
      </c>
      <c r="BE210" s="142">
        <f>IF(N210="základní",J210,0)</f>
        <v>0</v>
      </c>
      <c r="BF210" s="142">
        <f>IF(N210="snížená",J210,0)</f>
        <v>0</v>
      </c>
      <c r="BG210" s="142">
        <f>IF(N210="zákl. přenesená",J210,0)</f>
        <v>0</v>
      </c>
      <c r="BH210" s="142">
        <f>IF(N210="sníž. přenesená",J210,0)</f>
        <v>0</v>
      </c>
      <c r="BI210" s="142">
        <f>IF(N210="nulová",J210,0)</f>
        <v>0</v>
      </c>
      <c r="BJ210" s="16" t="s">
        <v>79</v>
      </c>
      <c r="BK210" s="142">
        <f>ROUND(I210*H210,2)</f>
        <v>0</v>
      </c>
      <c r="BL210" s="16" t="s">
        <v>311</v>
      </c>
      <c r="BM210" s="141" t="s">
        <v>2953</v>
      </c>
    </row>
    <row r="211" spans="2:47" s="1" customFormat="1" ht="19.2">
      <c r="B211" s="31"/>
      <c r="D211" s="143" t="s">
        <v>219</v>
      </c>
      <c r="F211" s="144" t="s">
        <v>454</v>
      </c>
      <c r="I211" s="145"/>
      <c r="L211" s="31"/>
      <c r="M211" s="146"/>
      <c r="T211" s="52"/>
      <c r="AT211" s="16" t="s">
        <v>219</v>
      </c>
      <c r="AU211" s="16" t="s">
        <v>81</v>
      </c>
    </row>
    <row r="212" spans="2:51" s="12" customFormat="1" ht="10.2">
      <c r="B212" s="149"/>
      <c r="D212" s="143" t="s">
        <v>223</v>
      </c>
      <c r="F212" s="151" t="s">
        <v>2954</v>
      </c>
      <c r="H212" s="152">
        <v>87.879</v>
      </c>
      <c r="I212" s="153"/>
      <c r="L212" s="149"/>
      <c r="M212" s="154"/>
      <c r="T212" s="155"/>
      <c r="AT212" s="150" t="s">
        <v>223</v>
      </c>
      <c r="AU212" s="150" t="s">
        <v>81</v>
      </c>
      <c r="AV212" s="12" t="s">
        <v>81</v>
      </c>
      <c r="AW212" s="12" t="s">
        <v>4</v>
      </c>
      <c r="AX212" s="12" t="s">
        <v>79</v>
      </c>
      <c r="AY212" s="150" t="s">
        <v>210</v>
      </c>
    </row>
    <row r="213" spans="2:65" s="1" customFormat="1" ht="24.15" customHeight="1">
      <c r="B213" s="31"/>
      <c r="C213" s="130" t="s">
        <v>408</v>
      </c>
      <c r="D213" s="130" t="s">
        <v>212</v>
      </c>
      <c r="E213" s="131" t="s">
        <v>458</v>
      </c>
      <c r="F213" s="132" t="s">
        <v>459</v>
      </c>
      <c r="G213" s="133" t="s">
        <v>229</v>
      </c>
      <c r="H213" s="134">
        <v>10.62</v>
      </c>
      <c r="I213" s="135"/>
      <c r="J213" s="136">
        <f>ROUND(I213*H213,2)</f>
        <v>0</v>
      </c>
      <c r="K213" s="132" t="s">
        <v>216</v>
      </c>
      <c r="L213" s="31"/>
      <c r="M213" s="137" t="s">
        <v>19</v>
      </c>
      <c r="N213" s="138" t="s">
        <v>43</v>
      </c>
      <c r="P213" s="139">
        <f>O213*H213</f>
        <v>0</v>
      </c>
      <c r="Q213" s="139">
        <v>0.0005</v>
      </c>
      <c r="R213" s="139">
        <f>Q213*H213</f>
        <v>0.00531</v>
      </c>
      <c r="S213" s="139">
        <v>0</v>
      </c>
      <c r="T213" s="140">
        <f>S213*H213</f>
        <v>0</v>
      </c>
      <c r="AR213" s="141" t="s">
        <v>311</v>
      </c>
      <c r="AT213" s="141" t="s">
        <v>212</v>
      </c>
      <c r="AU213" s="141" t="s">
        <v>81</v>
      </c>
      <c r="AY213" s="16" t="s">
        <v>210</v>
      </c>
      <c r="BE213" s="142">
        <f>IF(N213="základní",J213,0)</f>
        <v>0</v>
      </c>
      <c r="BF213" s="142">
        <f>IF(N213="snížená",J213,0)</f>
        <v>0</v>
      </c>
      <c r="BG213" s="142">
        <f>IF(N213="zákl. přenesená",J213,0)</f>
        <v>0</v>
      </c>
      <c r="BH213" s="142">
        <f>IF(N213="sníž. přenesená",J213,0)</f>
        <v>0</v>
      </c>
      <c r="BI213" s="142">
        <f>IF(N213="nulová",J213,0)</f>
        <v>0</v>
      </c>
      <c r="BJ213" s="16" t="s">
        <v>79</v>
      </c>
      <c r="BK213" s="142">
        <f>ROUND(I213*H213,2)</f>
        <v>0</v>
      </c>
      <c r="BL213" s="16" t="s">
        <v>311</v>
      </c>
      <c r="BM213" s="141" t="s">
        <v>2955</v>
      </c>
    </row>
    <row r="214" spans="2:47" s="1" customFormat="1" ht="28.8">
      <c r="B214" s="31"/>
      <c r="D214" s="143" t="s">
        <v>219</v>
      </c>
      <c r="F214" s="144" t="s">
        <v>461</v>
      </c>
      <c r="I214" s="145"/>
      <c r="L214" s="31"/>
      <c r="M214" s="146"/>
      <c r="T214" s="52"/>
      <c r="AT214" s="16" t="s">
        <v>219</v>
      </c>
      <c r="AU214" s="16" t="s">
        <v>81</v>
      </c>
    </row>
    <row r="215" spans="2:47" s="1" customFormat="1" ht="10.2">
      <c r="B215" s="31"/>
      <c r="D215" s="147" t="s">
        <v>221</v>
      </c>
      <c r="F215" s="148" t="s">
        <v>462</v>
      </c>
      <c r="I215" s="145"/>
      <c r="L215" s="31"/>
      <c r="M215" s="146"/>
      <c r="T215" s="52"/>
      <c r="AT215" s="16" t="s">
        <v>221</v>
      </c>
      <c r="AU215" s="16" t="s">
        <v>81</v>
      </c>
    </row>
    <row r="216" spans="2:51" s="12" customFormat="1" ht="10.2">
      <c r="B216" s="149"/>
      <c r="D216" s="143" t="s">
        <v>223</v>
      </c>
      <c r="E216" s="150" t="s">
        <v>19</v>
      </c>
      <c r="F216" s="151" t="s">
        <v>2239</v>
      </c>
      <c r="H216" s="152">
        <v>5.7</v>
      </c>
      <c r="I216" s="153"/>
      <c r="L216" s="149"/>
      <c r="M216" s="154"/>
      <c r="T216" s="155"/>
      <c r="AT216" s="150" t="s">
        <v>223</v>
      </c>
      <c r="AU216" s="150" t="s">
        <v>81</v>
      </c>
      <c r="AV216" s="12" t="s">
        <v>81</v>
      </c>
      <c r="AW216" s="12" t="s">
        <v>33</v>
      </c>
      <c r="AX216" s="12" t="s">
        <v>72</v>
      </c>
      <c r="AY216" s="150" t="s">
        <v>210</v>
      </c>
    </row>
    <row r="217" spans="2:51" s="12" customFormat="1" ht="10.2">
      <c r="B217" s="149"/>
      <c r="D217" s="143" t="s">
        <v>223</v>
      </c>
      <c r="E217" s="150" t="s">
        <v>19</v>
      </c>
      <c r="F217" s="151" t="s">
        <v>2956</v>
      </c>
      <c r="H217" s="152">
        <v>2.92</v>
      </c>
      <c r="I217" s="153"/>
      <c r="L217" s="149"/>
      <c r="M217" s="154"/>
      <c r="T217" s="155"/>
      <c r="AT217" s="150" t="s">
        <v>223</v>
      </c>
      <c r="AU217" s="150" t="s">
        <v>81</v>
      </c>
      <c r="AV217" s="12" t="s">
        <v>81</v>
      </c>
      <c r="AW217" s="12" t="s">
        <v>33</v>
      </c>
      <c r="AX217" s="12" t="s">
        <v>72</v>
      </c>
      <c r="AY217" s="150" t="s">
        <v>210</v>
      </c>
    </row>
    <row r="218" spans="2:51" s="12" customFormat="1" ht="10.2">
      <c r="B218" s="149"/>
      <c r="D218" s="143" t="s">
        <v>223</v>
      </c>
      <c r="E218" s="150" t="s">
        <v>19</v>
      </c>
      <c r="F218" s="151" t="s">
        <v>2957</v>
      </c>
      <c r="H218" s="152">
        <v>2</v>
      </c>
      <c r="I218" s="153"/>
      <c r="L218" s="149"/>
      <c r="M218" s="154"/>
      <c r="T218" s="155"/>
      <c r="AT218" s="150" t="s">
        <v>223</v>
      </c>
      <c r="AU218" s="150" t="s">
        <v>81</v>
      </c>
      <c r="AV218" s="12" t="s">
        <v>81</v>
      </c>
      <c r="AW218" s="12" t="s">
        <v>33</v>
      </c>
      <c r="AX218" s="12" t="s">
        <v>72</v>
      </c>
      <c r="AY218" s="150" t="s">
        <v>210</v>
      </c>
    </row>
    <row r="219" spans="2:51" s="13" customFormat="1" ht="10.2">
      <c r="B219" s="167"/>
      <c r="D219" s="143" t="s">
        <v>223</v>
      </c>
      <c r="E219" s="168" t="s">
        <v>19</v>
      </c>
      <c r="F219" s="169" t="s">
        <v>326</v>
      </c>
      <c r="H219" s="170">
        <v>10.620000000000001</v>
      </c>
      <c r="I219" s="171"/>
      <c r="L219" s="167"/>
      <c r="M219" s="172"/>
      <c r="T219" s="173"/>
      <c r="AT219" s="168" t="s">
        <v>223</v>
      </c>
      <c r="AU219" s="168" t="s">
        <v>81</v>
      </c>
      <c r="AV219" s="13" t="s">
        <v>217</v>
      </c>
      <c r="AW219" s="13" t="s">
        <v>33</v>
      </c>
      <c r="AX219" s="13" t="s">
        <v>79</v>
      </c>
      <c r="AY219" s="168" t="s">
        <v>210</v>
      </c>
    </row>
    <row r="220" spans="2:65" s="1" customFormat="1" ht="24.15" customHeight="1">
      <c r="B220" s="31"/>
      <c r="C220" s="156" t="s">
        <v>414</v>
      </c>
      <c r="D220" s="156" t="s">
        <v>240</v>
      </c>
      <c r="E220" s="157" t="s">
        <v>453</v>
      </c>
      <c r="F220" s="158" t="s">
        <v>454</v>
      </c>
      <c r="G220" s="159" t="s">
        <v>229</v>
      </c>
      <c r="H220" s="160">
        <v>12.744</v>
      </c>
      <c r="I220" s="161"/>
      <c r="J220" s="162">
        <f>ROUND(I220*H220,2)</f>
        <v>0</v>
      </c>
      <c r="K220" s="158" t="s">
        <v>216</v>
      </c>
      <c r="L220" s="163"/>
      <c r="M220" s="164" t="s">
        <v>19</v>
      </c>
      <c r="N220" s="165" t="s">
        <v>43</v>
      </c>
      <c r="P220" s="139">
        <f>O220*H220</f>
        <v>0</v>
      </c>
      <c r="Q220" s="139">
        <v>0.0019</v>
      </c>
      <c r="R220" s="139">
        <f>Q220*H220</f>
        <v>0.0242136</v>
      </c>
      <c r="S220" s="139">
        <v>0</v>
      </c>
      <c r="T220" s="140">
        <f>S220*H220</f>
        <v>0</v>
      </c>
      <c r="AR220" s="141" t="s">
        <v>405</v>
      </c>
      <c r="AT220" s="141" t="s">
        <v>240</v>
      </c>
      <c r="AU220" s="141" t="s">
        <v>81</v>
      </c>
      <c r="AY220" s="16" t="s">
        <v>210</v>
      </c>
      <c r="BE220" s="142">
        <f>IF(N220="základní",J220,0)</f>
        <v>0</v>
      </c>
      <c r="BF220" s="142">
        <f>IF(N220="snížená",J220,0)</f>
        <v>0</v>
      </c>
      <c r="BG220" s="142">
        <f>IF(N220="zákl. přenesená",J220,0)</f>
        <v>0</v>
      </c>
      <c r="BH220" s="142">
        <f>IF(N220="sníž. přenesená",J220,0)</f>
        <v>0</v>
      </c>
      <c r="BI220" s="142">
        <f>IF(N220="nulová",J220,0)</f>
        <v>0</v>
      </c>
      <c r="BJ220" s="16" t="s">
        <v>79</v>
      </c>
      <c r="BK220" s="142">
        <f>ROUND(I220*H220,2)</f>
        <v>0</v>
      </c>
      <c r="BL220" s="16" t="s">
        <v>311</v>
      </c>
      <c r="BM220" s="141" t="s">
        <v>2958</v>
      </c>
    </row>
    <row r="221" spans="2:47" s="1" customFormat="1" ht="19.2">
      <c r="B221" s="31"/>
      <c r="D221" s="143" t="s">
        <v>219</v>
      </c>
      <c r="F221" s="144" t="s">
        <v>454</v>
      </c>
      <c r="I221" s="145"/>
      <c r="L221" s="31"/>
      <c r="M221" s="146"/>
      <c r="T221" s="52"/>
      <c r="AT221" s="16" t="s">
        <v>219</v>
      </c>
      <c r="AU221" s="16" t="s">
        <v>81</v>
      </c>
    </row>
    <row r="222" spans="2:51" s="12" customFormat="1" ht="10.2">
      <c r="B222" s="149"/>
      <c r="D222" s="143" t="s">
        <v>223</v>
      </c>
      <c r="F222" s="151" t="s">
        <v>2959</v>
      </c>
      <c r="H222" s="152">
        <v>12.744</v>
      </c>
      <c r="I222" s="153"/>
      <c r="L222" s="149"/>
      <c r="M222" s="154"/>
      <c r="T222" s="155"/>
      <c r="AT222" s="150" t="s">
        <v>223</v>
      </c>
      <c r="AU222" s="150" t="s">
        <v>81</v>
      </c>
      <c r="AV222" s="12" t="s">
        <v>81</v>
      </c>
      <c r="AW222" s="12" t="s">
        <v>4</v>
      </c>
      <c r="AX222" s="12" t="s">
        <v>79</v>
      </c>
      <c r="AY222" s="150" t="s">
        <v>210</v>
      </c>
    </row>
    <row r="223" spans="2:65" s="1" customFormat="1" ht="24.15" customHeight="1">
      <c r="B223" s="31"/>
      <c r="C223" s="130" t="s">
        <v>405</v>
      </c>
      <c r="D223" s="130" t="s">
        <v>212</v>
      </c>
      <c r="E223" s="131" t="s">
        <v>470</v>
      </c>
      <c r="F223" s="132" t="s">
        <v>471</v>
      </c>
      <c r="G223" s="133" t="s">
        <v>332</v>
      </c>
      <c r="H223" s="134">
        <v>0.208</v>
      </c>
      <c r="I223" s="135"/>
      <c r="J223" s="136">
        <f>ROUND(I223*H223,2)</f>
        <v>0</v>
      </c>
      <c r="K223" s="132" t="s">
        <v>216</v>
      </c>
      <c r="L223" s="31"/>
      <c r="M223" s="137" t="s">
        <v>19</v>
      </c>
      <c r="N223" s="138" t="s">
        <v>43</v>
      </c>
      <c r="P223" s="139">
        <f>O223*H223</f>
        <v>0</v>
      </c>
      <c r="Q223" s="139">
        <v>0</v>
      </c>
      <c r="R223" s="139">
        <f>Q223*H223</f>
        <v>0</v>
      </c>
      <c r="S223" s="139">
        <v>0</v>
      </c>
      <c r="T223" s="140">
        <f>S223*H223</f>
        <v>0</v>
      </c>
      <c r="AR223" s="141" t="s">
        <v>311</v>
      </c>
      <c r="AT223" s="141" t="s">
        <v>212</v>
      </c>
      <c r="AU223" s="141" t="s">
        <v>81</v>
      </c>
      <c r="AY223" s="16" t="s">
        <v>210</v>
      </c>
      <c r="BE223" s="142">
        <f>IF(N223="základní",J223,0)</f>
        <v>0</v>
      </c>
      <c r="BF223" s="142">
        <f>IF(N223="snížená",J223,0)</f>
        <v>0</v>
      </c>
      <c r="BG223" s="142">
        <f>IF(N223="zákl. přenesená",J223,0)</f>
        <v>0</v>
      </c>
      <c r="BH223" s="142">
        <f>IF(N223="sníž. přenesená",J223,0)</f>
        <v>0</v>
      </c>
      <c r="BI223" s="142">
        <f>IF(N223="nulová",J223,0)</f>
        <v>0</v>
      </c>
      <c r="BJ223" s="16" t="s">
        <v>79</v>
      </c>
      <c r="BK223" s="142">
        <f>ROUND(I223*H223,2)</f>
        <v>0</v>
      </c>
      <c r="BL223" s="16" t="s">
        <v>311</v>
      </c>
      <c r="BM223" s="141" t="s">
        <v>2960</v>
      </c>
    </row>
    <row r="224" spans="2:47" s="1" customFormat="1" ht="28.8">
      <c r="B224" s="31"/>
      <c r="D224" s="143" t="s">
        <v>219</v>
      </c>
      <c r="F224" s="144" t="s">
        <v>473</v>
      </c>
      <c r="I224" s="145"/>
      <c r="L224" s="31"/>
      <c r="M224" s="146"/>
      <c r="T224" s="52"/>
      <c r="AT224" s="16" t="s">
        <v>219</v>
      </c>
      <c r="AU224" s="16" t="s">
        <v>81</v>
      </c>
    </row>
    <row r="225" spans="2:47" s="1" customFormat="1" ht="10.2">
      <c r="B225" s="31"/>
      <c r="D225" s="147" t="s">
        <v>221</v>
      </c>
      <c r="F225" s="148" t="s">
        <v>474</v>
      </c>
      <c r="I225" s="145"/>
      <c r="L225" s="31"/>
      <c r="M225" s="146"/>
      <c r="T225" s="52"/>
      <c r="AT225" s="16" t="s">
        <v>221</v>
      </c>
      <c r="AU225" s="16" t="s">
        <v>81</v>
      </c>
    </row>
    <row r="226" spans="2:63" s="11" customFormat="1" ht="22.8" customHeight="1">
      <c r="B226" s="118"/>
      <c r="D226" s="119" t="s">
        <v>71</v>
      </c>
      <c r="E226" s="128" t="s">
        <v>475</v>
      </c>
      <c r="F226" s="128" t="s">
        <v>476</v>
      </c>
      <c r="I226" s="121"/>
      <c r="J226" s="129">
        <f>BK226</f>
        <v>0</v>
      </c>
      <c r="L226" s="118"/>
      <c r="M226" s="123"/>
      <c r="P226" s="124">
        <f>SUM(P227:P272)</f>
        <v>0</v>
      </c>
      <c r="R226" s="124">
        <f>SUM(R227:R272)</f>
        <v>1.10065244</v>
      </c>
      <c r="T226" s="125">
        <f>SUM(T227:T272)</f>
        <v>0.183666</v>
      </c>
      <c r="AR226" s="119" t="s">
        <v>81</v>
      </c>
      <c r="AT226" s="126" t="s">
        <v>71</v>
      </c>
      <c r="AU226" s="126" t="s">
        <v>79</v>
      </c>
      <c r="AY226" s="119" t="s">
        <v>210</v>
      </c>
      <c r="BK226" s="127">
        <f>SUM(BK227:BK272)</f>
        <v>0</v>
      </c>
    </row>
    <row r="227" spans="2:65" s="1" customFormat="1" ht="24.15" customHeight="1">
      <c r="B227" s="31"/>
      <c r="C227" s="130" t="s">
        <v>424</v>
      </c>
      <c r="D227" s="130" t="s">
        <v>212</v>
      </c>
      <c r="E227" s="131" t="s">
        <v>478</v>
      </c>
      <c r="F227" s="132" t="s">
        <v>479</v>
      </c>
      <c r="G227" s="133" t="s">
        <v>229</v>
      </c>
      <c r="H227" s="134">
        <v>111.6</v>
      </c>
      <c r="I227" s="135"/>
      <c r="J227" s="136">
        <f>ROUND(I227*H227,2)</f>
        <v>0</v>
      </c>
      <c r="K227" s="132" t="s">
        <v>216</v>
      </c>
      <c r="L227" s="31"/>
      <c r="M227" s="137" t="s">
        <v>19</v>
      </c>
      <c r="N227" s="138" t="s">
        <v>43</v>
      </c>
      <c r="P227" s="139">
        <f>O227*H227</f>
        <v>0</v>
      </c>
      <c r="Q227" s="139">
        <v>0</v>
      </c>
      <c r="R227" s="139">
        <f>Q227*H227</f>
        <v>0</v>
      </c>
      <c r="S227" s="139">
        <v>0.0014</v>
      </c>
      <c r="T227" s="140">
        <f>S227*H227</f>
        <v>0.15624</v>
      </c>
      <c r="AR227" s="141" t="s">
        <v>311</v>
      </c>
      <c r="AT227" s="141" t="s">
        <v>212</v>
      </c>
      <c r="AU227" s="141" t="s">
        <v>81</v>
      </c>
      <c r="AY227" s="16" t="s">
        <v>210</v>
      </c>
      <c r="BE227" s="142">
        <f>IF(N227="základní",J227,0)</f>
        <v>0</v>
      </c>
      <c r="BF227" s="142">
        <f>IF(N227="snížená",J227,0)</f>
        <v>0</v>
      </c>
      <c r="BG227" s="142">
        <f>IF(N227="zákl. přenesená",J227,0)</f>
        <v>0</v>
      </c>
      <c r="BH227" s="142">
        <f>IF(N227="sníž. přenesená",J227,0)</f>
        <v>0</v>
      </c>
      <c r="BI227" s="142">
        <f>IF(N227="nulová",J227,0)</f>
        <v>0</v>
      </c>
      <c r="BJ227" s="16" t="s">
        <v>79</v>
      </c>
      <c r="BK227" s="142">
        <f>ROUND(I227*H227,2)</f>
        <v>0</v>
      </c>
      <c r="BL227" s="16" t="s">
        <v>311</v>
      </c>
      <c r="BM227" s="141" t="s">
        <v>2961</v>
      </c>
    </row>
    <row r="228" spans="2:47" s="1" customFormat="1" ht="28.8">
      <c r="B228" s="31"/>
      <c r="D228" s="143" t="s">
        <v>219</v>
      </c>
      <c r="F228" s="144" t="s">
        <v>481</v>
      </c>
      <c r="I228" s="145"/>
      <c r="L228" s="31"/>
      <c r="M228" s="146"/>
      <c r="T228" s="52"/>
      <c r="AT228" s="16" t="s">
        <v>219</v>
      </c>
      <c r="AU228" s="16" t="s">
        <v>81</v>
      </c>
    </row>
    <row r="229" spans="2:47" s="1" customFormat="1" ht="10.2">
      <c r="B229" s="31"/>
      <c r="D229" s="147" t="s">
        <v>221</v>
      </c>
      <c r="F229" s="148" t="s">
        <v>482</v>
      </c>
      <c r="I229" s="145"/>
      <c r="L229" s="31"/>
      <c r="M229" s="146"/>
      <c r="T229" s="52"/>
      <c r="AT229" s="16" t="s">
        <v>221</v>
      </c>
      <c r="AU229" s="16" t="s">
        <v>81</v>
      </c>
    </row>
    <row r="230" spans="2:51" s="12" customFormat="1" ht="10.2">
      <c r="B230" s="149"/>
      <c r="D230" s="143" t="s">
        <v>223</v>
      </c>
      <c r="E230" s="150" t="s">
        <v>19</v>
      </c>
      <c r="F230" s="151" t="s">
        <v>2962</v>
      </c>
      <c r="H230" s="152">
        <v>111.6</v>
      </c>
      <c r="I230" s="153"/>
      <c r="L230" s="149"/>
      <c r="M230" s="154"/>
      <c r="T230" s="155"/>
      <c r="AT230" s="150" t="s">
        <v>223</v>
      </c>
      <c r="AU230" s="150" t="s">
        <v>81</v>
      </c>
      <c r="AV230" s="12" t="s">
        <v>81</v>
      </c>
      <c r="AW230" s="12" t="s">
        <v>33</v>
      </c>
      <c r="AX230" s="12" t="s">
        <v>79</v>
      </c>
      <c r="AY230" s="150" t="s">
        <v>210</v>
      </c>
    </row>
    <row r="231" spans="2:65" s="1" customFormat="1" ht="24.15" customHeight="1">
      <c r="B231" s="31"/>
      <c r="C231" s="130" t="s">
        <v>432</v>
      </c>
      <c r="D231" s="130" t="s">
        <v>212</v>
      </c>
      <c r="E231" s="131" t="s">
        <v>485</v>
      </c>
      <c r="F231" s="132" t="s">
        <v>486</v>
      </c>
      <c r="G231" s="133" t="s">
        <v>229</v>
      </c>
      <c r="H231" s="134">
        <v>208.35</v>
      </c>
      <c r="I231" s="135"/>
      <c r="J231" s="136">
        <f>ROUND(I231*H231,2)</f>
        <v>0</v>
      </c>
      <c r="K231" s="132" t="s">
        <v>216</v>
      </c>
      <c r="L231" s="31"/>
      <c r="M231" s="137" t="s">
        <v>19</v>
      </c>
      <c r="N231" s="138" t="s">
        <v>43</v>
      </c>
      <c r="P231" s="139">
        <f>O231*H231</f>
        <v>0</v>
      </c>
      <c r="Q231" s="139">
        <v>0</v>
      </c>
      <c r="R231" s="139">
        <f>Q231*H231</f>
        <v>0</v>
      </c>
      <c r="S231" s="139">
        <v>0</v>
      </c>
      <c r="T231" s="140">
        <f>S231*H231</f>
        <v>0</v>
      </c>
      <c r="AR231" s="141" t="s">
        <v>311</v>
      </c>
      <c r="AT231" s="141" t="s">
        <v>212</v>
      </c>
      <c r="AU231" s="141" t="s">
        <v>81</v>
      </c>
      <c r="AY231" s="16" t="s">
        <v>210</v>
      </c>
      <c r="BE231" s="142">
        <f>IF(N231="základní",J231,0)</f>
        <v>0</v>
      </c>
      <c r="BF231" s="142">
        <f>IF(N231="snížená",J231,0)</f>
        <v>0</v>
      </c>
      <c r="BG231" s="142">
        <f>IF(N231="zákl. přenesená",J231,0)</f>
        <v>0</v>
      </c>
      <c r="BH231" s="142">
        <f>IF(N231="sníž. přenesená",J231,0)</f>
        <v>0</v>
      </c>
      <c r="BI231" s="142">
        <f>IF(N231="nulová",J231,0)</f>
        <v>0</v>
      </c>
      <c r="BJ231" s="16" t="s">
        <v>79</v>
      </c>
      <c r="BK231" s="142">
        <f>ROUND(I231*H231,2)</f>
        <v>0</v>
      </c>
      <c r="BL231" s="16" t="s">
        <v>311</v>
      </c>
      <c r="BM231" s="141" t="s">
        <v>2963</v>
      </c>
    </row>
    <row r="232" spans="2:47" s="1" customFormat="1" ht="28.8">
      <c r="B232" s="31"/>
      <c r="D232" s="143" t="s">
        <v>219</v>
      </c>
      <c r="F232" s="144" t="s">
        <v>488</v>
      </c>
      <c r="I232" s="145"/>
      <c r="L232" s="31"/>
      <c r="M232" s="146"/>
      <c r="T232" s="52"/>
      <c r="AT232" s="16" t="s">
        <v>219</v>
      </c>
      <c r="AU232" s="16" t="s">
        <v>81</v>
      </c>
    </row>
    <row r="233" spans="2:47" s="1" customFormat="1" ht="10.2">
      <c r="B233" s="31"/>
      <c r="D233" s="147" t="s">
        <v>221</v>
      </c>
      <c r="F233" s="148" t="s">
        <v>489</v>
      </c>
      <c r="I233" s="145"/>
      <c r="L233" s="31"/>
      <c r="M233" s="146"/>
      <c r="T233" s="52"/>
      <c r="AT233" s="16" t="s">
        <v>221</v>
      </c>
      <c r="AU233" s="16" t="s">
        <v>81</v>
      </c>
    </row>
    <row r="234" spans="2:51" s="12" customFormat="1" ht="10.2">
      <c r="B234" s="149"/>
      <c r="D234" s="143" t="s">
        <v>223</v>
      </c>
      <c r="E234" s="150" t="s">
        <v>19</v>
      </c>
      <c r="F234" s="151" t="s">
        <v>2964</v>
      </c>
      <c r="H234" s="152">
        <v>69.45</v>
      </c>
      <c r="I234" s="153"/>
      <c r="L234" s="149"/>
      <c r="M234" s="154"/>
      <c r="T234" s="155"/>
      <c r="AT234" s="150" t="s">
        <v>223</v>
      </c>
      <c r="AU234" s="150" t="s">
        <v>81</v>
      </c>
      <c r="AV234" s="12" t="s">
        <v>81</v>
      </c>
      <c r="AW234" s="12" t="s">
        <v>33</v>
      </c>
      <c r="AX234" s="12" t="s">
        <v>72</v>
      </c>
      <c r="AY234" s="150" t="s">
        <v>210</v>
      </c>
    </row>
    <row r="235" spans="2:51" s="13" customFormat="1" ht="10.2">
      <c r="B235" s="167"/>
      <c r="D235" s="143" t="s">
        <v>223</v>
      </c>
      <c r="E235" s="168" t="s">
        <v>19</v>
      </c>
      <c r="F235" s="169" t="s">
        <v>326</v>
      </c>
      <c r="H235" s="170">
        <v>69.45</v>
      </c>
      <c r="I235" s="171"/>
      <c r="L235" s="167"/>
      <c r="M235" s="172"/>
      <c r="T235" s="173"/>
      <c r="AT235" s="168" t="s">
        <v>223</v>
      </c>
      <c r="AU235" s="168" t="s">
        <v>81</v>
      </c>
      <c r="AV235" s="13" t="s">
        <v>217</v>
      </c>
      <c r="AW235" s="13" t="s">
        <v>33</v>
      </c>
      <c r="AX235" s="13" t="s">
        <v>79</v>
      </c>
      <c r="AY235" s="168" t="s">
        <v>210</v>
      </c>
    </row>
    <row r="236" spans="2:51" s="12" customFormat="1" ht="10.2">
      <c r="B236" s="149"/>
      <c r="D236" s="143" t="s">
        <v>223</v>
      </c>
      <c r="F236" s="151" t="s">
        <v>2965</v>
      </c>
      <c r="H236" s="152">
        <v>208.35</v>
      </c>
      <c r="I236" s="153"/>
      <c r="L236" s="149"/>
      <c r="M236" s="154"/>
      <c r="T236" s="155"/>
      <c r="AT236" s="150" t="s">
        <v>223</v>
      </c>
      <c r="AU236" s="150" t="s">
        <v>81</v>
      </c>
      <c r="AV236" s="12" t="s">
        <v>81</v>
      </c>
      <c r="AW236" s="12" t="s">
        <v>4</v>
      </c>
      <c r="AX236" s="12" t="s">
        <v>79</v>
      </c>
      <c r="AY236" s="150" t="s">
        <v>210</v>
      </c>
    </row>
    <row r="237" spans="2:65" s="1" customFormat="1" ht="33" customHeight="1">
      <c r="B237" s="31"/>
      <c r="C237" s="156" t="s">
        <v>439</v>
      </c>
      <c r="D237" s="156" t="s">
        <v>240</v>
      </c>
      <c r="E237" s="157" t="s">
        <v>492</v>
      </c>
      <c r="F237" s="158" t="s">
        <v>493</v>
      </c>
      <c r="G237" s="159" t="s">
        <v>229</v>
      </c>
      <c r="H237" s="160">
        <v>72.923</v>
      </c>
      <c r="I237" s="161"/>
      <c r="J237" s="162">
        <f>ROUND(I237*H237,2)</f>
        <v>0</v>
      </c>
      <c r="K237" s="158" t="s">
        <v>216</v>
      </c>
      <c r="L237" s="163"/>
      <c r="M237" s="164" t="s">
        <v>19</v>
      </c>
      <c r="N237" s="165" t="s">
        <v>43</v>
      </c>
      <c r="P237" s="139">
        <f>O237*H237</f>
        <v>0</v>
      </c>
      <c r="Q237" s="139">
        <v>0.0018</v>
      </c>
      <c r="R237" s="139">
        <f>Q237*H237</f>
        <v>0.1312614</v>
      </c>
      <c r="S237" s="139">
        <v>0</v>
      </c>
      <c r="T237" s="140">
        <f>S237*H237</f>
        <v>0</v>
      </c>
      <c r="AR237" s="141" t="s">
        <v>405</v>
      </c>
      <c r="AT237" s="141" t="s">
        <v>240</v>
      </c>
      <c r="AU237" s="141" t="s">
        <v>81</v>
      </c>
      <c r="AY237" s="16" t="s">
        <v>210</v>
      </c>
      <c r="BE237" s="142">
        <f>IF(N237="základní",J237,0)</f>
        <v>0</v>
      </c>
      <c r="BF237" s="142">
        <f>IF(N237="snížená",J237,0)</f>
        <v>0</v>
      </c>
      <c r="BG237" s="142">
        <f>IF(N237="zákl. přenesená",J237,0)</f>
        <v>0</v>
      </c>
      <c r="BH237" s="142">
        <f>IF(N237="sníž. přenesená",J237,0)</f>
        <v>0</v>
      </c>
      <c r="BI237" s="142">
        <f>IF(N237="nulová",J237,0)</f>
        <v>0</v>
      </c>
      <c r="BJ237" s="16" t="s">
        <v>79</v>
      </c>
      <c r="BK237" s="142">
        <f>ROUND(I237*H237,2)</f>
        <v>0</v>
      </c>
      <c r="BL237" s="16" t="s">
        <v>311</v>
      </c>
      <c r="BM237" s="141" t="s">
        <v>2966</v>
      </c>
    </row>
    <row r="238" spans="2:47" s="1" customFormat="1" ht="19.2">
      <c r="B238" s="31"/>
      <c r="D238" s="143" t="s">
        <v>219</v>
      </c>
      <c r="F238" s="144" t="s">
        <v>493</v>
      </c>
      <c r="I238" s="145"/>
      <c r="L238" s="31"/>
      <c r="M238" s="146"/>
      <c r="T238" s="52"/>
      <c r="AT238" s="16" t="s">
        <v>219</v>
      </c>
      <c r="AU238" s="16" t="s">
        <v>81</v>
      </c>
    </row>
    <row r="239" spans="2:51" s="12" customFormat="1" ht="10.2">
      <c r="B239" s="149"/>
      <c r="D239" s="143" t="s">
        <v>223</v>
      </c>
      <c r="F239" s="151" t="s">
        <v>2967</v>
      </c>
      <c r="H239" s="152">
        <v>72.923</v>
      </c>
      <c r="I239" s="153"/>
      <c r="L239" s="149"/>
      <c r="M239" s="154"/>
      <c r="T239" s="155"/>
      <c r="AT239" s="150" t="s">
        <v>223</v>
      </c>
      <c r="AU239" s="150" t="s">
        <v>81</v>
      </c>
      <c r="AV239" s="12" t="s">
        <v>81</v>
      </c>
      <c r="AW239" s="12" t="s">
        <v>4</v>
      </c>
      <c r="AX239" s="12" t="s">
        <v>79</v>
      </c>
      <c r="AY239" s="150" t="s">
        <v>210</v>
      </c>
    </row>
    <row r="240" spans="2:65" s="1" customFormat="1" ht="24.15" customHeight="1">
      <c r="B240" s="31"/>
      <c r="C240" s="156" t="s">
        <v>446</v>
      </c>
      <c r="D240" s="156" t="s">
        <v>240</v>
      </c>
      <c r="E240" s="157" t="s">
        <v>497</v>
      </c>
      <c r="F240" s="158" t="s">
        <v>498</v>
      </c>
      <c r="G240" s="159" t="s">
        <v>229</v>
      </c>
      <c r="H240" s="160">
        <v>72.923</v>
      </c>
      <c r="I240" s="161"/>
      <c r="J240" s="162">
        <f>ROUND(I240*H240,2)</f>
        <v>0</v>
      </c>
      <c r="K240" s="158" t="s">
        <v>216</v>
      </c>
      <c r="L240" s="163"/>
      <c r="M240" s="164" t="s">
        <v>19</v>
      </c>
      <c r="N240" s="165" t="s">
        <v>43</v>
      </c>
      <c r="P240" s="139">
        <f>O240*H240</f>
        <v>0</v>
      </c>
      <c r="Q240" s="139">
        <v>0.00168</v>
      </c>
      <c r="R240" s="139">
        <f>Q240*H240</f>
        <v>0.12251064</v>
      </c>
      <c r="S240" s="139">
        <v>0</v>
      </c>
      <c r="T240" s="140">
        <f>S240*H240</f>
        <v>0</v>
      </c>
      <c r="AR240" s="141" t="s">
        <v>405</v>
      </c>
      <c r="AT240" s="141" t="s">
        <v>240</v>
      </c>
      <c r="AU240" s="141" t="s">
        <v>81</v>
      </c>
      <c r="AY240" s="16" t="s">
        <v>210</v>
      </c>
      <c r="BE240" s="142">
        <f>IF(N240="základní",J240,0)</f>
        <v>0</v>
      </c>
      <c r="BF240" s="142">
        <f>IF(N240="snížená",J240,0)</f>
        <v>0</v>
      </c>
      <c r="BG240" s="142">
        <f>IF(N240="zákl. přenesená",J240,0)</f>
        <v>0</v>
      </c>
      <c r="BH240" s="142">
        <f>IF(N240="sníž. přenesená",J240,0)</f>
        <v>0</v>
      </c>
      <c r="BI240" s="142">
        <f>IF(N240="nulová",J240,0)</f>
        <v>0</v>
      </c>
      <c r="BJ240" s="16" t="s">
        <v>79</v>
      </c>
      <c r="BK240" s="142">
        <f>ROUND(I240*H240,2)</f>
        <v>0</v>
      </c>
      <c r="BL240" s="16" t="s">
        <v>311</v>
      </c>
      <c r="BM240" s="141" t="s">
        <v>2968</v>
      </c>
    </row>
    <row r="241" spans="2:47" s="1" customFormat="1" ht="10.2">
      <c r="B241" s="31"/>
      <c r="D241" s="143" t="s">
        <v>219</v>
      </c>
      <c r="F241" s="144" t="s">
        <v>498</v>
      </c>
      <c r="I241" s="145"/>
      <c r="L241" s="31"/>
      <c r="M241" s="146"/>
      <c r="T241" s="52"/>
      <c r="AT241" s="16" t="s">
        <v>219</v>
      </c>
      <c r="AU241" s="16" t="s">
        <v>81</v>
      </c>
    </row>
    <row r="242" spans="2:51" s="12" customFormat="1" ht="10.2">
      <c r="B242" s="149"/>
      <c r="D242" s="143" t="s">
        <v>223</v>
      </c>
      <c r="F242" s="151" t="s">
        <v>2967</v>
      </c>
      <c r="H242" s="152">
        <v>72.923</v>
      </c>
      <c r="I242" s="153"/>
      <c r="L242" s="149"/>
      <c r="M242" s="154"/>
      <c r="T242" s="155"/>
      <c r="AT242" s="150" t="s">
        <v>223</v>
      </c>
      <c r="AU242" s="150" t="s">
        <v>81</v>
      </c>
      <c r="AV242" s="12" t="s">
        <v>81</v>
      </c>
      <c r="AW242" s="12" t="s">
        <v>4</v>
      </c>
      <c r="AX242" s="12" t="s">
        <v>79</v>
      </c>
      <c r="AY242" s="150" t="s">
        <v>210</v>
      </c>
    </row>
    <row r="243" spans="2:65" s="1" customFormat="1" ht="24.15" customHeight="1">
      <c r="B243" s="31"/>
      <c r="C243" s="156" t="s">
        <v>452</v>
      </c>
      <c r="D243" s="156" t="s">
        <v>240</v>
      </c>
      <c r="E243" s="157" t="s">
        <v>501</v>
      </c>
      <c r="F243" s="158" t="s">
        <v>502</v>
      </c>
      <c r="G243" s="159" t="s">
        <v>229</v>
      </c>
      <c r="H243" s="160">
        <v>72.923</v>
      </c>
      <c r="I243" s="161"/>
      <c r="J243" s="162">
        <f>ROUND(I243*H243,2)</f>
        <v>0</v>
      </c>
      <c r="K243" s="158" t="s">
        <v>216</v>
      </c>
      <c r="L243" s="163"/>
      <c r="M243" s="164" t="s">
        <v>19</v>
      </c>
      <c r="N243" s="165" t="s">
        <v>43</v>
      </c>
      <c r="P243" s="139">
        <f>O243*H243</f>
        <v>0</v>
      </c>
      <c r="Q243" s="139">
        <v>0.0028</v>
      </c>
      <c r="R243" s="139">
        <f>Q243*H243</f>
        <v>0.20418440000000002</v>
      </c>
      <c r="S243" s="139">
        <v>0</v>
      </c>
      <c r="T243" s="140">
        <f>S243*H243</f>
        <v>0</v>
      </c>
      <c r="AR243" s="141" t="s">
        <v>405</v>
      </c>
      <c r="AT243" s="141" t="s">
        <v>240</v>
      </c>
      <c r="AU243" s="141" t="s">
        <v>81</v>
      </c>
      <c r="AY243" s="16" t="s">
        <v>210</v>
      </c>
      <c r="BE243" s="142">
        <f>IF(N243="základní",J243,0)</f>
        <v>0</v>
      </c>
      <c r="BF243" s="142">
        <f>IF(N243="snížená",J243,0)</f>
        <v>0</v>
      </c>
      <c r="BG243" s="142">
        <f>IF(N243="zákl. přenesená",J243,0)</f>
        <v>0</v>
      </c>
      <c r="BH243" s="142">
        <f>IF(N243="sníž. přenesená",J243,0)</f>
        <v>0</v>
      </c>
      <c r="BI243" s="142">
        <f>IF(N243="nulová",J243,0)</f>
        <v>0</v>
      </c>
      <c r="BJ243" s="16" t="s">
        <v>79</v>
      </c>
      <c r="BK243" s="142">
        <f>ROUND(I243*H243,2)</f>
        <v>0</v>
      </c>
      <c r="BL243" s="16" t="s">
        <v>311</v>
      </c>
      <c r="BM243" s="141" t="s">
        <v>2969</v>
      </c>
    </row>
    <row r="244" spans="2:47" s="1" customFormat="1" ht="10.2">
      <c r="B244" s="31"/>
      <c r="D244" s="143" t="s">
        <v>219</v>
      </c>
      <c r="F244" s="144" t="s">
        <v>502</v>
      </c>
      <c r="I244" s="145"/>
      <c r="L244" s="31"/>
      <c r="M244" s="146"/>
      <c r="T244" s="52"/>
      <c r="AT244" s="16" t="s">
        <v>219</v>
      </c>
      <c r="AU244" s="16" t="s">
        <v>81</v>
      </c>
    </row>
    <row r="245" spans="2:51" s="12" customFormat="1" ht="10.2">
      <c r="B245" s="149"/>
      <c r="D245" s="143" t="s">
        <v>223</v>
      </c>
      <c r="F245" s="151" t="s">
        <v>2967</v>
      </c>
      <c r="H245" s="152">
        <v>72.923</v>
      </c>
      <c r="I245" s="153"/>
      <c r="L245" s="149"/>
      <c r="M245" s="154"/>
      <c r="T245" s="155"/>
      <c r="AT245" s="150" t="s">
        <v>223</v>
      </c>
      <c r="AU245" s="150" t="s">
        <v>81</v>
      </c>
      <c r="AV245" s="12" t="s">
        <v>81</v>
      </c>
      <c r="AW245" s="12" t="s">
        <v>4</v>
      </c>
      <c r="AX245" s="12" t="s">
        <v>79</v>
      </c>
      <c r="AY245" s="150" t="s">
        <v>210</v>
      </c>
    </row>
    <row r="246" spans="2:65" s="1" customFormat="1" ht="24.15" customHeight="1">
      <c r="B246" s="31"/>
      <c r="C246" s="130" t="s">
        <v>457</v>
      </c>
      <c r="D246" s="130" t="s">
        <v>212</v>
      </c>
      <c r="E246" s="131" t="s">
        <v>505</v>
      </c>
      <c r="F246" s="132" t="s">
        <v>506</v>
      </c>
      <c r="G246" s="133" t="s">
        <v>229</v>
      </c>
      <c r="H246" s="134">
        <v>65.3</v>
      </c>
      <c r="I246" s="135"/>
      <c r="J246" s="136">
        <f>ROUND(I246*H246,2)</f>
        <v>0</v>
      </c>
      <c r="K246" s="132" t="s">
        <v>216</v>
      </c>
      <c r="L246" s="31"/>
      <c r="M246" s="137" t="s">
        <v>19</v>
      </c>
      <c r="N246" s="138" t="s">
        <v>43</v>
      </c>
      <c r="P246" s="139">
        <f>O246*H246</f>
        <v>0</v>
      </c>
      <c r="Q246" s="139">
        <v>0</v>
      </c>
      <c r="R246" s="139">
        <f>Q246*H246</f>
        <v>0</v>
      </c>
      <c r="S246" s="139">
        <v>0.00042</v>
      </c>
      <c r="T246" s="140">
        <f>S246*H246</f>
        <v>0.027426</v>
      </c>
      <c r="AR246" s="141" t="s">
        <v>311</v>
      </c>
      <c r="AT246" s="141" t="s">
        <v>212</v>
      </c>
      <c r="AU246" s="141" t="s">
        <v>81</v>
      </c>
      <c r="AY246" s="16" t="s">
        <v>210</v>
      </c>
      <c r="BE246" s="142">
        <f>IF(N246="základní",J246,0)</f>
        <v>0</v>
      </c>
      <c r="BF246" s="142">
        <f>IF(N246="snížená",J246,0)</f>
        <v>0</v>
      </c>
      <c r="BG246" s="142">
        <f>IF(N246="zákl. přenesená",J246,0)</f>
        <v>0</v>
      </c>
      <c r="BH246" s="142">
        <f>IF(N246="sníž. přenesená",J246,0)</f>
        <v>0</v>
      </c>
      <c r="BI246" s="142">
        <f>IF(N246="nulová",J246,0)</f>
        <v>0</v>
      </c>
      <c r="BJ246" s="16" t="s">
        <v>79</v>
      </c>
      <c r="BK246" s="142">
        <f>ROUND(I246*H246,2)</f>
        <v>0</v>
      </c>
      <c r="BL246" s="16" t="s">
        <v>311</v>
      </c>
      <c r="BM246" s="141" t="s">
        <v>2970</v>
      </c>
    </row>
    <row r="247" spans="2:47" s="1" customFormat="1" ht="38.4">
      <c r="B247" s="31"/>
      <c r="D247" s="143" t="s">
        <v>219</v>
      </c>
      <c r="F247" s="144" t="s">
        <v>508</v>
      </c>
      <c r="I247" s="145"/>
      <c r="L247" s="31"/>
      <c r="M247" s="146"/>
      <c r="T247" s="52"/>
      <c r="AT247" s="16" t="s">
        <v>219</v>
      </c>
      <c r="AU247" s="16" t="s">
        <v>81</v>
      </c>
    </row>
    <row r="248" spans="2:47" s="1" customFormat="1" ht="10.2">
      <c r="B248" s="31"/>
      <c r="D248" s="147" t="s">
        <v>221</v>
      </c>
      <c r="F248" s="148" t="s">
        <v>509</v>
      </c>
      <c r="I248" s="145"/>
      <c r="L248" s="31"/>
      <c r="M248" s="146"/>
      <c r="T248" s="52"/>
      <c r="AT248" s="16" t="s">
        <v>221</v>
      </c>
      <c r="AU248" s="16" t="s">
        <v>81</v>
      </c>
    </row>
    <row r="249" spans="2:51" s="12" customFormat="1" ht="10.2">
      <c r="B249" s="149"/>
      <c r="D249" s="143" t="s">
        <v>223</v>
      </c>
      <c r="E249" s="150" t="s">
        <v>19</v>
      </c>
      <c r="F249" s="151" t="s">
        <v>2940</v>
      </c>
      <c r="H249" s="152">
        <v>65.3</v>
      </c>
      <c r="I249" s="153"/>
      <c r="L249" s="149"/>
      <c r="M249" s="154"/>
      <c r="T249" s="155"/>
      <c r="AT249" s="150" t="s">
        <v>223</v>
      </c>
      <c r="AU249" s="150" t="s">
        <v>81</v>
      </c>
      <c r="AV249" s="12" t="s">
        <v>81</v>
      </c>
      <c r="AW249" s="12" t="s">
        <v>33</v>
      </c>
      <c r="AX249" s="12" t="s">
        <v>79</v>
      </c>
      <c r="AY249" s="150" t="s">
        <v>210</v>
      </c>
    </row>
    <row r="250" spans="2:65" s="1" customFormat="1" ht="24.15" customHeight="1">
      <c r="B250" s="31"/>
      <c r="C250" s="130" t="s">
        <v>466</v>
      </c>
      <c r="D250" s="130" t="s">
        <v>212</v>
      </c>
      <c r="E250" s="131" t="s">
        <v>511</v>
      </c>
      <c r="F250" s="132" t="s">
        <v>512</v>
      </c>
      <c r="G250" s="133" t="s">
        <v>229</v>
      </c>
      <c r="H250" s="134">
        <v>65.3</v>
      </c>
      <c r="I250" s="135"/>
      <c r="J250" s="136">
        <f>ROUND(I250*H250,2)</f>
        <v>0</v>
      </c>
      <c r="K250" s="132" t="s">
        <v>216</v>
      </c>
      <c r="L250" s="31"/>
      <c r="M250" s="137" t="s">
        <v>19</v>
      </c>
      <c r="N250" s="138" t="s">
        <v>43</v>
      </c>
      <c r="P250" s="139">
        <f>O250*H250</f>
        <v>0</v>
      </c>
      <c r="Q250" s="139">
        <v>0</v>
      </c>
      <c r="R250" s="139">
        <f>Q250*H250</f>
        <v>0</v>
      </c>
      <c r="S250" s="139">
        <v>0</v>
      </c>
      <c r="T250" s="140">
        <f>S250*H250</f>
        <v>0</v>
      </c>
      <c r="AR250" s="141" t="s">
        <v>311</v>
      </c>
      <c r="AT250" s="141" t="s">
        <v>212</v>
      </c>
      <c r="AU250" s="141" t="s">
        <v>81</v>
      </c>
      <c r="AY250" s="16" t="s">
        <v>210</v>
      </c>
      <c r="BE250" s="142">
        <f>IF(N250="základní",J250,0)</f>
        <v>0</v>
      </c>
      <c r="BF250" s="142">
        <f>IF(N250="snížená",J250,0)</f>
        <v>0</v>
      </c>
      <c r="BG250" s="142">
        <f>IF(N250="zákl. přenesená",J250,0)</f>
        <v>0</v>
      </c>
      <c r="BH250" s="142">
        <f>IF(N250="sníž. přenesená",J250,0)</f>
        <v>0</v>
      </c>
      <c r="BI250" s="142">
        <f>IF(N250="nulová",J250,0)</f>
        <v>0</v>
      </c>
      <c r="BJ250" s="16" t="s">
        <v>79</v>
      </c>
      <c r="BK250" s="142">
        <f>ROUND(I250*H250,2)</f>
        <v>0</v>
      </c>
      <c r="BL250" s="16" t="s">
        <v>311</v>
      </c>
      <c r="BM250" s="141" t="s">
        <v>2971</v>
      </c>
    </row>
    <row r="251" spans="2:47" s="1" customFormat="1" ht="28.8">
      <c r="B251" s="31"/>
      <c r="D251" s="143" t="s">
        <v>219</v>
      </c>
      <c r="F251" s="144" t="s">
        <v>514</v>
      </c>
      <c r="I251" s="145"/>
      <c r="L251" s="31"/>
      <c r="M251" s="146"/>
      <c r="T251" s="52"/>
      <c r="AT251" s="16" t="s">
        <v>219</v>
      </c>
      <c r="AU251" s="16" t="s">
        <v>81</v>
      </c>
    </row>
    <row r="252" spans="2:47" s="1" customFormat="1" ht="10.2">
      <c r="B252" s="31"/>
      <c r="D252" s="147" t="s">
        <v>221</v>
      </c>
      <c r="F252" s="148" t="s">
        <v>515</v>
      </c>
      <c r="I252" s="145"/>
      <c r="L252" s="31"/>
      <c r="M252" s="146"/>
      <c r="T252" s="52"/>
      <c r="AT252" s="16" t="s">
        <v>221</v>
      </c>
      <c r="AU252" s="16" t="s">
        <v>81</v>
      </c>
    </row>
    <row r="253" spans="2:65" s="1" customFormat="1" ht="24.15" customHeight="1">
      <c r="B253" s="31"/>
      <c r="C253" s="156" t="s">
        <v>469</v>
      </c>
      <c r="D253" s="156" t="s">
        <v>240</v>
      </c>
      <c r="E253" s="157" t="s">
        <v>517</v>
      </c>
      <c r="F253" s="158" t="s">
        <v>518</v>
      </c>
      <c r="G253" s="159" t="s">
        <v>229</v>
      </c>
      <c r="H253" s="160">
        <v>137.13</v>
      </c>
      <c r="I253" s="161"/>
      <c r="J253" s="162">
        <f>ROUND(I253*H253,2)</f>
        <v>0</v>
      </c>
      <c r="K253" s="158" t="s">
        <v>216</v>
      </c>
      <c r="L253" s="163"/>
      <c r="M253" s="164" t="s">
        <v>19</v>
      </c>
      <c r="N253" s="165" t="s">
        <v>43</v>
      </c>
      <c r="P253" s="139">
        <f>O253*H253</f>
        <v>0</v>
      </c>
      <c r="Q253" s="139">
        <v>0.0012</v>
      </c>
      <c r="R253" s="139">
        <f>Q253*H253</f>
        <v>0.16455599999999998</v>
      </c>
      <c r="S253" s="139">
        <v>0</v>
      </c>
      <c r="T253" s="140">
        <f>S253*H253</f>
        <v>0</v>
      </c>
      <c r="AR253" s="141" t="s">
        <v>405</v>
      </c>
      <c r="AT253" s="141" t="s">
        <v>240</v>
      </c>
      <c r="AU253" s="141" t="s">
        <v>81</v>
      </c>
      <c r="AY253" s="16" t="s">
        <v>210</v>
      </c>
      <c r="BE253" s="142">
        <f>IF(N253="základní",J253,0)</f>
        <v>0</v>
      </c>
      <c r="BF253" s="142">
        <f>IF(N253="snížená",J253,0)</f>
        <v>0</v>
      </c>
      <c r="BG253" s="142">
        <f>IF(N253="zákl. přenesená",J253,0)</f>
        <v>0</v>
      </c>
      <c r="BH253" s="142">
        <f>IF(N253="sníž. přenesená",J253,0)</f>
        <v>0</v>
      </c>
      <c r="BI253" s="142">
        <f>IF(N253="nulová",J253,0)</f>
        <v>0</v>
      </c>
      <c r="BJ253" s="16" t="s">
        <v>79</v>
      </c>
      <c r="BK253" s="142">
        <f>ROUND(I253*H253,2)</f>
        <v>0</v>
      </c>
      <c r="BL253" s="16" t="s">
        <v>311</v>
      </c>
      <c r="BM253" s="141" t="s">
        <v>2972</v>
      </c>
    </row>
    <row r="254" spans="2:47" s="1" customFormat="1" ht="10.2">
      <c r="B254" s="31"/>
      <c r="D254" s="143" t="s">
        <v>219</v>
      </c>
      <c r="F254" s="144" t="s">
        <v>518</v>
      </c>
      <c r="I254" s="145"/>
      <c r="L254" s="31"/>
      <c r="M254" s="146"/>
      <c r="T254" s="52"/>
      <c r="AT254" s="16" t="s">
        <v>219</v>
      </c>
      <c r="AU254" s="16" t="s">
        <v>81</v>
      </c>
    </row>
    <row r="255" spans="2:51" s="12" customFormat="1" ht="10.2">
      <c r="B255" s="149"/>
      <c r="D255" s="143" t="s">
        <v>223</v>
      </c>
      <c r="F255" s="151" t="s">
        <v>2973</v>
      </c>
      <c r="H255" s="152">
        <v>137.13</v>
      </c>
      <c r="I255" s="153"/>
      <c r="L255" s="149"/>
      <c r="M255" s="154"/>
      <c r="T255" s="155"/>
      <c r="AT255" s="150" t="s">
        <v>223</v>
      </c>
      <c r="AU255" s="150" t="s">
        <v>81</v>
      </c>
      <c r="AV255" s="12" t="s">
        <v>81</v>
      </c>
      <c r="AW255" s="12" t="s">
        <v>4</v>
      </c>
      <c r="AX255" s="12" t="s">
        <v>79</v>
      </c>
      <c r="AY255" s="150" t="s">
        <v>210</v>
      </c>
    </row>
    <row r="256" spans="2:65" s="1" customFormat="1" ht="33" customHeight="1">
      <c r="B256" s="31"/>
      <c r="C256" s="130" t="s">
        <v>477</v>
      </c>
      <c r="D256" s="130" t="s">
        <v>212</v>
      </c>
      <c r="E256" s="131" t="s">
        <v>530</v>
      </c>
      <c r="F256" s="132" t="s">
        <v>531</v>
      </c>
      <c r="G256" s="133" t="s">
        <v>229</v>
      </c>
      <c r="H256" s="134">
        <v>2</v>
      </c>
      <c r="I256" s="135"/>
      <c r="J256" s="136">
        <f>ROUND(I256*H256,2)</f>
        <v>0</v>
      </c>
      <c r="K256" s="132" t="s">
        <v>216</v>
      </c>
      <c r="L256" s="31"/>
      <c r="M256" s="137" t="s">
        <v>19</v>
      </c>
      <c r="N256" s="138" t="s">
        <v>43</v>
      </c>
      <c r="P256" s="139">
        <f>O256*H256</f>
        <v>0</v>
      </c>
      <c r="Q256" s="139">
        <v>0.00116</v>
      </c>
      <c r="R256" s="139">
        <f>Q256*H256</f>
        <v>0.00232</v>
      </c>
      <c r="S256" s="139">
        <v>0</v>
      </c>
      <c r="T256" s="140">
        <f>S256*H256</f>
        <v>0</v>
      </c>
      <c r="AR256" s="141" t="s">
        <v>311</v>
      </c>
      <c r="AT256" s="141" t="s">
        <v>212</v>
      </c>
      <c r="AU256" s="141" t="s">
        <v>81</v>
      </c>
      <c r="AY256" s="16" t="s">
        <v>210</v>
      </c>
      <c r="BE256" s="142">
        <f>IF(N256="základní",J256,0)</f>
        <v>0</v>
      </c>
      <c r="BF256" s="142">
        <f>IF(N256="snížená",J256,0)</f>
        <v>0</v>
      </c>
      <c r="BG256" s="142">
        <f>IF(N256="zákl. přenesená",J256,0)</f>
        <v>0</v>
      </c>
      <c r="BH256" s="142">
        <f>IF(N256="sníž. přenesená",J256,0)</f>
        <v>0</v>
      </c>
      <c r="BI256" s="142">
        <f>IF(N256="nulová",J256,0)</f>
        <v>0</v>
      </c>
      <c r="BJ256" s="16" t="s">
        <v>79</v>
      </c>
      <c r="BK256" s="142">
        <f>ROUND(I256*H256,2)</f>
        <v>0</v>
      </c>
      <c r="BL256" s="16" t="s">
        <v>311</v>
      </c>
      <c r="BM256" s="141" t="s">
        <v>2974</v>
      </c>
    </row>
    <row r="257" spans="2:47" s="1" customFormat="1" ht="28.8">
      <c r="B257" s="31"/>
      <c r="D257" s="143" t="s">
        <v>219</v>
      </c>
      <c r="F257" s="144" t="s">
        <v>533</v>
      </c>
      <c r="I257" s="145"/>
      <c r="L257" s="31"/>
      <c r="M257" s="146"/>
      <c r="T257" s="52"/>
      <c r="AT257" s="16" t="s">
        <v>219</v>
      </c>
      <c r="AU257" s="16" t="s">
        <v>81</v>
      </c>
    </row>
    <row r="258" spans="2:47" s="1" customFormat="1" ht="10.2">
      <c r="B258" s="31"/>
      <c r="D258" s="147" t="s">
        <v>221</v>
      </c>
      <c r="F258" s="148" t="s">
        <v>534</v>
      </c>
      <c r="I258" s="145"/>
      <c r="L258" s="31"/>
      <c r="M258" s="146"/>
      <c r="T258" s="52"/>
      <c r="AT258" s="16" t="s">
        <v>221</v>
      </c>
      <c r="AU258" s="16" t="s">
        <v>81</v>
      </c>
    </row>
    <row r="259" spans="2:51" s="12" customFormat="1" ht="10.2">
      <c r="B259" s="149"/>
      <c r="D259" s="143" t="s">
        <v>223</v>
      </c>
      <c r="E259" s="150" t="s">
        <v>19</v>
      </c>
      <c r="F259" s="151" t="s">
        <v>2975</v>
      </c>
      <c r="H259" s="152">
        <v>2</v>
      </c>
      <c r="I259" s="153"/>
      <c r="L259" s="149"/>
      <c r="M259" s="154"/>
      <c r="T259" s="155"/>
      <c r="AT259" s="150" t="s">
        <v>223</v>
      </c>
      <c r="AU259" s="150" t="s">
        <v>81</v>
      </c>
      <c r="AV259" s="12" t="s">
        <v>81</v>
      </c>
      <c r="AW259" s="12" t="s">
        <v>33</v>
      </c>
      <c r="AX259" s="12" t="s">
        <v>79</v>
      </c>
      <c r="AY259" s="150" t="s">
        <v>210</v>
      </c>
    </row>
    <row r="260" spans="2:65" s="1" customFormat="1" ht="16.5" customHeight="1">
      <c r="B260" s="31"/>
      <c r="C260" s="156" t="s">
        <v>484</v>
      </c>
      <c r="D260" s="156" t="s">
        <v>240</v>
      </c>
      <c r="E260" s="157" t="s">
        <v>537</v>
      </c>
      <c r="F260" s="158" t="s">
        <v>538</v>
      </c>
      <c r="G260" s="159" t="s">
        <v>215</v>
      </c>
      <c r="H260" s="160">
        <v>0.04</v>
      </c>
      <c r="I260" s="161"/>
      <c r="J260" s="162">
        <f>ROUND(I260*H260,2)</f>
        <v>0</v>
      </c>
      <c r="K260" s="158" t="s">
        <v>216</v>
      </c>
      <c r="L260" s="163"/>
      <c r="M260" s="164" t="s">
        <v>19</v>
      </c>
      <c r="N260" s="165" t="s">
        <v>43</v>
      </c>
      <c r="P260" s="139">
        <f>O260*H260</f>
        <v>0</v>
      </c>
      <c r="Q260" s="139">
        <v>0.02</v>
      </c>
      <c r="R260" s="139">
        <f>Q260*H260</f>
        <v>0.0008</v>
      </c>
      <c r="S260" s="139">
        <v>0</v>
      </c>
      <c r="T260" s="140">
        <f>S260*H260</f>
        <v>0</v>
      </c>
      <c r="AR260" s="141" t="s">
        <v>405</v>
      </c>
      <c r="AT260" s="141" t="s">
        <v>240</v>
      </c>
      <c r="AU260" s="141" t="s">
        <v>81</v>
      </c>
      <c r="AY260" s="16" t="s">
        <v>210</v>
      </c>
      <c r="BE260" s="142">
        <f>IF(N260="základní",J260,0)</f>
        <v>0</v>
      </c>
      <c r="BF260" s="142">
        <f>IF(N260="snížená",J260,0)</f>
        <v>0</v>
      </c>
      <c r="BG260" s="142">
        <f>IF(N260="zákl. přenesená",J260,0)</f>
        <v>0</v>
      </c>
      <c r="BH260" s="142">
        <f>IF(N260="sníž. přenesená",J260,0)</f>
        <v>0</v>
      </c>
      <c r="BI260" s="142">
        <f>IF(N260="nulová",J260,0)</f>
        <v>0</v>
      </c>
      <c r="BJ260" s="16" t="s">
        <v>79</v>
      </c>
      <c r="BK260" s="142">
        <f>ROUND(I260*H260,2)</f>
        <v>0</v>
      </c>
      <c r="BL260" s="16" t="s">
        <v>311</v>
      </c>
      <c r="BM260" s="141" t="s">
        <v>2976</v>
      </c>
    </row>
    <row r="261" spans="2:47" s="1" customFormat="1" ht="10.2">
      <c r="B261" s="31"/>
      <c r="D261" s="143" t="s">
        <v>219</v>
      </c>
      <c r="F261" s="144" t="s">
        <v>538</v>
      </c>
      <c r="I261" s="145"/>
      <c r="L261" s="31"/>
      <c r="M261" s="146"/>
      <c r="T261" s="52"/>
      <c r="AT261" s="16" t="s">
        <v>219</v>
      </c>
      <c r="AU261" s="16" t="s">
        <v>81</v>
      </c>
    </row>
    <row r="262" spans="2:51" s="12" customFormat="1" ht="10.2">
      <c r="B262" s="149"/>
      <c r="D262" s="143" t="s">
        <v>223</v>
      </c>
      <c r="E262" s="150" t="s">
        <v>19</v>
      </c>
      <c r="F262" s="151" t="s">
        <v>2977</v>
      </c>
      <c r="H262" s="152">
        <v>0.04</v>
      </c>
      <c r="I262" s="153"/>
      <c r="L262" s="149"/>
      <c r="M262" s="154"/>
      <c r="T262" s="155"/>
      <c r="AT262" s="150" t="s">
        <v>223</v>
      </c>
      <c r="AU262" s="150" t="s">
        <v>81</v>
      </c>
      <c r="AV262" s="12" t="s">
        <v>81</v>
      </c>
      <c r="AW262" s="12" t="s">
        <v>33</v>
      </c>
      <c r="AX262" s="12" t="s">
        <v>79</v>
      </c>
      <c r="AY262" s="150" t="s">
        <v>210</v>
      </c>
    </row>
    <row r="263" spans="2:65" s="1" customFormat="1" ht="24.15" customHeight="1">
      <c r="B263" s="31"/>
      <c r="C263" s="130" t="s">
        <v>491</v>
      </c>
      <c r="D263" s="130" t="s">
        <v>212</v>
      </c>
      <c r="E263" s="131" t="s">
        <v>542</v>
      </c>
      <c r="F263" s="132" t="s">
        <v>543</v>
      </c>
      <c r="G263" s="133" t="s">
        <v>229</v>
      </c>
      <c r="H263" s="134">
        <v>75.4</v>
      </c>
      <c r="I263" s="135"/>
      <c r="J263" s="136">
        <f>ROUND(I263*H263,2)</f>
        <v>0</v>
      </c>
      <c r="K263" s="132" t="s">
        <v>216</v>
      </c>
      <c r="L263" s="31"/>
      <c r="M263" s="137" t="s">
        <v>19</v>
      </c>
      <c r="N263" s="138" t="s">
        <v>43</v>
      </c>
      <c r="P263" s="139">
        <f>O263*H263</f>
        <v>0</v>
      </c>
      <c r="Q263" s="139">
        <v>0</v>
      </c>
      <c r="R263" s="139">
        <f>Q263*H263</f>
        <v>0</v>
      </c>
      <c r="S263" s="139">
        <v>0</v>
      </c>
      <c r="T263" s="140">
        <f>S263*H263</f>
        <v>0</v>
      </c>
      <c r="AR263" s="141" t="s">
        <v>311</v>
      </c>
      <c r="AT263" s="141" t="s">
        <v>212</v>
      </c>
      <c r="AU263" s="141" t="s">
        <v>81</v>
      </c>
      <c r="AY263" s="16" t="s">
        <v>210</v>
      </c>
      <c r="BE263" s="142">
        <f>IF(N263="základní",J263,0)</f>
        <v>0</v>
      </c>
      <c r="BF263" s="142">
        <f>IF(N263="snížená",J263,0)</f>
        <v>0</v>
      </c>
      <c r="BG263" s="142">
        <f>IF(N263="zákl. přenesená",J263,0)</f>
        <v>0</v>
      </c>
      <c r="BH263" s="142">
        <f>IF(N263="sníž. přenesená",J263,0)</f>
        <v>0</v>
      </c>
      <c r="BI263" s="142">
        <f>IF(N263="nulová",J263,0)</f>
        <v>0</v>
      </c>
      <c r="BJ263" s="16" t="s">
        <v>79</v>
      </c>
      <c r="BK263" s="142">
        <f>ROUND(I263*H263,2)</f>
        <v>0</v>
      </c>
      <c r="BL263" s="16" t="s">
        <v>311</v>
      </c>
      <c r="BM263" s="141" t="s">
        <v>2978</v>
      </c>
    </row>
    <row r="264" spans="2:47" s="1" customFormat="1" ht="28.8">
      <c r="B264" s="31"/>
      <c r="D264" s="143" t="s">
        <v>219</v>
      </c>
      <c r="F264" s="144" t="s">
        <v>545</v>
      </c>
      <c r="I264" s="145"/>
      <c r="L264" s="31"/>
      <c r="M264" s="146"/>
      <c r="T264" s="52"/>
      <c r="AT264" s="16" t="s">
        <v>219</v>
      </c>
      <c r="AU264" s="16" t="s">
        <v>81</v>
      </c>
    </row>
    <row r="265" spans="2:47" s="1" customFormat="1" ht="10.2">
      <c r="B265" s="31"/>
      <c r="D265" s="147" t="s">
        <v>221</v>
      </c>
      <c r="F265" s="148" t="s">
        <v>546</v>
      </c>
      <c r="I265" s="145"/>
      <c r="L265" s="31"/>
      <c r="M265" s="146"/>
      <c r="T265" s="52"/>
      <c r="AT265" s="16" t="s">
        <v>221</v>
      </c>
      <c r="AU265" s="16" t="s">
        <v>81</v>
      </c>
    </row>
    <row r="266" spans="2:51" s="12" customFormat="1" ht="10.2">
      <c r="B266" s="149"/>
      <c r="D266" s="143" t="s">
        <v>223</v>
      </c>
      <c r="E266" s="150" t="s">
        <v>19</v>
      </c>
      <c r="F266" s="151" t="s">
        <v>2949</v>
      </c>
      <c r="H266" s="152">
        <v>75.4</v>
      </c>
      <c r="I266" s="153"/>
      <c r="L266" s="149"/>
      <c r="M266" s="154"/>
      <c r="T266" s="155"/>
      <c r="AT266" s="150" t="s">
        <v>223</v>
      </c>
      <c r="AU266" s="150" t="s">
        <v>81</v>
      </c>
      <c r="AV266" s="12" t="s">
        <v>81</v>
      </c>
      <c r="AW266" s="12" t="s">
        <v>33</v>
      </c>
      <c r="AX266" s="12" t="s">
        <v>79</v>
      </c>
      <c r="AY266" s="150" t="s">
        <v>210</v>
      </c>
    </row>
    <row r="267" spans="2:65" s="1" customFormat="1" ht="24.15" customHeight="1">
      <c r="B267" s="31"/>
      <c r="C267" s="156" t="s">
        <v>496</v>
      </c>
      <c r="D267" s="156" t="s">
        <v>240</v>
      </c>
      <c r="E267" s="157" t="s">
        <v>549</v>
      </c>
      <c r="F267" s="158" t="s">
        <v>550</v>
      </c>
      <c r="G267" s="159" t="s">
        <v>229</v>
      </c>
      <c r="H267" s="160">
        <v>79.17</v>
      </c>
      <c r="I267" s="161"/>
      <c r="J267" s="162">
        <f>ROUND(I267*H267,2)</f>
        <v>0</v>
      </c>
      <c r="K267" s="158" t="s">
        <v>216</v>
      </c>
      <c r="L267" s="163"/>
      <c r="M267" s="164" t="s">
        <v>19</v>
      </c>
      <c r="N267" s="165" t="s">
        <v>43</v>
      </c>
      <c r="P267" s="139">
        <f>O267*H267</f>
        <v>0</v>
      </c>
      <c r="Q267" s="139">
        <v>0.006</v>
      </c>
      <c r="R267" s="139">
        <f>Q267*H267</f>
        <v>0.47502</v>
      </c>
      <c r="S267" s="139">
        <v>0</v>
      </c>
      <c r="T267" s="140">
        <f>S267*H267</f>
        <v>0</v>
      </c>
      <c r="AR267" s="141" t="s">
        <v>405</v>
      </c>
      <c r="AT267" s="141" t="s">
        <v>240</v>
      </c>
      <c r="AU267" s="141" t="s">
        <v>81</v>
      </c>
      <c r="AY267" s="16" t="s">
        <v>210</v>
      </c>
      <c r="BE267" s="142">
        <f>IF(N267="základní",J267,0)</f>
        <v>0</v>
      </c>
      <c r="BF267" s="142">
        <f>IF(N267="snížená",J267,0)</f>
        <v>0</v>
      </c>
      <c r="BG267" s="142">
        <f>IF(N267="zákl. přenesená",J267,0)</f>
        <v>0</v>
      </c>
      <c r="BH267" s="142">
        <f>IF(N267="sníž. přenesená",J267,0)</f>
        <v>0</v>
      </c>
      <c r="BI267" s="142">
        <f>IF(N267="nulová",J267,0)</f>
        <v>0</v>
      </c>
      <c r="BJ267" s="16" t="s">
        <v>79</v>
      </c>
      <c r="BK267" s="142">
        <f>ROUND(I267*H267,2)</f>
        <v>0</v>
      </c>
      <c r="BL267" s="16" t="s">
        <v>311</v>
      </c>
      <c r="BM267" s="141" t="s">
        <v>2979</v>
      </c>
    </row>
    <row r="268" spans="2:47" s="1" customFormat="1" ht="19.2">
      <c r="B268" s="31"/>
      <c r="D268" s="143" t="s">
        <v>219</v>
      </c>
      <c r="F268" s="144" t="s">
        <v>550</v>
      </c>
      <c r="I268" s="145"/>
      <c r="L268" s="31"/>
      <c r="M268" s="146"/>
      <c r="T268" s="52"/>
      <c r="AT268" s="16" t="s">
        <v>219</v>
      </c>
      <c r="AU268" s="16" t="s">
        <v>81</v>
      </c>
    </row>
    <row r="269" spans="2:51" s="12" customFormat="1" ht="10.2">
      <c r="B269" s="149"/>
      <c r="D269" s="143" t="s">
        <v>223</v>
      </c>
      <c r="F269" s="151" t="s">
        <v>2980</v>
      </c>
      <c r="H269" s="152">
        <v>79.17</v>
      </c>
      <c r="I269" s="153"/>
      <c r="L269" s="149"/>
      <c r="M269" s="154"/>
      <c r="T269" s="155"/>
      <c r="AT269" s="150" t="s">
        <v>223</v>
      </c>
      <c r="AU269" s="150" t="s">
        <v>81</v>
      </c>
      <c r="AV269" s="12" t="s">
        <v>81</v>
      </c>
      <c r="AW269" s="12" t="s">
        <v>4</v>
      </c>
      <c r="AX269" s="12" t="s">
        <v>79</v>
      </c>
      <c r="AY269" s="150" t="s">
        <v>210</v>
      </c>
    </row>
    <row r="270" spans="2:65" s="1" customFormat="1" ht="24.15" customHeight="1">
      <c r="B270" s="31"/>
      <c r="C270" s="130" t="s">
        <v>500</v>
      </c>
      <c r="D270" s="130" t="s">
        <v>212</v>
      </c>
      <c r="E270" s="131" t="s">
        <v>554</v>
      </c>
      <c r="F270" s="132" t="s">
        <v>555</v>
      </c>
      <c r="G270" s="133" t="s">
        <v>332</v>
      </c>
      <c r="H270" s="134">
        <v>1.101</v>
      </c>
      <c r="I270" s="135"/>
      <c r="J270" s="136">
        <f>ROUND(I270*H270,2)</f>
        <v>0</v>
      </c>
      <c r="K270" s="132" t="s">
        <v>216</v>
      </c>
      <c r="L270" s="31"/>
      <c r="M270" s="137" t="s">
        <v>19</v>
      </c>
      <c r="N270" s="138" t="s">
        <v>43</v>
      </c>
      <c r="P270" s="139">
        <f>O270*H270</f>
        <v>0</v>
      </c>
      <c r="Q270" s="139">
        <v>0</v>
      </c>
      <c r="R270" s="139">
        <f>Q270*H270</f>
        <v>0</v>
      </c>
      <c r="S270" s="139">
        <v>0</v>
      </c>
      <c r="T270" s="140">
        <f>S270*H270</f>
        <v>0</v>
      </c>
      <c r="AR270" s="141" t="s">
        <v>311</v>
      </c>
      <c r="AT270" s="141" t="s">
        <v>212</v>
      </c>
      <c r="AU270" s="141" t="s">
        <v>81</v>
      </c>
      <c r="AY270" s="16" t="s">
        <v>210</v>
      </c>
      <c r="BE270" s="142">
        <f>IF(N270="základní",J270,0)</f>
        <v>0</v>
      </c>
      <c r="BF270" s="142">
        <f>IF(N270="snížená",J270,0)</f>
        <v>0</v>
      </c>
      <c r="BG270" s="142">
        <f>IF(N270="zákl. přenesená",J270,0)</f>
        <v>0</v>
      </c>
      <c r="BH270" s="142">
        <f>IF(N270="sníž. přenesená",J270,0)</f>
        <v>0</v>
      </c>
      <c r="BI270" s="142">
        <f>IF(N270="nulová",J270,0)</f>
        <v>0</v>
      </c>
      <c r="BJ270" s="16" t="s">
        <v>79</v>
      </c>
      <c r="BK270" s="142">
        <f>ROUND(I270*H270,2)</f>
        <v>0</v>
      </c>
      <c r="BL270" s="16" t="s">
        <v>311</v>
      </c>
      <c r="BM270" s="141" t="s">
        <v>2981</v>
      </c>
    </row>
    <row r="271" spans="2:47" s="1" customFormat="1" ht="28.8">
      <c r="B271" s="31"/>
      <c r="D271" s="143" t="s">
        <v>219</v>
      </c>
      <c r="F271" s="144" t="s">
        <v>557</v>
      </c>
      <c r="I271" s="145"/>
      <c r="L271" s="31"/>
      <c r="M271" s="146"/>
      <c r="T271" s="52"/>
      <c r="AT271" s="16" t="s">
        <v>219</v>
      </c>
      <c r="AU271" s="16" t="s">
        <v>81</v>
      </c>
    </row>
    <row r="272" spans="2:47" s="1" customFormat="1" ht="10.2">
      <c r="B272" s="31"/>
      <c r="D272" s="147" t="s">
        <v>221</v>
      </c>
      <c r="F272" s="148" t="s">
        <v>558</v>
      </c>
      <c r="I272" s="145"/>
      <c r="L272" s="31"/>
      <c r="M272" s="146"/>
      <c r="T272" s="52"/>
      <c r="AT272" s="16" t="s">
        <v>221</v>
      </c>
      <c r="AU272" s="16" t="s">
        <v>81</v>
      </c>
    </row>
    <row r="273" spans="2:63" s="11" customFormat="1" ht="22.8" customHeight="1">
      <c r="B273" s="118"/>
      <c r="D273" s="119" t="s">
        <v>71</v>
      </c>
      <c r="E273" s="128" t="s">
        <v>573</v>
      </c>
      <c r="F273" s="128" t="s">
        <v>574</v>
      </c>
      <c r="I273" s="121"/>
      <c r="J273" s="129">
        <f>BK273</f>
        <v>0</v>
      </c>
      <c r="L273" s="118"/>
      <c r="M273" s="123"/>
      <c r="P273" s="124">
        <f>SUM(P274:P286)</f>
        <v>0</v>
      </c>
      <c r="R273" s="124">
        <f>SUM(R274:R286)</f>
        <v>0.00052</v>
      </c>
      <c r="T273" s="125">
        <f>SUM(T274:T286)</f>
        <v>0</v>
      </c>
      <c r="AR273" s="119" t="s">
        <v>81</v>
      </c>
      <c r="AT273" s="126" t="s">
        <v>71</v>
      </c>
      <c r="AU273" s="126" t="s">
        <v>79</v>
      </c>
      <c r="AY273" s="119" t="s">
        <v>210</v>
      </c>
      <c r="BK273" s="127">
        <f>SUM(BK274:BK286)</f>
        <v>0</v>
      </c>
    </row>
    <row r="274" spans="2:65" s="1" customFormat="1" ht="24.15" customHeight="1">
      <c r="B274" s="31"/>
      <c r="C274" s="130" t="s">
        <v>504</v>
      </c>
      <c r="D274" s="130" t="s">
        <v>212</v>
      </c>
      <c r="E274" s="131" t="s">
        <v>576</v>
      </c>
      <c r="F274" s="132" t="s">
        <v>577</v>
      </c>
      <c r="G274" s="133" t="s">
        <v>578</v>
      </c>
      <c r="H274" s="134">
        <v>1</v>
      </c>
      <c r="I274" s="135"/>
      <c r="J274" s="136">
        <f>ROUND(I274*H274,2)</f>
        <v>0</v>
      </c>
      <c r="K274" s="132" t="s">
        <v>216</v>
      </c>
      <c r="L274" s="31"/>
      <c r="M274" s="137" t="s">
        <v>19</v>
      </c>
      <c r="N274" s="138" t="s">
        <v>43</v>
      </c>
      <c r="P274" s="139">
        <f>O274*H274</f>
        <v>0</v>
      </c>
      <c r="Q274" s="139">
        <v>0.00052</v>
      </c>
      <c r="R274" s="139">
        <f>Q274*H274</f>
        <v>0.00052</v>
      </c>
      <c r="S274" s="139">
        <v>0</v>
      </c>
      <c r="T274" s="140">
        <f>S274*H274</f>
        <v>0</v>
      </c>
      <c r="AR274" s="141" t="s">
        <v>311</v>
      </c>
      <c r="AT274" s="141" t="s">
        <v>212</v>
      </c>
      <c r="AU274" s="141" t="s">
        <v>81</v>
      </c>
      <c r="AY274" s="16" t="s">
        <v>210</v>
      </c>
      <c r="BE274" s="142">
        <f>IF(N274="základní",J274,0)</f>
        <v>0</v>
      </c>
      <c r="BF274" s="142">
        <f>IF(N274="snížená",J274,0)</f>
        <v>0</v>
      </c>
      <c r="BG274" s="142">
        <f>IF(N274="zákl. přenesená",J274,0)</f>
        <v>0</v>
      </c>
      <c r="BH274" s="142">
        <f>IF(N274="sníž. přenesená",J274,0)</f>
        <v>0</v>
      </c>
      <c r="BI274" s="142">
        <f>IF(N274="nulová",J274,0)</f>
        <v>0</v>
      </c>
      <c r="BJ274" s="16" t="s">
        <v>79</v>
      </c>
      <c r="BK274" s="142">
        <f>ROUND(I274*H274,2)</f>
        <v>0</v>
      </c>
      <c r="BL274" s="16" t="s">
        <v>311</v>
      </c>
      <c r="BM274" s="141" t="s">
        <v>2982</v>
      </c>
    </row>
    <row r="275" spans="2:47" s="1" customFormat="1" ht="19.2">
      <c r="B275" s="31"/>
      <c r="D275" s="143" t="s">
        <v>219</v>
      </c>
      <c r="F275" s="144" t="s">
        <v>577</v>
      </c>
      <c r="I275" s="145"/>
      <c r="L275" s="31"/>
      <c r="M275" s="146"/>
      <c r="T275" s="52"/>
      <c r="AT275" s="16" t="s">
        <v>219</v>
      </c>
      <c r="AU275" s="16" t="s">
        <v>81</v>
      </c>
    </row>
    <row r="276" spans="2:47" s="1" customFormat="1" ht="10.2">
      <c r="B276" s="31"/>
      <c r="D276" s="147" t="s">
        <v>221</v>
      </c>
      <c r="F276" s="148" t="s">
        <v>580</v>
      </c>
      <c r="I276" s="145"/>
      <c r="L276" s="31"/>
      <c r="M276" s="146"/>
      <c r="T276" s="52"/>
      <c r="AT276" s="16" t="s">
        <v>221</v>
      </c>
      <c r="AU276" s="16" t="s">
        <v>81</v>
      </c>
    </row>
    <row r="277" spans="2:65" s="1" customFormat="1" ht="16.5" customHeight="1">
      <c r="B277" s="31"/>
      <c r="C277" s="130" t="s">
        <v>510</v>
      </c>
      <c r="D277" s="130" t="s">
        <v>212</v>
      </c>
      <c r="E277" s="131" t="s">
        <v>586</v>
      </c>
      <c r="F277" s="132" t="s">
        <v>587</v>
      </c>
      <c r="G277" s="133" t="s">
        <v>297</v>
      </c>
      <c r="H277" s="134">
        <v>1</v>
      </c>
      <c r="I277" s="135"/>
      <c r="J277" s="136">
        <f>ROUND(I277*H277,2)</f>
        <v>0</v>
      </c>
      <c r="K277" s="132" t="s">
        <v>19</v>
      </c>
      <c r="L277" s="31"/>
      <c r="M277" s="137" t="s">
        <v>19</v>
      </c>
      <c r="N277" s="138" t="s">
        <v>43</v>
      </c>
      <c r="P277" s="139">
        <f>O277*H277</f>
        <v>0</v>
      </c>
      <c r="Q277" s="139">
        <v>0</v>
      </c>
      <c r="R277" s="139">
        <f>Q277*H277</f>
        <v>0</v>
      </c>
      <c r="S277" s="139">
        <v>0</v>
      </c>
      <c r="T277" s="140">
        <f>S277*H277</f>
        <v>0</v>
      </c>
      <c r="AR277" s="141" t="s">
        <v>311</v>
      </c>
      <c r="AT277" s="141" t="s">
        <v>212</v>
      </c>
      <c r="AU277" s="141" t="s">
        <v>81</v>
      </c>
      <c r="AY277" s="16" t="s">
        <v>210</v>
      </c>
      <c r="BE277" s="142">
        <f>IF(N277="základní",J277,0)</f>
        <v>0</v>
      </c>
      <c r="BF277" s="142">
        <f>IF(N277="snížená",J277,0)</f>
        <v>0</v>
      </c>
      <c r="BG277" s="142">
        <f>IF(N277="zákl. přenesená",J277,0)</f>
        <v>0</v>
      </c>
      <c r="BH277" s="142">
        <f>IF(N277="sníž. přenesená",J277,0)</f>
        <v>0</v>
      </c>
      <c r="BI277" s="142">
        <f>IF(N277="nulová",J277,0)</f>
        <v>0</v>
      </c>
      <c r="BJ277" s="16" t="s">
        <v>79</v>
      </c>
      <c r="BK277" s="142">
        <f>ROUND(I277*H277,2)</f>
        <v>0</v>
      </c>
      <c r="BL277" s="16" t="s">
        <v>311</v>
      </c>
      <c r="BM277" s="141" t="s">
        <v>2983</v>
      </c>
    </row>
    <row r="278" spans="2:47" s="1" customFormat="1" ht="10.2">
      <c r="B278" s="31"/>
      <c r="D278" s="143" t="s">
        <v>219</v>
      </c>
      <c r="F278" s="144" t="s">
        <v>587</v>
      </c>
      <c r="I278" s="145"/>
      <c r="L278" s="31"/>
      <c r="M278" s="146"/>
      <c r="T278" s="52"/>
      <c r="AT278" s="16" t="s">
        <v>219</v>
      </c>
      <c r="AU278" s="16" t="s">
        <v>81</v>
      </c>
    </row>
    <row r="279" spans="2:65" s="1" customFormat="1" ht="16.5" customHeight="1">
      <c r="B279" s="31"/>
      <c r="C279" s="130" t="s">
        <v>516</v>
      </c>
      <c r="D279" s="130" t="s">
        <v>212</v>
      </c>
      <c r="E279" s="131" t="s">
        <v>590</v>
      </c>
      <c r="F279" s="132" t="s">
        <v>591</v>
      </c>
      <c r="G279" s="133" t="s">
        <v>297</v>
      </c>
      <c r="H279" s="134">
        <v>1</v>
      </c>
      <c r="I279" s="135"/>
      <c r="J279" s="136">
        <f>ROUND(I279*H279,2)</f>
        <v>0</v>
      </c>
      <c r="K279" s="132" t="s">
        <v>19</v>
      </c>
      <c r="L279" s="31"/>
      <c r="M279" s="137" t="s">
        <v>19</v>
      </c>
      <c r="N279" s="138" t="s">
        <v>43</v>
      </c>
      <c r="P279" s="139">
        <f>O279*H279</f>
        <v>0</v>
      </c>
      <c r="Q279" s="139">
        <v>0</v>
      </c>
      <c r="R279" s="139">
        <f>Q279*H279</f>
        <v>0</v>
      </c>
      <c r="S279" s="139">
        <v>0</v>
      </c>
      <c r="T279" s="140">
        <f>S279*H279</f>
        <v>0</v>
      </c>
      <c r="AR279" s="141" t="s">
        <v>311</v>
      </c>
      <c r="AT279" s="141" t="s">
        <v>212</v>
      </c>
      <c r="AU279" s="141" t="s">
        <v>81</v>
      </c>
      <c r="AY279" s="16" t="s">
        <v>210</v>
      </c>
      <c r="BE279" s="142">
        <f>IF(N279="základní",J279,0)</f>
        <v>0</v>
      </c>
      <c r="BF279" s="142">
        <f>IF(N279="snížená",J279,0)</f>
        <v>0</v>
      </c>
      <c r="BG279" s="142">
        <f>IF(N279="zákl. přenesená",J279,0)</f>
        <v>0</v>
      </c>
      <c r="BH279" s="142">
        <f>IF(N279="sníž. přenesená",J279,0)</f>
        <v>0</v>
      </c>
      <c r="BI279" s="142">
        <f>IF(N279="nulová",J279,0)</f>
        <v>0</v>
      </c>
      <c r="BJ279" s="16" t="s">
        <v>79</v>
      </c>
      <c r="BK279" s="142">
        <f>ROUND(I279*H279,2)</f>
        <v>0</v>
      </c>
      <c r="BL279" s="16" t="s">
        <v>311</v>
      </c>
      <c r="BM279" s="141" t="s">
        <v>2984</v>
      </c>
    </row>
    <row r="280" spans="2:47" s="1" customFormat="1" ht="10.2">
      <c r="B280" s="31"/>
      <c r="D280" s="143" t="s">
        <v>219</v>
      </c>
      <c r="F280" s="144" t="s">
        <v>591</v>
      </c>
      <c r="I280" s="145"/>
      <c r="L280" s="31"/>
      <c r="M280" s="146"/>
      <c r="T280" s="52"/>
      <c r="AT280" s="16" t="s">
        <v>219</v>
      </c>
      <c r="AU280" s="16" t="s">
        <v>81</v>
      </c>
    </row>
    <row r="281" spans="2:65" s="1" customFormat="1" ht="16.5" customHeight="1">
      <c r="B281" s="31"/>
      <c r="C281" s="130" t="s">
        <v>521</v>
      </c>
      <c r="D281" s="130" t="s">
        <v>212</v>
      </c>
      <c r="E281" s="131" t="s">
        <v>594</v>
      </c>
      <c r="F281" s="132" t="s">
        <v>595</v>
      </c>
      <c r="G281" s="133" t="s">
        <v>297</v>
      </c>
      <c r="H281" s="134">
        <v>1</v>
      </c>
      <c r="I281" s="135"/>
      <c r="J281" s="136">
        <f>ROUND(I281*H281,2)</f>
        <v>0</v>
      </c>
      <c r="K281" s="132" t="s">
        <v>19</v>
      </c>
      <c r="L281" s="31"/>
      <c r="M281" s="137" t="s">
        <v>19</v>
      </c>
      <c r="N281" s="138" t="s">
        <v>43</v>
      </c>
      <c r="P281" s="139">
        <f>O281*H281</f>
        <v>0</v>
      </c>
      <c r="Q281" s="139">
        <v>0</v>
      </c>
      <c r="R281" s="139">
        <f>Q281*H281</f>
        <v>0</v>
      </c>
      <c r="S281" s="139">
        <v>0</v>
      </c>
      <c r="T281" s="140">
        <f>S281*H281</f>
        <v>0</v>
      </c>
      <c r="AR281" s="141" t="s">
        <v>311</v>
      </c>
      <c r="AT281" s="141" t="s">
        <v>212</v>
      </c>
      <c r="AU281" s="141" t="s">
        <v>81</v>
      </c>
      <c r="AY281" s="16" t="s">
        <v>210</v>
      </c>
      <c r="BE281" s="142">
        <f>IF(N281="základní",J281,0)</f>
        <v>0</v>
      </c>
      <c r="BF281" s="142">
        <f>IF(N281="snížená",J281,0)</f>
        <v>0</v>
      </c>
      <c r="BG281" s="142">
        <f>IF(N281="zákl. přenesená",J281,0)</f>
        <v>0</v>
      </c>
      <c r="BH281" s="142">
        <f>IF(N281="sníž. přenesená",J281,0)</f>
        <v>0</v>
      </c>
      <c r="BI281" s="142">
        <f>IF(N281="nulová",J281,0)</f>
        <v>0</v>
      </c>
      <c r="BJ281" s="16" t="s">
        <v>79</v>
      </c>
      <c r="BK281" s="142">
        <f>ROUND(I281*H281,2)</f>
        <v>0</v>
      </c>
      <c r="BL281" s="16" t="s">
        <v>311</v>
      </c>
      <c r="BM281" s="141" t="s">
        <v>2985</v>
      </c>
    </row>
    <row r="282" spans="2:47" s="1" customFormat="1" ht="10.2">
      <c r="B282" s="31"/>
      <c r="D282" s="143" t="s">
        <v>219</v>
      </c>
      <c r="F282" s="144" t="s">
        <v>595</v>
      </c>
      <c r="I282" s="145"/>
      <c r="L282" s="31"/>
      <c r="M282" s="146"/>
      <c r="T282" s="52"/>
      <c r="AT282" s="16" t="s">
        <v>219</v>
      </c>
      <c r="AU282" s="16" t="s">
        <v>81</v>
      </c>
    </row>
    <row r="283" spans="2:65" s="1" customFormat="1" ht="16.5" customHeight="1">
      <c r="B283" s="31"/>
      <c r="C283" s="130" t="s">
        <v>529</v>
      </c>
      <c r="D283" s="130" t="s">
        <v>212</v>
      </c>
      <c r="E283" s="131" t="s">
        <v>598</v>
      </c>
      <c r="F283" s="132" t="s">
        <v>599</v>
      </c>
      <c r="G283" s="133" t="s">
        <v>297</v>
      </c>
      <c r="H283" s="134">
        <v>2</v>
      </c>
      <c r="I283" s="135"/>
      <c r="J283" s="136">
        <f>ROUND(I283*H283,2)</f>
        <v>0</v>
      </c>
      <c r="K283" s="132" t="s">
        <v>19</v>
      </c>
      <c r="L283" s="31"/>
      <c r="M283" s="137" t="s">
        <v>19</v>
      </c>
      <c r="N283" s="138" t="s">
        <v>43</v>
      </c>
      <c r="P283" s="139">
        <f>O283*H283</f>
        <v>0</v>
      </c>
      <c r="Q283" s="139">
        <v>0</v>
      </c>
      <c r="R283" s="139">
        <f>Q283*H283</f>
        <v>0</v>
      </c>
      <c r="S283" s="139">
        <v>0</v>
      </c>
      <c r="T283" s="140">
        <f>S283*H283</f>
        <v>0</v>
      </c>
      <c r="AR283" s="141" t="s">
        <v>311</v>
      </c>
      <c r="AT283" s="141" t="s">
        <v>212</v>
      </c>
      <c r="AU283" s="141" t="s">
        <v>81</v>
      </c>
      <c r="AY283" s="16" t="s">
        <v>210</v>
      </c>
      <c r="BE283" s="142">
        <f>IF(N283="základní",J283,0)</f>
        <v>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16" t="s">
        <v>79</v>
      </c>
      <c r="BK283" s="142">
        <f>ROUND(I283*H283,2)</f>
        <v>0</v>
      </c>
      <c r="BL283" s="16" t="s">
        <v>311</v>
      </c>
      <c r="BM283" s="141" t="s">
        <v>2986</v>
      </c>
    </row>
    <row r="284" spans="2:47" s="1" customFormat="1" ht="10.2">
      <c r="B284" s="31"/>
      <c r="D284" s="143" t="s">
        <v>219</v>
      </c>
      <c r="F284" s="144" t="s">
        <v>599</v>
      </c>
      <c r="I284" s="145"/>
      <c r="L284" s="31"/>
      <c r="M284" s="146"/>
      <c r="T284" s="52"/>
      <c r="AT284" s="16" t="s">
        <v>219</v>
      </c>
      <c r="AU284" s="16" t="s">
        <v>81</v>
      </c>
    </row>
    <row r="285" spans="2:65" s="1" customFormat="1" ht="16.5" customHeight="1">
      <c r="B285" s="31"/>
      <c r="C285" s="130" t="s">
        <v>536</v>
      </c>
      <c r="D285" s="130" t="s">
        <v>212</v>
      </c>
      <c r="E285" s="131" t="s">
        <v>2282</v>
      </c>
      <c r="F285" s="132" t="s">
        <v>2283</v>
      </c>
      <c r="G285" s="133" t="s">
        <v>297</v>
      </c>
      <c r="H285" s="134">
        <v>1</v>
      </c>
      <c r="I285" s="135"/>
      <c r="J285" s="136">
        <f>ROUND(I285*H285,2)</f>
        <v>0</v>
      </c>
      <c r="K285" s="132" t="s">
        <v>19</v>
      </c>
      <c r="L285" s="31"/>
      <c r="M285" s="137" t="s">
        <v>19</v>
      </c>
      <c r="N285" s="138" t="s">
        <v>43</v>
      </c>
      <c r="P285" s="139">
        <f>O285*H285</f>
        <v>0</v>
      </c>
      <c r="Q285" s="139">
        <v>0</v>
      </c>
      <c r="R285" s="139">
        <f>Q285*H285</f>
        <v>0</v>
      </c>
      <c r="S285" s="139">
        <v>0</v>
      </c>
      <c r="T285" s="140">
        <f>S285*H285</f>
        <v>0</v>
      </c>
      <c r="AR285" s="141" t="s">
        <v>311</v>
      </c>
      <c r="AT285" s="141" t="s">
        <v>212</v>
      </c>
      <c r="AU285" s="141" t="s">
        <v>81</v>
      </c>
      <c r="AY285" s="16" t="s">
        <v>210</v>
      </c>
      <c r="BE285" s="142">
        <f>IF(N285="základní",J285,0)</f>
        <v>0</v>
      </c>
      <c r="BF285" s="142">
        <f>IF(N285="snížená",J285,0)</f>
        <v>0</v>
      </c>
      <c r="BG285" s="142">
        <f>IF(N285="zákl. přenesená",J285,0)</f>
        <v>0</v>
      </c>
      <c r="BH285" s="142">
        <f>IF(N285="sníž. přenesená",J285,0)</f>
        <v>0</v>
      </c>
      <c r="BI285" s="142">
        <f>IF(N285="nulová",J285,0)</f>
        <v>0</v>
      </c>
      <c r="BJ285" s="16" t="s">
        <v>79</v>
      </c>
      <c r="BK285" s="142">
        <f>ROUND(I285*H285,2)</f>
        <v>0</v>
      </c>
      <c r="BL285" s="16" t="s">
        <v>311</v>
      </c>
      <c r="BM285" s="141" t="s">
        <v>2987</v>
      </c>
    </row>
    <row r="286" spans="2:47" s="1" customFormat="1" ht="10.2">
      <c r="B286" s="31"/>
      <c r="D286" s="143" t="s">
        <v>219</v>
      </c>
      <c r="F286" s="144" t="s">
        <v>2283</v>
      </c>
      <c r="I286" s="145"/>
      <c r="L286" s="31"/>
      <c r="M286" s="146"/>
      <c r="T286" s="52"/>
      <c r="AT286" s="16" t="s">
        <v>219</v>
      </c>
      <c r="AU286" s="16" t="s">
        <v>81</v>
      </c>
    </row>
    <row r="287" spans="2:63" s="11" customFormat="1" ht="22.8" customHeight="1">
      <c r="B287" s="118"/>
      <c r="D287" s="119" t="s">
        <v>71</v>
      </c>
      <c r="E287" s="128" t="s">
        <v>617</v>
      </c>
      <c r="F287" s="128" t="s">
        <v>618</v>
      </c>
      <c r="I287" s="121"/>
      <c r="J287" s="129">
        <f>BK287</f>
        <v>0</v>
      </c>
      <c r="L287" s="118"/>
      <c r="M287" s="123"/>
      <c r="P287" s="124">
        <f>SUM(P288:P353)</f>
        <v>0</v>
      </c>
      <c r="R287" s="124">
        <f>SUM(R288:R353)</f>
        <v>1.1409281</v>
      </c>
      <c r="T287" s="125">
        <f>SUM(T288:T353)</f>
        <v>0.30648</v>
      </c>
      <c r="AR287" s="119" t="s">
        <v>81</v>
      </c>
      <c r="AT287" s="126" t="s">
        <v>71</v>
      </c>
      <c r="AU287" s="126" t="s">
        <v>79</v>
      </c>
      <c r="AY287" s="119" t="s">
        <v>210</v>
      </c>
      <c r="BK287" s="127">
        <f>SUM(BK288:BK353)</f>
        <v>0</v>
      </c>
    </row>
    <row r="288" spans="2:65" s="1" customFormat="1" ht="21.75" customHeight="1">
      <c r="B288" s="31"/>
      <c r="C288" s="130" t="s">
        <v>541</v>
      </c>
      <c r="D288" s="130" t="s">
        <v>212</v>
      </c>
      <c r="E288" s="131" t="s">
        <v>620</v>
      </c>
      <c r="F288" s="132" t="s">
        <v>621</v>
      </c>
      <c r="G288" s="133" t="s">
        <v>297</v>
      </c>
      <c r="H288" s="134">
        <v>216</v>
      </c>
      <c r="I288" s="135"/>
      <c r="J288" s="136">
        <f>ROUND(I288*H288,2)</f>
        <v>0</v>
      </c>
      <c r="K288" s="132" t="s">
        <v>216</v>
      </c>
      <c r="L288" s="31"/>
      <c r="M288" s="137" t="s">
        <v>19</v>
      </c>
      <c r="N288" s="138" t="s">
        <v>43</v>
      </c>
      <c r="P288" s="139">
        <f>O288*H288</f>
        <v>0</v>
      </c>
      <c r="Q288" s="139">
        <v>0</v>
      </c>
      <c r="R288" s="139">
        <f>Q288*H288</f>
        <v>0</v>
      </c>
      <c r="S288" s="139">
        <v>0</v>
      </c>
      <c r="T288" s="140">
        <f>S288*H288</f>
        <v>0</v>
      </c>
      <c r="AR288" s="141" t="s">
        <v>311</v>
      </c>
      <c r="AT288" s="141" t="s">
        <v>212</v>
      </c>
      <c r="AU288" s="141" t="s">
        <v>81</v>
      </c>
      <c r="AY288" s="16" t="s">
        <v>210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16" t="s">
        <v>79</v>
      </c>
      <c r="BK288" s="142">
        <f>ROUND(I288*H288,2)</f>
        <v>0</v>
      </c>
      <c r="BL288" s="16" t="s">
        <v>311</v>
      </c>
      <c r="BM288" s="141" t="s">
        <v>2988</v>
      </c>
    </row>
    <row r="289" spans="2:47" s="1" customFormat="1" ht="19.2">
      <c r="B289" s="31"/>
      <c r="D289" s="143" t="s">
        <v>219</v>
      </c>
      <c r="F289" s="144" t="s">
        <v>623</v>
      </c>
      <c r="I289" s="145"/>
      <c r="L289" s="31"/>
      <c r="M289" s="146"/>
      <c r="T289" s="52"/>
      <c r="AT289" s="16" t="s">
        <v>219</v>
      </c>
      <c r="AU289" s="16" t="s">
        <v>81</v>
      </c>
    </row>
    <row r="290" spans="2:47" s="1" customFormat="1" ht="10.2">
      <c r="B290" s="31"/>
      <c r="D290" s="147" t="s">
        <v>221</v>
      </c>
      <c r="F290" s="148" t="s">
        <v>624</v>
      </c>
      <c r="I290" s="145"/>
      <c r="L290" s="31"/>
      <c r="M290" s="146"/>
      <c r="T290" s="52"/>
      <c r="AT290" s="16" t="s">
        <v>221</v>
      </c>
      <c r="AU290" s="16" t="s">
        <v>81</v>
      </c>
    </row>
    <row r="291" spans="2:51" s="12" customFormat="1" ht="10.2">
      <c r="B291" s="149"/>
      <c r="D291" s="143" t="s">
        <v>223</v>
      </c>
      <c r="E291" s="150" t="s">
        <v>19</v>
      </c>
      <c r="F291" s="151" t="s">
        <v>2989</v>
      </c>
      <c r="H291" s="152">
        <v>216</v>
      </c>
      <c r="I291" s="153"/>
      <c r="L291" s="149"/>
      <c r="M291" s="154"/>
      <c r="T291" s="155"/>
      <c r="AT291" s="150" t="s">
        <v>223</v>
      </c>
      <c r="AU291" s="150" t="s">
        <v>81</v>
      </c>
      <c r="AV291" s="12" t="s">
        <v>81</v>
      </c>
      <c r="AW291" s="12" t="s">
        <v>33</v>
      </c>
      <c r="AX291" s="12" t="s">
        <v>79</v>
      </c>
      <c r="AY291" s="150" t="s">
        <v>210</v>
      </c>
    </row>
    <row r="292" spans="2:65" s="1" customFormat="1" ht="16.5" customHeight="1">
      <c r="B292" s="31"/>
      <c r="C292" s="156" t="s">
        <v>548</v>
      </c>
      <c r="D292" s="156" t="s">
        <v>240</v>
      </c>
      <c r="E292" s="157" t="s">
        <v>627</v>
      </c>
      <c r="F292" s="158" t="s">
        <v>628</v>
      </c>
      <c r="G292" s="159" t="s">
        <v>269</v>
      </c>
      <c r="H292" s="160">
        <v>64.8</v>
      </c>
      <c r="I292" s="161"/>
      <c r="J292" s="162">
        <f>ROUND(I292*H292,2)</f>
        <v>0</v>
      </c>
      <c r="K292" s="158" t="s">
        <v>216</v>
      </c>
      <c r="L292" s="163"/>
      <c r="M292" s="164" t="s">
        <v>19</v>
      </c>
      <c r="N292" s="165" t="s">
        <v>43</v>
      </c>
      <c r="P292" s="139">
        <f>O292*H292</f>
        <v>0</v>
      </c>
      <c r="Q292" s="139">
        <v>0.0013</v>
      </c>
      <c r="R292" s="139">
        <f>Q292*H292</f>
        <v>0.08424</v>
      </c>
      <c r="S292" s="139">
        <v>0</v>
      </c>
      <c r="T292" s="140">
        <f>S292*H292</f>
        <v>0</v>
      </c>
      <c r="AR292" s="141" t="s">
        <v>405</v>
      </c>
      <c r="AT292" s="141" t="s">
        <v>240</v>
      </c>
      <c r="AU292" s="141" t="s">
        <v>81</v>
      </c>
      <c r="AY292" s="16" t="s">
        <v>210</v>
      </c>
      <c r="BE292" s="142">
        <f>IF(N292="základní",J292,0)</f>
        <v>0</v>
      </c>
      <c r="BF292" s="142">
        <f>IF(N292="snížená",J292,0)</f>
        <v>0</v>
      </c>
      <c r="BG292" s="142">
        <f>IF(N292="zákl. přenesená",J292,0)</f>
        <v>0</v>
      </c>
      <c r="BH292" s="142">
        <f>IF(N292="sníž. přenesená",J292,0)</f>
        <v>0</v>
      </c>
      <c r="BI292" s="142">
        <f>IF(N292="nulová",J292,0)</f>
        <v>0</v>
      </c>
      <c r="BJ292" s="16" t="s">
        <v>79</v>
      </c>
      <c r="BK292" s="142">
        <f>ROUND(I292*H292,2)</f>
        <v>0</v>
      </c>
      <c r="BL292" s="16" t="s">
        <v>311</v>
      </c>
      <c r="BM292" s="141" t="s">
        <v>2990</v>
      </c>
    </row>
    <row r="293" spans="2:47" s="1" customFormat="1" ht="10.2">
      <c r="B293" s="31"/>
      <c r="D293" s="143" t="s">
        <v>219</v>
      </c>
      <c r="F293" s="144" t="s">
        <v>628</v>
      </c>
      <c r="I293" s="145"/>
      <c r="L293" s="31"/>
      <c r="M293" s="146"/>
      <c r="T293" s="52"/>
      <c r="AT293" s="16" t="s">
        <v>219</v>
      </c>
      <c r="AU293" s="16" t="s">
        <v>81</v>
      </c>
    </row>
    <row r="294" spans="2:51" s="12" customFormat="1" ht="10.2">
      <c r="B294" s="149"/>
      <c r="D294" s="143" t="s">
        <v>223</v>
      </c>
      <c r="F294" s="151" t="s">
        <v>2991</v>
      </c>
      <c r="H294" s="152">
        <v>64.8</v>
      </c>
      <c r="I294" s="153"/>
      <c r="L294" s="149"/>
      <c r="M294" s="154"/>
      <c r="T294" s="155"/>
      <c r="AT294" s="150" t="s">
        <v>223</v>
      </c>
      <c r="AU294" s="150" t="s">
        <v>81</v>
      </c>
      <c r="AV294" s="12" t="s">
        <v>81</v>
      </c>
      <c r="AW294" s="12" t="s">
        <v>4</v>
      </c>
      <c r="AX294" s="12" t="s">
        <v>79</v>
      </c>
      <c r="AY294" s="150" t="s">
        <v>210</v>
      </c>
    </row>
    <row r="295" spans="2:65" s="1" customFormat="1" ht="24.15" customHeight="1">
      <c r="B295" s="31"/>
      <c r="C295" s="156" t="s">
        <v>553</v>
      </c>
      <c r="D295" s="156" t="s">
        <v>240</v>
      </c>
      <c r="E295" s="157" t="s">
        <v>632</v>
      </c>
      <c r="F295" s="158" t="s">
        <v>633</v>
      </c>
      <c r="G295" s="159" t="s">
        <v>634</v>
      </c>
      <c r="H295" s="160">
        <v>4.32</v>
      </c>
      <c r="I295" s="161"/>
      <c r="J295" s="162">
        <f>ROUND(I295*H295,2)</f>
        <v>0</v>
      </c>
      <c r="K295" s="158" t="s">
        <v>216</v>
      </c>
      <c r="L295" s="163"/>
      <c r="M295" s="164" t="s">
        <v>19</v>
      </c>
      <c r="N295" s="165" t="s">
        <v>43</v>
      </c>
      <c r="P295" s="139">
        <f>O295*H295</f>
        <v>0</v>
      </c>
      <c r="Q295" s="139">
        <v>0.00333</v>
      </c>
      <c r="R295" s="139">
        <f>Q295*H295</f>
        <v>0.014385600000000002</v>
      </c>
      <c r="S295" s="139">
        <v>0</v>
      </c>
      <c r="T295" s="140">
        <f>S295*H295</f>
        <v>0</v>
      </c>
      <c r="AR295" s="141" t="s">
        <v>405</v>
      </c>
      <c r="AT295" s="141" t="s">
        <v>240</v>
      </c>
      <c r="AU295" s="141" t="s">
        <v>81</v>
      </c>
      <c r="AY295" s="16" t="s">
        <v>210</v>
      </c>
      <c r="BE295" s="142">
        <f>IF(N295="základní",J295,0)</f>
        <v>0</v>
      </c>
      <c r="BF295" s="142">
        <f>IF(N295="snížená",J295,0)</f>
        <v>0</v>
      </c>
      <c r="BG295" s="142">
        <f>IF(N295="zákl. přenesená",J295,0)</f>
        <v>0</v>
      </c>
      <c r="BH295" s="142">
        <f>IF(N295="sníž. přenesená",J295,0)</f>
        <v>0</v>
      </c>
      <c r="BI295" s="142">
        <f>IF(N295="nulová",J295,0)</f>
        <v>0</v>
      </c>
      <c r="BJ295" s="16" t="s">
        <v>79</v>
      </c>
      <c r="BK295" s="142">
        <f>ROUND(I295*H295,2)</f>
        <v>0</v>
      </c>
      <c r="BL295" s="16" t="s">
        <v>311</v>
      </c>
      <c r="BM295" s="141" t="s">
        <v>2992</v>
      </c>
    </row>
    <row r="296" spans="2:47" s="1" customFormat="1" ht="10.2">
      <c r="B296" s="31"/>
      <c r="D296" s="143" t="s">
        <v>219</v>
      </c>
      <c r="F296" s="144" t="s">
        <v>633</v>
      </c>
      <c r="I296" s="145"/>
      <c r="L296" s="31"/>
      <c r="M296" s="146"/>
      <c r="T296" s="52"/>
      <c r="AT296" s="16" t="s">
        <v>219</v>
      </c>
      <c r="AU296" s="16" t="s">
        <v>81</v>
      </c>
    </row>
    <row r="297" spans="2:51" s="12" customFormat="1" ht="10.2">
      <c r="B297" s="149"/>
      <c r="D297" s="143" t="s">
        <v>223</v>
      </c>
      <c r="E297" s="150" t="s">
        <v>19</v>
      </c>
      <c r="F297" s="151" t="s">
        <v>2993</v>
      </c>
      <c r="H297" s="152">
        <v>4.32</v>
      </c>
      <c r="I297" s="153"/>
      <c r="L297" s="149"/>
      <c r="M297" s="154"/>
      <c r="T297" s="155"/>
      <c r="AT297" s="150" t="s">
        <v>223</v>
      </c>
      <c r="AU297" s="150" t="s">
        <v>81</v>
      </c>
      <c r="AV297" s="12" t="s">
        <v>81</v>
      </c>
      <c r="AW297" s="12" t="s">
        <v>33</v>
      </c>
      <c r="AX297" s="12" t="s">
        <v>79</v>
      </c>
      <c r="AY297" s="150" t="s">
        <v>210</v>
      </c>
    </row>
    <row r="298" spans="2:65" s="1" customFormat="1" ht="24.15" customHeight="1">
      <c r="B298" s="31"/>
      <c r="C298" s="156" t="s">
        <v>561</v>
      </c>
      <c r="D298" s="156" t="s">
        <v>240</v>
      </c>
      <c r="E298" s="157" t="s">
        <v>638</v>
      </c>
      <c r="F298" s="158" t="s">
        <v>639</v>
      </c>
      <c r="G298" s="159" t="s">
        <v>634</v>
      </c>
      <c r="H298" s="160">
        <v>4.32</v>
      </c>
      <c r="I298" s="161"/>
      <c r="J298" s="162">
        <f>ROUND(I298*H298,2)</f>
        <v>0</v>
      </c>
      <c r="K298" s="158" t="s">
        <v>216</v>
      </c>
      <c r="L298" s="163"/>
      <c r="M298" s="164" t="s">
        <v>19</v>
      </c>
      <c r="N298" s="165" t="s">
        <v>43</v>
      </c>
      <c r="P298" s="139">
        <f>O298*H298</f>
        <v>0</v>
      </c>
      <c r="Q298" s="139">
        <v>0.00113</v>
      </c>
      <c r="R298" s="139">
        <f>Q298*H298</f>
        <v>0.0048816</v>
      </c>
      <c r="S298" s="139">
        <v>0</v>
      </c>
      <c r="T298" s="140">
        <f>S298*H298</f>
        <v>0</v>
      </c>
      <c r="AR298" s="141" t="s">
        <v>405</v>
      </c>
      <c r="AT298" s="141" t="s">
        <v>240</v>
      </c>
      <c r="AU298" s="141" t="s">
        <v>81</v>
      </c>
      <c r="AY298" s="16" t="s">
        <v>210</v>
      </c>
      <c r="BE298" s="142">
        <f>IF(N298="základní",J298,0)</f>
        <v>0</v>
      </c>
      <c r="BF298" s="142">
        <f>IF(N298="snížená",J298,0)</f>
        <v>0</v>
      </c>
      <c r="BG298" s="142">
        <f>IF(N298="zákl. přenesená",J298,0)</f>
        <v>0</v>
      </c>
      <c r="BH298" s="142">
        <f>IF(N298="sníž. přenesená",J298,0)</f>
        <v>0</v>
      </c>
      <c r="BI298" s="142">
        <f>IF(N298="nulová",J298,0)</f>
        <v>0</v>
      </c>
      <c r="BJ298" s="16" t="s">
        <v>79</v>
      </c>
      <c r="BK298" s="142">
        <f>ROUND(I298*H298,2)</f>
        <v>0</v>
      </c>
      <c r="BL298" s="16" t="s">
        <v>311</v>
      </c>
      <c r="BM298" s="141" t="s">
        <v>2994</v>
      </c>
    </row>
    <row r="299" spans="2:47" s="1" customFormat="1" ht="10.2">
      <c r="B299" s="31"/>
      <c r="D299" s="143" t="s">
        <v>219</v>
      </c>
      <c r="F299" s="144" t="s">
        <v>639</v>
      </c>
      <c r="I299" s="145"/>
      <c r="L299" s="31"/>
      <c r="M299" s="146"/>
      <c r="T299" s="52"/>
      <c r="AT299" s="16" t="s">
        <v>219</v>
      </c>
      <c r="AU299" s="16" t="s">
        <v>81</v>
      </c>
    </row>
    <row r="300" spans="2:65" s="1" customFormat="1" ht="33" customHeight="1">
      <c r="B300" s="31"/>
      <c r="C300" s="130" t="s">
        <v>569</v>
      </c>
      <c r="D300" s="130" t="s">
        <v>212</v>
      </c>
      <c r="E300" s="131" t="s">
        <v>643</v>
      </c>
      <c r="F300" s="132" t="s">
        <v>644</v>
      </c>
      <c r="G300" s="133" t="s">
        <v>229</v>
      </c>
      <c r="H300" s="134">
        <v>3.13</v>
      </c>
      <c r="I300" s="135"/>
      <c r="J300" s="136">
        <f>ROUND(I300*H300,2)</f>
        <v>0</v>
      </c>
      <c r="K300" s="132" t="s">
        <v>216</v>
      </c>
      <c r="L300" s="31"/>
      <c r="M300" s="137" t="s">
        <v>19</v>
      </c>
      <c r="N300" s="138" t="s">
        <v>43</v>
      </c>
      <c r="P300" s="139">
        <f>O300*H300</f>
        <v>0</v>
      </c>
      <c r="Q300" s="139">
        <v>0</v>
      </c>
      <c r="R300" s="139">
        <f>Q300*H300</f>
        <v>0</v>
      </c>
      <c r="S300" s="139">
        <v>0</v>
      </c>
      <c r="T300" s="140">
        <f>S300*H300</f>
        <v>0</v>
      </c>
      <c r="AR300" s="141" t="s">
        <v>311</v>
      </c>
      <c r="AT300" s="141" t="s">
        <v>212</v>
      </c>
      <c r="AU300" s="141" t="s">
        <v>81</v>
      </c>
      <c r="AY300" s="16" t="s">
        <v>210</v>
      </c>
      <c r="BE300" s="142">
        <f>IF(N300="základní",J300,0)</f>
        <v>0</v>
      </c>
      <c r="BF300" s="142">
        <f>IF(N300="snížená",J300,0)</f>
        <v>0</v>
      </c>
      <c r="BG300" s="142">
        <f>IF(N300="zákl. přenesená",J300,0)</f>
        <v>0</v>
      </c>
      <c r="BH300" s="142">
        <f>IF(N300="sníž. přenesená",J300,0)</f>
        <v>0</v>
      </c>
      <c r="BI300" s="142">
        <f>IF(N300="nulová",J300,0)</f>
        <v>0</v>
      </c>
      <c r="BJ300" s="16" t="s">
        <v>79</v>
      </c>
      <c r="BK300" s="142">
        <f>ROUND(I300*H300,2)</f>
        <v>0</v>
      </c>
      <c r="BL300" s="16" t="s">
        <v>311</v>
      </c>
      <c r="BM300" s="141" t="s">
        <v>2995</v>
      </c>
    </row>
    <row r="301" spans="2:47" s="1" customFormat="1" ht="19.2">
      <c r="B301" s="31"/>
      <c r="D301" s="143" t="s">
        <v>219</v>
      </c>
      <c r="F301" s="144" t="s">
        <v>646</v>
      </c>
      <c r="I301" s="145"/>
      <c r="L301" s="31"/>
      <c r="M301" s="146"/>
      <c r="T301" s="52"/>
      <c r="AT301" s="16" t="s">
        <v>219</v>
      </c>
      <c r="AU301" s="16" t="s">
        <v>81</v>
      </c>
    </row>
    <row r="302" spans="2:47" s="1" customFormat="1" ht="10.2">
      <c r="B302" s="31"/>
      <c r="D302" s="147" t="s">
        <v>221</v>
      </c>
      <c r="F302" s="148" t="s">
        <v>647</v>
      </c>
      <c r="I302" s="145"/>
      <c r="L302" s="31"/>
      <c r="M302" s="146"/>
      <c r="T302" s="52"/>
      <c r="AT302" s="16" t="s">
        <v>221</v>
      </c>
      <c r="AU302" s="16" t="s">
        <v>81</v>
      </c>
    </row>
    <row r="303" spans="2:51" s="12" customFormat="1" ht="10.2">
      <c r="B303" s="149"/>
      <c r="D303" s="143" t="s">
        <v>223</v>
      </c>
      <c r="E303" s="150" t="s">
        <v>19</v>
      </c>
      <c r="F303" s="151" t="s">
        <v>2996</v>
      </c>
      <c r="H303" s="152">
        <v>3.13</v>
      </c>
      <c r="I303" s="153"/>
      <c r="L303" s="149"/>
      <c r="M303" s="154"/>
      <c r="T303" s="155"/>
      <c r="AT303" s="150" t="s">
        <v>223</v>
      </c>
      <c r="AU303" s="150" t="s">
        <v>81</v>
      </c>
      <c r="AV303" s="12" t="s">
        <v>81</v>
      </c>
      <c r="AW303" s="12" t="s">
        <v>33</v>
      </c>
      <c r="AX303" s="12" t="s">
        <v>79</v>
      </c>
      <c r="AY303" s="150" t="s">
        <v>210</v>
      </c>
    </row>
    <row r="304" spans="2:65" s="1" customFormat="1" ht="24.15" customHeight="1">
      <c r="B304" s="31"/>
      <c r="C304" s="156" t="s">
        <v>575</v>
      </c>
      <c r="D304" s="156" t="s">
        <v>240</v>
      </c>
      <c r="E304" s="157" t="s">
        <v>650</v>
      </c>
      <c r="F304" s="158" t="s">
        <v>651</v>
      </c>
      <c r="G304" s="159" t="s">
        <v>229</v>
      </c>
      <c r="H304" s="160">
        <v>3.287</v>
      </c>
      <c r="I304" s="161"/>
      <c r="J304" s="162">
        <f>ROUND(I304*H304,2)</f>
        <v>0</v>
      </c>
      <c r="K304" s="158" t="s">
        <v>216</v>
      </c>
      <c r="L304" s="163"/>
      <c r="M304" s="164" t="s">
        <v>19</v>
      </c>
      <c r="N304" s="165" t="s">
        <v>43</v>
      </c>
      <c r="P304" s="139">
        <f>O304*H304</f>
        <v>0</v>
      </c>
      <c r="Q304" s="139">
        <v>0.0095</v>
      </c>
      <c r="R304" s="139">
        <f>Q304*H304</f>
        <v>0.031226499999999997</v>
      </c>
      <c r="S304" s="139">
        <v>0</v>
      </c>
      <c r="T304" s="140">
        <f>S304*H304</f>
        <v>0</v>
      </c>
      <c r="AR304" s="141" t="s">
        <v>405</v>
      </c>
      <c r="AT304" s="141" t="s">
        <v>240</v>
      </c>
      <c r="AU304" s="141" t="s">
        <v>81</v>
      </c>
      <c r="AY304" s="16" t="s">
        <v>210</v>
      </c>
      <c r="BE304" s="142">
        <f>IF(N304="základní",J304,0)</f>
        <v>0</v>
      </c>
      <c r="BF304" s="142">
        <f>IF(N304="snížená",J304,0)</f>
        <v>0</v>
      </c>
      <c r="BG304" s="142">
        <f>IF(N304="zákl. přenesená",J304,0)</f>
        <v>0</v>
      </c>
      <c r="BH304" s="142">
        <f>IF(N304="sníž. přenesená",J304,0)</f>
        <v>0</v>
      </c>
      <c r="BI304" s="142">
        <f>IF(N304="nulová",J304,0)</f>
        <v>0</v>
      </c>
      <c r="BJ304" s="16" t="s">
        <v>79</v>
      </c>
      <c r="BK304" s="142">
        <f>ROUND(I304*H304,2)</f>
        <v>0</v>
      </c>
      <c r="BL304" s="16" t="s">
        <v>311</v>
      </c>
      <c r="BM304" s="141" t="s">
        <v>2997</v>
      </c>
    </row>
    <row r="305" spans="2:47" s="1" customFormat="1" ht="19.2">
      <c r="B305" s="31"/>
      <c r="D305" s="143" t="s">
        <v>219</v>
      </c>
      <c r="F305" s="144" t="s">
        <v>651</v>
      </c>
      <c r="I305" s="145"/>
      <c r="L305" s="31"/>
      <c r="M305" s="146"/>
      <c r="T305" s="52"/>
      <c r="AT305" s="16" t="s">
        <v>219</v>
      </c>
      <c r="AU305" s="16" t="s">
        <v>81</v>
      </c>
    </row>
    <row r="306" spans="2:51" s="12" customFormat="1" ht="10.2">
      <c r="B306" s="149"/>
      <c r="D306" s="143" t="s">
        <v>223</v>
      </c>
      <c r="F306" s="151" t="s">
        <v>2998</v>
      </c>
      <c r="H306" s="152">
        <v>3.287</v>
      </c>
      <c r="I306" s="153"/>
      <c r="L306" s="149"/>
      <c r="M306" s="154"/>
      <c r="T306" s="155"/>
      <c r="AT306" s="150" t="s">
        <v>223</v>
      </c>
      <c r="AU306" s="150" t="s">
        <v>81</v>
      </c>
      <c r="AV306" s="12" t="s">
        <v>81</v>
      </c>
      <c r="AW306" s="12" t="s">
        <v>4</v>
      </c>
      <c r="AX306" s="12" t="s">
        <v>79</v>
      </c>
      <c r="AY306" s="150" t="s">
        <v>210</v>
      </c>
    </row>
    <row r="307" spans="2:65" s="1" customFormat="1" ht="24.15" customHeight="1">
      <c r="B307" s="31"/>
      <c r="C307" s="130" t="s">
        <v>581</v>
      </c>
      <c r="D307" s="130" t="s">
        <v>212</v>
      </c>
      <c r="E307" s="131" t="s">
        <v>685</v>
      </c>
      <c r="F307" s="132" t="s">
        <v>686</v>
      </c>
      <c r="G307" s="133" t="s">
        <v>269</v>
      </c>
      <c r="H307" s="134">
        <v>171.72</v>
      </c>
      <c r="I307" s="135"/>
      <c r="J307" s="136">
        <f>ROUND(I307*H307,2)</f>
        <v>0</v>
      </c>
      <c r="K307" s="132" t="s">
        <v>216</v>
      </c>
      <c r="L307" s="31"/>
      <c r="M307" s="137" t="s">
        <v>19</v>
      </c>
      <c r="N307" s="138" t="s">
        <v>43</v>
      </c>
      <c r="P307" s="139">
        <f>O307*H307</f>
        <v>0</v>
      </c>
      <c r="Q307" s="139">
        <v>6E-05</v>
      </c>
      <c r="R307" s="139">
        <f>Q307*H307</f>
        <v>0.0103032</v>
      </c>
      <c r="S307" s="139">
        <v>0</v>
      </c>
      <c r="T307" s="140">
        <f>S307*H307</f>
        <v>0</v>
      </c>
      <c r="AR307" s="141" t="s">
        <v>311</v>
      </c>
      <c r="AT307" s="141" t="s">
        <v>212</v>
      </c>
      <c r="AU307" s="141" t="s">
        <v>81</v>
      </c>
      <c r="AY307" s="16" t="s">
        <v>210</v>
      </c>
      <c r="BE307" s="142">
        <f>IF(N307="základní",J307,0)</f>
        <v>0</v>
      </c>
      <c r="BF307" s="142">
        <f>IF(N307="snížená",J307,0)</f>
        <v>0</v>
      </c>
      <c r="BG307" s="142">
        <f>IF(N307="zákl. přenesená",J307,0)</f>
        <v>0</v>
      </c>
      <c r="BH307" s="142">
        <f>IF(N307="sníž. přenesená",J307,0)</f>
        <v>0</v>
      </c>
      <c r="BI307" s="142">
        <f>IF(N307="nulová",J307,0)</f>
        <v>0</v>
      </c>
      <c r="BJ307" s="16" t="s">
        <v>79</v>
      </c>
      <c r="BK307" s="142">
        <f>ROUND(I307*H307,2)</f>
        <v>0</v>
      </c>
      <c r="BL307" s="16" t="s">
        <v>311</v>
      </c>
      <c r="BM307" s="141" t="s">
        <v>2999</v>
      </c>
    </row>
    <row r="308" spans="2:47" s="1" customFormat="1" ht="19.2">
      <c r="B308" s="31"/>
      <c r="D308" s="143" t="s">
        <v>219</v>
      </c>
      <c r="F308" s="144" t="s">
        <v>688</v>
      </c>
      <c r="I308" s="145"/>
      <c r="L308" s="31"/>
      <c r="M308" s="146"/>
      <c r="T308" s="52"/>
      <c r="AT308" s="16" t="s">
        <v>219</v>
      </c>
      <c r="AU308" s="16" t="s">
        <v>81</v>
      </c>
    </row>
    <row r="309" spans="2:47" s="1" customFormat="1" ht="10.2">
      <c r="B309" s="31"/>
      <c r="D309" s="147" t="s">
        <v>221</v>
      </c>
      <c r="F309" s="148" t="s">
        <v>689</v>
      </c>
      <c r="I309" s="145"/>
      <c r="L309" s="31"/>
      <c r="M309" s="146"/>
      <c r="T309" s="52"/>
      <c r="AT309" s="16" t="s">
        <v>221</v>
      </c>
      <c r="AU309" s="16" t="s">
        <v>81</v>
      </c>
    </row>
    <row r="310" spans="2:51" s="12" customFormat="1" ht="10.2">
      <c r="B310" s="149"/>
      <c r="D310" s="143" t="s">
        <v>223</v>
      </c>
      <c r="E310" s="150" t="s">
        <v>19</v>
      </c>
      <c r="F310" s="151" t="s">
        <v>3000</v>
      </c>
      <c r="H310" s="152">
        <v>49.72</v>
      </c>
      <c r="I310" s="153"/>
      <c r="L310" s="149"/>
      <c r="M310" s="154"/>
      <c r="T310" s="155"/>
      <c r="AT310" s="150" t="s">
        <v>223</v>
      </c>
      <c r="AU310" s="150" t="s">
        <v>81</v>
      </c>
      <c r="AV310" s="12" t="s">
        <v>81</v>
      </c>
      <c r="AW310" s="12" t="s">
        <v>33</v>
      </c>
      <c r="AX310" s="12" t="s">
        <v>72</v>
      </c>
      <c r="AY310" s="150" t="s">
        <v>210</v>
      </c>
    </row>
    <row r="311" spans="2:51" s="12" customFormat="1" ht="10.2">
      <c r="B311" s="149"/>
      <c r="D311" s="143" t="s">
        <v>223</v>
      </c>
      <c r="E311" s="150" t="s">
        <v>19</v>
      </c>
      <c r="F311" s="151" t="s">
        <v>3001</v>
      </c>
      <c r="H311" s="152">
        <v>60</v>
      </c>
      <c r="I311" s="153"/>
      <c r="L311" s="149"/>
      <c r="M311" s="154"/>
      <c r="T311" s="155"/>
      <c r="AT311" s="150" t="s">
        <v>223</v>
      </c>
      <c r="AU311" s="150" t="s">
        <v>81</v>
      </c>
      <c r="AV311" s="12" t="s">
        <v>81</v>
      </c>
      <c r="AW311" s="12" t="s">
        <v>33</v>
      </c>
      <c r="AX311" s="12" t="s">
        <v>72</v>
      </c>
      <c r="AY311" s="150" t="s">
        <v>210</v>
      </c>
    </row>
    <row r="312" spans="2:51" s="12" customFormat="1" ht="10.2">
      <c r="B312" s="149"/>
      <c r="D312" s="143" t="s">
        <v>223</v>
      </c>
      <c r="E312" s="150" t="s">
        <v>19</v>
      </c>
      <c r="F312" s="151" t="s">
        <v>3002</v>
      </c>
      <c r="H312" s="152">
        <v>54</v>
      </c>
      <c r="I312" s="153"/>
      <c r="L312" s="149"/>
      <c r="M312" s="154"/>
      <c r="T312" s="155"/>
      <c r="AT312" s="150" t="s">
        <v>223</v>
      </c>
      <c r="AU312" s="150" t="s">
        <v>81</v>
      </c>
      <c r="AV312" s="12" t="s">
        <v>81</v>
      </c>
      <c r="AW312" s="12" t="s">
        <v>33</v>
      </c>
      <c r="AX312" s="12" t="s">
        <v>72</v>
      </c>
      <c r="AY312" s="150" t="s">
        <v>210</v>
      </c>
    </row>
    <row r="313" spans="2:51" s="12" customFormat="1" ht="10.2">
      <c r="B313" s="149"/>
      <c r="D313" s="143" t="s">
        <v>223</v>
      </c>
      <c r="E313" s="150" t="s">
        <v>19</v>
      </c>
      <c r="F313" s="151" t="s">
        <v>3003</v>
      </c>
      <c r="H313" s="152">
        <v>8</v>
      </c>
      <c r="I313" s="153"/>
      <c r="L313" s="149"/>
      <c r="M313" s="154"/>
      <c r="T313" s="155"/>
      <c r="AT313" s="150" t="s">
        <v>223</v>
      </c>
      <c r="AU313" s="150" t="s">
        <v>81</v>
      </c>
      <c r="AV313" s="12" t="s">
        <v>81</v>
      </c>
      <c r="AW313" s="12" t="s">
        <v>33</v>
      </c>
      <c r="AX313" s="12" t="s">
        <v>72</v>
      </c>
      <c r="AY313" s="150" t="s">
        <v>210</v>
      </c>
    </row>
    <row r="314" spans="2:51" s="13" customFormat="1" ht="10.2">
      <c r="B314" s="167"/>
      <c r="D314" s="143" t="s">
        <v>223</v>
      </c>
      <c r="E314" s="168" t="s">
        <v>19</v>
      </c>
      <c r="F314" s="169" t="s">
        <v>326</v>
      </c>
      <c r="H314" s="170">
        <v>171.72</v>
      </c>
      <c r="I314" s="171"/>
      <c r="L314" s="167"/>
      <c r="M314" s="172"/>
      <c r="T314" s="173"/>
      <c r="AT314" s="168" t="s">
        <v>223</v>
      </c>
      <c r="AU314" s="168" t="s">
        <v>81</v>
      </c>
      <c r="AV314" s="13" t="s">
        <v>217</v>
      </c>
      <c r="AW314" s="13" t="s">
        <v>33</v>
      </c>
      <c r="AX314" s="13" t="s">
        <v>79</v>
      </c>
      <c r="AY314" s="168" t="s">
        <v>210</v>
      </c>
    </row>
    <row r="315" spans="2:65" s="1" customFormat="1" ht="24.15" customHeight="1">
      <c r="B315" s="31"/>
      <c r="C315" s="156" t="s">
        <v>585</v>
      </c>
      <c r="D315" s="156" t="s">
        <v>240</v>
      </c>
      <c r="E315" s="157" t="s">
        <v>697</v>
      </c>
      <c r="F315" s="158" t="s">
        <v>698</v>
      </c>
      <c r="G315" s="159" t="s">
        <v>215</v>
      </c>
      <c r="H315" s="160">
        <v>0.856</v>
      </c>
      <c r="I315" s="161"/>
      <c r="J315" s="162">
        <f>ROUND(I315*H315,2)</f>
        <v>0</v>
      </c>
      <c r="K315" s="158" t="s">
        <v>216</v>
      </c>
      <c r="L315" s="163"/>
      <c r="M315" s="164" t="s">
        <v>19</v>
      </c>
      <c r="N315" s="165" t="s">
        <v>43</v>
      </c>
      <c r="P315" s="139">
        <f>O315*H315</f>
        <v>0</v>
      </c>
      <c r="Q315" s="139">
        <v>0.44</v>
      </c>
      <c r="R315" s="139">
        <f>Q315*H315</f>
        <v>0.37664</v>
      </c>
      <c r="S315" s="139">
        <v>0</v>
      </c>
      <c r="T315" s="140">
        <f>S315*H315</f>
        <v>0</v>
      </c>
      <c r="AR315" s="141" t="s">
        <v>405</v>
      </c>
      <c r="AT315" s="141" t="s">
        <v>240</v>
      </c>
      <c r="AU315" s="141" t="s">
        <v>81</v>
      </c>
      <c r="AY315" s="16" t="s">
        <v>210</v>
      </c>
      <c r="BE315" s="142">
        <f>IF(N315="základní",J315,0)</f>
        <v>0</v>
      </c>
      <c r="BF315" s="142">
        <f>IF(N315="snížená",J315,0)</f>
        <v>0</v>
      </c>
      <c r="BG315" s="142">
        <f>IF(N315="zákl. přenesená",J315,0)</f>
        <v>0</v>
      </c>
      <c r="BH315" s="142">
        <f>IF(N315="sníž. přenesená",J315,0)</f>
        <v>0</v>
      </c>
      <c r="BI315" s="142">
        <f>IF(N315="nulová",J315,0)</f>
        <v>0</v>
      </c>
      <c r="BJ315" s="16" t="s">
        <v>79</v>
      </c>
      <c r="BK315" s="142">
        <f>ROUND(I315*H315,2)</f>
        <v>0</v>
      </c>
      <c r="BL315" s="16" t="s">
        <v>311</v>
      </c>
      <c r="BM315" s="141" t="s">
        <v>3004</v>
      </c>
    </row>
    <row r="316" spans="2:47" s="1" customFormat="1" ht="19.2">
      <c r="B316" s="31"/>
      <c r="D316" s="143" t="s">
        <v>219</v>
      </c>
      <c r="F316" s="144" t="s">
        <v>698</v>
      </c>
      <c r="I316" s="145"/>
      <c r="L316" s="31"/>
      <c r="M316" s="146"/>
      <c r="T316" s="52"/>
      <c r="AT316" s="16" t="s">
        <v>219</v>
      </c>
      <c r="AU316" s="16" t="s">
        <v>81</v>
      </c>
    </row>
    <row r="317" spans="2:51" s="12" customFormat="1" ht="10.2">
      <c r="B317" s="149"/>
      <c r="D317" s="143" t="s">
        <v>223</v>
      </c>
      <c r="E317" s="150" t="s">
        <v>19</v>
      </c>
      <c r="F317" s="151" t="s">
        <v>3005</v>
      </c>
      <c r="H317" s="152">
        <v>0.373</v>
      </c>
      <c r="I317" s="153"/>
      <c r="L317" s="149"/>
      <c r="M317" s="154"/>
      <c r="T317" s="155"/>
      <c r="AT317" s="150" t="s">
        <v>223</v>
      </c>
      <c r="AU317" s="150" t="s">
        <v>81</v>
      </c>
      <c r="AV317" s="12" t="s">
        <v>81</v>
      </c>
      <c r="AW317" s="12" t="s">
        <v>33</v>
      </c>
      <c r="AX317" s="12" t="s">
        <v>72</v>
      </c>
      <c r="AY317" s="150" t="s">
        <v>210</v>
      </c>
    </row>
    <row r="318" spans="2:51" s="12" customFormat="1" ht="10.2">
      <c r="B318" s="149"/>
      <c r="D318" s="143" t="s">
        <v>223</v>
      </c>
      <c r="E318" s="150" t="s">
        <v>19</v>
      </c>
      <c r="F318" s="151" t="s">
        <v>3006</v>
      </c>
      <c r="H318" s="152">
        <v>0.3</v>
      </c>
      <c r="I318" s="153"/>
      <c r="L318" s="149"/>
      <c r="M318" s="154"/>
      <c r="T318" s="155"/>
      <c r="AT318" s="150" t="s">
        <v>223</v>
      </c>
      <c r="AU318" s="150" t="s">
        <v>81</v>
      </c>
      <c r="AV318" s="12" t="s">
        <v>81</v>
      </c>
      <c r="AW318" s="12" t="s">
        <v>33</v>
      </c>
      <c r="AX318" s="12" t="s">
        <v>72</v>
      </c>
      <c r="AY318" s="150" t="s">
        <v>210</v>
      </c>
    </row>
    <row r="319" spans="2:51" s="12" customFormat="1" ht="10.2">
      <c r="B319" s="149"/>
      <c r="D319" s="143" t="s">
        <v>223</v>
      </c>
      <c r="E319" s="150" t="s">
        <v>19</v>
      </c>
      <c r="F319" s="151" t="s">
        <v>3007</v>
      </c>
      <c r="H319" s="152">
        <v>0.135</v>
      </c>
      <c r="I319" s="153"/>
      <c r="L319" s="149"/>
      <c r="M319" s="154"/>
      <c r="T319" s="155"/>
      <c r="AT319" s="150" t="s">
        <v>223</v>
      </c>
      <c r="AU319" s="150" t="s">
        <v>81</v>
      </c>
      <c r="AV319" s="12" t="s">
        <v>81</v>
      </c>
      <c r="AW319" s="12" t="s">
        <v>33</v>
      </c>
      <c r="AX319" s="12" t="s">
        <v>72</v>
      </c>
      <c r="AY319" s="150" t="s">
        <v>210</v>
      </c>
    </row>
    <row r="320" spans="2:51" s="12" customFormat="1" ht="10.2">
      <c r="B320" s="149"/>
      <c r="D320" s="143" t="s">
        <v>223</v>
      </c>
      <c r="E320" s="150" t="s">
        <v>19</v>
      </c>
      <c r="F320" s="151" t="s">
        <v>3008</v>
      </c>
      <c r="H320" s="152">
        <v>0.048</v>
      </c>
      <c r="I320" s="153"/>
      <c r="L320" s="149"/>
      <c r="M320" s="154"/>
      <c r="T320" s="155"/>
      <c r="AT320" s="150" t="s">
        <v>223</v>
      </c>
      <c r="AU320" s="150" t="s">
        <v>81</v>
      </c>
      <c r="AV320" s="12" t="s">
        <v>81</v>
      </c>
      <c r="AW320" s="12" t="s">
        <v>33</v>
      </c>
      <c r="AX320" s="12" t="s">
        <v>72</v>
      </c>
      <c r="AY320" s="150" t="s">
        <v>210</v>
      </c>
    </row>
    <row r="321" spans="2:51" s="13" customFormat="1" ht="10.2">
      <c r="B321" s="167"/>
      <c r="D321" s="143" t="s">
        <v>223</v>
      </c>
      <c r="E321" s="168" t="s">
        <v>19</v>
      </c>
      <c r="F321" s="169" t="s">
        <v>326</v>
      </c>
      <c r="H321" s="170">
        <v>0.8560000000000001</v>
      </c>
      <c r="I321" s="171"/>
      <c r="L321" s="167"/>
      <c r="M321" s="172"/>
      <c r="T321" s="173"/>
      <c r="AT321" s="168" t="s">
        <v>223</v>
      </c>
      <c r="AU321" s="168" t="s">
        <v>81</v>
      </c>
      <c r="AV321" s="13" t="s">
        <v>217</v>
      </c>
      <c r="AW321" s="13" t="s">
        <v>33</v>
      </c>
      <c r="AX321" s="13" t="s">
        <v>79</v>
      </c>
      <c r="AY321" s="168" t="s">
        <v>210</v>
      </c>
    </row>
    <row r="322" spans="2:65" s="1" customFormat="1" ht="16.5" customHeight="1">
      <c r="B322" s="31"/>
      <c r="C322" s="130" t="s">
        <v>589</v>
      </c>
      <c r="D322" s="130" t="s">
        <v>212</v>
      </c>
      <c r="E322" s="131" t="s">
        <v>707</v>
      </c>
      <c r="F322" s="132" t="s">
        <v>708</v>
      </c>
      <c r="G322" s="133" t="s">
        <v>229</v>
      </c>
      <c r="H322" s="134">
        <v>9.4</v>
      </c>
      <c r="I322" s="135"/>
      <c r="J322" s="136">
        <f>ROUND(I322*H322,2)</f>
        <v>0</v>
      </c>
      <c r="K322" s="132" t="s">
        <v>216</v>
      </c>
      <c r="L322" s="31"/>
      <c r="M322" s="137" t="s">
        <v>19</v>
      </c>
      <c r="N322" s="138" t="s">
        <v>43</v>
      </c>
      <c r="P322" s="139">
        <f>O322*H322</f>
        <v>0</v>
      </c>
      <c r="Q322" s="139">
        <v>0</v>
      </c>
      <c r="R322" s="139">
        <f>Q322*H322</f>
        <v>0</v>
      </c>
      <c r="S322" s="139">
        <v>0.015</v>
      </c>
      <c r="T322" s="140">
        <f>S322*H322</f>
        <v>0.141</v>
      </c>
      <c r="AR322" s="141" t="s">
        <v>311</v>
      </c>
      <c r="AT322" s="141" t="s">
        <v>212</v>
      </c>
      <c r="AU322" s="141" t="s">
        <v>81</v>
      </c>
      <c r="AY322" s="16" t="s">
        <v>210</v>
      </c>
      <c r="BE322" s="142">
        <f>IF(N322="základní",J322,0)</f>
        <v>0</v>
      </c>
      <c r="BF322" s="142">
        <f>IF(N322="snížená",J322,0)</f>
        <v>0</v>
      </c>
      <c r="BG322" s="142">
        <f>IF(N322="zákl. přenesená",J322,0)</f>
        <v>0</v>
      </c>
      <c r="BH322" s="142">
        <f>IF(N322="sníž. přenesená",J322,0)</f>
        <v>0</v>
      </c>
      <c r="BI322" s="142">
        <f>IF(N322="nulová",J322,0)</f>
        <v>0</v>
      </c>
      <c r="BJ322" s="16" t="s">
        <v>79</v>
      </c>
      <c r="BK322" s="142">
        <f>ROUND(I322*H322,2)</f>
        <v>0</v>
      </c>
      <c r="BL322" s="16" t="s">
        <v>311</v>
      </c>
      <c r="BM322" s="141" t="s">
        <v>3009</v>
      </c>
    </row>
    <row r="323" spans="2:47" s="1" customFormat="1" ht="28.8">
      <c r="B323" s="31"/>
      <c r="D323" s="143" t="s">
        <v>219</v>
      </c>
      <c r="F323" s="144" t="s">
        <v>710</v>
      </c>
      <c r="I323" s="145"/>
      <c r="L323" s="31"/>
      <c r="M323" s="146"/>
      <c r="T323" s="52"/>
      <c r="AT323" s="16" t="s">
        <v>219</v>
      </c>
      <c r="AU323" s="16" t="s">
        <v>81</v>
      </c>
    </row>
    <row r="324" spans="2:47" s="1" customFormat="1" ht="10.2">
      <c r="B324" s="31"/>
      <c r="D324" s="147" t="s">
        <v>221</v>
      </c>
      <c r="F324" s="148" t="s">
        <v>711</v>
      </c>
      <c r="I324" s="145"/>
      <c r="L324" s="31"/>
      <c r="M324" s="146"/>
      <c r="T324" s="52"/>
      <c r="AT324" s="16" t="s">
        <v>221</v>
      </c>
      <c r="AU324" s="16" t="s">
        <v>81</v>
      </c>
    </row>
    <row r="325" spans="2:51" s="12" customFormat="1" ht="10.2">
      <c r="B325" s="149"/>
      <c r="D325" s="143" t="s">
        <v>223</v>
      </c>
      <c r="E325" s="150" t="s">
        <v>19</v>
      </c>
      <c r="F325" s="151" t="s">
        <v>2312</v>
      </c>
      <c r="H325" s="152">
        <v>9.4</v>
      </c>
      <c r="I325" s="153"/>
      <c r="L325" s="149"/>
      <c r="M325" s="154"/>
      <c r="T325" s="155"/>
      <c r="AT325" s="150" t="s">
        <v>223</v>
      </c>
      <c r="AU325" s="150" t="s">
        <v>81</v>
      </c>
      <c r="AV325" s="12" t="s">
        <v>81</v>
      </c>
      <c r="AW325" s="12" t="s">
        <v>33</v>
      </c>
      <c r="AX325" s="12" t="s">
        <v>79</v>
      </c>
      <c r="AY325" s="150" t="s">
        <v>210</v>
      </c>
    </row>
    <row r="326" spans="2:65" s="1" customFormat="1" ht="16.5" customHeight="1">
      <c r="B326" s="31"/>
      <c r="C326" s="130" t="s">
        <v>593</v>
      </c>
      <c r="D326" s="130" t="s">
        <v>212</v>
      </c>
      <c r="E326" s="131" t="s">
        <v>714</v>
      </c>
      <c r="F326" s="132" t="s">
        <v>715</v>
      </c>
      <c r="G326" s="133" t="s">
        <v>269</v>
      </c>
      <c r="H326" s="134">
        <v>35.55</v>
      </c>
      <c r="I326" s="135"/>
      <c r="J326" s="136">
        <f>ROUND(I326*H326,2)</f>
        <v>0</v>
      </c>
      <c r="K326" s="132" t="s">
        <v>216</v>
      </c>
      <c r="L326" s="31"/>
      <c r="M326" s="137" t="s">
        <v>19</v>
      </c>
      <c r="N326" s="138" t="s">
        <v>43</v>
      </c>
      <c r="P326" s="139">
        <f>O326*H326</f>
        <v>0</v>
      </c>
      <c r="Q326" s="139">
        <v>2E-05</v>
      </c>
      <c r="R326" s="139">
        <f>Q326*H326</f>
        <v>0.000711</v>
      </c>
      <c r="S326" s="139">
        <v>0</v>
      </c>
      <c r="T326" s="140">
        <f>S326*H326</f>
        <v>0</v>
      </c>
      <c r="AR326" s="141" t="s">
        <v>311</v>
      </c>
      <c r="AT326" s="141" t="s">
        <v>212</v>
      </c>
      <c r="AU326" s="141" t="s">
        <v>81</v>
      </c>
      <c r="AY326" s="16" t="s">
        <v>210</v>
      </c>
      <c r="BE326" s="142">
        <f>IF(N326="základní",J326,0)</f>
        <v>0</v>
      </c>
      <c r="BF326" s="142">
        <f>IF(N326="snížená",J326,0)</f>
        <v>0</v>
      </c>
      <c r="BG326" s="142">
        <f>IF(N326="zákl. přenesená",J326,0)</f>
        <v>0</v>
      </c>
      <c r="BH326" s="142">
        <f>IF(N326="sníž. přenesená",J326,0)</f>
        <v>0</v>
      </c>
      <c r="BI326" s="142">
        <f>IF(N326="nulová",J326,0)</f>
        <v>0</v>
      </c>
      <c r="BJ326" s="16" t="s">
        <v>79</v>
      </c>
      <c r="BK326" s="142">
        <f>ROUND(I326*H326,2)</f>
        <v>0</v>
      </c>
      <c r="BL326" s="16" t="s">
        <v>311</v>
      </c>
      <c r="BM326" s="141" t="s">
        <v>3010</v>
      </c>
    </row>
    <row r="327" spans="2:47" s="1" customFormat="1" ht="19.2">
      <c r="B327" s="31"/>
      <c r="D327" s="143" t="s">
        <v>219</v>
      </c>
      <c r="F327" s="144" t="s">
        <v>717</v>
      </c>
      <c r="I327" s="145"/>
      <c r="L327" s="31"/>
      <c r="M327" s="146"/>
      <c r="T327" s="52"/>
      <c r="AT327" s="16" t="s">
        <v>219</v>
      </c>
      <c r="AU327" s="16" t="s">
        <v>81</v>
      </c>
    </row>
    <row r="328" spans="2:47" s="1" customFormat="1" ht="10.2">
      <c r="B328" s="31"/>
      <c r="D328" s="147" t="s">
        <v>221</v>
      </c>
      <c r="F328" s="148" t="s">
        <v>718</v>
      </c>
      <c r="I328" s="145"/>
      <c r="L328" s="31"/>
      <c r="M328" s="146"/>
      <c r="T328" s="52"/>
      <c r="AT328" s="16" t="s">
        <v>221</v>
      </c>
      <c r="AU328" s="16" t="s">
        <v>81</v>
      </c>
    </row>
    <row r="329" spans="2:51" s="12" customFormat="1" ht="10.2">
      <c r="B329" s="149"/>
      <c r="D329" s="143" t="s">
        <v>223</v>
      </c>
      <c r="E329" s="150" t="s">
        <v>19</v>
      </c>
      <c r="F329" s="151" t="s">
        <v>3011</v>
      </c>
      <c r="H329" s="152">
        <v>7.11</v>
      </c>
      <c r="I329" s="153"/>
      <c r="L329" s="149"/>
      <c r="M329" s="154"/>
      <c r="T329" s="155"/>
      <c r="AT329" s="150" t="s">
        <v>223</v>
      </c>
      <c r="AU329" s="150" t="s">
        <v>81</v>
      </c>
      <c r="AV329" s="12" t="s">
        <v>81</v>
      </c>
      <c r="AW329" s="12" t="s">
        <v>33</v>
      </c>
      <c r="AX329" s="12" t="s">
        <v>72</v>
      </c>
      <c r="AY329" s="150" t="s">
        <v>210</v>
      </c>
    </row>
    <row r="330" spans="2:51" s="12" customFormat="1" ht="10.2">
      <c r="B330" s="149"/>
      <c r="D330" s="143" t="s">
        <v>223</v>
      </c>
      <c r="E330" s="150" t="s">
        <v>19</v>
      </c>
      <c r="F330" s="151" t="s">
        <v>3012</v>
      </c>
      <c r="H330" s="152">
        <v>28.44</v>
      </c>
      <c r="I330" s="153"/>
      <c r="L330" s="149"/>
      <c r="M330" s="154"/>
      <c r="T330" s="155"/>
      <c r="AT330" s="150" t="s">
        <v>223</v>
      </c>
      <c r="AU330" s="150" t="s">
        <v>81</v>
      </c>
      <c r="AV330" s="12" t="s">
        <v>81</v>
      </c>
      <c r="AW330" s="12" t="s">
        <v>33</v>
      </c>
      <c r="AX330" s="12" t="s">
        <v>72</v>
      </c>
      <c r="AY330" s="150" t="s">
        <v>210</v>
      </c>
    </row>
    <row r="331" spans="2:51" s="13" customFormat="1" ht="10.2">
      <c r="B331" s="167"/>
      <c r="D331" s="143" t="s">
        <v>223</v>
      </c>
      <c r="E331" s="168" t="s">
        <v>19</v>
      </c>
      <c r="F331" s="169" t="s">
        <v>326</v>
      </c>
      <c r="H331" s="170">
        <v>35.550000000000004</v>
      </c>
      <c r="I331" s="171"/>
      <c r="L331" s="167"/>
      <c r="M331" s="172"/>
      <c r="T331" s="173"/>
      <c r="AT331" s="168" t="s">
        <v>223</v>
      </c>
      <c r="AU331" s="168" t="s">
        <v>81</v>
      </c>
      <c r="AV331" s="13" t="s">
        <v>217</v>
      </c>
      <c r="AW331" s="13" t="s">
        <v>33</v>
      </c>
      <c r="AX331" s="13" t="s">
        <v>79</v>
      </c>
      <c r="AY331" s="168" t="s">
        <v>210</v>
      </c>
    </row>
    <row r="332" spans="2:65" s="1" customFormat="1" ht="16.5" customHeight="1">
      <c r="B332" s="31"/>
      <c r="C332" s="156" t="s">
        <v>597</v>
      </c>
      <c r="D332" s="156" t="s">
        <v>240</v>
      </c>
      <c r="E332" s="157" t="s">
        <v>722</v>
      </c>
      <c r="F332" s="158" t="s">
        <v>723</v>
      </c>
      <c r="G332" s="159" t="s">
        <v>215</v>
      </c>
      <c r="H332" s="160">
        <v>0.088</v>
      </c>
      <c r="I332" s="161"/>
      <c r="J332" s="162">
        <f>ROUND(I332*H332,2)</f>
        <v>0</v>
      </c>
      <c r="K332" s="158" t="s">
        <v>216</v>
      </c>
      <c r="L332" s="163"/>
      <c r="M332" s="164" t="s">
        <v>19</v>
      </c>
      <c r="N332" s="165" t="s">
        <v>43</v>
      </c>
      <c r="P332" s="139">
        <f>O332*H332</f>
        <v>0</v>
      </c>
      <c r="Q332" s="139">
        <v>0.55</v>
      </c>
      <c r="R332" s="139">
        <f>Q332*H332</f>
        <v>0.0484</v>
      </c>
      <c r="S332" s="139">
        <v>0</v>
      </c>
      <c r="T332" s="140">
        <f>S332*H332</f>
        <v>0</v>
      </c>
      <c r="AR332" s="141" t="s">
        <v>405</v>
      </c>
      <c r="AT332" s="141" t="s">
        <v>240</v>
      </c>
      <c r="AU332" s="141" t="s">
        <v>81</v>
      </c>
      <c r="AY332" s="16" t="s">
        <v>210</v>
      </c>
      <c r="BE332" s="142">
        <f>IF(N332="základní",J332,0)</f>
        <v>0</v>
      </c>
      <c r="BF332" s="142">
        <f>IF(N332="snížená",J332,0)</f>
        <v>0</v>
      </c>
      <c r="BG332" s="142">
        <f>IF(N332="zákl. přenesená",J332,0)</f>
        <v>0</v>
      </c>
      <c r="BH332" s="142">
        <f>IF(N332="sníž. přenesená",J332,0)</f>
        <v>0</v>
      </c>
      <c r="BI332" s="142">
        <f>IF(N332="nulová",J332,0)</f>
        <v>0</v>
      </c>
      <c r="BJ332" s="16" t="s">
        <v>79</v>
      </c>
      <c r="BK332" s="142">
        <f>ROUND(I332*H332,2)</f>
        <v>0</v>
      </c>
      <c r="BL332" s="16" t="s">
        <v>311</v>
      </c>
      <c r="BM332" s="141" t="s">
        <v>3013</v>
      </c>
    </row>
    <row r="333" spans="2:47" s="1" customFormat="1" ht="10.2">
      <c r="B333" s="31"/>
      <c r="D333" s="143" t="s">
        <v>219</v>
      </c>
      <c r="F333" s="144" t="s">
        <v>723</v>
      </c>
      <c r="I333" s="145"/>
      <c r="L333" s="31"/>
      <c r="M333" s="146"/>
      <c r="T333" s="52"/>
      <c r="AT333" s="16" t="s">
        <v>219</v>
      </c>
      <c r="AU333" s="16" t="s">
        <v>81</v>
      </c>
    </row>
    <row r="334" spans="2:51" s="12" customFormat="1" ht="10.2">
      <c r="B334" s="149"/>
      <c r="D334" s="143" t="s">
        <v>223</v>
      </c>
      <c r="E334" s="150" t="s">
        <v>19</v>
      </c>
      <c r="F334" s="151" t="s">
        <v>3014</v>
      </c>
      <c r="H334" s="152">
        <v>0.017</v>
      </c>
      <c r="I334" s="153"/>
      <c r="L334" s="149"/>
      <c r="M334" s="154"/>
      <c r="T334" s="155"/>
      <c r="AT334" s="150" t="s">
        <v>223</v>
      </c>
      <c r="AU334" s="150" t="s">
        <v>81</v>
      </c>
      <c r="AV334" s="12" t="s">
        <v>81</v>
      </c>
      <c r="AW334" s="12" t="s">
        <v>33</v>
      </c>
      <c r="AX334" s="12" t="s">
        <v>72</v>
      </c>
      <c r="AY334" s="150" t="s">
        <v>210</v>
      </c>
    </row>
    <row r="335" spans="2:51" s="12" customFormat="1" ht="10.2">
      <c r="B335" s="149"/>
      <c r="D335" s="143" t="s">
        <v>223</v>
      </c>
      <c r="E335" s="150" t="s">
        <v>19</v>
      </c>
      <c r="F335" s="151" t="s">
        <v>3015</v>
      </c>
      <c r="H335" s="152">
        <v>0.071</v>
      </c>
      <c r="I335" s="153"/>
      <c r="L335" s="149"/>
      <c r="M335" s="154"/>
      <c r="T335" s="155"/>
      <c r="AT335" s="150" t="s">
        <v>223</v>
      </c>
      <c r="AU335" s="150" t="s">
        <v>81</v>
      </c>
      <c r="AV335" s="12" t="s">
        <v>81</v>
      </c>
      <c r="AW335" s="12" t="s">
        <v>33</v>
      </c>
      <c r="AX335" s="12" t="s">
        <v>72</v>
      </c>
      <c r="AY335" s="150" t="s">
        <v>210</v>
      </c>
    </row>
    <row r="336" spans="2:51" s="13" customFormat="1" ht="10.2">
      <c r="B336" s="167"/>
      <c r="D336" s="143" t="s">
        <v>223</v>
      </c>
      <c r="E336" s="168" t="s">
        <v>19</v>
      </c>
      <c r="F336" s="169" t="s">
        <v>326</v>
      </c>
      <c r="H336" s="170">
        <v>0.088</v>
      </c>
      <c r="I336" s="171"/>
      <c r="L336" s="167"/>
      <c r="M336" s="172"/>
      <c r="T336" s="173"/>
      <c r="AT336" s="168" t="s">
        <v>223</v>
      </c>
      <c r="AU336" s="168" t="s">
        <v>81</v>
      </c>
      <c r="AV336" s="13" t="s">
        <v>217</v>
      </c>
      <c r="AW336" s="13" t="s">
        <v>33</v>
      </c>
      <c r="AX336" s="13" t="s">
        <v>79</v>
      </c>
      <c r="AY336" s="168" t="s">
        <v>210</v>
      </c>
    </row>
    <row r="337" spans="2:65" s="1" customFormat="1" ht="21.75" customHeight="1">
      <c r="B337" s="31"/>
      <c r="C337" s="130" t="s">
        <v>601</v>
      </c>
      <c r="D337" s="130" t="s">
        <v>212</v>
      </c>
      <c r="E337" s="131" t="s">
        <v>728</v>
      </c>
      <c r="F337" s="132" t="s">
        <v>729</v>
      </c>
      <c r="G337" s="133" t="s">
        <v>229</v>
      </c>
      <c r="H337" s="134">
        <v>11.032</v>
      </c>
      <c r="I337" s="135"/>
      <c r="J337" s="136">
        <f>ROUND(I337*H337,2)</f>
        <v>0</v>
      </c>
      <c r="K337" s="132" t="s">
        <v>216</v>
      </c>
      <c r="L337" s="31"/>
      <c r="M337" s="137" t="s">
        <v>19</v>
      </c>
      <c r="N337" s="138" t="s">
        <v>43</v>
      </c>
      <c r="P337" s="139">
        <f>O337*H337</f>
        <v>0</v>
      </c>
      <c r="Q337" s="139">
        <v>0</v>
      </c>
      <c r="R337" s="139">
        <f>Q337*H337</f>
        <v>0</v>
      </c>
      <c r="S337" s="139">
        <v>0.015</v>
      </c>
      <c r="T337" s="140">
        <f>S337*H337</f>
        <v>0.16548</v>
      </c>
      <c r="AR337" s="141" t="s">
        <v>311</v>
      </c>
      <c r="AT337" s="141" t="s">
        <v>212</v>
      </c>
      <c r="AU337" s="141" t="s">
        <v>81</v>
      </c>
      <c r="AY337" s="16" t="s">
        <v>210</v>
      </c>
      <c r="BE337" s="142">
        <f>IF(N337="základní",J337,0)</f>
        <v>0</v>
      </c>
      <c r="BF337" s="142">
        <f>IF(N337="snížená",J337,0)</f>
        <v>0</v>
      </c>
      <c r="BG337" s="142">
        <f>IF(N337="zákl. přenesená",J337,0)</f>
        <v>0</v>
      </c>
      <c r="BH337" s="142">
        <f>IF(N337="sníž. přenesená",J337,0)</f>
        <v>0</v>
      </c>
      <c r="BI337" s="142">
        <f>IF(N337="nulová",J337,0)</f>
        <v>0</v>
      </c>
      <c r="BJ337" s="16" t="s">
        <v>79</v>
      </c>
      <c r="BK337" s="142">
        <f>ROUND(I337*H337,2)</f>
        <v>0</v>
      </c>
      <c r="BL337" s="16" t="s">
        <v>311</v>
      </c>
      <c r="BM337" s="141" t="s">
        <v>3016</v>
      </c>
    </row>
    <row r="338" spans="2:47" s="1" customFormat="1" ht="28.8">
      <c r="B338" s="31"/>
      <c r="D338" s="143" t="s">
        <v>219</v>
      </c>
      <c r="F338" s="144" t="s">
        <v>731</v>
      </c>
      <c r="I338" s="145"/>
      <c r="L338" s="31"/>
      <c r="M338" s="146"/>
      <c r="T338" s="52"/>
      <c r="AT338" s="16" t="s">
        <v>219</v>
      </c>
      <c r="AU338" s="16" t="s">
        <v>81</v>
      </c>
    </row>
    <row r="339" spans="2:47" s="1" customFormat="1" ht="10.2">
      <c r="B339" s="31"/>
      <c r="D339" s="147" t="s">
        <v>221</v>
      </c>
      <c r="F339" s="148" t="s">
        <v>732</v>
      </c>
      <c r="I339" s="145"/>
      <c r="L339" s="31"/>
      <c r="M339" s="146"/>
      <c r="T339" s="52"/>
      <c r="AT339" s="16" t="s">
        <v>221</v>
      </c>
      <c r="AU339" s="16" t="s">
        <v>81</v>
      </c>
    </row>
    <row r="340" spans="2:51" s="12" customFormat="1" ht="10.2">
      <c r="B340" s="149"/>
      <c r="D340" s="143" t="s">
        <v>223</v>
      </c>
      <c r="E340" s="150" t="s">
        <v>19</v>
      </c>
      <c r="F340" s="151" t="s">
        <v>3017</v>
      </c>
      <c r="H340" s="152">
        <v>3.152</v>
      </c>
      <c r="I340" s="153"/>
      <c r="L340" s="149"/>
      <c r="M340" s="154"/>
      <c r="T340" s="155"/>
      <c r="AT340" s="150" t="s">
        <v>223</v>
      </c>
      <c r="AU340" s="150" t="s">
        <v>81</v>
      </c>
      <c r="AV340" s="12" t="s">
        <v>81</v>
      </c>
      <c r="AW340" s="12" t="s">
        <v>33</v>
      </c>
      <c r="AX340" s="12" t="s">
        <v>72</v>
      </c>
      <c r="AY340" s="150" t="s">
        <v>210</v>
      </c>
    </row>
    <row r="341" spans="2:51" s="12" customFormat="1" ht="10.2">
      <c r="B341" s="149"/>
      <c r="D341" s="143" t="s">
        <v>223</v>
      </c>
      <c r="E341" s="150" t="s">
        <v>19</v>
      </c>
      <c r="F341" s="151" t="s">
        <v>3018</v>
      </c>
      <c r="H341" s="152">
        <v>7.88</v>
      </c>
      <c r="I341" s="153"/>
      <c r="L341" s="149"/>
      <c r="M341" s="154"/>
      <c r="T341" s="155"/>
      <c r="AT341" s="150" t="s">
        <v>223</v>
      </c>
      <c r="AU341" s="150" t="s">
        <v>81</v>
      </c>
      <c r="AV341" s="12" t="s">
        <v>81</v>
      </c>
      <c r="AW341" s="12" t="s">
        <v>33</v>
      </c>
      <c r="AX341" s="12" t="s">
        <v>72</v>
      </c>
      <c r="AY341" s="150" t="s">
        <v>210</v>
      </c>
    </row>
    <row r="342" spans="2:51" s="13" customFormat="1" ht="10.2">
      <c r="B342" s="167"/>
      <c r="D342" s="143" t="s">
        <v>223</v>
      </c>
      <c r="E342" s="168" t="s">
        <v>19</v>
      </c>
      <c r="F342" s="169" t="s">
        <v>326</v>
      </c>
      <c r="H342" s="170">
        <v>11.032</v>
      </c>
      <c r="I342" s="171"/>
      <c r="L342" s="167"/>
      <c r="M342" s="172"/>
      <c r="T342" s="173"/>
      <c r="AT342" s="168" t="s">
        <v>223</v>
      </c>
      <c r="AU342" s="168" t="s">
        <v>81</v>
      </c>
      <c r="AV342" s="13" t="s">
        <v>217</v>
      </c>
      <c r="AW342" s="13" t="s">
        <v>33</v>
      </c>
      <c r="AX342" s="13" t="s">
        <v>79</v>
      </c>
      <c r="AY342" s="168" t="s">
        <v>210</v>
      </c>
    </row>
    <row r="343" spans="2:65" s="1" customFormat="1" ht="24.15" customHeight="1">
      <c r="B343" s="31"/>
      <c r="C343" s="130" t="s">
        <v>605</v>
      </c>
      <c r="D343" s="130" t="s">
        <v>212</v>
      </c>
      <c r="E343" s="131" t="s">
        <v>3019</v>
      </c>
      <c r="F343" s="132" t="s">
        <v>3020</v>
      </c>
      <c r="G343" s="133" t="s">
        <v>229</v>
      </c>
      <c r="H343" s="134">
        <v>12.4</v>
      </c>
      <c r="I343" s="135"/>
      <c r="J343" s="136">
        <f>ROUND(I343*H343,2)</f>
        <v>0</v>
      </c>
      <c r="K343" s="132" t="s">
        <v>216</v>
      </c>
      <c r="L343" s="31"/>
      <c r="M343" s="137" t="s">
        <v>19</v>
      </c>
      <c r="N343" s="138" t="s">
        <v>43</v>
      </c>
      <c r="P343" s="139">
        <f>O343*H343</f>
        <v>0</v>
      </c>
      <c r="Q343" s="139">
        <v>0.01946</v>
      </c>
      <c r="R343" s="139">
        <f>Q343*H343</f>
        <v>0.24130400000000002</v>
      </c>
      <c r="S343" s="139">
        <v>0</v>
      </c>
      <c r="T343" s="140">
        <f>S343*H343</f>
        <v>0</v>
      </c>
      <c r="AR343" s="141" t="s">
        <v>311</v>
      </c>
      <c r="AT343" s="141" t="s">
        <v>212</v>
      </c>
      <c r="AU343" s="141" t="s">
        <v>81</v>
      </c>
      <c r="AY343" s="16" t="s">
        <v>210</v>
      </c>
      <c r="BE343" s="142">
        <f>IF(N343="základní",J343,0)</f>
        <v>0</v>
      </c>
      <c r="BF343" s="142">
        <f>IF(N343="snížená",J343,0)</f>
        <v>0</v>
      </c>
      <c r="BG343" s="142">
        <f>IF(N343="zákl. přenesená",J343,0)</f>
        <v>0</v>
      </c>
      <c r="BH343" s="142">
        <f>IF(N343="sníž. přenesená",J343,0)</f>
        <v>0</v>
      </c>
      <c r="BI343" s="142">
        <f>IF(N343="nulová",J343,0)</f>
        <v>0</v>
      </c>
      <c r="BJ343" s="16" t="s">
        <v>79</v>
      </c>
      <c r="BK343" s="142">
        <f>ROUND(I343*H343,2)</f>
        <v>0</v>
      </c>
      <c r="BL343" s="16" t="s">
        <v>311</v>
      </c>
      <c r="BM343" s="141" t="s">
        <v>3021</v>
      </c>
    </row>
    <row r="344" spans="2:47" s="1" customFormat="1" ht="19.2">
      <c r="B344" s="31"/>
      <c r="D344" s="143" t="s">
        <v>219</v>
      </c>
      <c r="F344" s="144" t="s">
        <v>3022</v>
      </c>
      <c r="I344" s="145"/>
      <c r="L344" s="31"/>
      <c r="M344" s="146"/>
      <c r="T344" s="52"/>
      <c r="AT344" s="16" t="s">
        <v>219</v>
      </c>
      <c r="AU344" s="16" t="s">
        <v>81</v>
      </c>
    </row>
    <row r="345" spans="2:47" s="1" customFormat="1" ht="10.2">
      <c r="B345" s="31"/>
      <c r="D345" s="147" t="s">
        <v>221</v>
      </c>
      <c r="F345" s="148" t="s">
        <v>3023</v>
      </c>
      <c r="I345" s="145"/>
      <c r="L345" s="31"/>
      <c r="M345" s="146"/>
      <c r="T345" s="52"/>
      <c r="AT345" s="16" t="s">
        <v>221</v>
      </c>
      <c r="AU345" s="16" t="s">
        <v>81</v>
      </c>
    </row>
    <row r="346" spans="2:51" s="12" customFormat="1" ht="10.2">
      <c r="B346" s="149"/>
      <c r="D346" s="143" t="s">
        <v>223</v>
      </c>
      <c r="E346" s="150" t="s">
        <v>19</v>
      </c>
      <c r="F346" s="151" t="s">
        <v>3024</v>
      </c>
      <c r="H346" s="152">
        <v>12.4</v>
      </c>
      <c r="I346" s="153"/>
      <c r="L346" s="149"/>
      <c r="M346" s="154"/>
      <c r="T346" s="155"/>
      <c r="AT346" s="150" t="s">
        <v>223</v>
      </c>
      <c r="AU346" s="150" t="s">
        <v>81</v>
      </c>
      <c r="AV346" s="12" t="s">
        <v>81</v>
      </c>
      <c r="AW346" s="12" t="s">
        <v>33</v>
      </c>
      <c r="AX346" s="12" t="s">
        <v>79</v>
      </c>
      <c r="AY346" s="150" t="s">
        <v>210</v>
      </c>
    </row>
    <row r="347" spans="2:65" s="1" customFormat="1" ht="21.75" customHeight="1">
      <c r="B347" s="31"/>
      <c r="C347" s="130" t="s">
        <v>609</v>
      </c>
      <c r="D347" s="130" t="s">
        <v>212</v>
      </c>
      <c r="E347" s="131" t="s">
        <v>738</v>
      </c>
      <c r="F347" s="132" t="s">
        <v>739</v>
      </c>
      <c r="G347" s="133" t="s">
        <v>229</v>
      </c>
      <c r="H347" s="134">
        <v>22.82</v>
      </c>
      <c r="I347" s="135"/>
      <c r="J347" s="136">
        <f>ROUND(I347*H347,2)</f>
        <v>0</v>
      </c>
      <c r="K347" s="132" t="s">
        <v>216</v>
      </c>
      <c r="L347" s="31"/>
      <c r="M347" s="137" t="s">
        <v>19</v>
      </c>
      <c r="N347" s="138" t="s">
        <v>43</v>
      </c>
      <c r="P347" s="139">
        <f>O347*H347</f>
        <v>0</v>
      </c>
      <c r="Q347" s="139">
        <v>0</v>
      </c>
      <c r="R347" s="139">
        <f>Q347*H347</f>
        <v>0</v>
      </c>
      <c r="S347" s="139">
        <v>0</v>
      </c>
      <c r="T347" s="140">
        <f>S347*H347</f>
        <v>0</v>
      </c>
      <c r="AR347" s="141" t="s">
        <v>311</v>
      </c>
      <c r="AT347" s="141" t="s">
        <v>212</v>
      </c>
      <c r="AU347" s="141" t="s">
        <v>81</v>
      </c>
      <c r="AY347" s="16" t="s">
        <v>210</v>
      </c>
      <c r="BE347" s="142">
        <f>IF(N347="základní",J347,0)</f>
        <v>0</v>
      </c>
      <c r="BF347" s="142">
        <f>IF(N347="snížená",J347,0)</f>
        <v>0</v>
      </c>
      <c r="BG347" s="142">
        <f>IF(N347="zákl. přenesená",J347,0)</f>
        <v>0</v>
      </c>
      <c r="BH347" s="142">
        <f>IF(N347="sníž. přenesená",J347,0)</f>
        <v>0</v>
      </c>
      <c r="BI347" s="142">
        <f>IF(N347="nulová",J347,0)</f>
        <v>0</v>
      </c>
      <c r="BJ347" s="16" t="s">
        <v>79</v>
      </c>
      <c r="BK347" s="142">
        <f>ROUND(I347*H347,2)</f>
        <v>0</v>
      </c>
      <c r="BL347" s="16" t="s">
        <v>311</v>
      </c>
      <c r="BM347" s="141" t="s">
        <v>3025</v>
      </c>
    </row>
    <row r="348" spans="2:47" s="1" customFormat="1" ht="28.8">
      <c r="B348" s="31"/>
      <c r="D348" s="143" t="s">
        <v>219</v>
      </c>
      <c r="F348" s="144" t="s">
        <v>741</v>
      </c>
      <c r="I348" s="145"/>
      <c r="L348" s="31"/>
      <c r="M348" s="146"/>
      <c r="T348" s="52"/>
      <c r="AT348" s="16" t="s">
        <v>219</v>
      </c>
      <c r="AU348" s="16" t="s">
        <v>81</v>
      </c>
    </row>
    <row r="349" spans="2:47" s="1" customFormat="1" ht="10.2">
      <c r="B349" s="31"/>
      <c r="D349" s="147" t="s">
        <v>221</v>
      </c>
      <c r="F349" s="148" t="s">
        <v>742</v>
      </c>
      <c r="I349" s="145"/>
      <c r="L349" s="31"/>
      <c r="M349" s="146"/>
      <c r="T349" s="52"/>
      <c r="AT349" s="16" t="s">
        <v>221</v>
      </c>
      <c r="AU349" s="16" t="s">
        <v>81</v>
      </c>
    </row>
    <row r="350" spans="2:51" s="12" customFormat="1" ht="10.2">
      <c r="B350" s="149"/>
      <c r="D350" s="143" t="s">
        <v>223</v>
      </c>
      <c r="E350" s="150" t="s">
        <v>19</v>
      </c>
      <c r="F350" s="151" t="s">
        <v>3026</v>
      </c>
      <c r="H350" s="152">
        <v>22.82</v>
      </c>
      <c r="I350" s="153"/>
      <c r="L350" s="149"/>
      <c r="M350" s="154"/>
      <c r="T350" s="155"/>
      <c r="AT350" s="150" t="s">
        <v>223</v>
      </c>
      <c r="AU350" s="150" t="s">
        <v>81</v>
      </c>
      <c r="AV350" s="12" t="s">
        <v>81</v>
      </c>
      <c r="AW350" s="12" t="s">
        <v>33</v>
      </c>
      <c r="AX350" s="12" t="s">
        <v>79</v>
      </c>
      <c r="AY350" s="150" t="s">
        <v>210</v>
      </c>
    </row>
    <row r="351" spans="2:65" s="1" customFormat="1" ht="21.75" customHeight="1">
      <c r="B351" s="31"/>
      <c r="C351" s="156" t="s">
        <v>613</v>
      </c>
      <c r="D351" s="156" t="s">
        <v>240</v>
      </c>
      <c r="E351" s="157" t="s">
        <v>745</v>
      </c>
      <c r="F351" s="158" t="s">
        <v>746</v>
      </c>
      <c r="G351" s="159" t="s">
        <v>229</v>
      </c>
      <c r="H351" s="160">
        <v>25.102</v>
      </c>
      <c r="I351" s="161"/>
      <c r="J351" s="162">
        <f>ROUND(I351*H351,2)</f>
        <v>0</v>
      </c>
      <c r="K351" s="158" t="s">
        <v>216</v>
      </c>
      <c r="L351" s="163"/>
      <c r="M351" s="164" t="s">
        <v>19</v>
      </c>
      <c r="N351" s="165" t="s">
        <v>43</v>
      </c>
      <c r="P351" s="139">
        <f>O351*H351</f>
        <v>0</v>
      </c>
      <c r="Q351" s="139">
        <v>0.0131</v>
      </c>
      <c r="R351" s="139">
        <f>Q351*H351</f>
        <v>0.3288362</v>
      </c>
      <c r="S351" s="139">
        <v>0</v>
      </c>
      <c r="T351" s="140">
        <f>S351*H351</f>
        <v>0</v>
      </c>
      <c r="AR351" s="141" t="s">
        <v>405</v>
      </c>
      <c r="AT351" s="141" t="s">
        <v>240</v>
      </c>
      <c r="AU351" s="141" t="s">
        <v>81</v>
      </c>
      <c r="AY351" s="16" t="s">
        <v>210</v>
      </c>
      <c r="BE351" s="142">
        <f>IF(N351="základní",J351,0)</f>
        <v>0</v>
      </c>
      <c r="BF351" s="142">
        <f>IF(N351="snížená",J351,0)</f>
        <v>0</v>
      </c>
      <c r="BG351" s="142">
        <f>IF(N351="zákl. přenesená",J351,0)</f>
        <v>0</v>
      </c>
      <c r="BH351" s="142">
        <f>IF(N351="sníž. přenesená",J351,0)</f>
        <v>0</v>
      </c>
      <c r="BI351" s="142">
        <f>IF(N351="nulová",J351,0)</f>
        <v>0</v>
      </c>
      <c r="BJ351" s="16" t="s">
        <v>79</v>
      </c>
      <c r="BK351" s="142">
        <f>ROUND(I351*H351,2)</f>
        <v>0</v>
      </c>
      <c r="BL351" s="16" t="s">
        <v>311</v>
      </c>
      <c r="BM351" s="141" t="s">
        <v>3027</v>
      </c>
    </row>
    <row r="352" spans="2:47" s="1" customFormat="1" ht="10.2">
      <c r="B352" s="31"/>
      <c r="D352" s="143" t="s">
        <v>219</v>
      </c>
      <c r="F352" s="144" t="s">
        <v>746</v>
      </c>
      <c r="I352" s="145"/>
      <c r="L352" s="31"/>
      <c r="M352" s="146"/>
      <c r="T352" s="52"/>
      <c r="AT352" s="16" t="s">
        <v>219</v>
      </c>
      <c r="AU352" s="16" t="s">
        <v>81</v>
      </c>
    </row>
    <row r="353" spans="2:51" s="12" customFormat="1" ht="10.2">
      <c r="B353" s="149"/>
      <c r="D353" s="143" t="s">
        <v>223</v>
      </c>
      <c r="F353" s="151" t="s">
        <v>3028</v>
      </c>
      <c r="H353" s="152">
        <v>25.102</v>
      </c>
      <c r="I353" s="153"/>
      <c r="L353" s="149"/>
      <c r="M353" s="154"/>
      <c r="T353" s="155"/>
      <c r="AT353" s="150" t="s">
        <v>223</v>
      </c>
      <c r="AU353" s="150" t="s">
        <v>81</v>
      </c>
      <c r="AV353" s="12" t="s">
        <v>81</v>
      </c>
      <c r="AW353" s="12" t="s">
        <v>4</v>
      </c>
      <c r="AX353" s="12" t="s">
        <v>79</v>
      </c>
      <c r="AY353" s="150" t="s">
        <v>210</v>
      </c>
    </row>
    <row r="354" spans="2:63" s="11" customFormat="1" ht="22.8" customHeight="1">
      <c r="B354" s="118"/>
      <c r="D354" s="119" t="s">
        <v>71</v>
      </c>
      <c r="E354" s="128" t="s">
        <v>749</v>
      </c>
      <c r="F354" s="128" t="s">
        <v>750</v>
      </c>
      <c r="I354" s="121"/>
      <c r="J354" s="129">
        <f>BK354</f>
        <v>0</v>
      </c>
      <c r="L354" s="118"/>
      <c r="M354" s="123"/>
      <c r="P354" s="124">
        <f>SUM(P355:P426)</f>
        <v>0</v>
      </c>
      <c r="R354" s="124">
        <f>SUM(R355:R426)</f>
        <v>3.898614339999999</v>
      </c>
      <c r="T354" s="125">
        <f>SUM(T355:T426)</f>
        <v>1.240377</v>
      </c>
      <c r="AR354" s="119" t="s">
        <v>81</v>
      </c>
      <c r="AT354" s="126" t="s">
        <v>71</v>
      </c>
      <c r="AU354" s="126" t="s">
        <v>79</v>
      </c>
      <c r="AY354" s="119" t="s">
        <v>210</v>
      </c>
      <c r="BK354" s="127">
        <f>SUM(BK355:BK426)</f>
        <v>0</v>
      </c>
    </row>
    <row r="355" spans="2:65" s="1" customFormat="1" ht="24.15" customHeight="1">
      <c r="B355" s="31"/>
      <c r="C355" s="130" t="s">
        <v>619</v>
      </c>
      <c r="D355" s="130" t="s">
        <v>212</v>
      </c>
      <c r="E355" s="131" t="s">
        <v>752</v>
      </c>
      <c r="F355" s="132" t="s">
        <v>753</v>
      </c>
      <c r="G355" s="133" t="s">
        <v>229</v>
      </c>
      <c r="H355" s="134">
        <v>23.976</v>
      </c>
      <c r="I355" s="135"/>
      <c r="J355" s="136">
        <f>ROUND(I355*H355,2)</f>
        <v>0</v>
      </c>
      <c r="K355" s="132" t="s">
        <v>216</v>
      </c>
      <c r="L355" s="31"/>
      <c r="M355" s="137" t="s">
        <v>19</v>
      </c>
      <c r="N355" s="138" t="s">
        <v>43</v>
      </c>
      <c r="P355" s="139">
        <f>O355*H355</f>
        <v>0</v>
      </c>
      <c r="Q355" s="139">
        <v>0.05026</v>
      </c>
      <c r="R355" s="139">
        <f>Q355*H355</f>
        <v>1.2050337599999998</v>
      </c>
      <c r="S355" s="139">
        <v>0</v>
      </c>
      <c r="T355" s="140">
        <f>S355*H355</f>
        <v>0</v>
      </c>
      <c r="AR355" s="141" t="s">
        <v>311</v>
      </c>
      <c r="AT355" s="141" t="s">
        <v>212</v>
      </c>
      <c r="AU355" s="141" t="s">
        <v>81</v>
      </c>
      <c r="AY355" s="16" t="s">
        <v>210</v>
      </c>
      <c r="BE355" s="142">
        <f>IF(N355="základní",J355,0)</f>
        <v>0</v>
      </c>
      <c r="BF355" s="142">
        <f>IF(N355="snížená",J355,0)</f>
        <v>0</v>
      </c>
      <c r="BG355" s="142">
        <f>IF(N355="zákl. přenesená",J355,0)</f>
        <v>0</v>
      </c>
      <c r="BH355" s="142">
        <f>IF(N355="sníž. přenesená",J355,0)</f>
        <v>0</v>
      </c>
      <c r="BI355" s="142">
        <f>IF(N355="nulová",J355,0)</f>
        <v>0</v>
      </c>
      <c r="BJ355" s="16" t="s">
        <v>79</v>
      </c>
      <c r="BK355" s="142">
        <f>ROUND(I355*H355,2)</f>
        <v>0</v>
      </c>
      <c r="BL355" s="16" t="s">
        <v>311</v>
      </c>
      <c r="BM355" s="141" t="s">
        <v>3029</v>
      </c>
    </row>
    <row r="356" spans="2:47" s="1" customFormat="1" ht="38.4">
      <c r="B356" s="31"/>
      <c r="D356" s="143" t="s">
        <v>219</v>
      </c>
      <c r="F356" s="144" t="s">
        <v>755</v>
      </c>
      <c r="I356" s="145"/>
      <c r="L356" s="31"/>
      <c r="M356" s="146"/>
      <c r="T356" s="52"/>
      <c r="AT356" s="16" t="s">
        <v>219</v>
      </c>
      <c r="AU356" s="16" t="s">
        <v>81</v>
      </c>
    </row>
    <row r="357" spans="2:47" s="1" customFormat="1" ht="10.2">
      <c r="B357" s="31"/>
      <c r="D357" s="147" t="s">
        <v>221</v>
      </c>
      <c r="F357" s="148" t="s">
        <v>756</v>
      </c>
      <c r="I357" s="145"/>
      <c r="L357" s="31"/>
      <c r="M357" s="146"/>
      <c r="T357" s="52"/>
      <c r="AT357" s="16" t="s">
        <v>221</v>
      </c>
      <c r="AU357" s="16" t="s">
        <v>81</v>
      </c>
    </row>
    <row r="358" spans="2:47" s="1" customFormat="1" ht="19.2">
      <c r="B358" s="31"/>
      <c r="D358" s="143" t="s">
        <v>315</v>
      </c>
      <c r="F358" s="166" t="s">
        <v>757</v>
      </c>
      <c r="I358" s="145"/>
      <c r="L358" s="31"/>
      <c r="M358" s="146"/>
      <c r="T358" s="52"/>
      <c r="AT358" s="16" t="s">
        <v>315</v>
      </c>
      <c r="AU358" s="16" t="s">
        <v>81</v>
      </c>
    </row>
    <row r="359" spans="2:51" s="12" customFormat="1" ht="10.2">
      <c r="B359" s="149"/>
      <c r="D359" s="143" t="s">
        <v>223</v>
      </c>
      <c r="E359" s="150" t="s">
        <v>19</v>
      </c>
      <c r="F359" s="151" t="s">
        <v>3030</v>
      </c>
      <c r="H359" s="152">
        <v>23.976</v>
      </c>
      <c r="I359" s="153"/>
      <c r="L359" s="149"/>
      <c r="M359" s="154"/>
      <c r="T359" s="155"/>
      <c r="AT359" s="150" t="s">
        <v>223</v>
      </c>
      <c r="AU359" s="150" t="s">
        <v>81</v>
      </c>
      <c r="AV359" s="12" t="s">
        <v>81</v>
      </c>
      <c r="AW359" s="12" t="s">
        <v>33</v>
      </c>
      <c r="AX359" s="12" t="s">
        <v>79</v>
      </c>
      <c r="AY359" s="150" t="s">
        <v>210</v>
      </c>
    </row>
    <row r="360" spans="2:65" s="1" customFormat="1" ht="33" customHeight="1">
      <c r="B360" s="31"/>
      <c r="C360" s="130" t="s">
        <v>626</v>
      </c>
      <c r="D360" s="130" t="s">
        <v>212</v>
      </c>
      <c r="E360" s="131" t="s">
        <v>761</v>
      </c>
      <c r="F360" s="132" t="s">
        <v>762</v>
      </c>
      <c r="G360" s="133" t="s">
        <v>229</v>
      </c>
      <c r="H360" s="134">
        <v>6.808</v>
      </c>
      <c r="I360" s="135"/>
      <c r="J360" s="136">
        <f>ROUND(I360*H360,2)</f>
        <v>0</v>
      </c>
      <c r="K360" s="132" t="s">
        <v>216</v>
      </c>
      <c r="L360" s="31"/>
      <c r="M360" s="137" t="s">
        <v>19</v>
      </c>
      <c r="N360" s="138" t="s">
        <v>43</v>
      </c>
      <c r="P360" s="139">
        <f>O360*H360</f>
        <v>0</v>
      </c>
      <c r="Q360" s="139">
        <v>0.05353</v>
      </c>
      <c r="R360" s="139">
        <f>Q360*H360</f>
        <v>0.36443224</v>
      </c>
      <c r="S360" s="139">
        <v>0</v>
      </c>
      <c r="T360" s="140">
        <f>S360*H360</f>
        <v>0</v>
      </c>
      <c r="AR360" s="141" t="s">
        <v>311</v>
      </c>
      <c r="AT360" s="141" t="s">
        <v>212</v>
      </c>
      <c r="AU360" s="141" t="s">
        <v>81</v>
      </c>
      <c r="AY360" s="16" t="s">
        <v>210</v>
      </c>
      <c r="BE360" s="142">
        <f>IF(N360="základní",J360,0)</f>
        <v>0</v>
      </c>
      <c r="BF360" s="142">
        <f>IF(N360="snížená",J360,0)</f>
        <v>0</v>
      </c>
      <c r="BG360" s="142">
        <f>IF(N360="zákl. přenesená",J360,0)</f>
        <v>0</v>
      </c>
      <c r="BH360" s="142">
        <f>IF(N360="sníž. přenesená",J360,0)</f>
        <v>0</v>
      </c>
      <c r="BI360" s="142">
        <f>IF(N360="nulová",J360,0)</f>
        <v>0</v>
      </c>
      <c r="BJ360" s="16" t="s">
        <v>79</v>
      </c>
      <c r="BK360" s="142">
        <f>ROUND(I360*H360,2)</f>
        <v>0</v>
      </c>
      <c r="BL360" s="16" t="s">
        <v>311</v>
      </c>
      <c r="BM360" s="141" t="s">
        <v>3031</v>
      </c>
    </row>
    <row r="361" spans="2:47" s="1" customFormat="1" ht="38.4">
      <c r="B361" s="31"/>
      <c r="D361" s="143" t="s">
        <v>219</v>
      </c>
      <c r="F361" s="144" t="s">
        <v>764</v>
      </c>
      <c r="I361" s="145"/>
      <c r="L361" s="31"/>
      <c r="M361" s="146"/>
      <c r="T361" s="52"/>
      <c r="AT361" s="16" t="s">
        <v>219</v>
      </c>
      <c r="AU361" s="16" t="s">
        <v>81</v>
      </c>
    </row>
    <row r="362" spans="2:47" s="1" customFormat="1" ht="10.2">
      <c r="B362" s="31"/>
      <c r="D362" s="147" t="s">
        <v>221</v>
      </c>
      <c r="F362" s="148" t="s">
        <v>765</v>
      </c>
      <c r="I362" s="145"/>
      <c r="L362" s="31"/>
      <c r="M362" s="146"/>
      <c r="T362" s="52"/>
      <c r="AT362" s="16" t="s">
        <v>221</v>
      </c>
      <c r="AU362" s="16" t="s">
        <v>81</v>
      </c>
    </row>
    <row r="363" spans="2:47" s="1" customFormat="1" ht="19.2">
      <c r="B363" s="31"/>
      <c r="D363" s="143" t="s">
        <v>315</v>
      </c>
      <c r="F363" s="166" t="s">
        <v>766</v>
      </c>
      <c r="I363" s="145"/>
      <c r="L363" s="31"/>
      <c r="M363" s="146"/>
      <c r="T363" s="52"/>
      <c r="AT363" s="16" t="s">
        <v>315</v>
      </c>
      <c r="AU363" s="16" t="s">
        <v>81</v>
      </c>
    </row>
    <row r="364" spans="2:51" s="12" customFormat="1" ht="10.2">
      <c r="B364" s="149"/>
      <c r="D364" s="143" t="s">
        <v>223</v>
      </c>
      <c r="E364" s="150" t="s">
        <v>19</v>
      </c>
      <c r="F364" s="151" t="s">
        <v>3032</v>
      </c>
      <c r="H364" s="152">
        <v>6.808</v>
      </c>
      <c r="I364" s="153"/>
      <c r="L364" s="149"/>
      <c r="M364" s="154"/>
      <c r="T364" s="155"/>
      <c r="AT364" s="150" t="s">
        <v>223</v>
      </c>
      <c r="AU364" s="150" t="s">
        <v>81</v>
      </c>
      <c r="AV364" s="12" t="s">
        <v>81</v>
      </c>
      <c r="AW364" s="12" t="s">
        <v>33</v>
      </c>
      <c r="AX364" s="12" t="s">
        <v>79</v>
      </c>
      <c r="AY364" s="150" t="s">
        <v>210</v>
      </c>
    </row>
    <row r="365" spans="2:65" s="1" customFormat="1" ht="16.5" customHeight="1">
      <c r="B365" s="31"/>
      <c r="C365" s="130" t="s">
        <v>631</v>
      </c>
      <c r="D365" s="130" t="s">
        <v>212</v>
      </c>
      <c r="E365" s="131" t="s">
        <v>769</v>
      </c>
      <c r="F365" s="132" t="s">
        <v>770</v>
      </c>
      <c r="G365" s="133" t="s">
        <v>229</v>
      </c>
      <c r="H365" s="134">
        <v>46.894</v>
      </c>
      <c r="I365" s="135"/>
      <c r="J365" s="136">
        <f>ROUND(I365*H365,2)</f>
        <v>0</v>
      </c>
      <c r="K365" s="132" t="s">
        <v>216</v>
      </c>
      <c r="L365" s="31"/>
      <c r="M365" s="137" t="s">
        <v>19</v>
      </c>
      <c r="N365" s="138" t="s">
        <v>43</v>
      </c>
      <c r="P365" s="139">
        <f>O365*H365</f>
        <v>0</v>
      </c>
      <c r="Q365" s="139">
        <v>0</v>
      </c>
      <c r="R365" s="139">
        <f>Q365*H365</f>
        <v>0</v>
      </c>
      <c r="S365" s="139">
        <v>0</v>
      </c>
      <c r="T365" s="140">
        <f>S365*H365</f>
        <v>0</v>
      </c>
      <c r="AR365" s="141" t="s">
        <v>311</v>
      </c>
      <c r="AT365" s="141" t="s">
        <v>212</v>
      </c>
      <c r="AU365" s="141" t="s">
        <v>81</v>
      </c>
      <c r="AY365" s="16" t="s">
        <v>210</v>
      </c>
      <c r="BE365" s="142">
        <f>IF(N365="základní",J365,0)</f>
        <v>0</v>
      </c>
      <c r="BF365" s="142">
        <f>IF(N365="snížená",J365,0)</f>
        <v>0</v>
      </c>
      <c r="BG365" s="142">
        <f>IF(N365="zákl. přenesená",J365,0)</f>
        <v>0</v>
      </c>
      <c r="BH365" s="142">
        <f>IF(N365="sníž. přenesená",J365,0)</f>
        <v>0</v>
      </c>
      <c r="BI365" s="142">
        <f>IF(N365="nulová",J365,0)</f>
        <v>0</v>
      </c>
      <c r="BJ365" s="16" t="s">
        <v>79</v>
      </c>
      <c r="BK365" s="142">
        <f>ROUND(I365*H365,2)</f>
        <v>0</v>
      </c>
      <c r="BL365" s="16" t="s">
        <v>311</v>
      </c>
      <c r="BM365" s="141" t="s">
        <v>3033</v>
      </c>
    </row>
    <row r="366" spans="2:47" s="1" customFormat="1" ht="28.8">
      <c r="B366" s="31"/>
      <c r="D366" s="143" t="s">
        <v>219</v>
      </c>
      <c r="F366" s="144" t="s">
        <v>772</v>
      </c>
      <c r="I366" s="145"/>
      <c r="L366" s="31"/>
      <c r="M366" s="146"/>
      <c r="T366" s="52"/>
      <c r="AT366" s="16" t="s">
        <v>219</v>
      </c>
      <c r="AU366" s="16" t="s">
        <v>81</v>
      </c>
    </row>
    <row r="367" spans="2:47" s="1" customFormat="1" ht="10.2">
      <c r="B367" s="31"/>
      <c r="D367" s="147" t="s">
        <v>221</v>
      </c>
      <c r="F367" s="148" t="s">
        <v>773</v>
      </c>
      <c r="I367" s="145"/>
      <c r="L367" s="31"/>
      <c r="M367" s="146"/>
      <c r="T367" s="52"/>
      <c r="AT367" s="16" t="s">
        <v>221</v>
      </c>
      <c r="AU367" s="16" t="s">
        <v>81</v>
      </c>
    </row>
    <row r="368" spans="2:51" s="12" customFormat="1" ht="10.2">
      <c r="B368" s="149"/>
      <c r="D368" s="143" t="s">
        <v>223</v>
      </c>
      <c r="E368" s="150" t="s">
        <v>19</v>
      </c>
      <c r="F368" s="151" t="s">
        <v>3034</v>
      </c>
      <c r="H368" s="152">
        <v>56.7</v>
      </c>
      <c r="I368" s="153"/>
      <c r="L368" s="149"/>
      <c r="M368" s="154"/>
      <c r="T368" s="155"/>
      <c r="AT368" s="150" t="s">
        <v>223</v>
      </c>
      <c r="AU368" s="150" t="s">
        <v>81</v>
      </c>
      <c r="AV368" s="12" t="s">
        <v>81</v>
      </c>
      <c r="AW368" s="12" t="s">
        <v>33</v>
      </c>
      <c r="AX368" s="12" t="s">
        <v>72</v>
      </c>
      <c r="AY368" s="150" t="s">
        <v>210</v>
      </c>
    </row>
    <row r="369" spans="2:51" s="12" customFormat="1" ht="10.2">
      <c r="B369" s="149"/>
      <c r="D369" s="143" t="s">
        <v>223</v>
      </c>
      <c r="E369" s="150" t="s">
        <v>19</v>
      </c>
      <c r="F369" s="151" t="s">
        <v>3035</v>
      </c>
      <c r="H369" s="152">
        <v>-14.556</v>
      </c>
      <c r="I369" s="153"/>
      <c r="L369" s="149"/>
      <c r="M369" s="154"/>
      <c r="T369" s="155"/>
      <c r="AT369" s="150" t="s">
        <v>223</v>
      </c>
      <c r="AU369" s="150" t="s">
        <v>81</v>
      </c>
      <c r="AV369" s="12" t="s">
        <v>81</v>
      </c>
      <c r="AW369" s="12" t="s">
        <v>33</v>
      </c>
      <c r="AX369" s="12" t="s">
        <v>72</v>
      </c>
      <c r="AY369" s="150" t="s">
        <v>210</v>
      </c>
    </row>
    <row r="370" spans="2:51" s="12" customFormat="1" ht="10.2">
      <c r="B370" s="149"/>
      <c r="D370" s="143" t="s">
        <v>223</v>
      </c>
      <c r="E370" s="150" t="s">
        <v>19</v>
      </c>
      <c r="F370" s="151" t="s">
        <v>3036</v>
      </c>
      <c r="H370" s="152">
        <v>4.75</v>
      </c>
      <c r="I370" s="153"/>
      <c r="L370" s="149"/>
      <c r="M370" s="154"/>
      <c r="T370" s="155"/>
      <c r="AT370" s="150" t="s">
        <v>223</v>
      </c>
      <c r="AU370" s="150" t="s">
        <v>81</v>
      </c>
      <c r="AV370" s="12" t="s">
        <v>81</v>
      </c>
      <c r="AW370" s="12" t="s">
        <v>33</v>
      </c>
      <c r="AX370" s="12" t="s">
        <v>72</v>
      </c>
      <c r="AY370" s="150" t="s">
        <v>210</v>
      </c>
    </row>
    <row r="371" spans="2:51" s="13" customFormat="1" ht="10.2">
      <c r="B371" s="167"/>
      <c r="D371" s="143" t="s">
        <v>223</v>
      </c>
      <c r="E371" s="168" t="s">
        <v>19</v>
      </c>
      <c r="F371" s="169" t="s">
        <v>326</v>
      </c>
      <c r="H371" s="170">
        <v>46.894000000000005</v>
      </c>
      <c r="I371" s="171"/>
      <c r="L371" s="167"/>
      <c r="M371" s="172"/>
      <c r="T371" s="173"/>
      <c r="AT371" s="168" t="s">
        <v>223</v>
      </c>
      <c r="AU371" s="168" t="s">
        <v>81</v>
      </c>
      <c r="AV371" s="13" t="s">
        <v>217</v>
      </c>
      <c r="AW371" s="13" t="s">
        <v>33</v>
      </c>
      <c r="AX371" s="13" t="s">
        <v>79</v>
      </c>
      <c r="AY371" s="168" t="s">
        <v>210</v>
      </c>
    </row>
    <row r="372" spans="2:65" s="1" customFormat="1" ht="24.15" customHeight="1">
      <c r="B372" s="31"/>
      <c r="C372" s="156" t="s">
        <v>637</v>
      </c>
      <c r="D372" s="156" t="s">
        <v>240</v>
      </c>
      <c r="E372" s="157" t="s">
        <v>778</v>
      </c>
      <c r="F372" s="158" t="s">
        <v>779</v>
      </c>
      <c r="G372" s="159" t="s">
        <v>229</v>
      </c>
      <c r="H372" s="160">
        <v>52.685</v>
      </c>
      <c r="I372" s="161"/>
      <c r="J372" s="162">
        <f>ROUND(I372*H372,2)</f>
        <v>0</v>
      </c>
      <c r="K372" s="158" t="s">
        <v>216</v>
      </c>
      <c r="L372" s="163"/>
      <c r="M372" s="164" t="s">
        <v>19</v>
      </c>
      <c r="N372" s="165" t="s">
        <v>43</v>
      </c>
      <c r="P372" s="139">
        <f>O372*H372</f>
        <v>0</v>
      </c>
      <c r="Q372" s="139">
        <v>0.00016</v>
      </c>
      <c r="R372" s="139">
        <f>Q372*H372</f>
        <v>0.0084296</v>
      </c>
      <c r="S372" s="139">
        <v>0</v>
      </c>
      <c r="T372" s="140">
        <f>S372*H372</f>
        <v>0</v>
      </c>
      <c r="AR372" s="141" t="s">
        <v>405</v>
      </c>
      <c r="AT372" s="141" t="s">
        <v>240</v>
      </c>
      <c r="AU372" s="141" t="s">
        <v>81</v>
      </c>
      <c r="AY372" s="16" t="s">
        <v>210</v>
      </c>
      <c r="BE372" s="142">
        <f>IF(N372="základní",J372,0)</f>
        <v>0</v>
      </c>
      <c r="BF372" s="142">
        <f>IF(N372="snížená",J372,0)</f>
        <v>0</v>
      </c>
      <c r="BG372" s="142">
        <f>IF(N372="zákl. přenesená",J372,0)</f>
        <v>0</v>
      </c>
      <c r="BH372" s="142">
        <f>IF(N372="sníž. přenesená",J372,0)</f>
        <v>0</v>
      </c>
      <c r="BI372" s="142">
        <f>IF(N372="nulová",J372,0)</f>
        <v>0</v>
      </c>
      <c r="BJ372" s="16" t="s">
        <v>79</v>
      </c>
      <c r="BK372" s="142">
        <f>ROUND(I372*H372,2)</f>
        <v>0</v>
      </c>
      <c r="BL372" s="16" t="s">
        <v>311</v>
      </c>
      <c r="BM372" s="141" t="s">
        <v>3037</v>
      </c>
    </row>
    <row r="373" spans="2:47" s="1" customFormat="1" ht="10.2">
      <c r="B373" s="31"/>
      <c r="D373" s="143" t="s">
        <v>219</v>
      </c>
      <c r="F373" s="144" t="s">
        <v>779</v>
      </c>
      <c r="I373" s="145"/>
      <c r="L373" s="31"/>
      <c r="M373" s="146"/>
      <c r="T373" s="52"/>
      <c r="AT373" s="16" t="s">
        <v>219</v>
      </c>
      <c r="AU373" s="16" t="s">
        <v>81</v>
      </c>
    </row>
    <row r="374" spans="2:51" s="12" customFormat="1" ht="10.2">
      <c r="B374" s="149"/>
      <c r="D374" s="143" t="s">
        <v>223</v>
      </c>
      <c r="F374" s="151" t="s">
        <v>3038</v>
      </c>
      <c r="H374" s="152">
        <v>52.685</v>
      </c>
      <c r="I374" s="153"/>
      <c r="L374" s="149"/>
      <c r="M374" s="154"/>
      <c r="T374" s="155"/>
      <c r="AT374" s="150" t="s">
        <v>223</v>
      </c>
      <c r="AU374" s="150" t="s">
        <v>81</v>
      </c>
      <c r="AV374" s="12" t="s">
        <v>81</v>
      </c>
      <c r="AW374" s="12" t="s">
        <v>4</v>
      </c>
      <c r="AX374" s="12" t="s">
        <v>79</v>
      </c>
      <c r="AY374" s="150" t="s">
        <v>210</v>
      </c>
    </row>
    <row r="375" spans="2:65" s="1" customFormat="1" ht="24.15" customHeight="1">
      <c r="B375" s="31"/>
      <c r="C375" s="130" t="s">
        <v>642</v>
      </c>
      <c r="D375" s="130" t="s">
        <v>212</v>
      </c>
      <c r="E375" s="131" t="s">
        <v>798</v>
      </c>
      <c r="F375" s="132" t="s">
        <v>799</v>
      </c>
      <c r="G375" s="133" t="s">
        <v>229</v>
      </c>
      <c r="H375" s="134">
        <v>28.268</v>
      </c>
      <c r="I375" s="135"/>
      <c r="J375" s="136">
        <f>ROUND(I375*H375,2)</f>
        <v>0</v>
      </c>
      <c r="K375" s="132" t="s">
        <v>216</v>
      </c>
      <c r="L375" s="31"/>
      <c r="M375" s="137" t="s">
        <v>19</v>
      </c>
      <c r="N375" s="138" t="s">
        <v>43</v>
      </c>
      <c r="P375" s="139">
        <f>O375*H375</f>
        <v>0</v>
      </c>
      <c r="Q375" s="139">
        <v>0.0279</v>
      </c>
      <c r="R375" s="139">
        <f>Q375*H375</f>
        <v>0.7886772000000001</v>
      </c>
      <c r="S375" s="139">
        <v>0</v>
      </c>
      <c r="T375" s="140">
        <f>S375*H375</f>
        <v>0</v>
      </c>
      <c r="AR375" s="141" t="s">
        <v>311</v>
      </c>
      <c r="AT375" s="141" t="s">
        <v>212</v>
      </c>
      <c r="AU375" s="141" t="s">
        <v>81</v>
      </c>
      <c r="AY375" s="16" t="s">
        <v>210</v>
      </c>
      <c r="BE375" s="142">
        <f>IF(N375="základní",J375,0)</f>
        <v>0</v>
      </c>
      <c r="BF375" s="142">
        <f>IF(N375="snížená",J375,0)</f>
        <v>0</v>
      </c>
      <c r="BG375" s="142">
        <f>IF(N375="zákl. přenesená",J375,0)</f>
        <v>0</v>
      </c>
      <c r="BH375" s="142">
        <f>IF(N375="sníž. přenesená",J375,0)</f>
        <v>0</v>
      </c>
      <c r="BI375" s="142">
        <f>IF(N375="nulová",J375,0)</f>
        <v>0</v>
      </c>
      <c r="BJ375" s="16" t="s">
        <v>79</v>
      </c>
      <c r="BK375" s="142">
        <f>ROUND(I375*H375,2)</f>
        <v>0</v>
      </c>
      <c r="BL375" s="16" t="s">
        <v>311</v>
      </c>
      <c r="BM375" s="141" t="s">
        <v>3039</v>
      </c>
    </row>
    <row r="376" spans="2:47" s="1" customFormat="1" ht="38.4">
      <c r="B376" s="31"/>
      <c r="D376" s="143" t="s">
        <v>219</v>
      </c>
      <c r="F376" s="144" t="s">
        <v>801</v>
      </c>
      <c r="I376" s="145"/>
      <c r="L376" s="31"/>
      <c r="M376" s="146"/>
      <c r="T376" s="52"/>
      <c r="AT376" s="16" t="s">
        <v>219</v>
      </c>
      <c r="AU376" s="16" t="s">
        <v>81</v>
      </c>
    </row>
    <row r="377" spans="2:47" s="1" customFormat="1" ht="10.2">
      <c r="B377" s="31"/>
      <c r="D377" s="147" t="s">
        <v>221</v>
      </c>
      <c r="F377" s="148" t="s">
        <v>802</v>
      </c>
      <c r="I377" s="145"/>
      <c r="L377" s="31"/>
      <c r="M377" s="146"/>
      <c r="T377" s="52"/>
      <c r="AT377" s="16" t="s">
        <v>221</v>
      </c>
      <c r="AU377" s="16" t="s">
        <v>81</v>
      </c>
    </row>
    <row r="378" spans="2:47" s="1" customFormat="1" ht="19.2">
      <c r="B378" s="31"/>
      <c r="D378" s="143" t="s">
        <v>315</v>
      </c>
      <c r="F378" s="166" t="s">
        <v>803</v>
      </c>
      <c r="I378" s="145"/>
      <c r="L378" s="31"/>
      <c r="M378" s="146"/>
      <c r="T378" s="52"/>
      <c r="AT378" s="16" t="s">
        <v>315</v>
      </c>
      <c r="AU378" s="16" t="s">
        <v>81</v>
      </c>
    </row>
    <row r="379" spans="2:51" s="12" customFormat="1" ht="10.2">
      <c r="B379" s="149"/>
      <c r="D379" s="143" t="s">
        <v>223</v>
      </c>
      <c r="E379" s="150" t="s">
        <v>19</v>
      </c>
      <c r="F379" s="151" t="s">
        <v>3040</v>
      </c>
      <c r="H379" s="152">
        <v>28.268</v>
      </c>
      <c r="I379" s="153"/>
      <c r="L379" s="149"/>
      <c r="M379" s="154"/>
      <c r="T379" s="155"/>
      <c r="AT379" s="150" t="s">
        <v>223</v>
      </c>
      <c r="AU379" s="150" t="s">
        <v>81</v>
      </c>
      <c r="AV379" s="12" t="s">
        <v>81</v>
      </c>
      <c r="AW379" s="12" t="s">
        <v>33</v>
      </c>
      <c r="AX379" s="12" t="s">
        <v>72</v>
      </c>
      <c r="AY379" s="150" t="s">
        <v>210</v>
      </c>
    </row>
    <row r="380" spans="2:51" s="13" customFormat="1" ht="10.2">
      <c r="B380" s="167"/>
      <c r="D380" s="143" t="s">
        <v>223</v>
      </c>
      <c r="E380" s="168" t="s">
        <v>19</v>
      </c>
      <c r="F380" s="169" t="s">
        <v>326</v>
      </c>
      <c r="H380" s="170">
        <v>28.268</v>
      </c>
      <c r="I380" s="171"/>
      <c r="L380" s="167"/>
      <c r="M380" s="172"/>
      <c r="T380" s="173"/>
      <c r="AT380" s="168" t="s">
        <v>223</v>
      </c>
      <c r="AU380" s="168" t="s">
        <v>81</v>
      </c>
      <c r="AV380" s="13" t="s">
        <v>217</v>
      </c>
      <c r="AW380" s="13" t="s">
        <v>33</v>
      </c>
      <c r="AX380" s="13" t="s">
        <v>79</v>
      </c>
      <c r="AY380" s="168" t="s">
        <v>210</v>
      </c>
    </row>
    <row r="381" spans="2:65" s="1" customFormat="1" ht="24.15" customHeight="1">
      <c r="B381" s="31"/>
      <c r="C381" s="130" t="s">
        <v>649</v>
      </c>
      <c r="D381" s="130" t="s">
        <v>212</v>
      </c>
      <c r="E381" s="131" t="s">
        <v>807</v>
      </c>
      <c r="F381" s="132" t="s">
        <v>808</v>
      </c>
      <c r="G381" s="133" t="s">
        <v>229</v>
      </c>
      <c r="H381" s="134">
        <v>13.619</v>
      </c>
      <c r="I381" s="135"/>
      <c r="J381" s="136">
        <f>ROUND(I381*H381,2)</f>
        <v>0</v>
      </c>
      <c r="K381" s="132" t="s">
        <v>216</v>
      </c>
      <c r="L381" s="31"/>
      <c r="M381" s="137" t="s">
        <v>19</v>
      </c>
      <c r="N381" s="138" t="s">
        <v>43</v>
      </c>
      <c r="P381" s="139">
        <f>O381*H381</f>
        <v>0</v>
      </c>
      <c r="Q381" s="139">
        <v>0.02855</v>
      </c>
      <c r="R381" s="139">
        <f>Q381*H381</f>
        <v>0.38882245</v>
      </c>
      <c r="S381" s="139">
        <v>0</v>
      </c>
      <c r="T381" s="140">
        <f>S381*H381</f>
        <v>0</v>
      </c>
      <c r="AR381" s="141" t="s">
        <v>311</v>
      </c>
      <c r="AT381" s="141" t="s">
        <v>212</v>
      </c>
      <c r="AU381" s="141" t="s">
        <v>81</v>
      </c>
      <c r="AY381" s="16" t="s">
        <v>210</v>
      </c>
      <c r="BE381" s="142">
        <f>IF(N381="základní",J381,0)</f>
        <v>0</v>
      </c>
      <c r="BF381" s="142">
        <f>IF(N381="snížená",J381,0)</f>
        <v>0</v>
      </c>
      <c r="BG381" s="142">
        <f>IF(N381="zákl. přenesená",J381,0)</f>
        <v>0</v>
      </c>
      <c r="BH381" s="142">
        <f>IF(N381="sníž. přenesená",J381,0)</f>
        <v>0</v>
      </c>
      <c r="BI381" s="142">
        <f>IF(N381="nulová",J381,0)</f>
        <v>0</v>
      </c>
      <c r="BJ381" s="16" t="s">
        <v>79</v>
      </c>
      <c r="BK381" s="142">
        <f>ROUND(I381*H381,2)</f>
        <v>0</v>
      </c>
      <c r="BL381" s="16" t="s">
        <v>311</v>
      </c>
      <c r="BM381" s="141" t="s">
        <v>3041</v>
      </c>
    </row>
    <row r="382" spans="2:47" s="1" customFormat="1" ht="38.4">
      <c r="B382" s="31"/>
      <c r="D382" s="143" t="s">
        <v>219</v>
      </c>
      <c r="F382" s="144" t="s">
        <v>810</v>
      </c>
      <c r="I382" s="145"/>
      <c r="L382" s="31"/>
      <c r="M382" s="146"/>
      <c r="T382" s="52"/>
      <c r="AT382" s="16" t="s">
        <v>219</v>
      </c>
      <c r="AU382" s="16" t="s">
        <v>81</v>
      </c>
    </row>
    <row r="383" spans="2:47" s="1" customFormat="1" ht="10.2">
      <c r="B383" s="31"/>
      <c r="D383" s="147" t="s">
        <v>221</v>
      </c>
      <c r="F383" s="148" t="s">
        <v>811</v>
      </c>
      <c r="I383" s="145"/>
      <c r="L383" s="31"/>
      <c r="M383" s="146"/>
      <c r="T383" s="52"/>
      <c r="AT383" s="16" t="s">
        <v>221</v>
      </c>
      <c r="AU383" s="16" t="s">
        <v>81</v>
      </c>
    </row>
    <row r="384" spans="2:47" s="1" customFormat="1" ht="19.2">
      <c r="B384" s="31"/>
      <c r="D384" s="143" t="s">
        <v>315</v>
      </c>
      <c r="F384" s="166" t="s">
        <v>812</v>
      </c>
      <c r="I384" s="145"/>
      <c r="L384" s="31"/>
      <c r="M384" s="146"/>
      <c r="T384" s="52"/>
      <c r="AT384" s="16" t="s">
        <v>315</v>
      </c>
      <c r="AU384" s="16" t="s">
        <v>81</v>
      </c>
    </row>
    <row r="385" spans="2:51" s="12" customFormat="1" ht="10.2">
      <c r="B385" s="149"/>
      <c r="D385" s="143" t="s">
        <v>223</v>
      </c>
      <c r="E385" s="150" t="s">
        <v>19</v>
      </c>
      <c r="F385" s="151" t="s">
        <v>3042</v>
      </c>
      <c r="H385" s="152">
        <v>28.298</v>
      </c>
      <c r="I385" s="153"/>
      <c r="L385" s="149"/>
      <c r="M385" s="154"/>
      <c r="T385" s="155"/>
      <c r="AT385" s="150" t="s">
        <v>223</v>
      </c>
      <c r="AU385" s="150" t="s">
        <v>81</v>
      </c>
      <c r="AV385" s="12" t="s">
        <v>81</v>
      </c>
      <c r="AW385" s="12" t="s">
        <v>33</v>
      </c>
      <c r="AX385" s="12" t="s">
        <v>72</v>
      </c>
      <c r="AY385" s="150" t="s">
        <v>210</v>
      </c>
    </row>
    <row r="386" spans="2:51" s="12" customFormat="1" ht="10.2">
      <c r="B386" s="149"/>
      <c r="D386" s="143" t="s">
        <v>223</v>
      </c>
      <c r="E386" s="150" t="s">
        <v>19</v>
      </c>
      <c r="F386" s="151" t="s">
        <v>3043</v>
      </c>
      <c r="H386" s="152">
        <v>-14.679</v>
      </c>
      <c r="I386" s="153"/>
      <c r="L386" s="149"/>
      <c r="M386" s="154"/>
      <c r="T386" s="155"/>
      <c r="AT386" s="150" t="s">
        <v>223</v>
      </c>
      <c r="AU386" s="150" t="s">
        <v>81</v>
      </c>
      <c r="AV386" s="12" t="s">
        <v>81</v>
      </c>
      <c r="AW386" s="12" t="s">
        <v>33</v>
      </c>
      <c r="AX386" s="12" t="s">
        <v>72</v>
      </c>
      <c r="AY386" s="150" t="s">
        <v>210</v>
      </c>
    </row>
    <row r="387" spans="2:51" s="13" customFormat="1" ht="10.2">
      <c r="B387" s="167"/>
      <c r="D387" s="143" t="s">
        <v>223</v>
      </c>
      <c r="E387" s="168" t="s">
        <v>19</v>
      </c>
      <c r="F387" s="169" t="s">
        <v>326</v>
      </c>
      <c r="H387" s="170">
        <v>13.618999999999998</v>
      </c>
      <c r="I387" s="171"/>
      <c r="L387" s="167"/>
      <c r="M387" s="172"/>
      <c r="T387" s="173"/>
      <c r="AT387" s="168" t="s">
        <v>223</v>
      </c>
      <c r="AU387" s="168" t="s">
        <v>81</v>
      </c>
      <c r="AV387" s="13" t="s">
        <v>217</v>
      </c>
      <c r="AW387" s="13" t="s">
        <v>33</v>
      </c>
      <c r="AX387" s="13" t="s">
        <v>79</v>
      </c>
      <c r="AY387" s="168" t="s">
        <v>210</v>
      </c>
    </row>
    <row r="388" spans="2:65" s="1" customFormat="1" ht="24.15" customHeight="1">
      <c r="B388" s="31"/>
      <c r="C388" s="130" t="s">
        <v>654</v>
      </c>
      <c r="D388" s="130" t="s">
        <v>212</v>
      </c>
      <c r="E388" s="131" t="s">
        <v>823</v>
      </c>
      <c r="F388" s="132" t="s">
        <v>824</v>
      </c>
      <c r="G388" s="133" t="s">
        <v>229</v>
      </c>
      <c r="H388" s="134">
        <v>55.8</v>
      </c>
      <c r="I388" s="135"/>
      <c r="J388" s="136">
        <f>ROUND(I388*H388,2)</f>
        <v>0</v>
      </c>
      <c r="K388" s="132" t="s">
        <v>216</v>
      </c>
      <c r="L388" s="31"/>
      <c r="M388" s="137" t="s">
        <v>19</v>
      </c>
      <c r="N388" s="138" t="s">
        <v>43</v>
      </c>
      <c r="P388" s="139">
        <f>O388*H388</f>
        <v>0</v>
      </c>
      <c r="Q388" s="139">
        <v>0.01807</v>
      </c>
      <c r="R388" s="139">
        <f>Q388*H388</f>
        <v>1.008306</v>
      </c>
      <c r="S388" s="139">
        <v>0</v>
      </c>
      <c r="T388" s="140">
        <f>S388*H388</f>
        <v>0</v>
      </c>
      <c r="AR388" s="141" t="s">
        <v>311</v>
      </c>
      <c r="AT388" s="141" t="s">
        <v>212</v>
      </c>
      <c r="AU388" s="141" t="s">
        <v>81</v>
      </c>
      <c r="AY388" s="16" t="s">
        <v>210</v>
      </c>
      <c r="BE388" s="142">
        <f>IF(N388="základní",J388,0)</f>
        <v>0</v>
      </c>
      <c r="BF388" s="142">
        <f>IF(N388="snížená",J388,0)</f>
        <v>0</v>
      </c>
      <c r="BG388" s="142">
        <f>IF(N388="zákl. přenesená",J388,0)</f>
        <v>0</v>
      </c>
      <c r="BH388" s="142">
        <f>IF(N388="sníž. přenesená",J388,0)</f>
        <v>0</v>
      </c>
      <c r="BI388" s="142">
        <f>IF(N388="nulová",J388,0)</f>
        <v>0</v>
      </c>
      <c r="BJ388" s="16" t="s">
        <v>79</v>
      </c>
      <c r="BK388" s="142">
        <f>ROUND(I388*H388,2)</f>
        <v>0</v>
      </c>
      <c r="BL388" s="16" t="s">
        <v>311</v>
      </c>
      <c r="BM388" s="141" t="s">
        <v>3044</v>
      </c>
    </row>
    <row r="389" spans="2:47" s="1" customFormat="1" ht="28.8">
      <c r="B389" s="31"/>
      <c r="D389" s="143" t="s">
        <v>219</v>
      </c>
      <c r="F389" s="144" t="s">
        <v>826</v>
      </c>
      <c r="I389" s="145"/>
      <c r="L389" s="31"/>
      <c r="M389" s="146"/>
      <c r="T389" s="52"/>
      <c r="AT389" s="16" t="s">
        <v>219</v>
      </c>
      <c r="AU389" s="16" t="s">
        <v>81</v>
      </c>
    </row>
    <row r="390" spans="2:47" s="1" customFormat="1" ht="10.2">
      <c r="B390" s="31"/>
      <c r="D390" s="147" t="s">
        <v>221</v>
      </c>
      <c r="F390" s="148" t="s">
        <v>827</v>
      </c>
      <c r="I390" s="145"/>
      <c r="L390" s="31"/>
      <c r="M390" s="146"/>
      <c r="T390" s="52"/>
      <c r="AT390" s="16" t="s">
        <v>221</v>
      </c>
      <c r="AU390" s="16" t="s">
        <v>81</v>
      </c>
    </row>
    <row r="391" spans="2:51" s="12" customFormat="1" ht="10.2">
      <c r="B391" s="149"/>
      <c r="D391" s="143" t="s">
        <v>223</v>
      </c>
      <c r="E391" s="150" t="s">
        <v>19</v>
      </c>
      <c r="F391" s="151" t="s">
        <v>3045</v>
      </c>
      <c r="H391" s="152">
        <v>55.8</v>
      </c>
      <c r="I391" s="153"/>
      <c r="L391" s="149"/>
      <c r="M391" s="154"/>
      <c r="T391" s="155"/>
      <c r="AT391" s="150" t="s">
        <v>223</v>
      </c>
      <c r="AU391" s="150" t="s">
        <v>81</v>
      </c>
      <c r="AV391" s="12" t="s">
        <v>81</v>
      </c>
      <c r="AW391" s="12" t="s">
        <v>33</v>
      </c>
      <c r="AX391" s="12" t="s">
        <v>79</v>
      </c>
      <c r="AY391" s="150" t="s">
        <v>210</v>
      </c>
    </row>
    <row r="392" spans="2:65" s="1" customFormat="1" ht="16.5" customHeight="1">
      <c r="B392" s="31"/>
      <c r="C392" s="130" t="s">
        <v>661</v>
      </c>
      <c r="D392" s="130" t="s">
        <v>212</v>
      </c>
      <c r="E392" s="131" t="s">
        <v>831</v>
      </c>
      <c r="F392" s="132" t="s">
        <v>832</v>
      </c>
      <c r="G392" s="133" t="s">
        <v>229</v>
      </c>
      <c r="H392" s="134">
        <v>69.45</v>
      </c>
      <c r="I392" s="135"/>
      <c r="J392" s="136">
        <f>ROUND(I392*H392,2)</f>
        <v>0</v>
      </c>
      <c r="K392" s="132" t="s">
        <v>216</v>
      </c>
      <c r="L392" s="31"/>
      <c r="M392" s="137" t="s">
        <v>19</v>
      </c>
      <c r="N392" s="138" t="s">
        <v>43</v>
      </c>
      <c r="P392" s="139">
        <f>O392*H392</f>
        <v>0</v>
      </c>
      <c r="Q392" s="139">
        <v>0</v>
      </c>
      <c r="R392" s="139">
        <f>Q392*H392</f>
        <v>0</v>
      </c>
      <c r="S392" s="139">
        <v>0</v>
      </c>
      <c r="T392" s="140">
        <f>S392*H392</f>
        <v>0</v>
      </c>
      <c r="AR392" s="141" t="s">
        <v>311</v>
      </c>
      <c r="AT392" s="141" t="s">
        <v>212</v>
      </c>
      <c r="AU392" s="141" t="s">
        <v>81</v>
      </c>
      <c r="AY392" s="16" t="s">
        <v>210</v>
      </c>
      <c r="BE392" s="142">
        <f>IF(N392="základní",J392,0)</f>
        <v>0</v>
      </c>
      <c r="BF392" s="142">
        <f>IF(N392="snížená",J392,0)</f>
        <v>0</v>
      </c>
      <c r="BG392" s="142">
        <f>IF(N392="zákl. přenesená",J392,0)</f>
        <v>0</v>
      </c>
      <c r="BH392" s="142">
        <f>IF(N392="sníž. přenesená",J392,0)</f>
        <v>0</v>
      </c>
      <c r="BI392" s="142">
        <f>IF(N392="nulová",J392,0)</f>
        <v>0</v>
      </c>
      <c r="BJ392" s="16" t="s">
        <v>79</v>
      </c>
      <c r="BK392" s="142">
        <f>ROUND(I392*H392,2)</f>
        <v>0</v>
      </c>
      <c r="BL392" s="16" t="s">
        <v>311</v>
      </c>
      <c r="BM392" s="141" t="s">
        <v>3046</v>
      </c>
    </row>
    <row r="393" spans="2:47" s="1" customFormat="1" ht="28.8">
      <c r="B393" s="31"/>
      <c r="D393" s="143" t="s">
        <v>219</v>
      </c>
      <c r="F393" s="144" t="s">
        <v>834</v>
      </c>
      <c r="I393" s="145"/>
      <c r="L393" s="31"/>
      <c r="M393" s="146"/>
      <c r="T393" s="52"/>
      <c r="AT393" s="16" t="s">
        <v>219</v>
      </c>
      <c r="AU393" s="16" t="s">
        <v>81</v>
      </c>
    </row>
    <row r="394" spans="2:47" s="1" customFormat="1" ht="10.2">
      <c r="B394" s="31"/>
      <c r="D394" s="147" t="s">
        <v>221</v>
      </c>
      <c r="F394" s="148" t="s">
        <v>835</v>
      </c>
      <c r="I394" s="145"/>
      <c r="L394" s="31"/>
      <c r="M394" s="146"/>
      <c r="T394" s="52"/>
      <c r="AT394" s="16" t="s">
        <v>221</v>
      </c>
      <c r="AU394" s="16" t="s">
        <v>81</v>
      </c>
    </row>
    <row r="395" spans="2:51" s="12" customFormat="1" ht="10.2">
      <c r="B395" s="149"/>
      <c r="D395" s="143" t="s">
        <v>223</v>
      </c>
      <c r="E395" s="150" t="s">
        <v>19</v>
      </c>
      <c r="F395" s="151" t="s">
        <v>3047</v>
      </c>
      <c r="H395" s="152">
        <v>69.45</v>
      </c>
      <c r="I395" s="153"/>
      <c r="L395" s="149"/>
      <c r="M395" s="154"/>
      <c r="T395" s="155"/>
      <c r="AT395" s="150" t="s">
        <v>223</v>
      </c>
      <c r="AU395" s="150" t="s">
        <v>81</v>
      </c>
      <c r="AV395" s="12" t="s">
        <v>81</v>
      </c>
      <c r="AW395" s="12" t="s">
        <v>33</v>
      </c>
      <c r="AX395" s="12" t="s">
        <v>79</v>
      </c>
      <c r="AY395" s="150" t="s">
        <v>210</v>
      </c>
    </row>
    <row r="396" spans="2:65" s="1" customFormat="1" ht="24.15" customHeight="1">
      <c r="B396" s="31"/>
      <c r="C396" s="156" t="s">
        <v>668</v>
      </c>
      <c r="D396" s="156" t="s">
        <v>240</v>
      </c>
      <c r="E396" s="157" t="s">
        <v>837</v>
      </c>
      <c r="F396" s="158" t="s">
        <v>838</v>
      </c>
      <c r="G396" s="159" t="s">
        <v>229</v>
      </c>
      <c r="H396" s="160">
        <v>78.027</v>
      </c>
      <c r="I396" s="161"/>
      <c r="J396" s="162">
        <f>ROUND(I396*H396,2)</f>
        <v>0</v>
      </c>
      <c r="K396" s="158" t="s">
        <v>216</v>
      </c>
      <c r="L396" s="163"/>
      <c r="M396" s="164" t="s">
        <v>19</v>
      </c>
      <c r="N396" s="165" t="s">
        <v>43</v>
      </c>
      <c r="P396" s="139">
        <f>O396*H396</f>
        <v>0</v>
      </c>
      <c r="Q396" s="139">
        <v>0.00017</v>
      </c>
      <c r="R396" s="139">
        <f>Q396*H396</f>
        <v>0.013264590000000001</v>
      </c>
      <c r="S396" s="139">
        <v>0</v>
      </c>
      <c r="T396" s="140">
        <f>S396*H396</f>
        <v>0</v>
      </c>
      <c r="AR396" s="141" t="s">
        <v>405</v>
      </c>
      <c r="AT396" s="141" t="s">
        <v>240</v>
      </c>
      <c r="AU396" s="141" t="s">
        <v>81</v>
      </c>
      <c r="AY396" s="16" t="s">
        <v>210</v>
      </c>
      <c r="BE396" s="142">
        <f>IF(N396="základní",J396,0)</f>
        <v>0</v>
      </c>
      <c r="BF396" s="142">
        <f>IF(N396="snížená",J396,0)</f>
        <v>0</v>
      </c>
      <c r="BG396" s="142">
        <f>IF(N396="zákl. přenesená",J396,0)</f>
        <v>0</v>
      </c>
      <c r="BH396" s="142">
        <f>IF(N396="sníž. přenesená",J396,0)</f>
        <v>0</v>
      </c>
      <c r="BI396" s="142">
        <f>IF(N396="nulová",J396,0)</f>
        <v>0</v>
      </c>
      <c r="BJ396" s="16" t="s">
        <v>79</v>
      </c>
      <c r="BK396" s="142">
        <f>ROUND(I396*H396,2)</f>
        <v>0</v>
      </c>
      <c r="BL396" s="16" t="s">
        <v>311</v>
      </c>
      <c r="BM396" s="141" t="s">
        <v>3048</v>
      </c>
    </row>
    <row r="397" spans="2:47" s="1" customFormat="1" ht="10.2">
      <c r="B397" s="31"/>
      <c r="D397" s="143" t="s">
        <v>219</v>
      </c>
      <c r="F397" s="144" t="s">
        <v>838</v>
      </c>
      <c r="I397" s="145"/>
      <c r="L397" s="31"/>
      <c r="M397" s="146"/>
      <c r="T397" s="52"/>
      <c r="AT397" s="16" t="s">
        <v>219</v>
      </c>
      <c r="AU397" s="16" t="s">
        <v>81</v>
      </c>
    </row>
    <row r="398" spans="2:51" s="12" customFormat="1" ht="10.2">
      <c r="B398" s="149"/>
      <c r="D398" s="143" t="s">
        <v>223</v>
      </c>
      <c r="F398" s="151" t="s">
        <v>3049</v>
      </c>
      <c r="H398" s="152">
        <v>78.027</v>
      </c>
      <c r="I398" s="153"/>
      <c r="L398" s="149"/>
      <c r="M398" s="154"/>
      <c r="T398" s="155"/>
      <c r="AT398" s="150" t="s">
        <v>223</v>
      </c>
      <c r="AU398" s="150" t="s">
        <v>81</v>
      </c>
      <c r="AV398" s="12" t="s">
        <v>81</v>
      </c>
      <c r="AW398" s="12" t="s">
        <v>4</v>
      </c>
      <c r="AX398" s="12" t="s">
        <v>79</v>
      </c>
      <c r="AY398" s="150" t="s">
        <v>210</v>
      </c>
    </row>
    <row r="399" spans="2:65" s="1" customFormat="1" ht="24.15" customHeight="1">
      <c r="B399" s="31"/>
      <c r="C399" s="130" t="s">
        <v>677</v>
      </c>
      <c r="D399" s="130" t="s">
        <v>212</v>
      </c>
      <c r="E399" s="131" t="s">
        <v>842</v>
      </c>
      <c r="F399" s="132" t="s">
        <v>843</v>
      </c>
      <c r="G399" s="133" t="s">
        <v>229</v>
      </c>
      <c r="H399" s="134">
        <v>69.45</v>
      </c>
      <c r="I399" s="135"/>
      <c r="J399" s="136">
        <f>ROUND(I399*H399,2)</f>
        <v>0</v>
      </c>
      <c r="K399" s="132" t="s">
        <v>216</v>
      </c>
      <c r="L399" s="31"/>
      <c r="M399" s="137" t="s">
        <v>19</v>
      </c>
      <c r="N399" s="138" t="s">
        <v>43</v>
      </c>
      <c r="P399" s="139">
        <f>O399*H399</f>
        <v>0</v>
      </c>
      <c r="Q399" s="139">
        <v>0</v>
      </c>
      <c r="R399" s="139">
        <f>Q399*H399</f>
        <v>0</v>
      </c>
      <c r="S399" s="139">
        <v>0.01786</v>
      </c>
      <c r="T399" s="140">
        <f>S399*H399</f>
        <v>1.240377</v>
      </c>
      <c r="AR399" s="141" t="s">
        <v>311</v>
      </c>
      <c r="AT399" s="141" t="s">
        <v>212</v>
      </c>
      <c r="AU399" s="141" t="s">
        <v>81</v>
      </c>
      <c r="AY399" s="16" t="s">
        <v>210</v>
      </c>
      <c r="BE399" s="142">
        <f>IF(N399="základní",J399,0)</f>
        <v>0</v>
      </c>
      <c r="BF399" s="142">
        <f>IF(N399="snížená",J399,0)</f>
        <v>0</v>
      </c>
      <c r="BG399" s="142">
        <f>IF(N399="zákl. přenesená",J399,0)</f>
        <v>0</v>
      </c>
      <c r="BH399" s="142">
        <f>IF(N399="sníž. přenesená",J399,0)</f>
        <v>0</v>
      </c>
      <c r="BI399" s="142">
        <f>IF(N399="nulová",J399,0)</f>
        <v>0</v>
      </c>
      <c r="BJ399" s="16" t="s">
        <v>79</v>
      </c>
      <c r="BK399" s="142">
        <f>ROUND(I399*H399,2)</f>
        <v>0</v>
      </c>
      <c r="BL399" s="16" t="s">
        <v>311</v>
      </c>
      <c r="BM399" s="141" t="s">
        <v>3050</v>
      </c>
    </row>
    <row r="400" spans="2:47" s="1" customFormat="1" ht="28.8">
      <c r="B400" s="31"/>
      <c r="D400" s="143" t="s">
        <v>219</v>
      </c>
      <c r="F400" s="144" t="s">
        <v>845</v>
      </c>
      <c r="I400" s="145"/>
      <c r="L400" s="31"/>
      <c r="M400" s="146"/>
      <c r="T400" s="52"/>
      <c r="AT400" s="16" t="s">
        <v>219</v>
      </c>
      <c r="AU400" s="16" t="s">
        <v>81</v>
      </c>
    </row>
    <row r="401" spans="2:47" s="1" customFormat="1" ht="10.2">
      <c r="B401" s="31"/>
      <c r="D401" s="147" t="s">
        <v>221</v>
      </c>
      <c r="F401" s="148" t="s">
        <v>846</v>
      </c>
      <c r="I401" s="145"/>
      <c r="L401" s="31"/>
      <c r="M401" s="146"/>
      <c r="T401" s="52"/>
      <c r="AT401" s="16" t="s">
        <v>221</v>
      </c>
      <c r="AU401" s="16" t="s">
        <v>81</v>
      </c>
    </row>
    <row r="402" spans="2:65" s="1" customFormat="1" ht="21.75" customHeight="1">
      <c r="B402" s="31"/>
      <c r="C402" s="130" t="s">
        <v>684</v>
      </c>
      <c r="D402" s="130" t="s">
        <v>212</v>
      </c>
      <c r="E402" s="131" t="s">
        <v>868</v>
      </c>
      <c r="F402" s="132" t="s">
        <v>869</v>
      </c>
      <c r="G402" s="133" t="s">
        <v>297</v>
      </c>
      <c r="H402" s="134">
        <v>3</v>
      </c>
      <c r="I402" s="135"/>
      <c r="J402" s="136">
        <f>ROUND(I402*H402,2)</f>
        <v>0</v>
      </c>
      <c r="K402" s="132" t="s">
        <v>216</v>
      </c>
      <c r="L402" s="31"/>
      <c r="M402" s="137" t="s">
        <v>19</v>
      </c>
      <c r="N402" s="138" t="s">
        <v>43</v>
      </c>
      <c r="P402" s="139">
        <f>O402*H402</f>
        <v>0</v>
      </c>
      <c r="Q402" s="139">
        <v>0.00022</v>
      </c>
      <c r="R402" s="139">
        <f>Q402*H402</f>
        <v>0.00066</v>
      </c>
      <c r="S402" s="139">
        <v>0</v>
      </c>
      <c r="T402" s="140">
        <f>S402*H402</f>
        <v>0</v>
      </c>
      <c r="AR402" s="141" t="s">
        <v>311</v>
      </c>
      <c r="AT402" s="141" t="s">
        <v>212</v>
      </c>
      <c r="AU402" s="141" t="s">
        <v>81</v>
      </c>
      <c r="AY402" s="16" t="s">
        <v>210</v>
      </c>
      <c r="BE402" s="142">
        <f>IF(N402="základní",J402,0)</f>
        <v>0</v>
      </c>
      <c r="BF402" s="142">
        <f>IF(N402="snížená",J402,0)</f>
        <v>0</v>
      </c>
      <c r="BG402" s="142">
        <f>IF(N402="zákl. přenesená",J402,0)</f>
        <v>0</v>
      </c>
      <c r="BH402" s="142">
        <f>IF(N402="sníž. přenesená",J402,0)</f>
        <v>0</v>
      </c>
      <c r="BI402" s="142">
        <f>IF(N402="nulová",J402,0)</f>
        <v>0</v>
      </c>
      <c r="BJ402" s="16" t="s">
        <v>79</v>
      </c>
      <c r="BK402" s="142">
        <f>ROUND(I402*H402,2)</f>
        <v>0</v>
      </c>
      <c r="BL402" s="16" t="s">
        <v>311</v>
      </c>
      <c r="BM402" s="141" t="s">
        <v>3051</v>
      </c>
    </row>
    <row r="403" spans="2:47" s="1" customFormat="1" ht="19.2">
      <c r="B403" s="31"/>
      <c r="D403" s="143" t="s">
        <v>219</v>
      </c>
      <c r="F403" s="144" t="s">
        <v>871</v>
      </c>
      <c r="I403" s="145"/>
      <c r="L403" s="31"/>
      <c r="M403" s="146"/>
      <c r="T403" s="52"/>
      <c r="AT403" s="16" t="s">
        <v>219</v>
      </c>
      <c r="AU403" s="16" t="s">
        <v>81</v>
      </c>
    </row>
    <row r="404" spans="2:47" s="1" customFormat="1" ht="10.2">
      <c r="B404" s="31"/>
      <c r="D404" s="147" t="s">
        <v>221</v>
      </c>
      <c r="F404" s="148" t="s">
        <v>872</v>
      </c>
      <c r="I404" s="145"/>
      <c r="L404" s="31"/>
      <c r="M404" s="146"/>
      <c r="T404" s="52"/>
      <c r="AT404" s="16" t="s">
        <v>221</v>
      </c>
      <c r="AU404" s="16" t="s">
        <v>81</v>
      </c>
    </row>
    <row r="405" spans="2:65" s="1" customFormat="1" ht="33" customHeight="1">
      <c r="B405" s="31"/>
      <c r="C405" s="156" t="s">
        <v>696</v>
      </c>
      <c r="D405" s="156" t="s">
        <v>240</v>
      </c>
      <c r="E405" s="157" t="s">
        <v>3052</v>
      </c>
      <c r="F405" s="158" t="s">
        <v>3053</v>
      </c>
      <c r="G405" s="159" t="s">
        <v>297</v>
      </c>
      <c r="H405" s="160">
        <v>1</v>
      </c>
      <c r="I405" s="161"/>
      <c r="J405" s="162">
        <f>ROUND(I405*H405,2)</f>
        <v>0</v>
      </c>
      <c r="K405" s="158" t="s">
        <v>216</v>
      </c>
      <c r="L405" s="163"/>
      <c r="M405" s="164" t="s">
        <v>19</v>
      </c>
      <c r="N405" s="165" t="s">
        <v>43</v>
      </c>
      <c r="P405" s="139">
        <f>O405*H405</f>
        <v>0</v>
      </c>
      <c r="Q405" s="139">
        <v>0.01225</v>
      </c>
      <c r="R405" s="139">
        <f>Q405*H405</f>
        <v>0.01225</v>
      </c>
      <c r="S405" s="139">
        <v>0</v>
      </c>
      <c r="T405" s="140">
        <f>S405*H405</f>
        <v>0</v>
      </c>
      <c r="AR405" s="141" t="s">
        <v>405</v>
      </c>
      <c r="AT405" s="141" t="s">
        <v>240</v>
      </c>
      <c r="AU405" s="141" t="s">
        <v>81</v>
      </c>
      <c r="AY405" s="16" t="s">
        <v>210</v>
      </c>
      <c r="BE405" s="142">
        <f>IF(N405="základní",J405,0)</f>
        <v>0</v>
      </c>
      <c r="BF405" s="142">
        <f>IF(N405="snížená",J405,0)</f>
        <v>0</v>
      </c>
      <c r="BG405" s="142">
        <f>IF(N405="zákl. přenesená",J405,0)</f>
        <v>0</v>
      </c>
      <c r="BH405" s="142">
        <f>IF(N405="sníž. přenesená",J405,0)</f>
        <v>0</v>
      </c>
      <c r="BI405" s="142">
        <f>IF(N405="nulová",J405,0)</f>
        <v>0</v>
      </c>
      <c r="BJ405" s="16" t="s">
        <v>79</v>
      </c>
      <c r="BK405" s="142">
        <f>ROUND(I405*H405,2)</f>
        <v>0</v>
      </c>
      <c r="BL405" s="16" t="s">
        <v>311</v>
      </c>
      <c r="BM405" s="141" t="s">
        <v>3054</v>
      </c>
    </row>
    <row r="406" spans="2:47" s="1" customFormat="1" ht="19.2">
      <c r="B406" s="31"/>
      <c r="D406" s="143" t="s">
        <v>219</v>
      </c>
      <c r="F406" s="144" t="s">
        <v>3053</v>
      </c>
      <c r="I406" s="145"/>
      <c r="L406" s="31"/>
      <c r="M406" s="146"/>
      <c r="T406" s="52"/>
      <c r="AT406" s="16" t="s">
        <v>219</v>
      </c>
      <c r="AU406" s="16" t="s">
        <v>81</v>
      </c>
    </row>
    <row r="407" spans="2:65" s="1" customFormat="1" ht="33" customHeight="1">
      <c r="B407" s="31"/>
      <c r="C407" s="156" t="s">
        <v>706</v>
      </c>
      <c r="D407" s="156" t="s">
        <v>240</v>
      </c>
      <c r="E407" s="157" t="s">
        <v>2361</v>
      </c>
      <c r="F407" s="158" t="s">
        <v>2362</v>
      </c>
      <c r="G407" s="159" t="s">
        <v>297</v>
      </c>
      <c r="H407" s="160">
        <v>2</v>
      </c>
      <c r="I407" s="161"/>
      <c r="J407" s="162">
        <f>ROUND(I407*H407,2)</f>
        <v>0</v>
      </c>
      <c r="K407" s="158" t="s">
        <v>216</v>
      </c>
      <c r="L407" s="163"/>
      <c r="M407" s="164" t="s">
        <v>19</v>
      </c>
      <c r="N407" s="165" t="s">
        <v>43</v>
      </c>
      <c r="P407" s="139">
        <f>O407*H407</f>
        <v>0</v>
      </c>
      <c r="Q407" s="139">
        <v>0.01249</v>
      </c>
      <c r="R407" s="139">
        <f>Q407*H407</f>
        <v>0.02498</v>
      </c>
      <c r="S407" s="139">
        <v>0</v>
      </c>
      <c r="T407" s="140">
        <f>S407*H407</f>
        <v>0</v>
      </c>
      <c r="AR407" s="141" t="s">
        <v>405</v>
      </c>
      <c r="AT407" s="141" t="s">
        <v>240</v>
      </c>
      <c r="AU407" s="141" t="s">
        <v>81</v>
      </c>
      <c r="AY407" s="16" t="s">
        <v>210</v>
      </c>
      <c r="BE407" s="142">
        <f>IF(N407="základní",J407,0)</f>
        <v>0</v>
      </c>
      <c r="BF407" s="142">
        <f>IF(N407="snížená",J407,0)</f>
        <v>0</v>
      </c>
      <c r="BG407" s="142">
        <f>IF(N407="zákl. přenesená",J407,0)</f>
        <v>0</v>
      </c>
      <c r="BH407" s="142">
        <f>IF(N407="sníž. přenesená",J407,0)</f>
        <v>0</v>
      </c>
      <c r="BI407" s="142">
        <f>IF(N407="nulová",J407,0)</f>
        <v>0</v>
      </c>
      <c r="BJ407" s="16" t="s">
        <v>79</v>
      </c>
      <c r="BK407" s="142">
        <f>ROUND(I407*H407,2)</f>
        <v>0</v>
      </c>
      <c r="BL407" s="16" t="s">
        <v>311</v>
      </c>
      <c r="BM407" s="141" t="s">
        <v>3055</v>
      </c>
    </row>
    <row r="408" spans="2:47" s="1" customFormat="1" ht="19.2">
      <c r="B408" s="31"/>
      <c r="D408" s="143" t="s">
        <v>219</v>
      </c>
      <c r="F408" s="144" t="s">
        <v>2362</v>
      </c>
      <c r="I408" s="145"/>
      <c r="L408" s="31"/>
      <c r="M408" s="146"/>
      <c r="T408" s="52"/>
      <c r="AT408" s="16" t="s">
        <v>219</v>
      </c>
      <c r="AU408" s="16" t="s">
        <v>81</v>
      </c>
    </row>
    <row r="409" spans="2:65" s="1" customFormat="1" ht="33" customHeight="1">
      <c r="B409" s="31"/>
      <c r="C409" s="130" t="s">
        <v>713</v>
      </c>
      <c r="D409" s="130" t="s">
        <v>212</v>
      </c>
      <c r="E409" s="131" t="s">
        <v>898</v>
      </c>
      <c r="F409" s="132" t="s">
        <v>899</v>
      </c>
      <c r="G409" s="133" t="s">
        <v>229</v>
      </c>
      <c r="H409" s="134">
        <v>51.8</v>
      </c>
      <c r="I409" s="135"/>
      <c r="J409" s="136">
        <f>ROUND(I409*H409,2)</f>
        <v>0</v>
      </c>
      <c r="K409" s="132" t="s">
        <v>216</v>
      </c>
      <c r="L409" s="31"/>
      <c r="M409" s="137" t="s">
        <v>19</v>
      </c>
      <c r="N409" s="138" t="s">
        <v>43</v>
      </c>
      <c r="P409" s="139">
        <f>O409*H409</f>
        <v>0</v>
      </c>
      <c r="Q409" s="139">
        <v>0.00117</v>
      </c>
      <c r="R409" s="139">
        <f>Q409*H409</f>
        <v>0.060606</v>
      </c>
      <c r="S409" s="139">
        <v>0</v>
      </c>
      <c r="T409" s="140">
        <f>S409*H409</f>
        <v>0</v>
      </c>
      <c r="AR409" s="141" t="s">
        <v>311</v>
      </c>
      <c r="AT409" s="141" t="s">
        <v>212</v>
      </c>
      <c r="AU409" s="141" t="s">
        <v>81</v>
      </c>
      <c r="AY409" s="16" t="s">
        <v>210</v>
      </c>
      <c r="BE409" s="142">
        <f>IF(N409="základní",J409,0)</f>
        <v>0</v>
      </c>
      <c r="BF409" s="142">
        <f>IF(N409="snížená",J409,0)</f>
        <v>0</v>
      </c>
      <c r="BG409" s="142">
        <f>IF(N409="zákl. přenesená",J409,0)</f>
        <v>0</v>
      </c>
      <c r="BH409" s="142">
        <f>IF(N409="sníž. přenesená",J409,0)</f>
        <v>0</v>
      </c>
      <c r="BI409" s="142">
        <f>IF(N409="nulová",J409,0)</f>
        <v>0</v>
      </c>
      <c r="BJ409" s="16" t="s">
        <v>79</v>
      </c>
      <c r="BK409" s="142">
        <f>ROUND(I409*H409,2)</f>
        <v>0</v>
      </c>
      <c r="BL409" s="16" t="s">
        <v>311</v>
      </c>
      <c r="BM409" s="141" t="s">
        <v>3056</v>
      </c>
    </row>
    <row r="410" spans="2:47" s="1" customFormat="1" ht="28.8">
      <c r="B410" s="31"/>
      <c r="D410" s="143" t="s">
        <v>219</v>
      </c>
      <c r="F410" s="144" t="s">
        <v>901</v>
      </c>
      <c r="I410" s="145"/>
      <c r="L410" s="31"/>
      <c r="M410" s="146"/>
      <c r="T410" s="52"/>
      <c r="AT410" s="16" t="s">
        <v>219</v>
      </c>
      <c r="AU410" s="16" t="s">
        <v>81</v>
      </c>
    </row>
    <row r="411" spans="2:47" s="1" customFormat="1" ht="10.2">
      <c r="B411" s="31"/>
      <c r="D411" s="147" t="s">
        <v>221</v>
      </c>
      <c r="F411" s="148" t="s">
        <v>902</v>
      </c>
      <c r="I411" s="145"/>
      <c r="L411" s="31"/>
      <c r="M411" s="146"/>
      <c r="T411" s="52"/>
      <c r="AT411" s="16" t="s">
        <v>221</v>
      </c>
      <c r="AU411" s="16" t="s">
        <v>81</v>
      </c>
    </row>
    <row r="412" spans="2:51" s="12" customFormat="1" ht="10.2">
      <c r="B412" s="149"/>
      <c r="D412" s="143" t="s">
        <v>223</v>
      </c>
      <c r="E412" s="150" t="s">
        <v>19</v>
      </c>
      <c r="F412" s="151" t="s">
        <v>3057</v>
      </c>
      <c r="H412" s="152">
        <v>41.3</v>
      </c>
      <c r="I412" s="153"/>
      <c r="L412" s="149"/>
      <c r="M412" s="154"/>
      <c r="T412" s="155"/>
      <c r="AT412" s="150" t="s">
        <v>223</v>
      </c>
      <c r="AU412" s="150" t="s">
        <v>81</v>
      </c>
      <c r="AV412" s="12" t="s">
        <v>81</v>
      </c>
      <c r="AW412" s="12" t="s">
        <v>33</v>
      </c>
      <c r="AX412" s="12" t="s">
        <v>72</v>
      </c>
      <c r="AY412" s="150" t="s">
        <v>210</v>
      </c>
    </row>
    <row r="413" spans="2:51" s="12" customFormat="1" ht="10.2">
      <c r="B413" s="149"/>
      <c r="D413" s="143" t="s">
        <v>223</v>
      </c>
      <c r="E413" s="150" t="s">
        <v>19</v>
      </c>
      <c r="F413" s="151" t="s">
        <v>3058</v>
      </c>
      <c r="H413" s="152">
        <v>10.5</v>
      </c>
      <c r="I413" s="153"/>
      <c r="L413" s="149"/>
      <c r="M413" s="154"/>
      <c r="T413" s="155"/>
      <c r="AT413" s="150" t="s">
        <v>223</v>
      </c>
      <c r="AU413" s="150" t="s">
        <v>81</v>
      </c>
      <c r="AV413" s="12" t="s">
        <v>81</v>
      </c>
      <c r="AW413" s="12" t="s">
        <v>33</v>
      </c>
      <c r="AX413" s="12" t="s">
        <v>72</v>
      </c>
      <c r="AY413" s="150" t="s">
        <v>210</v>
      </c>
    </row>
    <row r="414" spans="2:51" s="13" customFormat="1" ht="10.2">
      <c r="B414" s="167"/>
      <c r="D414" s="143" t="s">
        <v>223</v>
      </c>
      <c r="E414" s="168" t="s">
        <v>19</v>
      </c>
      <c r="F414" s="169" t="s">
        <v>326</v>
      </c>
      <c r="H414" s="170">
        <v>51.8</v>
      </c>
      <c r="I414" s="171"/>
      <c r="L414" s="167"/>
      <c r="M414" s="172"/>
      <c r="T414" s="173"/>
      <c r="AT414" s="168" t="s">
        <v>223</v>
      </c>
      <c r="AU414" s="168" t="s">
        <v>81</v>
      </c>
      <c r="AV414" s="13" t="s">
        <v>217</v>
      </c>
      <c r="AW414" s="13" t="s">
        <v>33</v>
      </c>
      <c r="AX414" s="13" t="s">
        <v>79</v>
      </c>
      <c r="AY414" s="168" t="s">
        <v>210</v>
      </c>
    </row>
    <row r="415" spans="2:65" s="1" customFormat="1" ht="16.5" customHeight="1">
      <c r="B415" s="31"/>
      <c r="C415" s="156" t="s">
        <v>721</v>
      </c>
      <c r="D415" s="156" t="s">
        <v>240</v>
      </c>
      <c r="E415" s="157" t="s">
        <v>2370</v>
      </c>
      <c r="F415" s="158" t="s">
        <v>906</v>
      </c>
      <c r="G415" s="159" t="s">
        <v>229</v>
      </c>
      <c r="H415" s="160">
        <v>11.025</v>
      </c>
      <c r="I415" s="161"/>
      <c r="J415" s="162">
        <f>ROUND(I415*H415,2)</f>
        <v>0</v>
      </c>
      <c r="K415" s="158" t="s">
        <v>19</v>
      </c>
      <c r="L415" s="163"/>
      <c r="M415" s="164" t="s">
        <v>19</v>
      </c>
      <c r="N415" s="165" t="s">
        <v>43</v>
      </c>
      <c r="P415" s="139">
        <f>O415*H415</f>
        <v>0</v>
      </c>
      <c r="Q415" s="139">
        <v>0.0021</v>
      </c>
      <c r="R415" s="139">
        <f>Q415*H415</f>
        <v>0.0231525</v>
      </c>
      <c r="S415" s="139">
        <v>0</v>
      </c>
      <c r="T415" s="140">
        <f>S415*H415</f>
        <v>0</v>
      </c>
      <c r="AR415" s="141" t="s">
        <v>405</v>
      </c>
      <c r="AT415" s="141" t="s">
        <v>240</v>
      </c>
      <c r="AU415" s="141" t="s">
        <v>81</v>
      </c>
      <c r="AY415" s="16" t="s">
        <v>210</v>
      </c>
      <c r="BE415" s="142">
        <f>IF(N415="základní",J415,0)</f>
        <v>0</v>
      </c>
      <c r="BF415" s="142">
        <f>IF(N415="snížená",J415,0)</f>
        <v>0</v>
      </c>
      <c r="BG415" s="142">
        <f>IF(N415="zákl. přenesená",J415,0)</f>
        <v>0</v>
      </c>
      <c r="BH415" s="142">
        <f>IF(N415="sníž. přenesená",J415,0)</f>
        <v>0</v>
      </c>
      <c r="BI415" s="142">
        <f>IF(N415="nulová",J415,0)</f>
        <v>0</v>
      </c>
      <c r="BJ415" s="16" t="s">
        <v>79</v>
      </c>
      <c r="BK415" s="142">
        <f>ROUND(I415*H415,2)</f>
        <v>0</v>
      </c>
      <c r="BL415" s="16" t="s">
        <v>311</v>
      </c>
      <c r="BM415" s="141" t="s">
        <v>3059</v>
      </c>
    </row>
    <row r="416" spans="2:47" s="1" customFormat="1" ht="10.2">
      <c r="B416" s="31"/>
      <c r="D416" s="143" t="s">
        <v>219</v>
      </c>
      <c r="F416" s="144" t="s">
        <v>906</v>
      </c>
      <c r="I416" s="145"/>
      <c r="L416" s="31"/>
      <c r="M416" s="146"/>
      <c r="T416" s="52"/>
      <c r="AT416" s="16" t="s">
        <v>219</v>
      </c>
      <c r="AU416" s="16" t="s">
        <v>81</v>
      </c>
    </row>
    <row r="417" spans="2:47" s="1" customFormat="1" ht="19.2">
      <c r="B417" s="31"/>
      <c r="D417" s="143" t="s">
        <v>315</v>
      </c>
      <c r="F417" s="166" t="s">
        <v>2372</v>
      </c>
      <c r="I417" s="145"/>
      <c r="L417" s="31"/>
      <c r="M417" s="146"/>
      <c r="T417" s="52"/>
      <c r="AT417" s="16" t="s">
        <v>315</v>
      </c>
      <c r="AU417" s="16" t="s">
        <v>81</v>
      </c>
    </row>
    <row r="418" spans="2:51" s="12" customFormat="1" ht="10.2">
      <c r="B418" s="149"/>
      <c r="D418" s="143" t="s">
        <v>223</v>
      </c>
      <c r="E418" s="150" t="s">
        <v>19</v>
      </c>
      <c r="F418" s="151" t="s">
        <v>3058</v>
      </c>
      <c r="H418" s="152">
        <v>10.5</v>
      </c>
      <c r="I418" s="153"/>
      <c r="L418" s="149"/>
      <c r="M418" s="154"/>
      <c r="T418" s="155"/>
      <c r="AT418" s="150" t="s">
        <v>223</v>
      </c>
      <c r="AU418" s="150" t="s">
        <v>81</v>
      </c>
      <c r="AV418" s="12" t="s">
        <v>81</v>
      </c>
      <c r="AW418" s="12" t="s">
        <v>33</v>
      </c>
      <c r="AX418" s="12" t="s">
        <v>79</v>
      </c>
      <c r="AY418" s="150" t="s">
        <v>210</v>
      </c>
    </row>
    <row r="419" spans="2:51" s="12" customFormat="1" ht="10.2">
      <c r="B419" s="149"/>
      <c r="D419" s="143" t="s">
        <v>223</v>
      </c>
      <c r="F419" s="151" t="s">
        <v>3060</v>
      </c>
      <c r="H419" s="152">
        <v>11.025</v>
      </c>
      <c r="I419" s="153"/>
      <c r="L419" s="149"/>
      <c r="M419" s="154"/>
      <c r="T419" s="155"/>
      <c r="AT419" s="150" t="s">
        <v>223</v>
      </c>
      <c r="AU419" s="150" t="s">
        <v>81</v>
      </c>
      <c r="AV419" s="12" t="s">
        <v>81</v>
      </c>
      <c r="AW419" s="12" t="s">
        <v>4</v>
      </c>
      <c r="AX419" s="12" t="s">
        <v>79</v>
      </c>
      <c r="AY419" s="150" t="s">
        <v>210</v>
      </c>
    </row>
    <row r="420" spans="2:65" s="1" customFormat="1" ht="16.5" customHeight="1">
      <c r="B420" s="31"/>
      <c r="C420" s="156" t="s">
        <v>727</v>
      </c>
      <c r="D420" s="156" t="s">
        <v>240</v>
      </c>
      <c r="E420" s="157" t="s">
        <v>2374</v>
      </c>
      <c r="F420" s="158" t="s">
        <v>2375</v>
      </c>
      <c r="G420" s="159" t="s">
        <v>229</v>
      </c>
      <c r="H420" s="160">
        <v>41.2</v>
      </c>
      <c r="I420" s="161"/>
      <c r="J420" s="162">
        <f>ROUND(I420*H420,2)</f>
        <v>0</v>
      </c>
      <c r="K420" s="158" t="s">
        <v>19</v>
      </c>
      <c r="L420" s="163"/>
      <c r="M420" s="164" t="s">
        <v>19</v>
      </c>
      <c r="N420" s="165" t="s">
        <v>43</v>
      </c>
      <c r="P420" s="139">
        <f>O420*H420</f>
        <v>0</v>
      </c>
      <c r="Q420" s="139">
        <v>0</v>
      </c>
      <c r="R420" s="139">
        <f>Q420*H420</f>
        <v>0</v>
      </c>
      <c r="S420" s="139">
        <v>0</v>
      </c>
      <c r="T420" s="140">
        <f>S420*H420</f>
        <v>0</v>
      </c>
      <c r="AR420" s="141" t="s">
        <v>405</v>
      </c>
      <c r="AT420" s="141" t="s">
        <v>240</v>
      </c>
      <c r="AU420" s="141" t="s">
        <v>81</v>
      </c>
      <c r="AY420" s="16" t="s">
        <v>210</v>
      </c>
      <c r="BE420" s="142">
        <f>IF(N420="základní",J420,0)</f>
        <v>0</v>
      </c>
      <c r="BF420" s="142">
        <f>IF(N420="snížená",J420,0)</f>
        <v>0</v>
      </c>
      <c r="BG420" s="142">
        <f>IF(N420="zákl. přenesená",J420,0)</f>
        <v>0</v>
      </c>
      <c r="BH420" s="142">
        <f>IF(N420="sníž. přenesená",J420,0)</f>
        <v>0</v>
      </c>
      <c r="BI420" s="142">
        <f>IF(N420="nulová",J420,0)</f>
        <v>0</v>
      </c>
      <c r="BJ420" s="16" t="s">
        <v>79</v>
      </c>
      <c r="BK420" s="142">
        <f>ROUND(I420*H420,2)</f>
        <v>0</v>
      </c>
      <c r="BL420" s="16" t="s">
        <v>311</v>
      </c>
      <c r="BM420" s="141" t="s">
        <v>3061</v>
      </c>
    </row>
    <row r="421" spans="2:47" s="1" customFormat="1" ht="10.2">
      <c r="B421" s="31"/>
      <c r="D421" s="143" t="s">
        <v>219</v>
      </c>
      <c r="F421" s="144" t="s">
        <v>2375</v>
      </c>
      <c r="I421" s="145"/>
      <c r="L421" s="31"/>
      <c r="M421" s="146"/>
      <c r="T421" s="52"/>
      <c r="AT421" s="16" t="s">
        <v>219</v>
      </c>
      <c r="AU421" s="16" t="s">
        <v>81</v>
      </c>
    </row>
    <row r="422" spans="2:47" s="1" customFormat="1" ht="19.2">
      <c r="B422" s="31"/>
      <c r="D422" s="143" t="s">
        <v>315</v>
      </c>
      <c r="F422" s="166" t="s">
        <v>2372</v>
      </c>
      <c r="I422" s="145"/>
      <c r="L422" s="31"/>
      <c r="M422" s="146"/>
      <c r="T422" s="52"/>
      <c r="AT422" s="16" t="s">
        <v>315</v>
      </c>
      <c r="AU422" s="16" t="s">
        <v>81</v>
      </c>
    </row>
    <row r="423" spans="2:51" s="12" customFormat="1" ht="10.2">
      <c r="B423" s="149"/>
      <c r="D423" s="143" t="s">
        <v>223</v>
      </c>
      <c r="E423" s="150" t="s">
        <v>19</v>
      </c>
      <c r="F423" s="151" t="s">
        <v>3062</v>
      </c>
      <c r="H423" s="152">
        <v>41.2</v>
      </c>
      <c r="I423" s="153"/>
      <c r="L423" s="149"/>
      <c r="M423" s="154"/>
      <c r="T423" s="155"/>
      <c r="AT423" s="150" t="s">
        <v>223</v>
      </c>
      <c r="AU423" s="150" t="s">
        <v>81</v>
      </c>
      <c r="AV423" s="12" t="s">
        <v>81</v>
      </c>
      <c r="AW423" s="12" t="s">
        <v>33</v>
      </c>
      <c r="AX423" s="12" t="s">
        <v>79</v>
      </c>
      <c r="AY423" s="150" t="s">
        <v>210</v>
      </c>
    </row>
    <row r="424" spans="2:65" s="1" customFormat="1" ht="24.15" customHeight="1">
      <c r="B424" s="31"/>
      <c r="C424" s="130" t="s">
        <v>737</v>
      </c>
      <c r="D424" s="130" t="s">
        <v>212</v>
      </c>
      <c r="E424" s="131" t="s">
        <v>916</v>
      </c>
      <c r="F424" s="132" t="s">
        <v>917</v>
      </c>
      <c r="G424" s="133" t="s">
        <v>332</v>
      </c>
      <c r="H424" s="134">
        <v>3.899</v>
      </c>
      <c r="I424" s="135"/>
      <c r="J424" s="136">
        <f>ROUND(I424*H424,2)</f>
        <v>0</v>
      </c>
      <c r="K424" s="132" t="s">
        <v>216</v>
      </c>
      <c r="L424" s="31"/>
      <c r="M424" s="137" t="s">
        <v>19</v>
      </c>
      <c r="N424" s="138" t="s">
        <v>43</v>
      </c>
      <c r="P424" s="139">
        <f>O424*H424</f>
        <v>0</v>
      </c>
      <c r="Q424" s="139">
        <v>0</v>
      </c>
      <c r="R424" s="139">
        <f>Q424*H424</f>
        <v>0</v>
      </c>
      <c r="S424" s="139">
        <v>0</v>
      </c>
      <c r="T424" s="140">
        <f>S424*H424</f>
        <v>0</v>
      </c>
      <c r="AR424" s="141" t="s">
        <v>311</v>
      </c>
      <c r="AT424" s="141" t="s">
        <v>212</v>
      </c>
      <c r="AU424" s="141" t="s">
        <v>81</v>
      </c>
      <c r="AY424" s="16" t="s">
        <v>210</v>
      </c>
      <c r="BE424" s="142">
        <f>IF(N424="základní",J424,0)</f>
        <v>0</v>
      </c>
      <c r="BF424" s="142">
        <f>IF(N424="snížená",J424,0)</f>
        <v>0</v>
      </c>
      <c r="BG424" s="142">
        <f>IF(N424="zákl. přenesená",J424,0)</f>
        <v>0</v>
      </c>
      <c r="BH424" s="142">
        <f>IF(N424="sníž. přenesená",J424,0)</f>
        <v>0</v>
      </c>
      <c r="BI424" s="142">
        <f>IF(N424="nulová",J424,0)</f>
        <v>0</v>
      </c>
      <c r="BJ424" s="16" t="s">
        <v>79</v>
      </c>
      <c r="BK424" s="142">
        <f>ROUND(I424*H424,2)</f>
        <v>0</v>
      </c>
      <c r="BL424" s="16" t="s">
        <v>311</v>
      </c>
      <c r="BM424" s="141" t="s">
        <v>3063</v>
      </c>
    </row>
    <row r="425" spans="2:47" s="1" customFormat="1" ht="28.8">
      <c r="B425" s="31"/>
      <c r="D425" s="143" t="s">
        <v>219</v>
      </c>
      <c r="F425" s="144" t="s">
        <v>919</v>
      </c>
      <c r="I425" s="145"/>
      <c r="L425" s="31"/>
      <c r="M425" s="146"/>
      <c r="T425" s="52"/>
      <c r="AT425" s="16" t="s">
        <v>219</v>
      </c>
      <c r="AU425" s="16" t="s">
        <v>81</v>
      </c>
    </row>
    <row r="426" spans="2:47" s="1" customFormat="1" ht="10.2">
      <c r="B426" s="31"/>
      <c r="D426" s="147" t="s">
        <v>221</v>
      </c>
      <c r="F426" s="148" t="s">
        <v>920</v>
      </c>
      <c r="I426" s="145"/>
      <c r="L426" s="31"/>
      <c r="M426" s="146"/>
      <c r="T426" s="52"/>
      <c r="AT426" s="16" t="s">
        <v>221</v>
      </c>
      <c r="AU426" s="16" t="s">
        <v>81</v>
      </c>
    </row>
    <row r="427" spans="2:63" s="11" customFormat="1" ht="22.8" customHeight="1">
      <c r="B427" s="118"/>
      <c r="D427" s="119" t="s">
        <v>71</v>
      </c>
      <c r="E427" s="128" t="s">
        <v>921</v>
      </c>
      <c r="F427" s="128" t="s">
        <v>922</v>
      </c>
      <c r="I427" s="121"/>
      <c r="J427" s="129">
        <f>BK427</f>
        <v>0</v>
      </c>
      <c r="L427" s="118"/>
      <c r="M427" s="123"/>
      <c r="P427" s="124">
        <f>SUM(P428:P458)</f>
        <v>0</v>
      </c>
      <c r="R427" s="124">
        <f>SUM(R428:R458)</f>
        <v>0.020928</v>
      </c>
      <c r="T427" s="125">
        <f>SUM(T428:T458)</f>
        <v>0.02483</v>
      </c>
      <c r="AR427" s="119" t="s">
        <v>81</v>
      </c>
      <c r="AT427" s="126" t="s">
        <v>71</v>
      </c>
      <c r="AU427" s="126" t="s">
        <v>79</v>
      </c>
      <c r="AY427" s="119" t="s">
        <v>210</v>
      </c>
      <c r="BK427" s="127">
        <f>SUM(BK428:BK458)</f>
        <v>0</v>
      </c>
    </row>
    <row r="428" spans="2:65" s="1" customFormat="1" ht="16.5" customHeight="1">
      <c r="B428" s="31"/>
      <c r="C428" s="130" t="s">
        <v>744</v>
      </c>
      <c r="D428" s="130" t="s">
        <v>212</v>
      </c>
      <c r="E428" s="131" t="s">
        <v>932</v>
      </c>
      <c r="F428" s="132" t="s">
        <v>933</v>
      </c>
      <c r="G428" s="133" t="s">
        <v>269</v>
      </c>
      <c r="H428" s="134">
        <v>9.55</v>
      </c>
      <c r="I428" s="135"/>
      <c r="J428" s="136">
        <f>ROUND(I428*H428,2)</f>
        <v>0</v>
      </c>
      <c r="K428" s="132" t="s">
        <v>216</v>
      </c>
      <c r="L428" s="31"/>
      <c r="M428" s="137" t="s">
        <v>19</v>
      </c>
      <c r="N428" s="138" t="s">
        <v>43</v>
      </c>
      <c r="P428" s="139">
        <f>O428*H428</f>
        <v>0</v>
      </c>
      <c r="Q428" s="139">
        <v>0</v>
      </c>
      <c r="R428" s="139">
        <f>Q428*H428</f>
        <v>0</v>
      </c>
      <c r="S428" s="139">
        <v>0.0026</v>
      </c>
      <c r="T428" s="140">
        <f>S428*H428</f>
        <v>0.02483</v>
      </c>
      <c r="AR428" s="141" t="s">
        <v>311</v>
      </c>
      <c r="AT428" s="141" t="s">
        <v>212</v>
      </c>
      <c r="AU428" s="141" t="s">
        <v>81</v>
      </c>
      <c r="AY428" s="16" t="s">
        <v>210</v>
      </c>
      <c r="BE428" s="142">
        <f>IF(N428="základní",J428,0)</f>
        <v>0</v>
      </c>
      <c r="BF428" s="142">
        <f>IF(N428="snížená",J428,0)</f>
        <v>0</v>
      </c>
      <c r="BG428" s="142">
        <f>IF(N428="zákl. přenesená",J428,0)</f>
        <v>0</v>
      </c>
      <c r="BH428" s="142">
        <f>IF(N428="sníž. přenesená",J428,0)</f>
        <v>0</v>
      </c>
      <c r="BI428" s="142">
        <f>IF(N428="nulová",J428,0)</f>
        <v>0</v>
      </c>
      <c r="BJ428" s="16" t="s">
        <v>79</v>
      </c>
      <c r="BK428" s="142">
        <f>ROUND(I428*H428,2)</f>
        <v>0</v>
      </c>
      <c r="BL428" s="16" t="s">
        <v>311</v>
      </c>
      <c r="BM428" s="141" t="s">
        <v>3064</v>
      </c>
    </row>
    <row r="429" spans="2:47" s="1" customFormat="1" ht="10.2">
      <c r="B429" s="31"/>
      <c r="D429" s="143" t="s">
        <v>219</v>
      </c>
      <c r="F429" s="144" t="s">
        <v>935</v>
      </c>
      <c r="I429" s="145"/>
      <c r="L429" s="31"/>
      <c r="M429" s="146"/>
      <c r="T429" s="52"/>
      <c r="AT429" s="16" t="s">
        <v>219</v>
      </c>
      <c r="AU429" s="16" t="s">
        <v>81</v>
      </c>
    </row>
    <row r="430" spans="2:47" s="1" customFormat="1" ht="10.2">
      <c r="B430" s="31"/>
      <c r="D430" s="147" t="s">
        <v>221</v>
      </c>
      <c r="F430" s="148" t="s">
        <v>936</v>
      </c>
      <c r="I430" s="145"/>
      <c r="L430" s="31"/>
      <c r="M430" s="146"/>
      <c r="T430" s="52"/>
      <c r="AT430" s="16" t="s">
        <v>221</v>
      </c>
      <c r="AU430" s="16" t="s">
        <v>81</v>
      </c>
    </row>
    <row r="431" spans="2:51" s="12" customFormat="1" ht="10.2">
      <c r="B431" s="149"/>
      <c r="D431" s="143" t="s">
        <v>223</v>
      </c>
      <c r="E431" s="150" t="s">
        <v>19</v>
      </c>
      <c r="F431" s="151" t="s">
        <v>3065</v>
      </c>
      <c r="H431" s="152">
        <v>9.55</v>
      </c>
      <c r="I431" s="153"/>
      <c r="L431" s="149"/>
      <c r="M431" s="154"/>
      <c r="T431" s="155"/>
      <c r="AT431" s="150" t="s">
        <v>223</v>
      </c>
      <c r="AU431" s="150" t="s">
        <v>81</v>
      </c>
      <c r="AV431" s="12" t="s">
        <v>81</v>
      </c>
      <c r="AW431" s="12" t="s">
        <v>33</v>
      </c>
      <c r="AX431" s="12" t="s">
        <v>79</v>
      </c>
      <c r="AY431" s="150" t="s">
        <v>210</v>
      </c>
    </row>
    <row r="432" spans="2:65" s="1" customFormat="1" ht="16.5" customHeight="1">
      <c r="B432" s="31"/>
      <c r="C432" s="130" t="s">
        <v>751</v>
      </c>
      <c r="D432" s="130" t="s">
        <v>212</v>
      </c>
      <c r="E432" s="131" t="s">
        <v>939</v>
      </c>
      <c r="F432" s="132" t="s">
        <v>940</v>
      </c>
      <c r="G432" s="133" t="s">
        <v>269</v>
      </c>
      <c r="H432" s="134">
        <v>9.6</v>
      </c>
      <c r="I432" s="135"/>
      <c r="J432" s="136">
        <f>ROUND(I432*H432,2)</f>
        <v>0</v>
      </c>
      <c r="K432" s="132" t="s">
        <v>19</v>
      </c>
      <c r="L432" s="31"/>
      <c r="M432" s="137" t="s">
        <v>19</v>
      </c>
      <c r="N432" s="138" t="s">
        <v>43</v>
      </c>
      <c r="P432" s="139">
        <f>O432*H432</f>
        <v>0</v>
      </c>
      <c r="Q432" s="139">
        <v>0.00218</v>
      </c>
      <c r="R432" s="139">
        <f>Q432*H432</f>
        <v>0.020928</v>
      </c>
      <c r="S432" s="139">
        <v>0</v>
      </c>
      <c r="T432" s="140">
        <f>S432*H432</f>
        <v>0</v>
      </c>
      <c r="AR432" s="141" t="s">
        <v>311</v>
      </c>
      <c r="AT432" s="141" t="s">
        <v>212</v>
      </c>
      <c r="AU432" s="141" t="s">
        <v>81</v>
      </c>
      <c r="AY432" s="16" t="s">
        <v>210</v>
      </c>
      <c r="BE432" s="142">
        <f>IF(N432="základní",J432,0)</f>
        <v>0</v>
      </c>
      <c r="BF432" s="142">
        <f>IF(N432="snížená",J432,0)</f>
        <v>0</v>
      </c>
      <c r="BG432" s="142">
        <f>IF(N432="zákl. přenesená",J432,0)</f>
        <v>0</v>
      </c>
      <c r="BH432" s="142">
        <f>IF(N432="sníž. přenesená",J432,0)</f>
        <v>0</v>
      </c>
      <c r="BI432" s="142">
        <f>IF(N432="nulová",J432,0)</f>
        <v>0</v>
      </c>
      <c r="BJ432" s="16" t="s">
        <v>79</v>
      </c>
      <c r="BK432" s="142">
        <f>ROUND(I432*H432,2)</f>
        <v>0</v>
      </c>
      <c r="BL432" s="16" t="s">
        <v>311</v>
      </c>
      <c r="BM432" s="141" t="s">
        <v>3066</v>
      </c>
    </row>
    <row r="433" spans="2:47" s="1" customFormat="1" ht="10.2">
      <c r="B433" s="31"/>
      <c r="D433" s="143" t="s">
        <v>219</v>
      </c>
      <c r="F433" s="144" t="s">
        <v>940</v>
      </c>
      <c r="I433" s="145"/>
      <c r="L433" s="31"/>
      <c r="M433" s="146"/>
      <c r="T433" s="52"/>
      <c r="AT433" s="16" t="s">
        <v>219</v>
      </c>
      <c r="AU433" s="16" t="s">
        <v>81</v>
      </c>
    </row>
    <row r="434" spans="2:65" s="1" customFormat="1" ht="16.5" customHeight="1">
      <c r="B434" s="31"/>
      <c r="C434" s="130" t="s">
        <v>760</v>
      </c>
      <c r="D434" s="130" t="s">
        <v>212</v>
      </c>
      <c r="E434" s="131" t="s">
        <v>943</v>
      </c>
      <c r="F434" s="132" t="s">
        <v>944</v>
      </c>
      <c r="G434" s="133" t="s">
        <v>269</v>
      </c>
      <c r="H434" s="134">
        <v>9.6</v>
      </c>
      <c r="I434" s="135"/>
      <c r="J434" s="136">
        <f>ROUND(I434*H434,2)</f>
        <v>0</v>
      </c>
      <c r="K434" s="132" t="s">
        <v>19</v>
      </c>
      <c r="L434" s="31"/>
      <c r="M434" s="137" t="s">
        <v>19</v>
      </c>
      <c r="N434" s="138" t="s">
        <v>43</v>
      </c>
      <c r="P434" s="139">
        <f>O434*H434</f>
        <v>0</v>
      </c>
      <c r="Q434" s="139">
        <v>0</v>
      </c>
      <c r="R434" s="139">
        <f>Q434*H434</f>
        <v>0</v>
      </c>
      <c r="S434" s="139">
        <v>0</v>
      </c>
      <c r="T434" s="140">
        <f>S434*H434</f>
        <v>0</v>
      </c>
      <c r="AR434" s="141" t="s">
        <v>311</v>
      </c>
      <c r="AT434" s="141" t="s">
        <v>212</v>
      </c>
      <c r="AU434" s="141" t="s">
        <v>81</v>
      </c>
      <c r="AY434" s="16" t="s">
        <v>210</v>
      </c>
      <c r="BE434" s="142">
        <f>IF(N434="základní",J434,0)</f>
        <v>0</v>
      </c>
      <c r="BF434" s="142">
        <f>IF(N434="snížená",J434,0)</f>
        <v>0</v>
      </c>
      <c r="BG434" s="142">
        <f>IF(N434="zákl. přenesená",J434,0)</f>
        <v>0</v>
      </c>
      <c r="BH434" s="142">
        <f>IF(N434="sníž. přenesená",J434,0)</f>
        <v>0</v>
      </c>
      <c r="BI434" s="142">
        <f>IF(N434="nulová",J434,0)</f>
        <v>0</v>
      </c>
      <c r="BJ434" s="16" t="s">
        <v>79</v>
      </c>
      <c r="BK434" s="142">
        <f>ROUND(I434*H434,2)</f>
        <v>0</v>
      </c>
      <c r="BL434" s="16" t="s">
        <v>311</v>
      </c>
      <c r="BM434" s="141" t="s">
        <v>3067</v>
      </c>
    </row>
    <row r="435" spans="2:47" s="1" customFormat="1" ht="10.2">
      <c r="B435" s="31"/>
      <c r="D435" s="143" t="s">
        <v>219</v>
      </c>
      <c r="F435" s="144" t="s">
        <v>944</v>
      </c>
      <c r="I435" s="145"/>
      <c r="L435" s="31"/>
      <c r="M435" s="146"/>
      <c r="T435" s="52"/>
      <c r="AT435" s="16" t="s">
        <v>219</v>
      </c>
      <c r="AU435" s="16" t="s">
        <v>81</v>
      </c>
    </row>
    <row r="436" spans="2:65" s="1" customFormat="1" ht="16.5" customHeight="1">
      <c r="B436" s="31"/>
      <c r="C436" s="130" t="s">
        <v>768</v>
      </c>
      <c r="D436" s="130" t="s">
        <v>212</v>
      </c>
      <c r="E436" s="131" t="s">
        <v>947</v>
      </c>
      <c r="F436" s="132" t="s">
        <v>948</v>
      </c>
      <c r="G436" s="133" t="s">
        <v>269</v>
      </c>
      <c r="H436" s="134">
        <v>9.6</v>
      </c>
      <c r="I436" s="135"/>
      <c r="J436" s="136">
        <f>ROUND(I436*H436,2)</f>
        <v>0</v>
      </c>
      <c r="K436" s="132" t="s">
        <v>19</v>
      </c>
      <c r="L436" s="31"/>
      <c r="M436" s="137" t="s">
        <v>19</v>
      </c>
      <c r="N436" s="138" t="s">
        <v>43</v>
      </c>
      <c r="P436" s="139">
        <f>O436*H436</f>
        <v>0</v>
      </c>
      <c r="Q436" s="139">
        <v>0</v>
      </c>
      <c r="R436" s="139">
        <f>Q436*H436</f>
        <v>0</v>
      </c>
      <c r="S436" s="139">
        <v>0</v>
      </c>
      <c r="T436" s="140">
        <f>S436*H436</f>
        <v>0</v>
      </c>
      <c r="AR436" s="141" t="s">
        <v>311</v>
      </c>
      <c r="AT436" s="141" t="s">
        <v>212</v>
      </c>
      <c r="AU436" s="141" t="s">
        <v>81</v>
      </c>
      <c r="AY436" s="16" t="s">
        <v>210</v>
      </c>
      <c r="BE436" s="142">
        <f>IF(N436="základní",J436,0)</f>
        <v>0</v>
      </c>
      <c r="BF436" s="142">
        <f>IF(N436="snížená",J436,0)</f>
        <v>0</v>
      </c>
      <c r="BG436" s="142">
        <f>IF(N436="zákl. přenesená",J436,0)</f>
        <v>0</v>
      </c>
      <c r="BH436" s="142">
        <f>IF(N436="sníž. přenesená",J436,0)</f>
        <v>0</v>
      </c>
      <c r="BI436" s="142">
        <f>IF(N436="nulová",J436,0)</f>
        <v>0</v>
      </c>
      <c r="BJ436" s="16" t="s">
        <v>79</v>
      </c>
      <c r="BK436" s="142">
        <f>ROUND(I436*H436,2)</f>
        <v>0</v>
      </c>
      <c r="BL436" s="16" t="s">
        <v>311</v>
      </c>
      <c r="BM436" s="141" t="s">
        <v>3068</v>
      </c>
    </row>
    <row r="437" spans="2:47" s="1" customFormat="1" ht="10.2">
      <c r="B437" s="31"/>
      <c r="D437" s="143" t="s">
        <v>219</v>
      </c>
      <c r="F437" s="144" t="s">
        <v>948</v>
      </c>
      <c r="I437" s="145"/>
      <c r="L437" s="31"/>
      <c r="M437" s="146"/>
      <c r="T437" s="52"/>
      <c r="AT437" s="16" t="s">
        <v>219</v>
      </c>
      <c r="AU437" s="16" t="s">
        <v>81</v>
      </c>
    </row>
    <row r="438" spans="2:65" s="1" customFormat="1" ht="16.5" customHeight="1">
      <c r="B438" s="31"/>
      <c r="C438" s="130" t="s">
        <v>777</v>
      </c>
      <c r="D438" s="130" t="s">
        <v>212</v>
      </c>
      <c r="E438" s="131" t="s">
        <v>951</v>
      </c>
      <c r="F438" s="132" t="s">
        <v>952</v>
      </c>
      <c r="G438" s="133" t="s">
        <v>269</v>
      </c>
      <c r="H438" s="134">
        <v>19.2</v>
      </c>
      <c r="I438" s="135"/>
      <c r="J438" s="136">
        <f>ROUND(I438*H438,2)</f>
        <v>0</v>
      </c>
      <c r="K438" s="132" t="s">
        <v>19</v>
      </c>
      <c r="L438" s="31"/>
      <c r="M438" s="137" t="s">
        <v>19</v>
      </c>
      <c r="N438" s="138" t="s">
        <v>43</v>
      </c>
      <c r="P438" s="139">
        <f>O438*H438</f>
        <v>0</v>
      </c>
      <c r="Q438" s="139">
        <v>0</v>
      </c>
      <c r="R438" s="139">
        <f>Q438*H438</f>
        <v>0</v>
      </c>
      <c r="S438" s="139">
        <v>0</v>
      </c>
      <c r="T438" s="140">
        <f>S438*H438</f>
        <v>0</v>
      </c>
      <c r="AR438" s="141" t="s">
        <v>311</v>
      </c>
      <c r="AT438" s="141" t="s">
        <v>212</v>
      </c>
      <c r="AU438" s="141" t="s">
        <v>81</v>
      </c>
      <c r="AY438" s="16" t="s">
        <v>210</v>
      </c>
      <c r="BE438" s="142">
        <f>IF(N438="základní",J438,0)</f>
        <v>0</v>
      </c>
      <c r="BF438" s="142">
        <f>IF(N438="snížená",J438,0)</f>
        <v>0</v>
      </c>
      <c r="BG438" s="142">
        <f>IF(N438="zákl. přenesená",J438,0)</f>
        <v>0</v>
      </c>
      <c r="BH438" s="142">
        <f>IF(N438="sníž. přenesená",J438,0)</f>
        <v>0</v>
      </c>
      <c r="BI438" s="142">
        <f>IF(N438="nulová",J438,0)</f>
        <v>0</v>
      </c>
      <c r="BJ438" s="16" t="s">
        <v>79</v>
      </c>
      <c r="BK438" s="142">
        <f>ROUND(I438*H438,2)</f>
        <v>0</v>
      </c>
      <c r="BL438" s="16" t="s">
        <v>311</v>
      </c>
      <c r="BM438" s="141" t="s">
        <v>3069</v>
      </c>
    </row>
    <row r="439" spans="2:47" s="1" customFormat="1" ht="10.2">
      <c r="B439" s="31"/>
      <c r="D439" s="143" t="s">
        <v>219</v>
      </c>
      <c r="F439" s="144" t="s">
        <v>952</v>
      </c>
      <c r="I439" s="145"/>
      <c r="L439" s="31"/>
      <c r="M439" s="146"/>
      <c r="T439" s="52"/>
      <c r="AT439" s="16" t="s">
        <v>219</v>
      </c>
      <c r="AU439" s="16" t="s">
        <v>81</v>
      </c>
    </row>
    <row r="440" spans="2:65" s="1" customFormat="1" ht="16.5" customHeight="1">
      <c r="B440" s="31"/>
      <c r="C440" s="130" t="s">
        <v>782</v>
      </c>
      <c r="D440" s="130" t="s">
        <v>212</v>
      </c>
      <c r="E440" s="131" t="s">
        <v>955</v>
      </c>
      <c r="F440" s="132" t="s">
        <v>956</v>
      </c>
      <c r="G440" s="133" t="s">
        <v>269</v>
      </c>
      <c r="H440" s="134">
        <v>7.2</v>
      </c>
      <c r="I440" s="135"/>
      <c r="J440" s="136">
        <f>ROUND(I440*H440,2)</f>
        <v>0</v>
      </c>
      <c r="K440" s="132" t="s">
        <v>19</v>
      </c>
      <c r="L440" s="31"/>
      <c r="M440" s="137" t="s">
        <v>19</v>
      </c>
      <c r="N440" s="138" t="s">
        <v>43</v>
      </c>
      <c r="P440" s="139">
        <f>O440*H440</f>
        <v>0</v>
      </c>
      <c r="Q440" s="139">
        <v>0</v>
      </c>
      <c r="R440" s="139">
        <f>Q440*H440</f>
        <v>0</v>
      </c>
      <c r="S440" s="139">
        <v>0</v>
      </c>
      <c r="T440" s="140">
        <f>S440*H440</f>
        <v>0</v>
      </c>
      <c r="AR440" s="141" t="s">
        <v>311</v>
      </c>
      <c r="AT440" s="141" t="s">
        <v>212</v>
      </c>
      <c r="AU440" s="141" t="s">
        <v>81</v>
      </c>
      <c r="AY440" s="16" t="s">
        <v>210</v>
      </c>
      <c r="BE440" s="142">
        <f>IF(N440="základní",J440,0)</f>
        <v>0</v>
      </c>
      <c r="BF440" s="142">
        <f>IF(N440="snížená",J440,0)</f>
        <v>0</v>
      </c>
      <c r="BG440" s="142">
        <f>IF(N440="zákl. přenesená",J440,0)</f>
        <v>0</v>
      </c>
      <c r="BH440" s="142">
        <f>IF(N440="sníž. přenesená",J440,0)</f>
        <v>0</v>
      </c>
      <c r="BI440" s="142">
        <f>IF(N440="nulová",J440,0)</f>
        <v>0</v>
      </c>
      <c r="BJ440" s="16" t="s">
        <v>79</v>
      </c>
      <c r="BK440" s="142">
        <f>ROUND(I440*H440,2)</f>
        <v>0</v>
      </c>
      <c r="BL440" s="16" t="s">
        <v>311</v>
      </c>
      <c r="BM440" s="141" t="s">
        <v>3070</v>
      </c>
    </row>
    <row r="441" spans="2:47" s="1" customFormat="1" ht="10.2">
      <c r="B441" s="31"/>
      <c r="D441" s="143" t="s">
        <v>219</v>
      </c>
      <c r="F441" s="144" t="s">
        <v>956</v>
      </c>
      <c r="I441" s="145"/>
      <c r="L441" s="31"/>
      <c r="M441" s="146"/>
      <c r="T441" s="52"/>
      <c r="AT441" s="16" t="s">
        <v>219</v>
      </c>
      <c r="AU441" s="16" t="s">
        <v>81</v>
      </c>
    </row>
    <row r="442" spans="2:65" s="1" customFormat="1" ht="16.5" customHeight="1">
      <c r="B442" s="31"/>
      <c r="C442" s="130" t="s">
        <v>789</v>
      </c>
      <c r="D442" s="130" t="s">
        <v>212</v>
      </c>
      <c r="E442" s="131" t="s">
        <v>971</v>
      </c>
      <c r="F442" s="132" t="s">
        <v>972</v>
      </c>
      <c r="G442" s="133" t="s">
        <v>269</v>
      </c>
      <c r="H442" s="134">
        <v>9.6</v>
      </c>
      <c r="I442" s="135"/>
      <c r="J442" s="136">
        <f>ROUND(I442*H442,2)</f>
        <v>0</v>
      </c>
      <c r="K442" s="132" t="s">
        <v>19</v>
      </c>
      <c r="L442" s="31"/>
      <c r="M442" s="137" t="s">
        <v>19</v>
      </c>
      <c r="N442" s="138" t="s">
        <v>43</v>
      </c>
      <c r="P442" s="139">
        <f>O442*H442</f>
        <v>0</v>
      </c>
      <c r="Q442" s="139">
        <v>0</v>
      </c>
      <c r="R442" s="139">
        <f>Q442*H442</f>
        <v>0</v>
      </c>
      <c r="S442" s="139">
        <v>0</v>
      </c>
      <c r="T442" s="140">
        <f>S442*H442</f>
        <v>0</v>
      </c>
      <c r="AR442" s="141" t="s">
        <v>311</v>
      </c>
      <c r="AT442" s="141" t="s">
        <v>212</v>
      </c>
      <c r="AU442" s="141" t="s">
        <v>81</v>
      </c>
      <c r="AY442" s="16" t="s">
        <v>210</v>
      </c>
      <c r="BE442" s="142">
        <f>IF(N442="základní",J442,0)</f>
        <v>0</v>
      </c>
      <c r="BF442" s="142">
        <f>IF(N442="snížená",J442,0)</f>
        <v>0</v>
      </c>
      <c r="BG442" s="142">
        <f>IF(N442="zákl. přenesená",J442,0)</f>
        <v>0</v>
      </c>
      <c r="BH442" s="142">
        <f>IF(N442="sníž. přenesená",J442,0)</f>
        <v>0</v>
      </c>
      <c r="BI442" s="142">
        <f>IF(N442="nulová",J442,0)</f>
        <v>0</v>
      </c>
      <c r="BJ442" s="16" t="s">
        <v>79</v>
      </c>
      <c r="BK442" s="142">
        <f>ROUND(I442*H442,2)</f>
        <v>0</v>
      </c>
      <c r="BL442" s="16" t="s">
        <v>311</v>
      </c>
      <c r="BM442" s="141" t="s">
        <v>3071</v>
      </c>
    </row>
    <row r="443" spans="2:47" s="1" customFormat="1" ht="10.2">
      <c r="B443" s="31"/>
      <c r="D443" s="143" t="s">
        <v>219</v>
      </c>
      <c r="F443" s="144" t="s">
        <v>972</v>
      </c>
      <c r="I443" s="145"/>
      <c r="L443" s="31"/>
      <c r="M443" s="146"/>
      <c r="T443" s="52"/>
      <c r="AT443" s="16" t="s">
        <v>219</v>
      </c>
      <c r="AU443" s="16" t="s">
        <v>81</v>
      </c>
    </row>
    <row r="444" spans="2:65" s="1" customFormat="1" ht="16.5" customHeight="1">
      <c r="B444" s="31"/>
      <c r="C444" s="130" t="s">
        <v>797</v>
      </c>
      <c r="D444" s="130" t="s">
        <v>212</v>
      </c>
      <c r="E444" s="131" t="s">
        <v>975</v>
      </c>
      <c r="F444" s="132" t="s">
        <v>976</v>
      </c>
      <c r="G444" s="133" t="s">
        <v>269</v>
      </c>
      <c r="H444" s="134">
        <v>9.6</v>
      </c>
      <c r="I444" s="135"/>
      <c r="J444" s="136">
        <f>ROUND(I444*H444,2)</f>
        <v>0</v>
      </c>
      <c r="K444" s="132" t="s">
        <v>19</v>
      </c>
      <c r="L444" s="31"/>
      <c r="M444" s="137" t="s">
        <v>19</v>
      </c>
      <c r="N444" s="138" t="s">
        <v>43</v>
      </c>
      <c r="P444" s="139">
        <f>O444*H444</f>
        <v>0</v>
      </c>
      <c r="Q444" s="139">
        <v>0</v>
      </c>
      <c r="R444" s="139">
        <f>Q444*H444</f>
        <v>0</v>
      </c>
      <c r="S444" s="139">
        <v>0</v>
      </c>
      <c r="T444" s="140">
        <f>S444*H444</f>
        <v>0</v>
      </c>
      <c r="AR444" s="141" t="s">
        <v>311</v>
      </c>
      <c r="AT444" s="141" t="s">
        <v>212</v>
      </c>
      <c r="AU444" s="141" t="s">
        <v>81</v>
      </c>
      <c r="AY444" s="16" t="s">
        <v>210</v>
      </c>
      <c r="BE444" s="142">
        <f>IF(N444="základní",J444,0)</f>
        <v>0</v>
      </c>
      <c r="BF444" s="142">
        <f>IF(N444="snížená",J444,0)</f>
        <v>0</v>
      </c>
      <c r="BG444" s="142">
        <f>IF(N444="zákl. přenesená",J444,0)</f>
        <v>0</v>
      </c>
      <c r="BH444" s="142">
        <f>IF(N444="sníž. přenesená",J444,0)</f>
        <v>0</v>
      </c>
      <c r="BI444" s="142">
        <f>IF(N444="nulová",J444,0)</f>
        <v>0</v>
      </c>
      <c r="BJ444" s="16" t="s">
        <v>79</v>
      </c>
      <c r="BK444" s="142">
        <f>ROUND(I444*H444,2)</f>
        <v>0</v>
      </c>
      <c r="BL444" s="16" t="s">
        <v>311</v>
      </c>
      <c r="BM444" s="141" t="s">
        <v>3072</v>
      </c>
    </row>
    <row r="445" spans="2:47" s="1" customFormat="1" ht="10.2">
      <c r="B445" s="31"/>
      <c r="D445" s="143" t="s">
        <v>219</v>
      </c>
      <c r="F445" s="144" t="s">
        <v>976</v>
      </c>
      <c r="I445" s="145"/>
      <c r="L445" s="31"/>
      <c r="M445" s="146"/>
      <c r="T445" s="52"/>
      <c r="AT445" s="16" t="s">
        <v>219</v>
      </c>
      <c r="AU445" s="16" t="s">
        <v>81</v>
      </c>
    </row>
    <row r="446" spans="2:65" s="1" customFormat="1" ht="16.5" customHeight="1">
      <c r="B446" s="31"/>
      <c r="C446" s="130" t="s">
        <v>806</v>
      </c>
      <c r="D446" s="130" t="s">
        <v>212</v>
      </c>
      <c r="E446" s="131" t="s">
        <v>979</v>
      </c>
      <c r="F446" s="132" t="s">
        <v>980</v>
      </c>
      <c r="G446" s="133" t="s">
        <v>269</v>
      </c>
      <c r="H446" s="134">
        <v>9.6</v>
      </c>
      <c r="I446" s="135"/>
      <c r="J446" s="136">
        <f>ROUND(I446*H446,2)</f>
        <v>0</v>
      </c>
      <c r="K446" s="132" t="s">
        <v>19</v>
      </c>
      <c r="L446" s="31"/>
      <c r="M446" s="137" t="s">
        <v>19</v>
      </c>
      <c r="N446" s="138" t="s">
        <v>43</v>
      </c>
      <c r="P446" s="139">
        <f>O446*H446</f>
        <v>0</v>
      </c>
      <c r="Q446" s="139">
        <v>0</v>
      </c>
      <c r="R446" s="139">
        <f>Q446*H446</f>
        <v>0</v>
      </c>
      <c r="S446" s="139">
        <v>0</v>
      </c>
      <c r="T446" s="140">
        <f>S446*H446</f>
        <v>0</v>
      </c>
      <c r="AR446" s="141" t="s">
        <v>311</v>
      </c>
      <c r="AT446" s="141" t="s">
        <v>212</v>
      </c>
      <c r="AU446" s="141" t="s">
        <v>81</v>
      </c>
      <c r="AY446" s="16" t="s">
        <v>210</v>
      </c>
      <c r="BE446" s="142">
        <f>IF(N446="základní",J446,0)</f>
        <v>0</v>
      </c>
      <c r="BF446" s="142">
        <f>IF(N446="snížená",J446,0)</f>
        <v>0</v>
      </c>
      <c r="BG446" s="142">
        <f>IF(N446="zákl. přenesená",J446,0)</f>
        <v>0</v>
      </c>
      <c r="BH446" s="142">
        <f>IF(N446="sníž. přenesená",J446,0)</f>
        <v>0</v>
      </c>
      <c r="BI446" s="142">
        <f>IF(N446="nulová",J446,0)</f>
        <v>0</v>
      </c>
      <c r="BJ446" s="16" t="s">
        <v>79</v>
      </c>
      <c r="BK446" s="142">
        <f>ROUND(I446*H446,2)</f>
        <v>0</v>
      </c>
      <c r="BL446" s="16" t="s">
        <v>311</v>
      </c>
      <c r="BM446" s="141" t="s">
        <v>3073</v>
      </c>
    </row>
    <row r="447" spans="2:47" s="1" customFormat="1" ht="10.2">
      <c r="B447" s="31"/>
      <c r="D447" s="143" t="s">
        <v>219</v>
      </c>
      <c r="F447" s="144" t="s">
        <v>980</v>
      </c>
      <c r="I447" s="145"/>
      <c r="L447" s="31"/>
      <c r="M447" s="146"/>
      <c r="T447" s="52"/>
      <c r="AT447" s="16" t="s">
        <v>219</v>
      </c>
      <c r="AU447" s="16" t="s">
        <v>81</v>
      </c>
    </row>
    <row r="448" spans="2:65" s="1" customFormat="1" ht="16.5" customHeight="1">
      <c r="B448" s="31"/>
      <c r="C448" s="130" t="s">
        <v>815</v>
      </c>
      <c r="D448" s="130" t="s">
        <v>212</v>
      </c>
      <c r="E448" s="131" t="s">
        <v>983</v>
      </c>
      <c r="F448" s="132" t="s">
        <v>984</v>
      </c>
      <c r="G448" s="133" t="s">
        <v>269</v>
      </c>
      <c r="H448" s="134">
        <v>9.6</v>
      </c>
      <c r="I448" s="135"/>
      <c r="J448" s="136">
        <f>ROUND(I448*H448,2)</f>
        <v>0</v>
      </c>
      <c r="K448" s="132" t="s">
        <v>19</v>
      </c>
      <c r="L448" s="31"/>
      <c r="M448" s="137" t="s">
        <v>19</v>
      </c>
      <c r="N448" s="138" t="s">
        <v>43</v>
      </c>
      <c r="P448" s="139">
        <f>O448*H448</f>
        <v>0</v>
      </c>
      <c r="Q448" s="139">
        <v>0</v>
      </c>
      <c r="R448" s="139">
        <f>Q448*H448</f>
        <v>0</v>
      </c>
      <c r="S448" s="139">
        <v>0</v>
      </c>
      <c r="T448" s="140">
        <f>S448*H448</f>
        <v>0</v>
      </c>
      <c r="AR448" s="141" t="s">
        <v>311</v>
      </c>
      <c r="AT448" s="141" t="s">
        <v>212</v>
      </c>
      <c r="AU448" s="141" t="s">
        <v>81</v>
      </c>
      <c r="AY448" s="16" t="s">
        <v>210</v>
      </c>
      <c r="BE448" s="142">
        <f>IF(N448="základní",J448,0)</f>
        <v>0</v>
      </c>
      <c r="BF448" s="142">
        <f>IF(N448="snížená",J448,0)</f>
        <v>0</v>
      </c>
      <c r="BG448" s="142">
        <f>IF(N448="zákl. přenesená",J448,0)</f>
        <v>0</v>
      </c>
      <c r="BH448" s="142">
        <f>IF(N448="sníž. přenesená",J448,0)</f>
        <v>0</v>
      </c>
      <c r="BI448" s="142">
        <f>IF(N448="nulová",J448,0)</f>
        <v>0</v>
      </c>
      <c r="BJ448" s="16" t="s">
        <v>79</v>
      </c>
      <c r="BK448" s="142">
        <f>ROUND(I448*H448,2)</f>
        <v>0</v>
      </c>
      <c r="BL448" s="16" t="s">
        <v>311</v>
      </c>
      <c r="BM448" s="141" t="s">
        <v>3074</v>
      </c>
    </row>
    <row r="449" spans="2:47" s="1" customFormat="1" ht="10.2">
      <c r="B449" s="31"/>
      <c r="D449" s="143" t="s">
        <v>219</v>
      </c>
      <c r="F449" s="144" t="s">
        <v>984</v>
      </c>
      <c r="I449" s="145"/>
      <c r="L449" s="31"/>
      <c r="M449" s="146"/>
      <c r="T449" s="52"/>
      <c r="AT449" s="16" t="s">
        <v>219</v>
      </c>
      <c r="AU449" s="16" t="s">
        <v>81</v>
      </c>
    </row>
    <row r="450" spans="2:65" s="1" customFormat="1" ht="16.5" customHeight="1">
      <c r="B450" s="31"/>
      <c r="C450" s="130" t="s">
        <v>822</v>
      </c>
      <c r="D450" s="130" t="s">
        <v>212</v>
      </c>
      <c r="E450" s="131" t="s">
        <v>987</v>
      </c>
      <c r="F450" s="132" t="s">
        <v>988</v>
      </c>
      <c r="G450" s="133" t="s">
        <v>269</v>
      </c>
      <c r="H450" s="134">
        <v>2.4</v>
      </c>
      <c r="I450" s="135"/>
      <c r="J450" s="136">
        <f>ROUND(I450*H450,2)</f>
        <v>0</v>
      </c>
      <c r="K450" s="132" t="s">
        <v>19</v>
      </c>
      <c r="L450" s="31"/>
      <c r="M450" s="137" t="s">
        <v>19</v>
      </c>
      <c r="N450" s="138" t="s">
        <v>43</v>
      </c>
      <c r="P450" s="139">
        <f>O450*H450</f>
        <v>0</v>
      </c>
      <c r="Q450" s="139">
        <v>0</v>
      </c>
      <c r="R450" s="139">
        <f>Q450*H450</f>
        <v>0</v>
      </c>
      <c r="S450" s="139">
        <v>0</v>
      </c>
      <c r="T450" s="140">
        <f>S450*H450</f>
        <v>0</v>
      </c>
      <c r="AR450" s="141" t="s">
        <v>311</v>
      </c>
      <c r="AT450" s="141" t="s">
        <v>212</v>
      </c>
      <c r="AU450" s="141" t="s">
        <v>81</v>
      </c>
      <c r="AY450" s="16" t="s">
        <v>210</v>
      </c>
      <c r="BE450" s="142">
        <f>IF(N450="základní",J450,0)</f>
        <v>0</v>
      </c>
      <c r="BF450" s="142">
        <f>IF(N450="snížená",J450,0)</f>
        <v>0</v>
      </c>
      <c r="BG450" s="142">
        <f>IF(N450="zákl. přenesená",J450,0)</f>
        <v>0</v>
      </c>
      <c r="BH450" s="142">
        <f>IF(N450="sníž. přenesená",J450,0)</f>
        <v>0</v>
      </c>
      <c r="BI450" s="142">
        <f>IF(N450="nulová",J450,0)</f>
        <v>0</v>
      </c>
      <c r="BJ450" s="16" t="s">
        <v>79</v>
      </c>
      <c r="BK450" s="142">
        <f>ROUND(I450*H450,2)</f>
        <v>0</v>
      </c>
      <c r="BL450" s="16" t="s">
        <v>311</v>
      </c>
      <c r="BM450" s="141" t="s">
        <v>3075</v>
      </c>
    </row>
    <row r="451" spans="2:47" s="1" customFormat="1" ht="10.2">
      <c r="B451" s="31"/>
      <c r="D451" s="143" t="s">
        <v>219</v>
      </c>
      <c r="F451" s="144" t="s">
        <v>988</v>
      </c>
      <c r="I451" s="145"/>
      <c r="L451" s="31"/>
      <c r="M451" s="146"/>
      <c r="T451" s="52"/>
      <c r="AT451" s="16" t="s">
        <v>219</v>
      </c>
      <c r="AU451" s="16" t="s">
        <v>81</v>
      </c>
    </row>
    <row r="452" spans="2:65" s="1" customFormat="1" ht="16.5" customHeight="1">
      <c r="B452" s="31"/>
      <c r="C452" s="130" t="s">
        <v>830</v>
      </c>
      <c r="D452" s="130" t="s">
        <v>212</v>
      </c>
      <c r="E452" s="131" t="s">
        <v>991</v>
      </c>
      <c r="F452" s="132" t="s">
        <v>992</v>
      </c>
      <c r="G452" s="133" t="s">
        <v>269</v>
      </c>
      <c r="H452" s="134">
        <v>9.6</v>
      </c>
      <c r="I452" s="135"/>
      <c r="J452" s="136">
        <f>ROUND(I452*H452,2)</f>
        <v>0</v>
      </c>
      <c r="K452" s="132" t="s">
        <v>19</v>
      </c>
      <c r="L452" s="31"/>
      <c r="M452" s="137" t="s">
        <v>19</v>
      </c>
      <c r="N452" s="138" t="s">
        <v>43</v>
      </c>
      <c r="P452" s="139">
        <f>O452*H452</f>
        <v>0</v>
      </c>
      <c r="Q452" s="139">
        <v>0</v>
      </c>
      <c r="R452" s="139">
        <f>Q452*H452</f>
        <v>0</v>
      </c>
      <c r="S452" s="139">
        <v>0</v>
      </c>
      <c r="T452" s="140">
        <f>S452*H452</f>
        <v>0</v>
      </c>
      <c r="AR452" s="141" t="s">
        <v>311</v>
      </c>
      <c r="AT452" s="141" t="s">
        <v>212</v>
      </c>
      <c r="AU452" s="141" t="s">
        <v>81</v>
      </c>
      <c r="AY452" s="16" t="s">
        <v>210</v>
      </c>
      <c r="BE452" s="142">
        <f>IF(N452="základní",J452,0)</f>
        <v>0</v>
      </c>
      <c r="BF452" s="142">
        <f>IF(N452="snížená",J452,0)</f>
        <v>0</v>
      </c>
      <c r="BG452" s="142">
        <f>IF(N452="zákl. přenesená",J452,0)</f>
        <v>0</v>
      </c>
      <c r="BH452" s="142">
        <f>IF(N452="sníž. přenesená",J452,0)</f>
        <v>0</v>
      </c>
      <c r="BI452" s="142">
        <f>IF(N452="nulová",J452,0)</f>
        <v>0</v>
      </c>
      <c r="BJ452" s="16" t="s">
        <v>79</v>
      </c>
      <c r="BK452" s="142">
        <f>ROUND(I452*H452,2)</f>
        <v>0</v>
      </c>
      <c r="BL452" s="16" t="s">
        <v>311</v>
      </c>
      <c r="BM452" s="141" t="s">
        <v>3076</v>
      </c>
    </row>
    <row r="453" spans="2:47" s="1" customFormat="1" ht="10.2">
      <c r="B453" s="31"/>
      <c r="D453" s="143" t="s">
        <v>219</v>
      </c>
      <c r="F453" s="144" t="s">
        <v>992</v>
      </c>
      <c r="I453" s="145"/>
      <c r="L453" s="31"/>
      <c r="M453" s="146"/>
      <c r="T453" s="52"/>
      <c r="AT453" s="16" t="s">
        <v>219</v>
      </c>
      <c r="AU453" s="16" t="s">
        <v>81</v>
      </c>
    </row>
    <row r="454" spans="2:65" s="1" customFormat="1" ht="16.5" customHeight="1">
      <c r="B454" s="31"/>
      <c r="C454" s="130" t="s">
        <v>836</v>
      </c>
      <c r="D454" s="130" t="s">
        <v>212</v>
      </c>
      <c r="E454" s="131" t="s">
        <v>995</v>
      </c>
      <c r="F454" s="132" t="s">
        <v>996</v>
      </c>
      <c r="G454" s="133" t="s">
        <v>269</v>
      </c>
      <c r="H454" s="134">
        <v>2.4</v>
      </c>
      <c r="I454" s="135"/>
      <c r="J454" s="136">
        <f>ROUND(I454*H454,2)</f>
        <v>0</v>
      </c>
      <c r="K454" s="132" t="s">
        <v>19</v>
      </c>
      <c r="L454" s="31"/>
      <c r="M454" s="137" t="s">
        <v>19</v>
      </c>
      <c r="N454" s="138" t="s">
        <v>43</v>
      </c>
      <c r="P454" s="139">
        <f>O454*H454</f>
        <v>0</v>
      </c>
      <c r="Q454" s="139">
        <v>0</v>
      </c>
      <c r="R454" s="139">
        <f>Q454*H454</f>
        <v>0</v>
      </c>
      <c r="S454" s="139">
        <v>0</v>
      </c>
      <c r="T454" s="140">
        <f>S454*H454</f>
        <v>0</v>
      </c>
      <c r="AR454" s="141" t="s">
        <v>311</v>
      </c>
      <c r="AT454" s="141" t="s">
        <v>212</v>
      </c>
      <c r="AU454" s="141" t="s">
        <v>81</v>
      </c>
      <c r="AY454" s="16" t="s">
        <v>210</v>
      </c>
      <c r="BE454" s="142">
        <f>IF(N454="základní",J454,0)</f>
        <v>0</v>
      </c>
      <c r="BF454" s="142">
        <f>IF(N454="snížená",J454,0)</f>
        <v>0</v>
      </c>
      <c r="BG454" s="142">
        <f>IF(N454="zákl. přenesená",J454,0)</f>
        <v>0</v>
      </c>
      <c r="BH454" s="142">
        <f>IF(N454="sníž. přenesená",J454,0)</f>
        <v>0</v>
      </c>
      <c r="BI454" s="142">
        <f>IF(N454="nulová",J454,0)</f>
        <v>0</v>
      </c>
      <c r="BJ454" s="16" t="s">
        <v>79</v>
      </c>
      <c r="BK454" s="142">
        <f>ROUND(I454*H454,2)</f>
        <v>0</v>
      </c>
      <c r="BL454" s="16" t="s">
        <v>311</v>
      </c>
      <c r="BM454" s="141" t="s">
        <v>3077</v>
      </c>
    </row>
    <row r="455" spans="2:47" s="1" customFormat="1" ht="10.2">
      <c r="B455" s="31"/>
      <c r="D455" s="143" t="s">
        <v>219</v>
      </c>
      <c r="F455" s="144" t="s">
        <v>996</v>
      </c>
      <c r="I455" s="145"/>
      <c r="L455" s="31"/>
      <c r="M455" s="146"/>
      <c r="T455" s="52"/>
      <c r="AT455" s="16" t="s">
        <v>219</v>
      </c>
      <c r="AU455" s="16" t="s">
        <v>81</v>
      </c>
    </row>
    <row r="456" spans="2:65" s="1" customFormat="1" ht="24.15" customHeight="1">
      <c r="B456" s="31"/>
      <c r="C456" s="130" t="s">
        <v>841</v>
      </c>
      <c r="D456" s="130" t="s">
        <v>212</v>
      </c>
      <c r="E456" s="131" t="s">
        <v>1006</v>
      </c>
      <c r="F456" s="132" t="s">
        <v>1007</v>
      </c>
      <c r="G456" s="133" t="s">
        <v>332</v>
      </c>
      <c r="H456" s="134">
        <v>0.021</v>
      </c>
      <c r="I456" s="135"/>
      <c r="J456" s="136">
        <f>ROUND(I456*H456,2)</f>
        <v>0</v>
      </c>
      <c r="K456" s="132" t="s">
        <v>216</v>
      </c>
      <c r="L456" s="31"/>
      <c r="M456" s="137" t="s">
        <v>19</v>
      </c>
      <c r="N456" s="138" t="s">
        <v>43</v>
      </c>
      <c r="P456" s="139">
        <f>O456*H456</f>
        <v>0</v>
      </c>
      <c r="Q456" s="139">
        <v>0</v>
      </c>
      <c r="R456" s="139">
        <f>Q456*H456</f>
        <v>0</v>
      </c>
      <c r="S456" s="139">
        <v>0</v>
      </c>
      <c r="T456" s="140">
        <f>S456*H456</f>
        <v>0</v>
      </c>
      <c r="AR456" s="141" t="s">
        <v>311</v>
      </c>
      <c r="AT456" s="141" t="s">
        <v>212</v>
      </c>
      <c r="AU456" s="141" t="s">
        <v>81</v>
      </c>
      <c r="AY456" s="16" t="s">
        <v>210</v>
      </c>
      <c r="BE456" s="142">
        <f>IF(N456="základní",J456,0)</f>
        <v>0</v>
      </c>
      <c r="BF456" s="142">
        <f>IF(N456="snížená",J456,0)</f>
        <v>0</v>
      </c>
      <c r="BG456" s="142">
        <f>IF(N456="zákl. přenesená",J456,0)</f>
        <v>0</v>
      </c>
      <c r="BH456" s="142">
        <f>IF(N456="sníž. přenesená",J456,0)</f>
        <v>0</v>
      </c>
      <c r="BI456" s="142">
        <f>IF(N456="nulová",J456,0)</f>
        <v>0</v>
      </c>
      <c r="BJ456" s="16" t="s">
        <v>79</v>
      </c>
      <c r="BK456" s="142">
        <f>ROUND(I456*H456,2)</f>
        <v>0</v>
      </c>
      <c r="BL456" s="16" t="s">
        <v>311</v>
      </c>
      <c r="BM456" s="141" t="s">
        <v>3078</v>
      </c>
    </row>
    <row r="457" spans="2:47" s="1" customFormat="1" ht="28.8">
      <c r="B457" s="31"/>
      <c r="D457" s="143" t="s">
        <v>219</v>
      </c>
      <c r="F457" s="144" t="s">
        <v>1009</v>
      </c>
      <c r="I457" s="145"/>
      <c r="L457" s="31"/>
      <c r="M457" s="146"/>
      <c r="T457" s="52"/>
      <c r="AT457" s="16" t="s">
        <v>219</v>
      </c>
      <c r="AU457" s="16" t="s">
        <v>81</v>
      </c>
    </row>
    <row r="458" spans="2:47" s="1" customFormat="1" ht="10.2">
      <c r="B458" s="31"/>
      <c r="D458" s="147" t="s">
        <v>221</v>
      </c>
      <c r="F458" s="148" t="s">
        <v>1010</v>
      </c>
      <c r="I458" s="145"/>
      <c r="L458" s="31"/>
      <c r="M458" s="146"/>
      <c r="T458" s="52"/>
      <c r="AT458" s="16" t="s">
        <v>221</v>
      </c>
      <c r="AU458" s="16" t="s">
        <v>81</v>
      </c>
    </row>
    <row r="459" spans="2:63" s="11" customFormat="1" ht="22.8" customHeight="1">
      <c r="B459" s="118"/>
      <c r="D459" s="119" t="s">
        <v>71</v>
      </c>
      <c r="E459" s="128" t="s">
        <v>1011</v>
      </c>
      <c r="F459" s="128" t="s">
        <v>1012</v>
      </c>
      <c r="I459" s="121"/>
      <c r="J459" s="129">
        <f>BK459</f>
        <v>0</v>
      </c>
      <c r="L459" s="118"/>
      <c r="M459" s="123"/>
      <c r="P459" s="124">
        <f>SUM(P460:P466)</f>
        <v>0</v>
      </c>
      <c r="R459" s="124">
        <f>SUM(R460:R466)</f>
        <v>0.019098749999999998</v>
      </c>
      <c r="T459" s="125">
        <f>SUM(T460:T466)</f>
        <v>0</v>
      </c>
      <c r="AR459" s="119" t="s">
        <v>81</v>
      </c>
      <c r="AT459" s="126" t="s">
        <v>71</v>
      </c>
      <c r="AU459" s="126" t="s">
        <v>79</v>
      </c>
      <c r="AY459" s="119" t="s">
        <v>210</v>
      </c>
      <c r="BK459" s="127">
        <f>SUM(BK460:BK466)</f>
        <v>0</v>
      </c>
    </row>
    <row r="460" spans="2:65" s="1" customFormat="1" ht="37.8" customHeight="1">
      <c r="B460" s="31"/>
      <c r="C460" s="130" t="s">
        <v>849</v>
      </c>
      <c r="D460" s="130" t="s">
        <v>212</v>
      </c>
      <c r="E460" s="131" t="s">
        <v>1014</v>
      </c>
      <c r="F460" s="132" t="s">
        <v>1015</v>
      </c>
      <c r="G460" s="133" t="s">
        <v>229</v>
      </c>
      <c r="H460" s="134">
        <v>69.45</v>
      </c>
      <c r="I460" s="135"/>
      <c r="J460" s="136">
        <f>ROUND(I460*H460,2)</f>
        <v>0</v>
      </c>
      <c r="K460" s="132" t="s">
        <v>216</v>
      </c>
      <c r="L460" s="31"/>
      <c r="M460" s="137" t="s">
        <v>19</v>
      </c>
      <c r="N460" s="138" t="s">
        <v>43</v>
      </c>
      <c r="P460" s="139">
        <f>O460*H460</f>
        <v>0</v>
      </c>
      <c r="Q460" s="139">
        <v>0</v>
      </c>
      <c r="R460" s="139">
        <f>Q460*H460</f>
        <v>0</v>
      </c>
      <c r="S460" s="139">
        <v>0</v>
      </c>
      <c r="T460" s="140">
        <f>S460*H460</f>
        <v>0</v>
      </c>
      <c r="AR460" s="141" t="s">
        <v>311</v>
      </c>
      <c r="AT460" s="141" t="s">
        <v>212</v>
      </c>
      <c r="AU460" s="141" t="s">
        <v>81</v>
      </c>
      <c r="AY460" s="16" t="s">
        <v>210</v>
      </c>
      <c r="BE460" s="142">
        <f>IF(N460="základní",J460,0)</f>
        <v>0</v>
      </c>
      <c r="BF460" s="142">
        <f>IF(N460="snížená",J460,0)</f>
        <v>0</v>
      </c>
      <c r="BG460" s="142">
        <f>IF(N460="zákl. přenesená",J460,0)</f>
        <v>0</v>
      </c>
      <c r="BH460" s="142">
        <f>IF(N460="sníž. přenesená",J460,0)</f>
        <v>0</v>
      </c>
      <c r="BI460" s="142">
        <f>IF(N460="nulová",J460,0)</f>
        <v>0</v>
      </c>
      <c r="BJ460" s="16" t="s">
        <v>79</v>
      </c>
      <c r="BK460" s="142">
        <f>ROUND(I460*H460,2)</f>
        <v>0</v>
      </c>
      <c r="BL460" s="16" t="s">
        <v>311</v>
      </c>
      <c r="BM460" s="141" t="s">
        <v>3079</v>
      </c>
    </row>
    <row r="461" spans="2:47" s="1" customFormat="1" ht="19.2">
      <c r="B461" s="31"/>
      <c r="D461" s="143" t="s">
        <v>219</v>
      </c>
      <c r="F461" s="144" t="s">
        <v>1017</v>
      </c>
      <c r="I461" s="145"/>
      <c r="L461" s="31"/>
      <c r="M461" s="146"/>
      <c r="T461" s="52"/>
      <c r="AT461" s="16" t="s">
        <v>219</v>
      </c>
      <c r="AU461" s="16" t="s">
        <v>81</v>
      </c>
    </row>
    <row r="462" spans="2:47" s="1" customFormat="1" ht="10.2">
      <c r="B462" s="31"/>
      <c r="D462" s="147" t="s">
        <v>221</v>
      </c>
      <c r="F462" s="148" t="s">
        <v>1018</v>
      </c>
      <c r="I462" s="145"/>
      <c r="L462" s="31"/>
      <c r="M462" s="146"/>
      <c r="T462" s="52"/>
      <c r="AT462" s="16" t="s">
        <v>221</v>
      </c>
      <c r="AU462" s="16" t="s">
        <v>81</v>
      </c>
    </row>
    <row r="463" spans="2:51" s="12" customFormat="1" ht="10.2">
      <c r="B463" s="149"/>
      <c r="D463" s="143" t="s">
        <v>223</v>
      </c>
      <c r="E463" s="150" t="s">
        <v>19</v>
      </c>
      <c r="F463" s="151" t="s">
        <v>3080</v>
      </c>
      <c r="H463" s="152">
        <v>69.45</v>
      </c>
      <c r="I463" s="153"/>
      <c r="L463" s="149"/>
      <c r="M463" s="154"/>
      <c r="T463" s="155"/>
      <c r="AT463" s="150" t="s">
        <v>223</v>
      </c>
      <c r="AU463" s="150" t="s">
        <v>81</v>
      </c>
      <c r="AV463" s="12" t="s">
        <v>81</v>
      </c>
      <c r="AW463" s="12" t="s">
        <v>33</v>
      </c>
      <c r="AX463" s="12" t="s">
        <v>79</v>
      </c>
      <c r="AY463" s="150" t="s">
        <v>210</v>
      </c>
    </row>
    <row r="464" spans="2:65" s="1" customFormat="1" ht="37.8" customHeight="1">
      <c r="B464" s="31"/>
      <c r="C464" s="156" t="s">
        <v>855</v>
      </c>
      <c r="D464" s="156" t="s">
        <v>240</v>
      </c>
      <c r="E464" s="157" t="s">
        <v>1020</v>
      </c>
      <c r="F464" s="158" t="s">
        <v>1021</v>
      </c>
      <c r="G464" s="159" t="s">
        <v>229</v>
      </c>
      <c r="H464" s="160">
        <v>76.395</v>
      </c>
      <c r="I464" s="161"/>
      <c r="J464" s="162">
        <f>ROUND(I464*H464,2)</f>
        <v>0</v>
      </c>
      <c r="K464" s="158" t="s">
        <v>216</v>
      </c>
      <c r="L464" s="163"/>
      <c r="M464" s="164" t="s">
        <v>19</v>
      </c>
      <c r="N464" s="165" t="s">
        <v>43</v>
      </c>
      <c r="P464" s="139">
        <f>O464*H464</f>
        <v>0</v>
      </c>
      <c r="Q464" s="139">
        <v>0.00025</v>
      </c>
      <c r="R464" s="139">
        <f>Q464*H464</f>
        <v>0.019098749999999998</v>
      </c>
      <c r="S464" s="139">
        <v>0</v>
      </c>
      <c r="T464" s="140">
        <f>S464*H464</f>
        <v>0</v>
      </c>
      <c r="AR464" s="141" t="s">
        <v>405</v>
      </c>
      <c r="AT464" s="141" t="s">
        <v>240</v>
      </c>
      <c r="AU464" s="141" t="s">
        <v>81</v>
      </c>
      <c r="AY464" s="16" t="s">
        <v>210</v>
      </c>
      <c r="BE464" s="142">
        <f>IF(N464="základní",J464,0)</f>
        <v>0</v>
      </c>
      <c r="BF464" s="142">
        <f>IF(N464="snížená",J464,0)</f>
        <v>0</v>
      </c>
      <c r="BG464" s="142">
        <f>IF(N464="zákl. přenesená",J464,0)</f>
        <v>0</v>
      </c>
      <c r="BH464" s="142">
        <f>IF(N464="sníž. přenesená",J464,0)</f>
        <v>0</v>
      </c>
      <c r="BI464" s="142">
        <f>IF(N464="nulová",J464,0)</f>
        <v>0</v>
      </c>
      <c r="BJ464" s="16" t="s">
        <v>79</v>
      </c>
      <c r="BK464" s="142">
        <f>ROUND(I464*H464,2)</f>
        <v>0</v>
      </c>
      <c r="BL464" s="16" t="s">
        <v>311</v>
      </c>
      <c r="BM464" s="141" t="s">
        <v>3081</v>
      </c>
    </row>
    <row r="465" spans="2:47" s="1" customFormat="1" ht="28.8">
      <c r="B465" s="31"/>
      <c r="D465" s="143" t="s">
        <v>219</v>
      </c>
      <c r="F465" s="144" t="s">
        <v>1021</v>
      </c>
      <c r="I465" s="145"/>
      <c r="L465" s="31"/>
      <c r="M465" s="146"/>
      <c r="T465" s="52"/>
      <c r="AT465" s="16" t="s">
        <v>219</v>
      </c>
      <c r="AU465" s="16" t="s">
        <v>81</v>
      </c>
    </row>
    <row r="466" spans="2:51" s="12" customFormat="1" ht="10.2">
      <c r="B466" s="149"/>
      <c r="D466" s="143" t="s">
        <v>223</v>
      </c>
      <c r="F466" s="151" t="s">
        <v>3082</v>
      </c>
      <c r="H466" s="152">
        <v>76.395</v>
      </c>
      <c r="I466" s="153"/>
      <c r="L466" s="149"/>
      <c r="M466" s="154"/>
      <c r="T466" s="155"/>
      <c r="AT466" s="150" t="s">
        <v>223</v>
      </c>
      <c r="AU466" s="150" t="s">
        <v>81</v>
      </c>
      <c r="AV466" s="12" t="s">
        <v>81</v>
      </c>
      <c r="AW466" s="12" t="s">
        <v>4</v>
      </c>
      <c r="AX466" s="12" t="s">
        <v>79</v>
      </c>
      <c r="AY466" s="150" t="s">
        <v>210</v>
      </c>
    </row>
    <row r="467" spans="2:63" s="11" customFormat="1" ht="22.8" customHeight="1">
      <c r="B467" s="118"/>
      <c r="D467" s="119" t="s">
        <v>71</v>
      </c>
      <c r="E467" s="128" t="s">
        <v>1024</v>
      </c>
      <c r="F467" s="128" t="s">
        <v>1025</v>
      </c>
      <c r="I467" s="121"/>
      <c r="J467" s="129">
        <f>BK467</f>
        <v>0</v>
      </c>
      <c r="L467" s="118"/>
      <c r="M467" s="123"/>
      <c r="P467" s="124">
        <f>SUM(P468:P498)</f>
        <v>0</v>
      </c>
      <c r="R467" s="124">
        <f>SUM(R468:R498)</f>
        <v>0.029280000000000004</v>
      </c>
      <c r="T467" s="125">
        <f>SUM(T468:T498)</f>
        <v>0</v>
      </c>
      <c r="AR467" s="119" t="s">
        <v>81</v>
      </c>
      <c r="AT467" s="126" t="s">
        <v>71</v>
      </c>
      <c r="AU467" s="126" t="s">
        <v>79</v>
      </c>
      <c r="AY467" s="119" t="s">
        <v>210</v>
      </c>
      <c r="BK467" s="127">
        <f>SUM(BK468:BK498)</f>
        <v>0</v>
      </c>
    </row>
    <row r="468" spans="2:65" s="1" customFormat="1" ht="16.5" customHeight="1">
      <c r="B468" s="31"/>
      <c r="C468" s="130" t="s">
        <v>859</v>
      </c>
      <c r="D468" s="130" t="s">
        <v>212</v>
      </c>
      <c r="E468" s="131" t="s">
        <v>2424</v>
      </c>
      <c r="F468" s="132" t="s">
        <v>2425</v>
      </c>
      <c r="G468" s="133" t="s">
        <v>297</v>
      </c>
      <c r="H468" s="134">
        <v>1</v>
      </c>
      <c r="I468" s="135"/>
      <c r="J468" s="136">
        <f>ROUND(I468*H468,2)</f>
        <v>0</v>
      </c>
      <c r="K468" s="132" t="s">
        <v>19</v>
      </c>
      <c r="L468" s="31"/>
      <c r="M468" s="137" t="s">
        <v>19</v>
      </c>
      <c r="N468" s="138" t="s">
        <v>43</v>
      </c>
      <c r="P468" s="139">
        <f>O468*H468</f>
        <v>0</v>
      </c>
      <c r="Q468" s="139">
        <v>0</v>
      </c>
      <c r="R468" s="139">
        <f>Q468*H468</f>
        <v>0</v>
      </c>
      <c r="S468" s="139">
        <v>0</v>
      </c>
      <c r="T468" s="140">
        <f>S468*H468</f>
        <v>0</v>
      </c>
      <c r="AR468" s="141" t="s">
        <v>311</v>
      </c>
      <c r="AT468" s="141" t="s">
        <v>212</v>
      </c>
      <c r="AU468" s="141" t="s">
        <v>81</v>
      </c>
      <c r="AY468" s="16" t="s">
        <v>210</v>
      </c>
      <c r="BE468" s="142">
        <f>IF(N468="základní",J468,0)</f>
        <v>0</v>
      </c>
      <c r="BF468" s="142">
        <f>IF(N468="snížená",J468,0)</f>
        <v>0</v>
      </c>
      <c r="BG468" s="142">
        <f>IF(N468="zákl. přenesená",J468,0)</f>
        <v>0</v>
      </c>
      <c r="BH468" s="142">
        <f>IF(N468="sníž. přenesená",J468,0)</f>
        <v>0</v>
      </c>
      <c r="BI468" s="142">
        <f>IF(N468="nulová",J468,0)</f>
        <v>0</v>
      </c>
      <c r="BJ468" s="16" t="s">
        <v>79</v>
      </c>
      <c r="BK468" s="142">
        <f>ROUND(I468*H468,2)</f>
        <v>0</v>
      </c>
      <c r="BL468" s="16" t="s">
        <v>311</v>
      </c>
      <c r="BM468" s="141" t="s">
        <v>3083</v>
      </c>
    </row>
    <row r="469" spans="2:47" s="1" customFormat="1" ht="10.2">
      <c r="B469" s="31"/>
      <c r="D469" s="143" t="s">
        <v>219</v>
      </c>
      <c r="F469" s="144" t="s">
        <v>2425</v>
      </c>
      <c r="I469" s="145"/>
      <c r="L469" s="31"/>
      <c r="M469" s="146"/>
      <c r="T469" s="52"/>
      <c r="AT469" s="16" t="s">
        <v>219</v>
      </c>
      <c r="AU469" s="16" t="s">
        <v>81</v>
      </c>
    </row>
    <row r="470" spans="2:65" s="1" customFormat="1" ht="24.15" customHeight="1">
      <c r="B470" s="31"/>
      <c r="C470" s="130" t="s">
        <v>865</v>
      </c>
      <c r="D470" s="130" t="s">
        <v>212</v>
      </c>
      <c r="E470" s="131" t="s">
        <v>1048</v>
      </c>
      <c r="F470" s="132" t="s">
        <v>1049</v>
      </c>
      <c r="G470" s="133" t="s">
        <v>297</v>
      </c>
      <c r="H470" s="134">
        <v>7</v>
      </c>
      <c r="I470" s="135"/>
      <c r="J470" s="136">
        <f>ROUND(I470*H470,2)</f>
        <v>0</v>
      </c>
      <c r="K470" s="132" t="s">
        <v>216</v>
      </c>
      <c r="L470" s="31"/>
      <c r="M470" s="137" t="s">
        <v>19</v>
      </c>
      <c r="N470" s="138" t="s">
        <v>43</v>
      </c>
      <c r="P470" s="139">
        <f>O470*H470</f>
        <v>0</v>
      </c>
      <c r="Q470" s="139">
        <v>0</v>
      </c>
      <c r="R470" s="139">
        <f>Q470*H470</f>
        <v>0</v>
      </c>
      <c r="S470" s="139">
        <v>0</v>
      </c>
      <c r="T470" s="140">
        <f>S470*H470</f>
        <v>0</v>
      </c>
      <c r="AR470" s="141" t="s">
        <v>311</v>
      </c>
      <c r="AT470" s="141" t="s">
        <v>212</v>
      </c>
      <c r="AU470" s="141" t="s">
        <v>81</v>
      </c>
      <c r="AY470" s="16" t="s">
        <v>210</v>
      </c>
      <c r="BE470" s="142">
        <f>IF(N470="základní",J470,0)</f>
        <v>0</v>
      </c>
      <c r="BF470" s="142">
        <f>IF(N470="snížená",J470,0)</f>
        <v>0</v>
      </c>
      <c r="BG470" s="142">
        <f>IF(N470="zákl. přenesená",J470,0)</f>
        <v>0</v>
      </c>
      <c r="BH470" s="142">
        <f>IF(N470="sníž. přenesená",J470,0)</f>
        <v>0</v>
      </c>
      <c r="BI470" s="142">
        <f>IF(N470="nulová",J470,0)</f>
        <v>0</v>
      </c>
      <c r="BJ470" s="16" t="s">
        <v>79</v>
      </c>
      <c r="BK470" s="142">
        <f>ROUND(I470*H470,2)</f>
        <v>0</v>
      </c>
      <c r="BL470" s="16" t="s">
        <v>311</v>
      </c>
      <c r="BM470" s="141" t="s">
        <v>3084</v>
      </c>
    </row>
    <row r="471" spans="2:47" s="1" customFormat="1" ht="28.8">
      <c r="B471" s="31"/>
      <c r="D471" s="143" t="s">
        <v>219</v>
      </c>
      <c r="F471" s="144" t="s">
        <v>1051</v>
      </c>
      <c r="I471" s="145"/>
      <c r="L471" s="31"/>
      <c r="M471" s="146"/>
      <c r="T471" s="52"/>
      <c r="AT471" s="16" t="s">
        <v>219</v>
      </c>
      <c r="AU471" s="16" t="s">
        <v>81</v>
      </c>
    </row>
    <row r="472" spans="2:47" s="1" customFormat="1" ht="10.2">
      <c r="B472" s="31"/>
      <c r="D472" s="147" t="s">
        <v>221</v>
      </c>
      <c r="F472" s="148" t="s">
        <v>1052</v>
      </c>
      <c r="I472" s="145"/>
      <c r="L472" s="31"/>
      <c r="M472" s="146"/>
      <c r="T472" s="52"/>
      <c r="AT472" s="16" t="s">
        <v>221</v>
      </c>
      <c r="AU472" s="16" t="s">
        <v>81</v>
      </c>
    </row>
    <row r="473" spans="2:65" s="1" customFormat="1" ht="16.5" customHeight="1">
      <c r="B473" s="31"/>
      <c r="C473" s="156" t="s">
        <v>867</v>
      </c>
      <c r="D473" s="156" t="s">
        <v>240</v>
      </c>
      <c r="E473" s="157" t="s">
        <v>3085</v>
      </c>
      <c r="F473" s="158" t="s">
        <v>3086</v>
      </c>
      <c r="G473" s="159" t="s">
        <v>297</v>
      </c>
      <c r="H473" s="160">
        <v>1</v>
      </c>
      <c r="I473" s="161"/>
      <c r="J473" s="162">
        <f>ROUND(I473*H473,2)</f>
        <v>0</v>
      </c>
      <c r="K473" s="158" t="s">
        <v>19</v>
      </c>
      <c r="L473" s="163"/>
      <c r="M473" s="164" t="s">
        <v>19</v>
      </c>
      <c r="N473" s="165" t="s">
        <v>43</v>
      </c>
      <c r="P473" s="139">
        <f>O473*H473</f>
        <v>0</v>
      </c>
      <c r="Q473" s="139">
        <v>0</v>
      </c>
      <c r="R473" s="139">
        <f>Q473*H473</f>
        <v>0</v>
      </c>
      <c r="S473" s="139">
        <v>0</v>
      </c>
      <c r="T473" s="140">
        <f>S473*H473</f>
        <v>0</v>
      </c>
      <c r="AR473" s="141" t="s">
        <v>405</v>
      </c>
      <c r="AT473" s="141" t="s">
        <v>240</v>
      </c>
      <c r="AU473" s="141" t="s">
        <v>81</v>
      </c>
      <c r="AY473" s="16" t="s">
        <v>210</v>
      </c>
      <c r="BE473" s="142">
        <f>IF(N473="základní",J473,0)</f>
        <v>0</v>
      </c>
      <c r="BF473" s="142">
        <f>IF(N473="snížená",J473,0)</f>
        <v>0</v>
      </c>
      <c r="BG473" s="142">
        <f>IF(N473="zákl. přenesená",J473,0)</f>
        <v>0</v>
      </c>
      <c r="BH473" s="142">
        <f>IF(N473="sníž. přenesená",J473,0)</f>
        <v>0</v>
      </c>
      <c r="BI473" s="142">
        <f>IF(N473="nulová",J473,0)</f>
        <v>0</v>
      </c>
      <c r="BJ473" s="16" t="s">
        <v>79</v>
      </c>
      <c r="BK473" s="142">
        <f>ROUND(I473*H473,2)</f>
        <v>0</v>
      </c>
      <c r="BL473" s="16" t="s">
        <v>311</v>
      </c>
      <c r="BM473" s="141" t="s">
        <v>3087</v>
      </c>
    </row>
    <row r="474" spans="2:47" s="1" customFormat="1" ht="10.2">
      <c r="B474" s="31"/>
      <c r="D474" s="143" t="s">
        <v>219</v>
      </c>
      <c r="F474" s="144" t="s">
        <v>3086</v>
      </c>
      <c r="I474" s="145"/>
      <c r="L474" s="31"/>
      <c r="M474" s="146"/>
      <c r="T474" s="52"/>
      <c r="AT474" s="16" t="s">
        <v>219</v>
      </c>
      <c r="AU474" s="16" t="s">
        <v>81</v>
      </c>
    </row>
    <row r="475" spans="2:65" s="1" customFormat="1" ht="24.15" customHeight="1">
      <c r="B475" s="31"/>
      <c r="C475" s="130" t="s">
        <v>873</v>
      </c>
      <c r="D475" s="130" t="s">
        <v>212</v>
      </c>
      <c r="E475" s="131" t="s">
        <v>2449</v>
      </c>
      <c r="F475" s="132" t="s">
        <v>2450</v>
      </c>
      <c r="G475" s="133" t="s">
        <v>297</v>
      </c>
      <c r="H475" s="134">
        <v>1</v>
      </c>
      <c r="I475" s="135"/>
      <c r="J475" s="136">
        <f>ROUND(I475*H475,2)</f>
        <v>0</v>
      </c>
      <c r="K475" s="132" t="s">
        <v>216</v>
      </c>
      <c r="L475" s="31"/>
      <c r="M475" s="137" t="s">
        <v>19</v>
      </c>
      <c r="N475" s="138" t="s">
        <v>43</v>
      </c>
      <c r="P475" s="139">
        <f>O475*H475</f>
        <v>0</v>
      </c>
      <c r="Q475" s="139">
        <v>0</v>
      </c>
      <c r="R475" s="139">
        <f>Q475*H475</f>
        <v>0</v>
      </c>
      <c r="S475" s="139">
        <v>0</v>
      </c>
      <c r="T475" s="140">
        <f>S475*H475</f>
        <v>0</v>
      </c>
      <c r="AR475" s="141" t="s">
        <v>311</v>
      </c>
      <c r="AT475" s="141" t="s">
        <v>212</v>
      </c>
      <c r="AU475" s="141" t="s">
        <v>81</v>
      </c>
      <c r="AY475" s="16" t="s">
        <v>210</v>
      </c>
      <c r="BE475" s="142">
        <f>IF(N475="základní",J475,0)</f>
        <v>0</v>
      </c>
      <c r="BF475" s="142">
        <f>IF(N475="snížená",J475,0)</f>
        <v>0</v>
      </c>
      <c r="BG475" s="142">
        <f>IF(N475="zákl. přenesená",J475,0)</f>
        <v>0</v>
      </c>
      <c r="BH475" s="142">
        <f>IF(N475="sníž. přenesená",J475,0)</f>
        <v>0</v>
      </c>
      <c r="BI475" s="142">
        <f>IF(N475="nulová",J475,0)</f>
        <v>0</v>
      </c>
      <c r="BJ475" s="16" t="s">
        <v>79</v>
      </c>
      <c r="BK475" s="142">
        <f>ROUND(I475*H475,2)</f>
        <v>0</v>
      </c>
      <c r="BL475" s="16" t="s">
        <v>311</v>
      </c>
      <c r="BM475" s="141" t="s">
        <v>3088</v>
      </c>
    </row>
    <row r="476" spans="2:47" s="1" customFormat="1" ht="28.8">
      <c r="B476" s="31"/>
      <c r="D476" s="143" t="s">
        <v>219</v>
      </c>
      <c r="F476" s="144" t="s">
        <v>2452</v>
      </c>
      <c r="I476" s="145"/>
      <c r="L476" s="31"/>
      <c r="M476" s="146"/>
      <c r="T476" s="52"/>
      <c r="AT476" s="16" t="s">
        <v>219</v>
      </c>
      <c r="AU476" s="16" t="s">
        <v>81</v>
      </c>
    </row>
    <row r="477" spans="2:47" s="1" customFormat="1" ht="10.2">
      <c r="B477" s="31"/>
      <c r="D477" s="147" t="s">
        <v>221</v>
      </c>
      <c r="F477" s="148" t="s">
        <v>2453</v>
      </c>
      <c r="I477" s="145"/>
      <c r="L477" s="31"/>
      <c r="M477" s="146"/>
      <c r="T477" s="52"/>
      <c r="AT477" s="16" t="s">
        <v>221</v>
      </c>
      <c r="AU477" s="16" t="s">
        <v>81</v>
      </c>
    </row>
    <row r="478" spans="2:65" s="1" customFormat="1" ht="16.5" customHeight="1">
      <c r="B478" s="31"/>
      <c r="C478" s="156" t="s">
        <v>877</v>
      </c>
      <c r="D478" s="156" t="s">
        <v>240</v>
      </c>
      <c r="E478" s="157" t="s">
        <v>3089</v>
      </c>
      <c r="F478" s="158" t="s">
        <v>3090</v>
      </c>
      <c r="G478" s="159" t="s">
        <v>297</v>
      </c>
      <c r="H478" s="160">
        <v>1</v>
      </c>
      <c r="I478" s="161"/>
      <c r="J478" s="162">
        <f>ROUND(I478*H478,2)</f>
        <v>0</v>
      </c>
      <c r="K478" s="158" t="s">
        <v>19</v>
      </c>
      <c r="L478" s="163"/>
      <c r="M478" s="164" t="s">
        <v>19</v>
      </c>
      <c r="N478" s="165" t="s">
        <v>43</v>
      </c>
      <c r="P478" s="139">
        <f>O478*H478</f>
        <v>0</v>
      </c>
      <c r="Q478" s="139">
        <v>0</v>
      </c>
      <c r="R478" s="139">
        <f>Q478*H478</f>
        <v>0</v>
      </c>
      <c r="S478" s="139">
        <v>0</v>
      </c>
      <c r="T478" s="140">
        <f>S478*H478</f>
        <v>0</v>
      </c>
      <c r="AR478" s="141" t="s">
        <v>405</v>
      </c>
      <c r="AT478" s="141" t="s">
        <v>240</v>
      </c>
      <c r="AU478" s="141" t="s">
        <v>81</v>
      </c>
      <c r="AY478" s="16" t="s">
        <v>210</v>
      </c>
      <c r="BE478" s="142">
        <f>IF(N478="základní",J478,0)</f>
        <v>0</v>
      </c>
      <c r="BF478" s="142">
        <f>IF(N478="snížená",J478,0)</f>
        <v>0</v>
      </c>
      <c r="BG478" s="142">
        <f>IF(N478="zákl. přenesená",J478,0)</f>
        <v>0</v>
      </c>
      <c r="BH478" s="142">
        <f>IF(N478="sníž. přenesená",J478,0)</f>
        <v>0</v>
      </c>
      <c r="BI478" s="142">
        <f>IF(N478="nulová",J478,0)</f>
        <v>0</v>
      </c>
      <c r="BJ478" s="16" t="s">
        <v>79</v>
      </c>
      <c r="BK478" s="142">
        <f>ROUND(I478*H478,2)</f>
        <v>0</v>
      </c>
      <c r="BL478" s="16" t="s">
        <v>311</v>
      </c>
      <c r="BM478" s="141" t="s">
        <v>3091</v>
      </c>
    </row>
    <row r="479" spans="2:47" s="1" customFormat="1" ht="10.2">
      <c r="B479" s="31"/>
      <c r="D479" s="143" t="s">
        <v>219</v>
      </c>
      <c r="F479" s="144" t="s">
        <v>3090</v>
      </c>
      <c r="I479" s="145"/>
      <c r="L479" s="31"/>
      <c r="M479" s="146"/>
      <c r="T479" s="52"/>
      <c r="AT479" s="16" t="s">
        <v>219</v>
      </c>
      <c r="AU479" s="16" t="s">
        <v>81</v>
      </c>
    </row>
    <row r="480" spans="2:65" s="1" customFormat="1" ht="24.15" customHeight="1">
      <c r="B480" s="31"/>
      <c r="C480" s="130" t="s">
        <v>883</v>
      </c>
      <c r="D480" s="130" t="s">
        <v>212</v>
      </c>
      <c r="E480" s="131" t="s">
        <v>2457</v>
      </c>
      <c r="F480" s="132" t="s">
        <v>2458</v>
      </c>
      <c r="G480" s="133" t="s">
        <v>297</v>
      </c>
      <c r="H480" s="134">
        <v>1</v>
      </c>
      <c r="I480" s="135"/>
      <c r="J480" s="136">
        <f>ROUND(I480*H480,2)</f>
        <v>0</v>
      </c>
      <c r="K480" s="132" t="s">
        <v>216</v>
      </c>
      <c r="L480" s="31"/>
      <c r="M480" s="137" t="s">
        <v>19</v>
      </c>
      <c r="N480" s="138" t="s">
        <v>43</v>
      </c>
      <c r="P480" s="139">
        <f>O480*H480</f>
        <v>0</v>
      </c>
      <c r="Q480" s="139">
        <v>0</v>
      </c>
      <c r="R480" s="139">
        <f>Q480*H480</f>
        <v>0</v>
      </c>
      <c r="S480" s="139">
        <v>0</v>
      </c>
      <c r="T480" s="140">
        <f>S480*H480</f>
        <v>0</v>
      </c>
      <c r="AR480" s="141" t="s">
        <v>311</v>
      </c>
      <c r="AT480" s="141" t="s">
        <v>212</v>
      </c>
      <c r="AU480" s="141" t="s">
        <v>81</v>
      </c>
      <c r="AY480" s="16" t="s">
        <v>210</v>
      </c>
      <c r="BE480" s="142">
        <f>IF(N480="základní",J480,0)</f>
        <v>0</v>
      </c>
      <c r="BF480" s="142">
        <f>IF(N480="snížená",J480,0)</f>
        <v>0</v>
      </c>
      <c r="BG480" s="142">
        <f>IF(N480="zákl. přenesená",J480,0)</f>
        <v>0</v>
      </c>
      <c r="BH480" s="142">
        <f>IF(N480="sníž. přenesená",J480,0)</f>
        <v>0</v>
      </c>
      <c r="BI480" s="142">
        <f>IF(N480="nulová",J480,0)</f>
        <v>0</v>
      </c>
      <c r="BJ480" s="16" t="s">
        <v>79</v>
      </c>
      <c r="BK480" s="142">
        <f>ROUND(I480*H480,2)</f>
        <v>0</v>
      </c>
      <c r="BL480" s="16" t="s">
        <v>311</v>
      </c>
      <c r="BM480" s="141" t="s">
        <v>3092</v>
      </c>
    </row>
    <row r="481" spans="2:47" s="1" customFormat="1" ht="28.8">
      <c r="B481" s="31"/>
      <c r="D481" s="143" t="s">
        <v>219</v>
      </c>
      <c r="F481" s="144" t="s">
        <v>2460</v>
      </c>
      <c r="I481" s="145"/>
      <c r="L481" s="31"/>
      <c r="M481" s="146"/>
      <c r="T481" s="52"/>
      <c r="AT481" s="16" t="s">
        <v>219</v>
      </c>
      <c r="AU481" s="16" t="s">
        <v>81</v>
      </c>
    </row>
    <row r="482" spans="2:47" s="1" customFormat="1" ht="10.2">
      <c r="B482" s="31"/>
      <c r="D482" s="147" t="s">
        <v>221</v>
      </c>
      <c r="F482" s="148" t="s">
        <v>2461</v>
      </c>
      <c r="I482" s="145"/>
      <c r="L482" s="31"/>
      <c r="M482" s="146"/>
      <c r="T482" s="52"/>
      <c r="AT482" s="16" t="s">
        <v>221</v>
      </c>
      <c r="AU482" s="16" t="s">
        <v>81</v>
      </c>
    </row>
    <row r="483" spans="2:65" s="1" customFormat="1" ht="16.5" customHeight="1">
      <c r="B483" s="31"/>
      <c r="C483" s="156" t="s">
        <v>887</v>
      </c>
      <c r="D483" s="156" t="s">
        <v>240</v>
      </c>
      <c r="E483" s="157" t="s">
        <v>3093</v>
      </c>
      <c r="F483" s="158" t="s">
        <v>3094</v>
      </c>
      <c r="G483" s="159" t="s">
        <v>297</v>
      </c>
      <c r="H483" s="160">
        <v>1</v>
      </c>
      <c r="I483" s="161"/>
      <c r="J483" s="162">
        <f>ROUND(I483*H483,2)</f>
        <v>0</v>
      </c>
      <c r="K483" s="158" t="s">
        <v>19</v>
      </c>
      <c r="L483" s="163"/>
      <c r="M483" s="164" t="s">
        <v>19</v>
      </c>
      <c r="N483" s="165" t="s">
        <v>43</v>
      </c>
      <c r="P483" s="139">
        <f>O483*H483</f>
        <v>0</v>
      </c>
      <c r="Q483" s="139">
        <v>0</v>
      </c>
      <c r="R483" s="139">
        <f>Q483*H483</f>
        <v>0</v>
      </c>
      <c r="S483" s="139">
        <v>0</v>
      </c>
      <c r="T483" s="140">
        <f>S483*H483</f>
        <v>0</v>
      </c>
      <c r="AR483" s="141" t="s">
        <v>405</v>
      </c>
      <c r="AT483" s="141" t="s">
        <v>240</v>
      </c>
      <c r="AU483" s="141" t="s">
        <v>81</v>
      </c>
      <c r="AY483" s="16" t="s">
        <v>210</v>
      </c>
      <c r="BE483" s="142">
        <f>IF(N483="základní",J483,0)</f>
        <v>0</v>
      </c>
      <c r="BF483" s="142">
        <f>IF(N483="snížená",J483,0)</f>
        <v>0</v>
      </c>
      <c r="BG483" s="142">
        <f>IF(N483="zákl. přenesená",J483,0)</f>
        <v>0</v>
      </c>
      <c r="BH483" s="142">
        <f>IF(N483="sníž. přenesená",J483,0)</f>
        <v>0</v>
      </c>
      <c r="BI483" s="142">
        <f>IF(N483="nulová",J483,0)</f>
        <v>0</v>
      </c>
      <c r="BJ483" s="16" t="s">
        <v>79</v>
      </c>
      <c r="BK483" s="142">
        <f>ROUND(I483*H483,2)</f>
        <v>0</v>
      </c>
      <c r="BL483" s="16" t="s">
        <v>311</v>
      </c>
      <c r="BM483" s="141" t="s">
        <v>3095</v>
      </c>
    </row>
    <row r="484" spans="2:47" s="1" customFormat="1" ht="10.2">
      <c r="B484" s="31"/>
      <c r="D484" s="143" t="s">
        <v>219</v>
      </c>
      <c r="F484" s="144" t="s">
        <v>3094</v>
      </c>
      <c r="I484" s="145"/>
      <c r="L484" s="31"/>
      <c r="M484" s="146"/>
      <c r="T484" s="52"/>
      <c r="AT484" s="16" t="s">
        <v>219</v>
      </c>
      <c r="AU484" s="16" t="s">
        <v>81</v>
      </c>
    </row>
    <row r="485" spans="2:65" s="1" customFormat="1" ht="24.15" customHeight="1">
      <c r="B485" s="31"/>
      <c r="C485" s="130" t="s">
        <v>893</v>
      </c>
      <c r="D485" s="130" t="s">
        <v>212</v>
      </c>
      <c r="E485" s="131" t="s">
        <v>1096</v>
      </c>
      <c r="F485" s="132" t="s">
        <v>1097</v>
      </c>
      <c r="G485" s="133" t="s">
        <v>269</v>
      </c>
      <c r="H485" s="134">
        <v>7.2</v>
      </c>
      <c r="I485" s="135"/>
      <c r="J485" s="136">
        <f>ROUND(I485*H485,2)</f>
        <v>0</v>
      </c>
      <c r="K485" s="132" t="s">
        <v>216</v>
      </c>
      <c r="L485" s="31"/>
      <c r="M485" s="137" t="s">
        <v>19</v>
      </c>
      <c r="N485" s="138" t="s">
        <v>43</v>
      </c>
      <c r="P485" s="139">
        <f>O485*H485</f>
        <v>0</v>
      </c>
      <c r="Q485" s="139">
        <v>0</v>
      </c>
      <c r="R485" s="139">
        <f>Q485*H485</f>
        <v>0</v>
      </c>
      <c r="S485" s="139">
        <v>0</v>
      </c>
      <c r="T485" s="140">
        <f>S485*H485</f>
        <v>0</v>
      </c>
      <c r="AR485" s="141" t="s">
        <v>311</v>
      </c>
      <c r="AT485" s="141" t="s">
        <v>212</v>
      </c>
      <c r="AU485" s="141" t="s">
        <v>81</v>
      </c>
      <c r="AY485" s="16" t="s">
        <v>210</v>
      </c>
      <c r="BE485" s="142">
        <f>IF(N485="základní",J485,0)</f>
        <v>0</v>
      </c>
      <c r="BF485" s="142">
        <f>IF(N485="snížená",J485,0)</f>
        <v>0</v>
      </c>
      <c r="BG485" s="142">
        <f>IF(N485="zákl. přenesená",J485,0)</f>
        <v>0</v>
      </c>
      <c r="BH485" s="142">
        <f>IF(N485="sníž. přenesená",J485,0)</f>
        <v>0</v>
      </c>
      <c r="BI485" s="142">
        <f>IF(N485="nulová",J485,0)</f>
        <v>0</v>
      </c>
      <c r="BJ485" s="16" t="s">
        <v>79</v>
      </c>
      <c r="BK485" s="142">
        <f>ROUND(I485*H485,2)</f>
        <v>0</v>
      </c>
      <c r="BL485" s="16" t="s">
        <v>311</v>
      </c>
      <c r="BM485" s="141" t="s">
        <v>3096</v>
      </c>
    </row>
    <row r="486" spans="2:47" s="1" customFormat="1" ht="19.2">
      <c r="B486" s="31"/>
      <c r="D486" s="143" t="s">
        <v>219</v>
      </c>
      <c r="F486" s="144" t="s">
        <v>1099</v>
      </c>
      <c r="I486" s="145"/>
      <c r="L486" s="31"/>
      <c r="M486" s="146"/>
      <c r="T486" s="52"/>
      <c r="AT486" s="16" t="s">
        <v>219</v>
      </c>
      <c r="AU486" s="16" t="s">
        <v>81</v>
      </c>
    </row>
    <row r="487" spans="2:47" s="1" customFormat="1" ht="10.2">
      <c r="B487" s="31"/>
      <c r="D487" s="147" t="s">
        <v>221</v>
      </c>
      <c r="F487" s="148" t="s">
        <v>1100</v>
      </c>
      <c r="I487" s="145"/>
      <c r="L487" s="31"/>
      <c r="M487" s="146"/>
      <c r="T487" s="52"/>
      <c r="AT487" s="16" t="s">
        <v>221</v>
      </c>
      <c r="AU487" s="16" t="s">
        <v>81</v>
      </c>
    </row>
    <row r="488" spans="2:51" s="12" customFormat="1" ht="10.2">
      <c r="B488" s="149"/>
      <c r="D488" s="143" t="s">
        <v>223</v>
      </c>
      <c r="E488" s="150" t="s">
        <v>19</v>
      </c>
      <c r="F488" s="151" t="s">
        <v>3097</v>
      </c>
      <c r="H488" s="152">
        <v>7.2</v>
      </c>
      <c r="I488" s="153"/>
      <c r="L488" s="149"/>
      <c r="M488" s="154"/>
      <c r="T488" s="155"/>
      <c r="AT488" s="150" t="s">
        <v>223</v>
      </c>
      <c r="AU488" s="150" t="s">
        <v>81</v>
      </c>
      <c r="AV488" s="12" t="s">
        <v>81</v>
      </c>
      <c r="AW488" s="12" t="s">
        <v>33</v>
      </c>
      <c r="AX488" s="12" t="s">
        <v>79</v>
      </c>
      <c r="AY488" s="150" t="s">
        <v>210</v>
      </c>
    </row>
    <row r="489" spans="2:65" s="1" customFormat="1" ht="24.15" customHeight="1">
      <c r="B489" s="31"/>
      <c r="C489" s="156" t="s">
        <v>897</v>
      </c>
      <c r="D489" s="156" t="s">
        <v>240</v>
      </c>
      <c r="E489" s="157" t="s">
        <v>1103</v>
      </c>
      <c r="F489" s="158" t="s">
        <v>1104</v>
      </c>
      <c r="G489" s="159" t="s">
        <v>269</v>
      </c>
      <c r="H489" s="160">
        <v>7.2</v>
      </c>
      <c r="I489" s="161"/>
      <c r="J489" s="162">
        <f>ROUND(I489*H489,2)</f>
        <v>0</v>
      </c>
      <c r="K489" s="158" t="s">
        <v>216</v>
      </c>
      <c r="L489" s="163"/>
      <c r="M489" s="164" t="s">
        <v>19</v>
      </c>
      <c r="N489" s="165" t="s">
        <v>43</v>
      </c>
      <c r="P489" s="139">
        <f>O489*H489</f>
        <v>0</v>
      </c>
      <c r="Q489" s="139">
        <v>0.004</v>
      </c>
      <c r="R489" s="139">
        <f>Q489*H489</f>
        <v>0.028800000000000003</v>
      </c>
      <c r="S489" s="139">
        <v>0</v>
      </c>
      <c r="T489" s="140">
        <f>S489*H489</f>
        <v>0</v>
      </c>
      <c r="AR489" s="141" t="s">
        <v>405</v>
      </c>
      <c r="AT489" s="141" t="s">
        <v>240</v>
      </c>
      <c r="AU489" s="141" t="s">
        <v>81</v>
      </c>
      <c r="AY489" s="16" t="s">
        <v>210</v>
      </c>
      <c r="BE489" s="142">
        <f>IF(N489="základní",J489,0)</f>
        <v>0</v>
      </c>
      <c r="BF489" s="142">
        <f>IF(N489="snížená",J489,0)</f>
        <v>0</v>
      </c>
      <c r="BG489" s="142">
        <f>IF(N489="zákl. přenesená",J489,0)</f>
        <v>0</v>
      </c>
      <c r="BH489" s="142">
        <f>IF(N489="sníž. přenesená",J489,0)</f>
        <v>0</v>
      </c>
      <c r="BI489" s="142">
        <f>IF(N489="nulová",J489,0)</f>
        <v>0</v>
      </c>
      <c r="BJ489" s="16" t="s">
        <v>79</v>
      </c>
      <c r="BK489" s="142">
        <f>ROUND(I489*H489,2)</f>
        <v>0</v>
      </c>
      <c r="BL489" s="16" t="s">
        <v>311</v>
      </c>
      <c r="BM489" s="141" t="s">
        <v>3098</v>
      </c>
    </row>
    <row r="490" spans="2:47" s="1" customFormat="1" ht="10.2">
      <c r="B490" s="31"/>
      <c r="D490" s="143" t="s">
        <v>219</v>
      </c>
      <c r="F490" s="144" t="s">
        <v>1104</v>
      </c>
      <c r="I490" s="145"/>
      <c r="L490" s="31"/>
      <c r="M490" s="146"/>
      <c r="T490" s="52"/>
      <c r="AT490" s="16" t="s">
        <v>219</v>
      </c>
      <c r="AU490" s="16" t="s">
        <v>81</v>
      </c>
    </row>
    <row r="491" spans="2:65" s="1" customFormat="1" ht="24.15" customHeight="1">
      <c r="B491" s="31"/>
      <c r="C491" s="156" t="s">
        <v>904</v>
      </c>
      <c r="D491" s="156" t="s">
        <v>240</v>
      </c>
      <c r="E491" s="157" t="s">
        <v>1107</v>
      </c>
      <c r="F491" s="158" t="s">
        <v>1108</v>
      </c>
      <c r="G491" s="159" t="s">
        <v>297</v>
      </c>
      <c r="H491" s="160">
        <v>8</v>
      </c>
      <c r="I491" s="161"/>
      <c r="J491" s="162">
        <f>ROUND(I491*H491,2)</f>
        <v>0</v>
      </c>
      <c r="K491" s="158" t="s">
        <v>216</v>
      </c>
      <c r="L491" s="163"/>
      <c r="M491" s="164" t="s">
        <v>19</v>
      </c>
      <c r="N491" s="165" t="s">
        <v>43</v>
      </c>
      <c r="P491" s="139">
        <f>O491*H491</f>
        <v>0</v>
      </c>
      <c r="Q491" s="139">
        <v>6E-05</v>
      </c>
      <c r="R491" s="139">
        <f>Q491*H491</f>
        <v>0.00048</v>
      </c>
      <c r="S491" s="139">
        <v>0</v>
      </c>
      <c r="T491" s="140">
        <f>S491*H491</f>
        <v>0</v>
      </c>
      <c r="AR491" s="141" t="s">
        <v>405</v>
      </c>
      <c r="AT491" s="141" t="s">
        <v>240</v>
      </c>
      <c r="AU491" s="141" t="s">
        <v>81</v>
      </c>
      <c r="AY491" s="16" t="s">
        <v>210</v>
      </c>
      <c r="BE491" s="142">
        <f>IF(N491="základní",J491,0)</f>
        <v>0</v>
      </c>
      <c r="BF491" s="142">
        <f>IF(N491="snížená",J491,0)</f>
        <v>0</v>
      </c>
      <c r="BG491" s="142">
        <f>IF(N491="zákl. přenesená",J491,0)</f>
        <v>0</v>
      </c>
      <c r="BH491" s="142">
        <f>IF(N491="sníž. přenesená",J491,0)</f>
        <v>0</v>
      </c>
      <c r="BI491" s="142">
        <f>IF(N491="nulová",J491,0)</f>
        <v>0</v>
      </c>
      <c r="BJ491" s="16" t="s">
        <v>79</v>
      </c>
      <c r="BK491" s="142">
        <f>ROUND(I491*H491,2)</f>
        <v>0</v>
      </c>
      <c r="BL491" s="16" t="s">
        <v>311</v>
      </c>
      <c r="BM491" s="141" t="s">
        <v>3099</v>
      </c>
    </row>
    <row r="492" spans="2:47" s="1" customFormat="1" ht="10.2">
      <c r="B492" s="31"/>
      <c r="D492" s="143" t="s">
        <v>219</v>
      </c>
      <c r="F492" s="144" t="s">
        <v>1108</v>
      </c>
      <c r="I492" s="145"/>
      <c r="L492" s="31"/>
      <c r="M492" s="146"/>
      <c r="T492" s="52"/>
      <c r="AT492" s="16" t="s">
        <v>219</v>
      </c>
      <c r="AU492" s="16" t="s">
        <v>81</v>
      </c>
    </row>
    <row r="493" spans="2:65" s="1" customFormat="1" ht="16.5" customHeight="1">
      <c r="B493" s="31"/>
      <c r="C493" s="130" t="s">
        <v>911</v>
      </c>
      <c r="D493" s="130" t="s">
        <v>212</v>
      </c>
      <c r="E493" s="131" t="s">
        <v>1111</v>
      </c>
      <c r="F493" s="132" t="s">
        <v>3100</v>
      </c>
      <c r="G493" s="133" t="s">
        <v>297</v>
      </c>
      <c r="H493" s="134">
        <v>1</v>
      </c>
      <c r="I493" s="135"/>
      <c r="J493" s="136">
        <f>ROUND(I493*H493,2)</f>
        <v>0</v>
      </c>
      <c r="K493" s="132" t="s">
        <v>19</v>
      </c>
      <c r="L493" s="31"/>
      <c r="M493" s="137" t="s">
        <v>19</v>
      </c>
      <c r="N493" s="138" t="s">
        <v>43</v>
      </c>
      <c r="P493" s="139">
        <f>O493*H493</f>
        <v>0</v>
      </c>
      <c r="Q493" s="139">
        <v>0</v>
      </c>
      <c r="R493" s="139">
        <f>Q493*H493</f>
        <v>0</v>
      </c>
      <c r="S493" s="139">
        <v>0</v>
      </c>
      <c r="T493" s="140">
        <f>S493*H493</f>
        <v>0</v>
      </c>
      <c r="AR493" s="141" t="s">
        <v>311</v>
      </c>
      <c r="AT493" s="141" t="s">
        <v>212</v>
      </c>
      <c r="AU493" s="141" t="s">
        <v>81</v>
      </c>
      <c r="AY493" s="16" t="s">
        <v>210</v>
      </c>
      <c r="BE493" s="142">
        <f>IF(N493="základní",J493,0)</f>
        <v>0</v>
      </c>
      <c r="BF493" s="142">
        <f>IF(N493="snížená",J493,0)</f>
        <v>0</v>
      </c>
      <c r="BG493" s="142">
        <f>IF(N493="zákl. přenesená",J493,0)</f>
        <v>0</v>
      </c>
      <c r="BH493" s="142">
        <f>IF(N493="sníž. přenesená",J493,0)</f>
        <v>0</v>
      </c>
      <c r="BI493" s="142">
        <f>IF(N493="nulová",J493,0)</f>
        <v>0</v>
      </c>
      <c r="BJ493" s="16" t="s">
        <v>79</v>
      </c>
      <c r="BK493" s="142">
        <f>ROUND(I493*H493,2)</f>
        <v>0</v>
      </c>
      <c r="BL493" s="16" t="s">
        <v>311</v>
      </c>
      <c r="BM493" s="141" t="s">
        <v>3101</v>
      </c>
    </row>
    <row r="494" spans="2:47" s="1" customFormat="1" ht="10.2">
      <c r="B494" s="31"/>
      <c r="D494" s="143" t="s">
        <v>219</v>
      </c>
      <c r="F494" s="144" t="s">
        <v>3100</v>
      </c>
      <c r="I494" s="145"/>
      <c r="L494" s="31"/>
      <c r="M494" s="146"/>
      <c r="T494" s="52"/>
      <c r="AT494" s="16" t="s">
        <v>219</v>
      </c>
      <c r="AU494" s="16" t="s">
        <v>81</v>
      </c>
    </row>
    <row r="495" spans="2:47" s="1" customFormat="1" ht="19.2">
      <c r="B495" s="31"/>
      <c r="D495" s="143" t="s">
        <v>315</v>
      </c>
      <c r="F495" s="166" t="s">
        <v>1114</v>
      </c>
      <c r="I495" s="145"/>
      <c r="L495" s="31"/>
      <c r="M495" s="146"/>
      <c r="T495" s="52"/>
      <c r="AT495" s="16" t="s">
        <v>315</v>
      </c>
      <c r="AU495" s="16" t="s">
        <v>81</v>
      </c>
    </row>
    <row r="496" spans="2:65" s="1" customFormat="1" ht="24.15" customHeight="1">
      <c r="B496" s="31"/>
      <c r="C496" s="130" t="s">
        <v>915</v>
      </c>
      <c r="D496" s="130" t="s">
        <v>212</v>
      </c>
      <c r="E496" s="131" t="s">
        <v>1116</v>
      </c>
      <c r="F496" s="132" t="s">
        <v>1117</v>
      </c>
      <c r="G496" s="133" t="s">
        <v>332</v>
      </c>
      <c r="H496" s="134">
        <v>0.029</v>
      </c>
      <c r="I496" s="135"/>
      <c r="J496" s="136">
        <f>ROUND(I496*H496,2)</f>
        <v>0</v>
      </c>
      <c r="K496" s="132" t="s">
        <v>216</v>
      </c>
      <c r="L496" s="31"/>
      <c r="M496" s="137" t="s">
        <v>19</v>
      </c>
      <c r="N496" s="138" t="s">
        <v>43</v>
      </c>
      <c r="P496" s="139">
        <f>O496*H496</f>
        <v>0</v>
      </c>
      <c r="Q496" s="139">
        <v>0</v>
      </c>
      <c r="R496" s="139">
        <f>Q496*H496</f>
        <v>0</v>
      </c>
      <c r="S496" s="139">
        <v>0</v>
      </c>
      <c r="T496" s="140">
        <f>S496*H496</f>
        <v>0</v>
      </c>
      <c r="AR496" s="141" t="s">
        <v>311</v>
      </c>
      <c r="AT496" s="141" t="s">
        <v>212</v>
      </c>
      <c r="AU496" s="141" t="s">
        <v>81</v>
      </c>
      <c r="AY496" s="16" t="s">
        <v>210</v>
      </c>
      <c r="BE496" s="142">
        <f>IF(N496="základní",J496,0)</f>
        <v>0</v>
      </c>
      <c r="BF496" s="142">
        <f>IF(N496="snížená",J496,0)</f>
        <v>0</v>
      </c>
      <c r="BG496" s="142">
        <f>IF(N496="zákl. přenesená",J496,0)</f>
        <v>0</v>
      </c>
      <c r="BH496" s="142">
        <f>IF(N496="sníž. přenesená",J496,0)</f>
        <v>0</v>
      </c>
      <c r="BI496" s="142">
        <f>IF(N496="nulová",J496,0)</f>
        <v>0</v>
      </c>
      <c r="BJ496" s="16" t="s">
        <v>79</v>
      </c>
      <c r="BK496" s="142">
        <f>ROUND(I496*H496,2)</f>
        <v>0</v>
      </c>
      <c r="BL496" s="16" t="s">
        <v>311</v>
      </c>
      <c r="BM496" s="141" t="s">
        <v>3102</v>
      </c>
    </row>
    <row r="497" spans="2:47" s="1" customFormat="1" ht="28.8">
      <c r="B497" s="31"/>
      <c r="D497" s="143" t="s">
        <v>219</v>
      </c>
      <c r="F497" s="144" t="s">
        <v>1119</v>
      </c>
      <c r="I497" s="145"/>
      <c r="L497" s="31"/>
      <c r="M497" s="146"/>
      <c r="T497" s="52"/>
      <c r="AT497" s="16" t="s">
        <v>219</v>
      </c>
      <c r="AU497" s="16" t="s">
        <v>81</v>
      </c>
    </row>
    <row r="498" spans="2:47" s="1" customFormat="1" ht="10.2">
      <c r="B498" s="31"/>
      <c r="D498" s="147" t="s">
        <v>221</v>
      </c>
      <c r="F498" s="148" t="s">
        <v>1120</v>
      </c>
      <c r="I498" s="145"/>
      <c r="L498" s="31"/>
      <c r="M498" s="146"/>
      <c r="T498" s="52"/>
      <c r="AT498" s="16" t="s">
        <v>221</v>
      </c>
      <c r="AU498" s="16" t="s">
        <v>81</v>
      </c>
    </row>
    <row r="499" spans="2:63" s="11" customFormat="1" ht="22.8" customHeight="1">
      <c r="B499" s="118"/>
      <c r="D499" s="119" t="s">
        <v>71</v>
      </c>
      <c r="E499" s="128" t="s">
        <v>1121</v>
      </c>
      <c r="F499" s="128" t="s">
        <v>1122</v>
      </c>
      <c r="I499" s="121"/>
      <c r="J499" s="129">
        <f>BK499</f>
        <v>0</v>
      </c>
      <c r="L499" s="118"/>
      <c r="M499" s="123"/>
      <c r="P499" s="124">
        <f>SUM(P500:P523)</f>
        <v>0</v>
      </c>
      <c r="R499" s="124">
        <f>SUM(R500:R523)</f>
        <v>0</v>
      </c>
      <c r="T499" s="125">
        <f>SUM(T500:T523)</f>
        <v>0.09351199999999998</v>
      </c>
      <c r="AR499" s="119" t="s">
        <v>81</v>
      </c>
      <c r="AT499" s="126" t="s">
        <v>71</v>
      </c>
      <c r="AU499" s="126" t="s">
        <v>79</v>
      </c>
      <c r="AY499" s="119" t="s">
        <v>210</v>
      </c>
      <c r="BK499" s="127">
        <f>SUM(BK500:BK523)</f>
        <v>0</v>
      </c>
    </row>
    <row r="500" spans="2:65" s="1" customFormat="1" ht="16.5" customHeight="1">
      <c r="B500" s="31"/>
      <c r="C500" s="130" t="s">
        <v>923</v>
      </c>
      <c r="D500" s="130" t="s">
        <v>212</v>
      </c>
      <c r="E500" s="131" t="s">
        <v>1124</v>
      </c>
      <c r="F500" s="132" t="s">
        <v>1125</v>
      </c>
      <c r="G500" s="133" t="s">
        <v>229</v>
      </c>
      <c r="H500" s="134">
        <v>4.968</v>
      </c>
      <c r="I500" s="135"/>
      <c r="J500" s="136">
        <f>ROUND(I500*H500,2)</f>
        <v>0</v>
      </c>
      <c r="K500" s="132" t="s">
        <v>216</v>
      </c>
      <c r="L500" s="31"/>
      <c r="M500" s="137" t="s">
        <v>19</v>
      </c>
      <c r="N500" s="138" t="s">
        <v>43</v>
      </c>
      <c r="P500" s="139">
        <f>O500*H500</f>
        <v>0</v>
      </c>
      <c r="Q500" s="139">
        <v>0</v>
      </c>
      <c r="R500" s="139">
        <f>Q500*H500</f>
        <v>0</v>
      </c>
      <c r="S500" s="139">
        <v>0.018</v>
      </c>
      <c r="T500" s="140">
        <f>S500*H500</f>
        <v>0.08942399999999999</v>
      </c>
      <c r="AR500" s="141" t="s">
        <v>311</v>
      </c>
      <c r="AT500" s="141" t="s">
        <v>212</v>
      </c>
      <c r="AU500" s="141" t="s">
        <v>81</v>
      </c>
      <c r="AY500" s="16" t="s">
        <v>210</v>
      </c>
      <c r="BE500" s="142">
        <f>IF(N500="základní",J500,0)</f>
        <v>0</v>
      </c>
      <c r="BF500" s="142">
        <f>IF(N500="snížená",J500,0)</f>
        <v>0</v>
      </c>
      <c r="BG500" s="142">
        <f>IF(N500="zákl. přenesená",J500,0)</f>
        <v>0</v>
      </c>
      <c r="BH500" s="142">
        <f>IF(N500="sníž. přenesená",J500,0)</f>
        <v>0</v>
      </c>
      <c r="BI500" s="142">
        <f>IF(N500="nulová",J500,0)</f>
        <v>0</v>
      </c>
      <c r="BJ500" s="16" t="s">
        <v>79</v>
      </c>
      <c r="BK500" s="142">
        <f>ROUND(I500*H500,2)</f>
        <v>0</v>
      </c>
      <c r="BL500" s="16" t="s">
        <v>311</v>
      </c>
      <c r="BM500" s="141" t="s">
        <v>3103</v>
      </c>
    </row>
    <row r="501" spans="2:47" s="1" customFormat="1" ht="10.2">
      <c r="B501" s="31"/>
      <c r="D501" s="143" t="s">
        <v>219</v>
      </c>
      <c r="F501" s="144" t="s">
        <v>1127</v>
      </c>
      <c r="I501" s="145"/>
      <c r="L501" s="31"/>
      <c r="M501" s="146"/>
      <c r="T501" s="52"/>
      <c r="AT501" s="16" t="s">
        <v>219</v>
      </c>
      <c r="AU501" s="16" t="s">
        <v>81</v>
      </c>
    </row>
    <row r="502" spans="2:47" s="1" customFormat="1" ht="10.2">
      <c r="B502" s="31"/>
      <c r="D502" s="147" t="s">
        <v>221</v>
      </c>
      <c r="F502" s="148" t="s">
        <v>1128</v>
      </c>
      <c r="I502" s="145"/>
      <c r="L502" s="31"/>
      <c r="M502" s="146"/>
      <c r="T502" s="52"/>
      <c r="AT502" s="16" t="s">
        <v>221</v>
      </c>
      <c r="AU502" s="16" t="s">
        <v>81</v>
      </c>
    </row>
    <row r="503" spans="2:51" s="12" customFormat="1" ht="10.2">
      <c r="B503" s="149"/>
      <c r="D503" s="143" t="s">
        <v>223</v>
      </c>
      <c r="E503" s="150" t="s">
        <v>19</v>
      </c>
      <c r="F503" s="151" t="s">
        <v>2497</v>
      </c>
      <c r="H503" s="152">
        <v>4.968</v>
      </c>
      <c r="I503" s="153"/>
      <c r="L503" s="149"/>
      <c r="M503" s="154"/>
      <c r="T503" s="155"/>
      <c r="AT503" s="150" t="s">
        <v>223</v>
      </c>
      <c r="AU503" s="150" t="s">
        <v>81</v>
      </c>
      <c r="AV503" s="12" t="s">
        <v>81</v>
      </c>
      <c r="AW503" s="12" t="s">
        <v>33</v>
      </c>
      <c r="AX503" s="12" t="s">
        <v>79</v>
      </c>
      <c r="AY503" s="150" t="s">
        <v>210</v>
      </c>
    </row>
    <row r="504" spans="2:65" s="1" customFormat="1" ht="16.5" customHeight="1">
      <c r="B504" s="31"/>
      <c r="C504" s="130" t="s">
        <v>931</v>
      </c>
      <c r="D504" s="130" t="s">
        <v>212</v>
      </c>
      <c r="E504" s="131" t="s">
        <v>2498</v>
      </c>
      <c r="F504" s="132" t="s">
        <v>2499</v>
      </c>
      <c r="G504" s="133" t="s">
        <v>297</v>
      </c>
      <c r="H504" s="134">
        <v>1</v>
      </c>
      <c r="I504" s="135"/>
      <c r="J504" s="136">
        <f>ROUND(I504*H504,2)</f>
        <v>0</v>
      </c>
      <c r="K504" s="132" t="s">
        <v>216</v>
      </c>
      <c r="L504" s="31"/>
      <c r="M504" s="137" t="s">
        <v>19</v>
      </c>
      <c r="N504" s="138" t="s">
        <v>43</v>
      </c>
      <c r="P504" s="139">
        <f>O504*H504</f>
        <v>0</v>
      </c>
      <c r="Q504" s="139">
        <v>0</v>
      </c>
      <c r="R504" s="139">
        <f>Q504*H504</f>
        <v>0</v>
      </c>
      <c r="S504" s="139">
        <v>0</v>
      </c>
      <c r="T504" s="140">
        <f>S504*H504</f>
        <v>0</v>
      </c>
      <c r="AR504" s="141" t="s">
        <v>311</v>
      </c>
      <c r="AT504" s="141" t="s">
        <v>212</v>
      </c>
      <c r="AU504" s="141" t="s">
        <v>81</v>
      </c>
      <c r="AY504" s="16" t="s">
        <v>210</v>
      </c>
      <c r="BE504" s="142">
        <f>IF(N504="základní",J504,0)</f>
        <v>0</v>
      </c>
      <c r="BF504" s="142">
        <f>IF(N504="snížená",J504,0)</f>
        <v>0</v>
      </c>
      <c r="BG504" s="142">
        <f>IF(N504="zákl. přenesená",J504,0)</f>
        <v>0</v>
      </c>
      <c r="BH504" s="142">
        <f>IF(N504="sníž. přenesená",J504,0)</f>
        <v>0</v>
      </c>
      <c r="BI504" s="142">
        <f>IF(N504="nulová",J504,0)</f>
        <v>0</v>
      </c>
      <c r="BJ504" s="16" t="s">
        <v>79</v>
      </c>
      <c r="BK504" s="142">
        <f>ROUND(I504*H504,2)</f>
        <v>0</v>
      </c>
      <c r="BL504" s="16" t="s">
        <v>311</v>
      </c>
      <c r="BM504" s="141" t="s">
        <v>3104</v>
      </c>
    </row>
    <row r="505" spans="2:47" s="1" customFormat="1" ht="10.2">
      <c r="B505" s="31"/>
      <c r="D505" s="143" t="s">
        <v>219</v>
      </c>
      <c r="F505" s="144" t="s">
        <v>2501</v>
      </c>
      <c r="I505" s="145"/>
      <c r="L505" s="31"/>
      <c r="M505" s="146"/>
      <c r="T505" s="52"/>
      <c r="AT505" s="16" t="s">
        <v>219</v>
      </c>
      <c r="AU505" s="16" t="s">
        <v>81</v>
      </c>
    </row>
    <row r="506" spans="2:47" s="1" customFormat="1" ht="10.2">
      <c r="B506" s="31"/>
      <c r="D506" s="147" t="s">
        <v>221</v>
      </c>
      <c r="F506" s="148" t="s">
        <v>2502</v>
      </c>
      <c r="I506" s="145"/>
      <c r="L506" s="31"/>
      <c r="M506" s="146"/>
      <c r="T506" s="52"/>
      <c r="AT506" s="16" t="s">
        <v>221</v>
      </c>
      <c r="AU506" s="16" t="s">
        <v>81</v>
      </c>
    </row>
    <row r="507" spans="2:65" s="1" customFormat="1" ht="24.15" customHeight="1">
      <c r="B507" s="31"/>
      <c r="C507" s="156" t="s">
        <v>938</v>
      </c>
      <c r="D507" s="156" t="s">
        <v>240</v>
      </c>
      <c r="E507" s="157" t="s">
        <v>2503</v>
      </c>
      <c r="F507" s="158" t="s">
        <v>2504</v>
      </c>
      <c r="G507" s="159" t="s">
        <v>297</v>
      </c>
      <c r="H507" s="160">
        <v>1</v>
      </c>
      <c r="I507" s="161"/>
      <c r="J507" s="162">
        <f>ROUND(I507*H507,2)</f>
        <v>0</v>
      </c>
      <c r="K507" s="158" t="s">
        <v>19</v>
      </c>
      <c r="L507" s="163"/>
      <c r="M507" s="164" t="s">
        <v>19</v>
      </c>
      <c r="N507" s="165" t="s">
        <v>43</v>
      </c>
      <c r="P507" s="139">
        <f>O507*H507</f>
        <v>0</v>
      </c>
      <c r="Q507" s="139">
        <v>0</v>
      </c>
      <c r="R507" s="139">
        <f>Q507*H507</f>
        <v>0</v>
      </c>
      <c r="S507" s="139">
        <v>0</v>
      </c>
      <c r="T507" s="140">
        <f>S507*H507</f>
        <v>0</v>
      </c>
      <c r="AR507" s="141" t="s">
        <v>405</v>
      </c>
      <c r="AT507" s="141" t="s">
        <v>240</v>
      </c>
      <c r="AU507" s="141" t="s">
        <v>81</v>
      </c>
      <c r="AY507" s="16" t="s">
        <v>210</v>
      </c>
      <c r="BE507" s="142">
        <f>IF(N507="základní",J507,0)</f>
        <v>0</v>
      </c>
      <c r="BF507" s="142">
        <f>IF(N507="snížená",J507,0)</f>
        <v>0</v>
      </c>
      <c r="BG507" s="142">
        <f>IF(N507="zákl. přenesená",J507,0)</f>
        <v>0</v>
      </c>
      <c r="BH507" s="142">
        <f>IF(N507="sníž. přenesená",J507,0)</f>
        <v>0</v>
      </c>
      <c r="BI507" s="142">
        <f>IF(N507="nulová",J507,0)</f>
        <v>0</v>
      </c>
      <c r="BJ507" s="16" t="s">
        <v>79</v>
      </c>
      <c r="BK507" s="142">
        <f>ROUND(I507*H507,2)</f>
        <v>0</v>
      </c>
      <c r="BL507" s="16" t="s">
        <v>311</v>
      </c>
      <c r="BM507" s="141" t="s">
        <v>3105</v>
      </c>
    </row>
    <row r="508" spans="2:47" s="1" customFormat="1" ht="10.2">
      <c r="B508" s="31"/>
      <c r="D508" s="143" t="s">
        <v>219</v>
      </c>
      <c r="F508" s="144" t="s">
        <v>2504</v>
      </c>
      <c r="I508" s="145"/>
      <c r="L508" s="31"/>
      <c r="M508" s="146"/>
      <c r="T508" s="52"/>
      <c r="AT508" s="16" t="s">
        <v>219</v>
      </c>
      <c r="AU508" s="16" t="s">
        <v>81</v>
      </c>
    </row>
    <row r="509" spans="2:65" s="1" customFormat="1" ht="21.75" customHeight="1">
      <c r="B509" s="31"/>
      <c r="C509" s="130" t="s">
        <v>942</v>
      </c>
      <c r="D509" s="130" t="s">
        <v>212</v>
      </c>
      <c r="E509" s="131" t="s">
        <v>1131</v>
      </c>
      <c r="F509" s="132" t="s">
        <v>1132</v>
      </c>
      <c r="G509" s="133" t="s">
        <v>297</v>
      </c>
      <c r="H509" s="134">
        <v>1</v>
      </c>
      <c r="I509" s="135"/>
      <c r="J509" s="136">
        <f>ROUND(I509*H509,2)</f>
        <v>0</v>
      </c>
      <c r="K509" s="132" t="s">
        <v>216</v>
      </c>
      <c r="L509" s="31"/>
      <c r="M509" s="137" t="s">
        <v>19</v>
      </c>
      <c r="N509" s="138" t="s">
        <v>43</v>
      </c>
      <c r="P509" s="139">
        <f>O509*H509</f>
        <v>0</v>
      </c>
      <c r="Q509" s="139">
        <v>0</v>
      </c>
      <c r="R509" s="139">
        <f>Q509*H509</f>
        <v>0</v>
      </c>
      <c r="S509" s="139">
        <v>0</v>
      </c>
      <c r="T509" s="140">
        <f>S509*H509</f>
        <v>0</v>
      </c>
      <c r="AR509" s="141" t="s">
        <v>311</v>
      </c>
      <c r="AT509" s="141" t="s">
        <v>212</v>
      </c>
      <c r="AU509" s="141" t="s">
        <v>81</v>
      </c>
      <c r="AY509" s="16" t="s">
        <v>210</v>
      </c>
      <c r="BE509" s="142">
        <f>IF(N509="základní",J509,0)</f>
        <v>0</v>
      </c>
      <c r="BF509" s="142">
        <f>IF(N509="snížená",J509,0)</f>
        <v>0</v>
      </c>
      <c r="BG509" s="142">
        <f>IF(N509="zákl. přenesená",J509,0)</f>
        <v>0</v>
      </c>
      <c r="BH509" s="142">
        <f>IF(N509="sníž. přenesená",J509,0)</f>
        <v>0</v>
      </c>
      <c r="BI509" s="142">
        <f>IF(N509="nulová",J509,0)</f>
        <v>0</v>
      </c>
      <c r="BJ509" s="16" t="s">
        <v>79</v>
      </c>
      <c r="BK509" s="142">
        <f>ROUND(I509*H509,2)</f>
        <v>0</v>
      </c>
      <c r="BL509" s="16" t="s">
        <v>311</v>
      </c>
      <c r="BM509" s="141" t="s">
        <v>3106</v>
      </c>
    </row>
    <row r="510" spans="2:47" s="1" customFormat="1" ht="10.2">
      <c r="B510" s="31"/>
      <c r="D510" s="143" t="s">
        <v>219</v>
      </c>
      <c r="F510" s="144" t="s">
        <v>1134</v>
      </c>
      <c r="I510" s="145"/>
      <c r="L510" s="31"/>
      <c r="M510" s="146"/>
      <c r="T510" s="52"/>
      <c r="AT510" s="16" t="s">
        <v>219</v>
      </c>
      <c r="AU510" s="16" t="s">
        <v>81</v>
      </c>
    </row>
    <row r="511" spans="2:47" s="1" customFormat="1" ht="10.2">
      <c r="B511" s="31"/>
      <c r="D511" s="147" t="s">
        <v>221</v>
      </c>
      <c r="F511" s="148" t="s">
        <v>1135</v>
      </c>
      <c r="I511" s="145"/>
      <c r="L511" s="31"/>
      <c r="M511" s="146"/>
      <c r="T511" s="52"/>
      <c r="AT511" s="16" t="s">
        <v>221</v>
      </c>
      <c r="AU511" s="16" t="s">
        <v>81</v>
      </c>
    </row>
    <row r="512" spans="2:65" s="1" customFormat="1" ht="24.15" customHeight="1">
      <c r="B512" s="31"/>
      <c r="C512" s="156" t="s">
        <v>946</v>
      </c>
      <c r="D512" s="156" t="s">
        <v>240</v>
      </c>
      <c r="E512" s="157" t="s">
        <v>1137</v>
      </c>
      <c r="F512" s="158" t="s">
        <v>1138</v>
      </c>
      <c r="G512" s="159" t="s">
        <v>297</v>
      </c>
      <c r="H512" s="160">
        <v>1</v>
      </c>
      <c r="I512" s="161"/>
      <c r="J512" s="162">
        <f>ROUND(I512*H512,2)</f>
        <v>0</v>
      </c>
      <c r="K512" s="158" t="s">
        <v>19</v>
      </c>
      <c r="L512" s="163"/>
      <c r="M512" s="164" t="s">
        <v>19</v>
      </c>
      <c r="N512" s="165" t="s">
        <v>43</v>
      </c>
      <c r="P512" s="139">
        <f>O512*H512</f>
        <v>0</v>
      </c>
      <c r="Q512" s="139">
        <v>0</v>
      </c>
      <c r="R512" s="139">
        <f>Q512*H512</f>
        <v>0</v>
      </c>
      <c r="S512" s="139">
        <v>0</v>
      </c>
      <c r="T512" s="140">
        <f>S512*H512</f>
        <v>0</v>
      </c>
      <c r="AR512" s="141" t="s">
        <v>405</v>
      </c>
      <c r="AT512" s="141" t="s">
        <v>240</v>
      </c>
      <c r="AU512" s="141" t="s">
        <v>81</v>
      </c>
      <c r="AY512" s="16" t="s">
        <v>210</v>
      </c>
      <c r="BE512" s="142">
        <f>IF(N512="základní",J512,0)</f>
        <v>0</v>
      </c>
      <c r="BF512" s="142">
        <f>IF(N512="snížená",J512,0)</f>
        <v>0</v>
      </c>
      <c r="BG512" s="142">
        <f>IF(N512="zákl. přenesená",J512,0)</f>
        <v>0</v>
      </c>
      <c r="BH512" s="142">
        <f>IF(N512="sníž. přenesená",J512,0)</f>
        <v>0</v>
      </c>
      <c r="BI512" s="142">
        <f>IF(N512="nulová",J512,0)</f>
        <v>0</v>
      </c>
      <c r="BJ512" s="16" t="s">
        <v>79</v>
      </c>
      <c r="BK512" s="142">
        <f>ROUND(I512*H512,2)</f>
        <v>0</v>
      </c>
      <c r="BL512" s="16" t="s">
        <v>311</v>
      </c>
      <c r="BM512" s="141" t="s">
        <v>3107</v>
      </c>
    </row>
    <row r="513" spans="2:47" s="1" customFormat="1" ht="10.2">
      <c r="B513" s="31"/>
      <c r="D513" s="143" t="s">
        <v>219</v>
      </c>
      <c r="F513" s="144" t="s">
        <v>1138</v>
      </c>
      <c r="I513" s="145"/>
      <c r="L513" s="31"/>
      <c r="M513" s="146"/>
      <c r="T513" s="52"/>
      <c r="AT513" s="16" t="s">
        <v>219</v>
      </c>
      <c r="AU513" s="16" t="s">
        <v>81</v>
      </c>
    </row>
    <row r="514" spans="2:65" s="1" customFormat="1" ht="16.5" customHeight="1">
      <c r="B514" s="31"/>
      <c r="C514" s="130" t="s">
        <v>950</v>
      </c>
      <c r="D514" s="130" t="s">
        <v>212</v>
      </c>
      <c r="E514" s="131" t="s">
        <v>1145</v>
      </c>
      <c r="F514" s="132" t="s">
        <v>1146</v>
      </c>
      <c r="G514" s="133" t="s">
        <v>269</v>
      </c>
      <c r="H514" s="134">
        <v>40.88</v>
      </c>
      <c r="I514" s="135"/>
      <c r="J514" s="136">
        <f>ROUND(I514*H514,2)</f>
        <v>0</v>
      </c>
      <c r="K514" s="132" t="s">
        <v>216</v>
      </c>
      <c r="L514" s="31"/>
      <c r="M514" s="137" t="s">
        <v>19</v>
      </c>
      <c r="N514" s="138" t="s">
        <v>43</v>
      </c>
      <c r="P514" s="139">
        <f>O514*H514</f>
        <v>0</v>
      </c>
      <c r="Q514" s="139">
        <v>0</v>
      </c>
      <c r="R514" s="139">
        <f>Q514*H514</f>
        <v>0</v>
      </c>
      <c r="S514" s="139">
        <v>0.0001</v>
      </c>
      <c r="T514" s="140">
        <f>S514*H514</f>
        <v>0.0040880000000000005</v>
      </c>
      <c r="AR514" s="141" t="s">
        <v>311</v>
      </c>
      <c r="AT514" s="141" t="s">
        <v>212</v>
      </c>
      <c r="AU514" s="141" t="s">
        <v>81</v>
      </c>
      <c r="AY514" s="16" t="s">
        <v>210</v>
      </c>
      <c r="BE514" s="142">
        <f>IF(N514="základní",J514,0)</f>
        <v>0</v>
      </c>
      <c r="BF514" s="142">
        <f>IF(N514="snížená",J514,0)</f>
        <v>0</v>
      </c>
      <c r="BG514" s="142">
        <f>IF(N514="zákl. přenesená",J514,0)</f>
        <v>0</v>
      </c>
      <c r="BH514" s="142">
        <f>IF(N514="sníž. přenesená",J514,0)</f>
        <v>0</v>
      </c>
      <c r="BI514" s="142">
        <f>IF(N514="nulová",J514,0)</f>
        <v>0</v>
      </c>
      <c r="BJ514" s="16" t="s">
        <v>79</v>
      </c>
      <c r="BK514" s="142">
        <f>ROUND(I514*H514,2)</f>
        <v>0</v>
      </c>
      <c r="BL514" s="16" t="s">
        <v>311</v>
      </c>
      <c r="BM514" s="141" t="s">
        <v>3108</v>
      </c>
    </row>
    <row r="515" spans="2:47" s="1" customFormat="1" ht="10.2">
      <c r="B515" s="31"/>
      <c r="D515" s="143" t="s">
        <v>219</v>
      </c>
      <c r="F515" s="144" t="s">
        <v>1148</v>
      </c>
      <c r="I515" s="145"/>
      <c r="L515" s="31"/>
      <c r="M515" s="146"/>
      <c r="T515" s="52"/>
      <c r="AT515" s="16" t="s">
        <v>219</v>
      </c>
      <c r="AU515" s="16" t="s">
        <v>81</v>
      </c>
    </row>
    <row r="516" spans="2:47" s="1" customFormat="1" ht="10.2">
      <c r="B516" s="31"/>
      <c r="D516" s="147" t="s">
        <v>221</v>
      </c>
      <c r="F516" s="148" t="s">
        <v>1149</v>
      </c>
      <c r="I516" s="145"/>
      <c r="L516" s="31"/>
      <c r="M516" s="146"/>
      <c r="T516" s="52"/>
      <c r="AT516" s="16" t="s">
        <v>221</v>
      </c>
      <c r="AU516" s="16" t="s">
        <v>81</v>
      </c>
    </row>
    <row r="517" spans="2:51" s="12" customFormat="1" ht="10.2">
      <c r="B517" s="149"/>
      <c r="D517" s="143" t="s">
        <v>223</v>
      </c>
      <c r="E517" s="150" t="s">
        <v>19</v>
      </c>
      <c r="F517" s="151" t="s">
        <v>3109</v>
      </c>
      <c r="H517" s="152">
        <v>12</v>
      </c>
      <c r="I517" s="153"/>
      <c r="L517" s="149"/>
      <c r="M517" s="154"/>
      <c r="T517" s="155"/>
      <c r="AT517" s="150" t="s">
        <v>223</v>
      </c>
      <c r="AU517" s="150" t="s">
        <v>81</v>
      </c>
      <c r="AV517" s="12" t="s">
        <v>81</v>
      </c>
      <c r="AW517" s="12" t="s">
        <v>33</v>
      </c>
      <c r="AX517" s="12" t="s">
        <v>72</v>
      </c>
      <c r="AY517" s="150" t="s">
        <v>210</v>
      </c>
    </row>
    <row r="518" spans="2:51" s="12" customFormat="1" ht="10.2">
      <c r="B518" s="149"/>
      <c r="D518" s="143" t="s">
        <v>223</v>
      </c>
      <c r="E518" s="150" t="s">
        <v>19</v>
      </c>
      <c r="F518" s="151" t="s">
        <v>3110</v>
      </c>
      <c r="H518" s="152">
        <v>22.98</v>
      </c>
      <c r="I518" s="153"/>
      <c r="L518" s="149"/>
      <c r="M518" s="154"/>
      <c r="T518" s="155"/>
      <c r="AT518" s="150" t="s">
        <v>223</v>
      </c>
      <c r="AU518" s="150" t="s">
        <v>81</v>
      </c>
      <c r="AV518" s="12" t="s">
        <v>81</v>
      </c>
      <c r="AW518" s="12" t="s">
        <v>33</v>
      </c>
      <c r="AX518" s="12" t="s">
        <v>72</v>
      </c>
      <c r="AY518" s="150" t="s">
        <v>210</v>
      </c>
    </row>
    <row r="519" spans="2:51" s="12" customFormat="1" ht="10.2">
      <c r="B519" s="149"/>
      <c r="D519" s="143" t="s">
        <v>223</v>
      </c>
      <c r="E519" s="150" t="s">
        <v>19</v>
      </c>
      <c r="F519" s="151" t="s">
        <v>3111</v>
      </c>
      <c r="H519" s="152">
        <v>5.9</v>
      </c>
      <c r="I519" s="153"/>
      <c r="L519" s="149"/>
      <c r="M519" s="154"/>
      <c r="T519" s="155"/>
      <c r="AT519" s="150" t="s">
        <v>223</v>
      </c>
      <c r="AU519" s="150" t="s">
        <v>81</v>
      </c>
      <c r="AV519" s="12" t="s">
        <v>81</v>
      </c>
      <c r="AW519" s="12" t="s">
        <v>33</v>
      </c>
      <c r="AX519" s="12" t="s">
        <v>72</v>
      </c>
      <c r="AY519" s="150" t="s">
        <v>210</v>
      </c>
    </row>
    <row r="520" spans="2:51" s="13" customFormat="1" ht="10.2">
      <c r="B520" s="167"/>
      <c r="D520" s="143" t="s">
        <v>223</v>
      </c>
      <c r="E520" s="168" t="s">
        <v>19</v>
      </c>
      <c r="F520" s="169" t="s">
        <v>326</v>
      </c>
      <c r="H520" s="170">
        <v>40.88</v>
      </c>
      <c r="I520" s="171"/>
      <c r="L520" s="167"/>
      <c r="M520" s="172"/>
      <c r="T520" s="173"/>
      <c r="AT520" s="168" t="s">
        <v>223</v>
      </c>
      <c r="AU520" s="168" t="s">
        <v>81</v>
      </c>
      <c r="AV520" s="13" t="s">
        <v>217</v>
      </c>
      <c r="AW520" s="13" t="s">
        <v>33</v>
      </c>
      <c r="AX520" s="13" t="s">
        <v>79</v>
      </c>
      <c r="AY520" s="168" t="s">
        <v>210</v>
      </c>
    </row>
    <row r="521" spans="2:65" s="1" customFormat="1" ht="24.15" customHeight="1">
      <c r="B521" s="31"/>
      <c r="C521" s="130" t="s">
        <v>954</v>
      </c>
      <c r="D521" s="130" t="s">
        <v>212</v>
      </c>
      <c r="E521" s="131" t="s">
        <v>1161</v>
      </c>
      <c r="F521" s="132" t="s">
        <v>1162</v>
      </c>
      <c r="G521" s="133" t="s">
        <v>332</v>
      </c>
      <c r="H521" s="134">
        <v>0</v>
      </c>
      <c r="I521" s="135"/>
      <c r="J521" s="136">
        <f>ROUND(I521*H521,2)</f>
        <v>0</v>
      </c>
      <c r="K521" s="132" t="s">
        <v>216</v>
      </c>
      <c r="L521" s="31"/>
      <c r="M521" s="137" t="s">
        <v>19</v>
      </c>
      <c r="N521" s="138" t="s">
        <v>43</v>
      </c>
      <c r="P521" s="139">
        <f>O521*H521</f>
        <v>0</v>
      </c>
      <c r="Q521" s="139">
        <v>0</v>
      </c>
      <c r="R521" s="139">
        <f>Q521*H521</f>
        <v>0</v>
      </c>
      <c r="S521" s="139">
        <v>0</v>
      </c>
      <c r="T521" s="140">
        <f>S521*H521</f>
        <v>0</v>
      </c>
      <c r="AR521" s="141" t="s">
        <v>311</v>
      </c>
      <c r="AT521" s="141" t="s">
        <v>212</v>
      </c>
      <c r="AU521" s="141" t="s">
        <v>81</v>
      </c>
      <c r="AY521" s="16" t="s">
        <v>210</v>
      </c>
      <c r="BE521" s="142">
        <f>IF(N521="základní",J521,0)</f>
        <v>0</v>
      </c>
      <c r="BF521" s="142">
        <f>IF(N521="snížená",J521,0)</f>
        <v>0</v>
      </c>
      <c r="BG521" s="142">
        <f>IF(N521="zákl. přenesená",J521,0)</f>
        <v>0</v>
      </c>
      <c r="BH521" s="142">
        <f>IF(N521="sníž. přenesená",J521,0)</f>
        <v>0</v>
      </c>
      <c r="BI521" s="142">
        <f>IF(N521="nulová",J521,0)</f>
        <v>0</v>
      </c>
      <c r="BJ521" s="16" t="s">
        <v>79</v>
      </c>
      <c r="BK521" s="142">
        <f>ROUND(I521*H521,2)</f>
        <v>0</v>
      </c>
      <c r="BL521" s="16" t="s">
        <v>311</v>
      </c>
      <c r="BM521" s="141" t="s">
        <v>3112</v>
      </c>
    </row>
    <row r="522" spans="2:47" s="1" customFormat="1" ht="28.8">
      <c r="B522" s="31"/>
      <c r="D522" s="143" t="s">
        <v>219</v>
      </c>
      <c r="F522" s="144" t="s">
        <v>1164</v>
      </c>
      <c r="I522" s="145"/>
      <c r="L522" s="31"/>
      <c r="M522" s="146"/>
      <c r="T522" s="52"/>
      <c r="AT522" s="16" t="s">
        <v>219</v>
      </c>
      <c r="AU522" s="16" t="s">
        <v>81</v>
      </c>
    </row>
    <row r="523" spans="2:47" s="1" customFormat="1" ht="10.2">
      <c r="B523" s="31"/>
      <c r="D523" s="147" t="s">
        <v>221</v>
      </c>
      <c r="F523" s="148" t="s">
        <v>1165</v>
      </c>
      <c r="I523" s="145"/>
      <c r="L523" s="31"/>
      <c r="M523" s="146"/>
      <c r="T523" s="52"/>
      <c r="AT523" s="16" t="s">
        <v>221</v>
      </c>
      <c r="AU523" s="16" t="s">
        <v>81</v>
      </c>
    </row>
    <row r="524" spans="2:63" s="11" customFormat="1" ht="22.8" customHeight="1">
      <c r="B524" s="118"/>
      <c r="D524" s="119" t="s">
        <v>71</v>
      </c>
      <c r="E524" s="128" t="s">
        <v>1166</v>
      </c>
      <c r="F524" s="128" t="s">
        <v>1167</v>
      </c>
      <c r="I524" s="121"/>
      <c r="J524" s="129">
        <f>BK524</f>
        <v>0</v>
      </c>
      <c r="L524" s="118"/>
      <c r="M524" s="123"/>
      <c r="P524" s="124">
        <f>SUM(P525:P541)</f>
        <v>0</v>
      </c>
      <c r="R524" s="124">
        <f>SUM(R525:R541)</f>
        <v>0.13876</v>
      </c>
      <c r="T524" s="125">
        <f>SUM(T525:T541)</f>
        <v>0</v>
      </c>
      <c r="AR524" s="119" t="s">
        <v>81</v>
      </c>
      <c r="AT524" s="126" t="s">
        <v>71</v>
      </c>
      <c r="AU524" s="126" t="s">
        <v>79</v>
      </c>
      <c r="AY524" s="119" t="s">
        <v>210</v>
      </c>
      <c r="BK524" s="127">
        <f>SUM(BK525:BK541)</f>
        <v>0</v>
      </c>
    </row>
    <row r="525" spans="2:65" s="1" customFormat="1" ht="16.5" customHeight="1">
      <c r="B525" s="31"/>
      <c r="C525" s="130" t="s">
        <v>958</v>
      </c>
      <c r="D525" s="130" t="s">
        <v>212</v>
      </c>
      <c r="E525" s="131" t="s">
        <v>1169</v>
      </c>
      <c r="F525" s="132" t="s">
        <v>1170</v>
      </c>
      <c r="G525" s="133" t="s">
        <v>229</v>
      </c>
      <c r="H525" s="134">
        <v>4</v>
      </c>
      <c r="I525" s="135"/>
      <c r="J525" s="136">
        <f>ROUND(I525*H525,2)</f>
        <v>0</v>
      </c>
      <c r="K525" s="132" t="s">
        <v>216</v>
      </c>
      <c r="L525" s="31"/>
      <c r="M525" s="137" t="s">
        <v>19</v>
      </c>
      <c r="N525" s="138" t="s">
        <v>43</v>
      </c>
      <c r="P525" s="139">
        <f>O525*H525</f>
        <v>0</v>
      </c>
      <c r="Q525" s="139">
        <v>0</v>
      </c>
      <c r="R525" s="139">
        <f>Q525*H525</f>
        <v>0</v>
      </c>
      <c r="S525" s="139">
        <v>0</v>
      </c>
      <c r="T525" s="140">
        <f>S525*H525</f>
        <v>0</v>
      </c>
      <c r="AR525" s="141" t="s">
        <v>311</v>
      </c>
      <c r="AT525" s="141" t="s">
        <v>212</v>
      </c>
      <c r="AU525" s="141" t="s">
        <v>81</v>
      </c>
      <c r="AY525" s="16" t="s">
        <v>210</v>
      </c>
      <c r="BE525" s="142">
        <f>IF(N525="základní",J525,0)</f>
        <v>0</v>
      </c>
      <c r="BF525" s="142">
        <f>IF(N525="snížená",J525,0)</f>
        <v>0</v>
      </c>
      <c r="BG525" s="142">
        <f>IF(N525="zákl. přenesená",J525,0)</f>
        <v>0</v>
      </c>
      <c r="BH525" s="142">
        <f>IF(N525="sníž. přenesená",J525,0)</f>
        <v>0</v>
      </c>
      <c r="BI525" s="142">
        <f>IF(N525="nulová",J525,0)</f>
        <v>0</v>
      </c>
      <c r="BJ525" s="16" t="s">
        <v>79</v>
      </c>
      <c r="BK525" s="142">
        <f>ROUND(I525*H525,2)</f>
        <v>0</v>
      </c>
      <c r="BL525" s="16" t="s">
        <v>311</v>
      </c>
      <c r="BM525" s="141" t="s">
        <v>3113</v>
      </c>
    </row>
    <row r="526" spans="2:47" s="1" customFormat="1" ht="10.2">
      <c r="B526" s="31"/>
      <c r="D526" s="143" t="s">
        <v>219</v>
      </c>
      <c r="F526" s="144" t="s">
        <v>1172</v>
      </c>
      <c r="I526" s="145"/>
      <c r="L526" s="31"/>
      <c r="M526" s="146"/>
      <c r="T526" s="52"/>
      <c r="AT526" s="16" t="s">
        <v>219</v>
      </c>
      <c r="AU526" s="16" t="s">
        <v>81</v>
      </c>
    </row>
    <row r="527" spans="2:47" s="1" customFormat="1" ht="10.2">
      <c r="B527" s="31"/>
      <c r="D527" s="147" t="s">
        <v>221</v>
      </c>
      <c r="F527" s="148" t="s">
        <v>1173</v>
      </c>
      <c r="I527" s="145"/>
      <c r="L527" s="31"/>
      <c r="M527" s="146"/>
      <c r="T527" s="52"/>
      <c r="AT527" s="16" t="s">
        <v>221</v>
      </c>
      <c r="AU527" s="16" t="s">
        <v>81</v>
      </c>
    </row>
    <row r="528" spans="2:51" s="12" customFormat="1" ht="10.2">
      <c r="B528" s="149"/>
      <c r="D528" s="143" t="s">
        <v>223</v>
      </c>
      <c r="E528" s="150" t="s">
        <v>19</v>
      </c>
      <c r="F528" s="151" t="s">
        <v>217</v>
      </c>
      <c r="H528" s="152">
        <v>4</v>
      </c>
      <c r="I528" s="153"/>
      <c r="L528" s="149"/>
      <c r="M528" s="154"/>
      <c r="T528" s="155"/>
      <c r="AT528" s="150" t="s">
        <v>223</v>
      </c>
      <c r="AU528" s="150" t="s">
        <v>81</v>
      </c>
      <c r="AV528" s="12" t="s">
        <v>81</v>
      </c>
      <c r="AW528" s="12" t="s">
        <v>33</v>
      </c>
      <c r="AX528" s="12" t="s">
        <v>79</v>
      </c>
      <c r="AY528" s="150" t="s">
        <v>210</v>
      </c>
    </row>
    <row r="529" spans="2:65" s="1" customFormat="1" ht="16.5" customHeight="1">
      <c r="B529" s="31"/>
      <c r="C529" s="130" t="s">
        <v>962</v>
      </c>
      <c r="D529" s="130" t="s">
        <v>212</v>
      </c>
      <c r="E529" s="131" t="s">
        <v>1176</v>
      </c>
      <c r="F529" s="132" t="s">
        <v>1177</v>
      </c>
      <c r="G529" s="133" t="s">
        <v>229</v>
      </c>
      <c r="H529" s="134">
        <v>4</v>
      </c>
      <c r="I529" s="135"/>
      <c r="J529" s="136">
        <f>ROUND(I529*H529,2)</f>
        <v>0</v>
      </c>
      <c r="K529" s="132" t="s">
        <v>216</v>
      </c>
      <c r="L529" s="31"/>
      <c r="M529" s="137" t="s">
        <v>19</v>
      </c>
      <c r="N529" s="138" t="s">
        <v>43</v>
      </c>
      <c r="P529" s="139">
        <f>O529*H529</f>
        <v>0</v>
      </c>
      <c r="Q529" s="139">
        <v>0.0003</v>
      </c>
      <c r="R529" s="139">
        <f>Q529*H529</f>
        <v>0.0012</v>
      </c>
      <c r="S529" s="139">
        <v>0</v>
      </c>
      <c r="T529" s="140">
        <f>S529*H529</f>
        <v>0</v>
      </c>
      <c r="AR529" s="141" t="s">
        <v>311</v>
      </c>
      <c r="AT529" s="141" t="s">
        <v>212</v>
      </c>
      <c r="AU529" s="141" t="s">
        <v>81</v>
      </c>
      <c r="AY529" s="16" t="s">
        <v>210</v>
      </c>
      <c r="BE529" s="142">
        <f>IF(N529="základní",J529,0)</f>
        <v>0</v>
      </c>
      <c r="BF529" s="142">
        <f>IF(N529="snížená",J529,0)</f>
        <v>0</v>
      </c>
      <c r="BG529" s="142">
        <f>IF(N529="zákl. přenesená",J529,0)</f>
        <v>0</v>
      </c>
      <c r="BH529" s="142">
        <f>IF(N529="sníž. přenesená",J529,0)</f>
        <v>0</v>
      </c>
      <c r="BI529" s="142">
        <f>IF(N529="nulová",J529,0)</f>
        <v>0</v>
      </c>
      <c r="BJ529" s="16" t="s">
        <v>79</v>
      </c>
      <c r="BK529" s="142">
        <f>ROUND(I529*H529,2)</f>
        <v>0</v>
      </c>
      <c r="BL529" s="16" t="s">
        <v>311</v>
      </c>
      <c r="BM529" s="141" t="s">
        <v>3114</v>
      </c>
    </row>
    <row r="530" spans="2:47" s="1" customFormat="1" ht="19.2">
      <c r="B530" s="31"/>
      <c r="D530" s="143" t="s">
        <v>219</v>
      </c>
      <c r="F530" s="144" t="s">
        <v>1179</v>
      </c>
      <c r="I530" s="145"/>
      <c r="L530" s="31"/>
      <c r="M530" s="146"/>
      <c r="T530" s="52"/>
      <c r="AT530" s="16" t="s">
        <v>219</v>
      </c>
      <c r="AU530" s="16" t="s">
        <v>81</v>
      </c>
    </row>
    <row r="531" spans="2:47" s="1" customFormat="1" ht="10.2">
      <c r="B531" s="31"/>
      <c r="D531" s="147" t="s">
        <v>221</v>
      </c>
      <c r="F531" s="148" t="s">
        <v>1180</v>
      </c>
      <c r="I531" s="145"/>
      <c r="L531" s="31"/>
      <c r="M531" s="146"/>
      <c r="T531" s="52"/>
      <c r="AT531" s="16" t="s">
        <v>221</v>
      </c>
      <c r="AU531" s="16" t="s">
        <v>81</v>
      </c>
    </row>
    <row r="532" spans="2:65" s="1" customFormat="1" ht="33" customHeight="1">
      <c r="B532" s="31"/>
      <c r="C532" s="130" t="s">
        <v>966</v>
      </c>
      <c r="D532" s="130" t="s">
        <v>212</v>
      </c>
      <c r="E532" s="131" t="s">
        <v>1201</v>
      </c>
      <c r="F532" s="132" t="s">
        <v>1202</v>
      </c>
      <c r="G532" s="133" t="s">
        <v>229</v>
      </c>
      <c r="H532" s="134">
        <v>4</v>
      </c>
      <c r="I532" s="135"/>
      <c r="J532" s="136">
        <f>ROUND(I532*H532,2)</f>
        <v>0</v>
      </c>
      <c r="K532" s="132" t="s">
        <v>216</v>
      </c>
      <c r="L532" s="31"/>
      <c r="M532" s="137" t="s">
        <v>19</v>
      </c>
      <c r="N532" s="138" t="s">
        <v>43</v>
      </c>
      <c r="P532" s="139">
        <f>O532*H532</f>
        <v>0</v>
      </c>
      <c r="Q532" s="139">
        <v>0.00909</v>
      </c>
      <c r="R532" s="139">
        <f>Q532*H532</f>
        <v>0.03636</v>
      </c>
      <c r="S532" s="139">
        <v>0</v>
      </c>
      <c r="T532" s="140">
        <f>S532*H532</f>
        <v>0</v>
      </c>
      <c r="AR532" s="141" t="s">
        <v>311</v>
      </c>
      <c r="AT532" s="141" t="s">
        <v>212</v>
      </c>
      <c r="AU532" s="141" t="s">
        <v>81</v>
      </c>
      <c r="AY532" s="16" t="s">
        <v>210</v>
      </c>
      <c r="BE532" s="142">
        <f>IF(N532="základní",J532,0)</f>
        <v>0</v>
      </c>
      <c r="BF532" s="142">
        <f>IF(N532="snížená",J532,0)</f>
        <v>0</v>
      </c>
      <c r="BG532" s="142">
        <f>IF(N532="zákl. přenesená",J532,0)</f>
        <v>0</v>
      </c>
      <c r="BH532" s="142">
        <f>IF(N532="sníž. přenesená",J532,0)</f>
        <v>0</v>
      </c>
      <c r="BI532" s="142">
        <f>IF(N532="nulová",J532,0)</f>
        <v>0</v>
      </c>
      <c r="BJ532" s="16" t="s">
        <v>79</v>
      </c>
      <c r="BK532" s="142">
        <f>ROUND(I532*H532,2)</f>
        <v>0</v>
      </c>
      <c r="BL532" s="16" t="s">
        <v>311</v>
      </c>
      <c r="BM532" s="141" t="s">
        <v>3115</v>
      </c>
    </row>
    <row r="533" spans="2:47" s="1" customFormat="1" ht="28.8">
      <c r="B533" s="31"/>
      <c r="D533" s="143" t="s">
        <v>219</v>
      </c>
      <c r="F533" s="144" t="s">
        <v>1204</v>
      </c>
      <c r="I533" s="145"/>
      <c r="L533" s="31"/>
      <c r="M533" s="146"/>
      <c r="T533" s="52"/>
      <c r="AT533" s="16" t="s">
        <v>219</v>
      </c>
      <c r="AU533" s="16" t="s">
        <v>81</v>
      </c>
    </row>
    <row r="534" spans="2:47" s="1" customFormat="1" ht="10.2">
      <c r="B534" s="31"/>
      <c r="D534" s="147" t="s">
        <v>221</v>
      </c>
      <c r="F534" s="148" t="s">
        <v>1205</v>
      </c>
      <c r="I534" s="145"/>
      <c r="L534" s="31"/>
      <c r="M534" s="146"/>
      <c r="T534" s="52"/>
      <c r="AT534" s="16" t="s">
        <v>221</v>
      </c>
      <c r="AU534" s="16" t="s">
        <v>81</v>
      </c>
    </row>
    <row r="535" spans="2:51" s="12" customFormat="1" ht="10.2">
      <c r="B535" s="149"/>
      <c r="D535" s="143" t="s">
        <v>223</v>
      </c>
      <c r="E535" s="150" t="s">
        <v>19</v>
      </c>
      <c r="F535" s="151" t="s">
        <v>217</v>
      </c>
      <c r="H535" s="152">
        <v>4</v>
      </c>
      <c r="I535" s="153"/>
      <c r="L535" s="149"/>
      <c r="M535" s="154"/>
      <c r="T535" s="155"/>
      <c r="AT535" s="150" t="s">
        <v>223</v>
      </c>
      <c r="AU535" s="150" t="s">
        <v>81</v>
      </c>
      <c r="AV535" s="12" t="s">
        <v>81</v>
      </c>
      <c r="AW535" s="12" t="s">
        <v>33</v>
      </c>
      <c r="AX535" s="12" t="s">
        <v>79</v>
      </c>
      <c r="AY535" s="150" t="s">
        <v>210</v>
      </c>
    </row>
    <row r="536" spans="2:65" s="1" customFormat="1" ht="37.8" customHeight="1">
      <c r="B536" s="31"/>
      <c r="C536" s="156" t="s">
        <v>970</v>
      </c>
      <c r="D536" s="156" t="s">
        <v>240</v>
      </c>
      <c r="E536" s="157" t="s">
        <v>1208</v>
      </c>
      <c r="F536" s="158" t="s">
        <v>1209</v>
      </c>
      <c r="G536" s="159" t="s">
        <v>229</v>
      </c>
      <c r="H536" s="160">
        <v>4.6</v>
      </c>
      <c r="I536" s="161"/>
      <c r="J536" s="162">
        <f>ROUND(I536*H536,2)</f>
        <v>0</v>
      </c>
      <c r="K536" s="158" t="s">
        <v>216</v>
      </c>
      <c r="L536" s="163"/>
      <c r="M536" s="164" t="s">
        <v>19</v>
      </c>
      <c r="N536" s="165" t="s">
        <v>43</v>
      </c>
      <c r="P536" s="139">
        <f>O536*H536</f>
        <v>0</v>
      </c>
      <c r="Q536" s="139">
        <v>0.022</v>
      </c>
      <c r="R536" s="139">
        <f>Q536*H536</f>
        <v>0.10119999999999998</v>
      </c>
      <c r="S536" s="139">
        <v>0</v>
      </c>
      <c r="T536" s="140">
        <f>S536*H536</f>
        <v>0</v>
      </c>
      <c r="AR536" s="141" t="s">
        <v>405</v>
      </c>
      <c r="AT536" s="141" t="s">
        <v>240</v>
      </c>
      <c r="AU536" s="141" t="s">
        <v>81</v>
      </c>
      <c r="AY536" s="16" t="s">
        <v>210</v>
      </c>
      <c r="BE536" s="142">
        <f>IF(N536="základní",J536,0)</f>
        <v>0</v>
      </c>
      <c r="BF536" s="142">
        <f>IF(N536="snížená",J536,0)</f>
        <v>0</v>
      </c>
      <c r="BG536" s="142">
        <f>IF(N536="zákl. přenesená",J536,0)</f>
        <v>0</v>
      </c>
      <c r="BH536" s="142">
        <f>IF(N536="sníž. přenesená",J536,0)</f>
        <v>0</v>
      </c>
      <c r="BI536" s="142">
        <f>IF(N536="nulová",J536,0)</f>
        <v>0</v>
      </c>
      <c r="BJ536" s="16" t="s">
        <v>79</v>
      </c>
      <c r="BK536" s="142">
        <f>ROUND(I536*H536,2)</f>
        <v>0</v>
      </c>
      <c r="BL536" s="16" t="s">
        <v>311</v>
      </c>
      <c r="BM536" s="141" t="s">
        <v>3116</v>
      </c>
    </row>
    <row r="537" spans="2:47" s="1" customFormat="1" ht="19.2">
      <c r="B537" s="31"/>
      <c r="D537" s="143" t="s">
        <v>219</v>
      </c>
      <c r="F537" s="144" t="s">
        <v>1209</v>
      </c>
      <c r="I537" s="145"/>
      <c r="L537" s="31"/>
      <c r="M537" s="146"/>
      <c r="T537" s="52"/>
      <c r="AT537" s="16" t="s">
        <v>219</v>
      </c>
      <c r="AU537" s="16" t="s">
        <v>81</v>
      </c>
    </row>
    <row r="538" spans="2:51" s="12" customFormat="1" ht="10.2">
      <c r="B538" s="149"/>
      <c r="D538" s="143" t="s">
        <v>223</v>
      </c>
      <c r="F538" s="151" t="s">
        <v>3117</v>
      </c>
      <c r="H538" s="152">
        <v>4.6</v>
      </c>
      <c r="I538" s="153"/>
      <c r="L538" s="149"/>
      <c r="M538" s="154"/>
      <c r="T538" s="155"/>
      <c r="AT538" s="150" t="s">
        <v>223</v>
      </c>
      <c r="AU538" s="150" t="s">
        <v>81</v>
      </c>
      <c r="AV538" s="12" t="s">
        <v>81</v>
      </c>
      <c r="AW538" s="12" t="s">
        <v>4</v>
      </c>
      <c r="AX538" s="12" t="s">
        <v>79</v>
      </c>
      <c r="AY538" s="150" t="s">
        <v>210</v>
      </c>
    </row>
    <row r="539" spans="2:65" s="1" customFormat="1" ht="24.15" customHeight="1">
      <c r="B539" s="31"/>
      <c r="C539" s="130" t="s">
        <v>974</v>
      </c>
      <c r="D539" s="130" t="s">
        <v>212</v>
      </c>
      <c r="E539" s="131" t="s">
        <v>1213</v>
      </c>
      <c r="F539" s="132" t="s">
        <v>1214</v>
      </c>
      <c r="G539" s="133" t="s">
        <v>332</v>
      </c>
      <c r="H539" s="134">
        <v>0.139</v>
      </c>
      <c r="I539" s="135"/>
      <c r="J539" s="136">
        <f>ROUND(I539*H539,2)</f>
        <v>0</v>
      </c>
      <c r="K539" s="132" t="s">
        <v>216</v>
      </c>
      <c r="L539" s="31"/>
      <c r="M539" s="137" t="s">
        <v>19</v>
      </c>
      <c r="N539" s="138" t="s">
        <v>43</v>
      </c>
      <c r="P539" s="139">
        <f>O539*H539</f>
        <v>0</v>
      </c>
      <c r="Q539" s="139">
        <v>0</v>
      </c>
      <c r="R539" s="139">
        <f>Q539*H539</f>
        <v>0</v>
      </c>
      <c r="S539" s="139">
        <v>0</v>
      </c>
      <c r="T539" s="140">
        <f>S539*H539</f>
        <v>0</v>
      </c>
      <c r="AR539" s="141" t="s">
        <v>311</v>
      </c>
      <c r="AT539" s="141" t="s">
        <v>212</v>
      </c>
      <c r="AU539" s="141" t="s">
        <v>81</v>
      </c>
      <c r="AY539" s="16" t="s">
        <v>210</v>
      </c>
      <c r="BE539" s="142">
        <f>IF(N539="základní",J539,0)</f>
        <v>0</v>
      </c>
      <c r="BF539" s="142">
        <f>IF(N539="snížená",J539,0)</f>
        <v>0</v>
      </c>
      <c r="BG539" s="142">
        <f>IF(N539="zákl. přenesená",J539,0)</f>
        <v>0</v>
      </c>
      <c r="BH539" s="142">
        <f>IF(N539="sníž. přenesená",J539,0)</f>
        <v>0</v>
      </c>
      <c r="BI539" s="142">
        <f>IF(N539="nulová",J539,0)</f>
        <v>0</v>
      </c>
      <c r="BJ539" s="16" t="s">
        <v>79</v>
      </c>
      <c r="BK539" s="142">
        <f>ROUND(I539*H539,2)</f>
        <v>0</v>
      </c>
      <c r="BL539" s="16" t="s">
        <v>311</v>
      </c>
      <c r="BM539" s="141" t="s">
        <v>3118</v>
      </c>
    </row>
    <row r="540" spans="2:47" s="1" customFormat="1" ht="28.8">
      <c r="B540" s="31"/>
      <c r="D540" s="143" t="s">
        <v>219</v>
      </c>
      <c r="F540" s="144" t="s">
        <v>1216</v>
      </c>
      <c r="I540" s="145"/>
      <c r="L540" s="31"/>
      <c r="M540" s="146"/>
      <c r="T540" s="52"/>
      <c r="AT540" s="16" t="s">
        <v>219</v>
      </c>
      <c r="AU540" s="16" t="s">
        <v>81</v>
      </c>
    </row>
    <row r="541" spans="2:47" s="1" customFormat="1" ht="10.2">
      <c r="B541" s="31"/>
      <c r="D541" s="147" t="s">
        <v>221</v>
      </c>
      <c r="F541" s="148" t="s">
        <v>1217</v>
      </c>
      <c r="I541" s="145"/>
      <c r="L541" s="31"/>
      <c r="M541" s="146"/>
      <c r="T541" s="52"/>
      <c r="AT541" s="16" t="s">
        <v>221</v>
      </c>
      <c r="AU541" s="16" t="s">
        <v>81</v>
      </c>
    </row>
    <row r="542" spans="2:63" s="11" customFormat="1" ht="22.8" customHeight="1">
      <c r="B542" s="118"/>
      <c r="D542" s="119" t="s">
        <v>71</v>
      </c>
      <c r="E542" s="128" t="s">
        <v>1226</v>
      </c>
      <c r="F542" s="128" t="s">
        <v>1227</v>
      </c>
      <c r="I542" s="121"/>
      <c r="J542" s="129">
        <f>BK542</f>
        <v>0</v>
      </c>
      <c r="L542" s="118"/>
      <c r="M542" s="123"/>
      <c r="P542" s="124">
        <f>SUM(P543:P589)</f>
        <v>0</v>
      </c>
      <c r="R542" s="124">
        <f>SUM(R543:R589)</f>
        <v>0.37764899999999996</v>
      </c>
      <c r="T542" s="125">
        <f>SUM(T543:T589)</f>
        <v>0.16325</v>
      </c>
      <c r="AR542" s="119" t="s">
        <v>81</v>
      </c>
      <c r="AT542" s="126" t="s">
        <v>71</v>
      </c>
      <c r="AU542" s="126" t="s">
        <v>79</v>
      </c>
      <c r="AY542" s="119" t="s">
        <v>210</v>
      </c>
      <c r="BK542" s="127">
        <f>SUM(BK543:BK589)</f>
        <v>0</v>
      </c>
    </row>
    <row r="543" spans="2:65" s="1" customFormat="1" ht="24.15" customHeight="1">
      <c r="B543" s="31"/>
      <c r="C543" s="130" t="s">
        <v>978</v>
      </c>
      <c r="D543" s="130" t="s">
        <v>212</v>
      </c>
      <c r="E543" s="131" t="s">
        <v>1229</v>
      </c>
      <c r="F543" s="132" t="s">
        <v>1230</v>
      </c>
      <c r="G543" s="133" t="s">
        <v>229</v>
      </c>
      <c r="H543" s="134">
        <v>51.8</v>
      </c>
      <c r="I543" s="135"/>
      <c r="J543" s="136">
        <f>ROUND(I543*H543,2)</f>
        <v>0</v>
      </c>
      <c r="K543" s="132" t="s">
        <v>216</v>
      </c>
      <c r="L543" s="31"/>
      <c r="M543" s="137" t="s">
        <v>19</v>
      </c>
      <c r="N543" s="138" t="s">
        <v>43</v>
      </c>
      <c r="P543" s="139">
        <f>O543*H543</f>
        <v>0</v>
      </c>
      <c r="Q543" s="139">
        <v>0</v>
      </c>
      <c r="R543" s="139">
        <f>Q543*H543</f>
        <v>0</v>
      </c>
      <c r="S543" s="139">
        <v>0</v>
      </c>
      <c r="T543" s="140">
        <f>S543*H543</f>
        <v>0</v>
      </c>
      <c r="AR543" s="141" t="s">
        <v>311</v>
      </c>
      <c r="AT543" s="141" t="s">
        <v>212</v>
      </c>
      <c r="AU543" s="141" t="s">
        <v>81</v>
      </c>
      <c r="AY543" s="16" t="s">
        <v>210</v>
      </c>
      <c r="BE543" s="142">
        <f>IF(N543="základní",J543,0)</f>
        <v>0</v>
      </c>
      <c r="BF543" s="142">
        <f>IF(N543="snížená",J543,0)</f>
        <v>0</v>
      </c>
      <c r="BG543" s="142">
        <f>IF(N543="zákl. přenesená",J543,0)</f>
        <v>0</v>
      </c>
      <c r="BH543" s="142">
        <f>IF(N543="sníž. přenesená",J543,0)</f>
        <v>0</v>
      </c>
      <c r="BI543" s="142">
        <f>IF(N543="nulová",J543,0)</f>
        <v>0</v>
      </c>
      <c r="BJ543" s="16" t="s">
        <v>79</v>
      </c>
      <c r="BK543" s="142">
        <f>ROUND(I543*H543,2)</f>
        <v>0</v>
      </c>
      <c r="BL543" s="16" t="s">
        <v>311</v>
      </c>
      <c r="BM543" s="141" t="s">
        <v>3119</v>
      </c>
    </row>
    <row r="544" spans="2:47" s="1" customFormat="1" ht="19.2">
      <c r="B544" s="31"/>
      <c r="D544" s="143" t="s">
        <v>219</v>
      </c>
      <c r="F544" s="144" t="s">
        <v>1232</v>
      </c>
      <c r="I544" s="145"/>
      <c r="L544" s="31"/>
      <c r="M544" s="146"/>
      <c r="T544" s="52"/>
      <c r="AT544" s="16" t="s">
        <v>219</v>
      </c>
      <c r="AU544" s="16" t="s">
        <v>81</v>
      </c>
    </row>
    <row r="545" spans="2:47" s="1" customFormat="1" ht="10.2">
      <c r="B545" s="31"/>
      <c r="D545" s="147" t="s">
        <v>221</v>
      </c>
      <c r="F545" s="148" t="s">
        <v>1233</v>
      </c>
      <c r="I545" s="145"/>
      <c r="L545" s="31"/>
      <c r="M545" s="146"/>
      <c r="T545" s="52"/>
      <c r="AT545" s="16" t="s">
        <v>221</v>
      </c>
      <c r="AU545" s="16" t="s">
        <v>81</v>
      </c>
    </row>
    <row r="546" spans="2:51" s="12" customFormat="1" ht="10.2">
      <c r="B546" s="149"/>
      <c r="D546" s="143" t="s">
        <v>223</v>
      </c>
      <c r="E546" s="150" t="s">
        <v>19</v>
      </c>
      <c r="F546" s="151" t="s">
        <v>3120</v>
      </c>
      <c r="H546" s="152">
        <v>51.8</v>
      </c>
      <c r="I546" s="153"/>
      <c r="L546" s="149"/>
      <c r="M546" s="154"/>
      <c r="T546" s="155"/>
      <c r="AT546" s="150" t="s">
        <v>223</v>
      </c>
      <c r="AU546" s="150" t="s">
        <v>81</v>
      </c>
      <c r="AV546" s="12" t="s">
        <v>81</v>
      </c>
      <c r="AW546" s="12" t="s">
        <v>33</v>
      </c>
      <c r="AX546" s="12" t="s">
        <v>79</v>
      </c>
      <c r="AY546" s="150" t="s">
        <v>210</v>
      </c>
    </row>
    <row r="547" spans="2:65" s="1" customFormat="1" ht="16.5" customHeight="1">
      <c r="B547" s="31"/>
      <c r="C547" s="130" t="s">
        <v>982</v>
      </c>
      <c r="D547" s="130" t="s">
        <v>212</v>
      </c>
      <c r="E547" s="131" t="s">
        <v>1235</v>
      </c>
      <c r="F547" s="132" t="s">
        <v>1236</v>
      </c>
      <c r="G547" s="133" t="s">
        <v>229</v>
      </c>
      <c r="H547" s="134">
        <v>51.8</v>
      </c>
      <c r="I547" s="135"/>
      <c r="J547" s="136">
        <f>ROUND(I547*H547,2)</f>
        <v>0</v>
      </c>
      <c r="K547" s="132" t="s">
        <v>216</v>
      </c>
      <c r="L547" s="31"/>
      <c r="M547" s="137" t="s">
        <v>19</v>
      </c>
      <c r="N547" s="138" t="s">
        <v>43</v>
      </c>
      <c r="P547" s="139">
        <f>O547*H547</f>
        <v>0</v>
      </c>
      <c r="Q547" s="139">
        <v>0</v>
      </c>
      <c r="R547" s="139">
        <f>Q547*H547</f>
        <v>0</v>
      </c>
      <c r="S547" s="139">
        <v>0</v>
      </c>
      <c r="T547" s="140">
        <f>S547*H547</f>
        <v>0</v>
      </c>
      <c r="AR547" s="141" t="s">
        <v>311</v>
      </c>
      <c r="AT547" s="141" t="s">
        <v>212</v>
      </c>
      <c r="AU547" s="141" t="s">
        <v>81</v>
      </c>
      <c r="AY547" s="16" t="s">
        <v>210</v>
      </c>
      <c r="BE547" s="142">
        <f>IF(N547="základní",J547,0)</f>
        <v>0</v>
      </c>
      <c r="BF547" s="142">
        <f>IF(N547="snížená",J547,0)</f>
        <v>0</v>
      </c>
      <c r="BG547" s="142">
        <f>IF(N547="zákl. přenesená",J547,0)</f>
        <v>0</v>
      </c>
      <c r="BH547" s="142">
        <f>IF(N547="sníž. přenesená",J547,0)</f>
        <v>0</v>
      </c>
      <c r="BI547" s="142">
        <f>IF(N547="nulová",J547,0)</f>
        <v>0</v>
      </c>
      <c r="BJ547" s="16" t="s">
        <v>79</v>
      </c>
      <c r="BK547" s="142">
        <f>ROUND(I547*H547,2)</f>
        <v>0</v>
      </c>
      <c r="BL547" s="16" t="s">
        <v>311</v>
      </c>
      <c r="BM547" s="141" t="s">
        <v>3121</v>
      </c>
    </row>
    <row r="548" spans="2:47" s="1" customFormat="1" ht="10.2">
      <c r="B548" s="31"/>
      <c r="D548" s="143" t="s">
        <v>219</v>
      </c>
      <c r="F548" s="144" t="s">
        <v>1238</v>
      </c>
      <c r="I548" s="145"/>
      <c r="L548" s="31"/>
      <c r="M548" s="146"/>
      <c r="T548" s="52"/>
      <c r="AT548" s="16" t="s">
        <v>219</v>
      </c>
      <c r="AU548" s="16" t="s">
        <v>81</v>
      </c>
    </row>
    <row r="549" spans="2:47" s="1" customFormat="1" ht="10.2">
      <c r="B549" s="31"/>
      <c r="D549" s="147" t="s">
        <v>221</v>
      </c>
      <c r="F549" s="148" t="s">
        <v>1239</v>
      </c>
      <c r="I549" s="145"/>
      <c r="L549" s="31"/>
      <c r="M549" s="146"/>
      <c r="T549" s="52"/>
      <c r="AT549" s="16" t="s">
        <v>221</v>
      </c>
      <c r="AU549" s="16" t="s">
        <v>81</v>
      </c>
    </row>
    <row r="550" spans="2:65" s="1" customFormat="1" ht="24.15" customHeight="1">
      <c r="B550" s="31"/>
      <c r="C550" s="130" t="s">
        <v>986</v>
      </c>
      <c r="D550" s="130" t="s">
        <v>212</v>
      </c>
      <c r="E550" s="131" t="s">
        <v>1241</v>
      </c>
      <c r="F550" s="132" t="s">
        <v>1242</v>
      </c>
      <c r="G550" s="133" t="s">
        <v>229</v>
      </c>
      <c r="H550" s="134">
        <v>51.8</v>
      </c>
      <c r="I550" s="135"/>
      <c r="J550" s="136">
        <f>ROUND(I550*H550,2)</f>
        <v>0</v>
      </c>
      <c r="K550" s="132" t="s">
        <v>216</v>
      </c>
      <c r="L550" s="31"/>
      <c r="M550" s="137" t="s">
        <v>19</v>
      </c>
      <c r="N550" s="138" t="s">
        <v>43</v>
      </c>
      <c r="P550" s="139">
        <f>O550*H550</f>
        <v>0</v>
      </c>
      <c r="Q550" s="139">
        <v>3E-05</v>
      </c>
      <c r="R550" s="139">
        <f>Q550*H550</f>
        <v>0.001554</v>
      </c>
      <c r="S550" s="139">
        <v>0</v>
      </c>
      <c r="T550" s="140">
        <f>S550*H550</f>
        <v>0</v>
      </c>
      <c r="AR550" s="141" t="s">
        <v>311</v>
      </c>
      <c r="AT550" s="141" t="s">
        <v>212</v>
      </c>
      <c r="AU550" s="141" t="s">
        <v>81</v>
      </c>
      <c r="AY550" s="16" t="s">
        <v>210</v>
      </c>
      <c r="BE550" s="142">
        <f>IF(N550="základní",J550,0)</f>
        <v>0</v>
      </c>
      <c r="BF550" s="142">
        <f>IF(N550="snížená",J550,0)</f>
        <v>0</v>
      </c>
      <c r="BG550" s="142">
        <f>IF(N550="zákl. přenesená",J550,0)</f>
        <v>0</v>
      </c>
      <c r="BH550" s="142">
        <f>IF(N550="sníž. přenesená",J550,0)</f>
        <v>0</v>
      </c>
      <c r="BI550" s="142">
        <f>IF(N550="nulová",J550,0)</f>
        <v>0</v>
      </c>
      <c r="BJ550" s="16" t="s">
        <v>79</v>
      </c>
      <c r="BK550" s="142">
        <f>ROUND(I550*H550,2)</f>
        <v>0</v>
      </c>
      <c r="BL550" s="16" t="s">
        <v>311</v>
      </c>
      <c r="BM550" s="141" t="s">
        <v>3122</v>
      </c>
    </row>
    <row r="551" spans="2:47" s="1" customFormat="1" ht="10.2">
      <c r="B551" s="31"/>
      <c r="D551" s="143" t="s">
        <v>219</v>
      </c>
      <c r="F551" s="144" t="s">
        <v>1244</v>
      </c>
      <c r="I551" s="145"/>
      <c r="L551" s="31"/>
      <c r="M551" s="146"/>
      <c r="T551" s="52"/>
      <c r="AT551" s="16" t="s">
        <v>219</v>
      </c>
      <c r="AU551" s="16" t="s">
        <v>81</v>
      </c>
    </row>
    <row r="552" spans="2:47" s="1" customFormat="1" ht="10.2">
      <c r="B552" s="31"/>
      <c r="D552" s="147" t="s">
        <v>221</v>
      </c>
      <c r="F552" s="148" t="s">
        <v>1245</v>
      </c>
      <c r="I552" s="145"/>
      <c r="L552" s="31"/>
      <c r="M552" s="146"/>
      <c r="T552" s="52"/>
      <c r="AT552" s="16" t="s">
        <v>221</v>
      </c>
      <c r="AU552" s="16" t="s">
        <v>81</v>
      </c>
    </row>
    <row r="553" spans="2:65" s="1" customFormat="1" ht="33" customHeight="1">
      <c r="B553" s="31"/>
      <c r="C553" s="130" t="s">
        <v>990</v>
      </c>
      <c r="D553" s="130" t="s">
        <v>212</v>
      </c>
      <c r="E553" s="131" t="s">
        <v>1247</v>
      </c>
      <c r="F553" s="132" t="s">
        <v>1248</v>
      </c>
      <c r="G553" s="133" t="s">
        <v>229</v>
      </c>
      <c r="H553" s="134">
        <v>51.8</v>
      </c>
      <c r="I553" s="135"/>
      <c r="J553" s="136">
        <f>ROUND(I553*H553,2)</f>
        <v>0</v>
      </c>
      <c r="K553" s="132" t="s">
        <v>216</v>
      </c>
      <c r="L553" s="31"/>
      <c r="M553" s="137" t="s">
        <v>19</v>
      </c>
      <c r="N553" s="138" t="s">
        <v>43</v>
      </c>
      <c r="P553" s="139">
        <f>O553*H553</f>
        <v>0</v>
      </c>
      <c r="Q553" s="139">
        <v>0.00455</v>
      </c>
      <c r="R553" s="139">
        <f>Q553*H553</f>
        <v>0.23569</v>
      </c>
      <c r="S553" s="139">
        <v>0</v>
      </c>
      <c r="T553" s="140">
        <f>S553*H553</f>
        <v>0</v>
      </c>
      <c r="AR553" s="141" t="s">
        <v>311</v>
      </c>
      <c r="AT553" s="141" t="s">
        <v>212</v>
      </c>
      <c r="AU553" s="141" t="s">
        <v>81</v>
      </c>
      <c r="AY553" s="16" t="s">
        <v>210</v>
      </c>
      <c r="BE553" s="142">
        <f>IF(N553="základní",J553,0)</f>
        <v>0</v>
      </c>
      <c r="BF553" s="142">
        <f>IF(N553="snížená",J553,0)</f>
        <v>0</v>
      </c>
      <c r="BG553" s="142">
        <f>IF(N553="zákl. přenesená",J553,0)</f>
        <v>0</v>
      </c>
      <c r="BH553" s="142">
        <f>IF(N553="sníž. přenesená",J553,0)</f>
        <v>0</v>
      </c>
      <c r="BI553" s="142">
        <f>IF(N553="nulová",J553,0)</f>
        <v>0</v>
      </c>
      <c r="BJ553" s="16" t="s">
        <v>79</v>
      </c>
      <c r="BK553" s="142">
        <f>ROUND(I553*H553,2)</f>
        <v>0</v>
      </c>
      <c r="BL553" s="16" t="s">
        <v>311</v>
      </c>
      <c r="BM553" s="141" t="s">
        <v>3123</v>
      </c>
    </row>
    <row r="554" spans="2:47" s="1" customFormat="1" ht="19.2">
      <c r="B554" s="31"/>
      <c r="D554" s="143" t="s">
        <v>219</v>
      </c>
      <c r="F554" s="144" t="s">
        <v>1250</v>
      </c>
      <c r="I554" s="145"/>
      <c r="L554" s="31"/>
      <c r="M554" s="146"/>
      <c r="T554" s="52"/>
      <c r="AT554" s="16" t="s">
        <v>219</v>
      </c>
      <c r="AU554" s="16" t="s">
        <v>81</v>
      </c>
    </row>
    <row r="555" spans="2:47" s="1" customFormat="1" ht="10.2">
      <c r="B555" s="31"/>
      <c r="D555" s="147" t="s">
        <v>221</v>
      </c>
      <c r="F555" s="148" t="s">
        <v>1251</v>
      </c>
      <c r="I555" s="145"/>
      <c r="L555" s="31"/>
      <c r="M555" s="146"/>
      <c r="T555" s="52"/>
      <c r="AT555" s="16" t="s">
        <v>221</v>
      </c>
      <c r="AU555" s="16" t="s">
        <v>81</v>
      </c>
    </row>
    <row r="556" spans="2:65" s="1" customFormat="1" ht="24.15" customHeight="1">
      <c r="B556" s="31"/>
      <c r="C556" s="130" t="s">
        <v>994</v>
      </c>
      <c r="D556" s="130" t="s">
        <v>212</v>
      </c>
      <c r="E556" s="131" t="s">
        <v>1253</v>
      </c>
      <c r="F556" s="132" t="s">
        <v>1254</v>
      </c>
      <c r="G556" s="133" t="s">
        <v>229</v>
      </c>
      <c r="H556" s="134">
        <v>65.3</v>
      </c>
      <c r="I556" s="135"/>
      <c r="J556" s="136">
        <f>ROUND(I556*H556,2)</f>
        <v>0</v>
      </c>
      <c r="K556" s="132" t="s">
        <v>216</v>
      </c>
      <c r="L556" s="31"/>
      <c r="M556" s="137" t="s">
        <v>19</v>
      </c>
      <c r="N556" s="138" t="s">
        <v>43</v>
      </c>
      <c r="P556" s="139">
        <f>O556*H556</f>
        <v>0</v>
      </c>
      <c r="Q556" s="139">
        <v>0</v>
      </c>
      <c r="R556" s="139">
        <f>Q556*H556</f>
        <v>0</v>
      </c>
      <c r="S556" s="139">
        <v>0.0025</v>
      </c>
      <c r="T556" s="140">
        <f>S556*H556</f>
        <v>0.16325</v>
      </c>
      <c r="AR556" s="141" t="s">
        <v>311</v>
      </c>
      <c r="AT556" s="141" t="s">
        <v>212</v>
      </c>
      <c r="AU556" s="141" t="s">
        <v>81</v>
      </c>
      <c r="AY556" s="16" t="s">
        <v>210</v>
      </c>
      <c r="BE556" s="142">
        <f>IF(N556="základní",J556,0)</f>
        <v>0</v>
      </c>
      <c r="BF556" s="142">
        <f>IF(N556="snížená",J556,0)</f>
        <v>0</v>
      </c>
      <c r="BG556" s="142">
        <f>IF(N556="zákl. přenesená",J556,0)</f>
        <v>0</v>
      </c>
      <c r="BH556" s="142">
        <f>IF(N556="sníž. přenesená",J556,0)</f>
        <v>0</v>
      </c>
      <c r="BI556" s="142">
        <f>IF(N556="nulová",J556,0)</f>
        <v>0</v>
      </c>
      <c r="BJ556" s="16" t="s">
        <v>79</v>
      </c>
      <c r="BK556" s="142">
        <f>ROUND(I556*H556,2)</f>
        <v>0</v>
      </c>
      <c r="BL556" s="16" t="s">
        <v>311</v>
      </c>
      <c r="BM556" s="141" t="s">
        <v>3124</v>
      </c>
    </row>
    <row r="557" spans="2:47" s="1" customFormat="1" ht="19.2">
      <c r="B557" s="31"/>
      <c r="D557" s="143" t="s">
        <v>219</v>
      </c>
      <c r="F557" s="144" t="s">
        <v>1256</v>
      </c>
      <c r="I557" s="145"/>
      <c r="L557" s="31"/>
      <c r="M557" s="146"/>
      <c r="T557" s="52"/>
      <c r="AT557" s="16" t="s">
        <v>219</v>
      </c>
      <c r="AU557" s="16" t="s">
        <v>81</v>
      </c>
    </row>
    <row r="558" spans="2:47" s="1" customFormat="1" ht="10.2">
      <c r="B558" s="31"/>
      <c r="D558" s="147" t="s">
        <v>221</v>
      </c>
      <c r="F558" s="148" t="s">
        <v>1257</v>
      </c>
      <c r="I558" s="145"/>
      <c r="L558" s="31"/>
      <c r="M558" s="146"/>
      <c r="T558" s="52"/>
      <c r="AT558" s="16" t="s">
        <v>221</v>
      </c>
      <c r="AU558" s="16" t="s">
        <v>81</v>
      </c>
    </row>
    <row r="559" spans="2:51" s="12" customFormat="1" ht="10.2">
      <c r="B559" s="149"/>
      <c r="D559" s="143" t="s">
        <v>223</v>
      </c>
      <c r="E559" s="150" t="s">
        <v>19</v>
      </c>
      <c r="F559" s="151" t="s">
        <v>2940</v>
      </c>
      <c r="H559" s="152">
        <v>65.3</v>
      </c>
      <c r="I559" s="153"/>
      <c r="L559" s="149"/>
      <c r="M559" s="154"/>
      <c r="T559" s="155"/>
      <c r="AT559" s="150" t="s">
        <v>223</v>
      </c>
      <c r="AU559" s="150" t="s">
        <v>81</v>
      </c>
      <c r="AV559" s="12" t="s">
        <v>81</v>
      </c>
      <c r="AW559" s="12" t="s">
        <v>33</v>
      </c>
      <c r="AX559" s="12" t="s">
        <v>79</v>
      </c>
      <c r="AY559" s="150" t="s">
        <v>210</v>
      </c>
    </row>
    <row r="560" spans="2:65" s="1" customFormat="1" ht="16.5" customHeight="1">
      <c r="B560" s="31"/>
      <c r="C560" s="130" t="s">
        <v>998</v>
      </c>
      <c r="D560" s="130" t="s">
        <v>212</v>
      </c>
      <c r="E560" s="131" t="s">
        <v>2556</v>
      </c>
      <c r="F560" s="132" t="s">
        <v>2557</v>
      </c>
      <c r="G560" s="133" t="s">
        <v>229</v>
      </c>
      <c r="H560" s="134">
        <v>46.7</v>
      </c>
      <c r="I560" s="135"/>
      <c r="J560" s="136">
        <f>ROUND(I560*H560,2)</f>
        <v>0</v>
      </c>
      <c r="K560" s="132" t="s">
        <v>216</v>
      </c>
      <c r="L560" s="31"/>
      <c r="M560" s="137" t="s">
        <v>19</v>
      </c>
      <c r="N560" s="138" t="s">
        <v>43</v>
      </c>
      <c r="P560" s="139">
        <f>O560*H560</f>
        <v>0</v>
      </c>
      <c r="Q560" s="139">
        <v>0.0005</v>
      </c>
      <c r="R560" s="139">
        <f>Q560*H560</f>
        <v>0.023350000000000003</v>
      </c>
      <c r="S560" s="139">
        <v>0</v>
      </c>
      <c r="T560" s="140">
        <f>S560*H560</f>
        <v>0</v>
      </c>
      <c r="AR560" s="141" t="s">
        <v>311</v>
      </c>
      <c r="AT560" s="141" t="s">
        <v>212</v>
      </c>
      <c r="AU560" s="141" t="s">
        <v>81</v>
      </c>
      <c r="AY560" s="16" t="s">
        <v>210</v>
      </c>
      <c r="BE560" s="142">
        <f>IF(N560="základní",J560,0)</f>
        <v>0</v>
      </c>
      <c r="BF560" s="142">
        <f>IF(N560="snížená",J560,0)</f>
        <v>0</v>
      </c>
      <c r="BG560" s="142">
        <f>IF(N560="zákl. přenesená",J560,0)</f>
        <v>0</v>
      </c>
      <c r="BH560" s="142">
        <f>IF(N560="sníž. přenesená",J560,0)</f>
        <v>0</v>
      </c>
      <c r="BI560" s="142">
        <f>IF(N560="nulová",J560,0)</f>
        <v>0</v>
      </c>
      <c r="BJ560" s="16" t="s">
        <v>79</v>
      </c>
      <c r="BK560" s="142">
        <f>ROUND(I560*H560,2)</f>
        <v>0</v>
      </c>
      <c r="BL560" s="16" t="s">
        <v>311</v>
      </c>
      <c r="BM560" s="141" t="s">
        <v>3125</v>
      </c>
    </row>
    <row r="561" spans="2:47" s="1" customFormat="1" ht="10.2">
      <c r="B561" s="31"/>
      <c r="D561" s="143" t="s">
        <v>219</v>
      </c>
      <c r="F561" s="144" t="s">
        <v>2559</v>
      </c>
      <c r="I561" s="145"/>
      <c r="L561" s="31"/>
      <c r="M561" s="146"/>
      <c r="T561" s="52"/>
      <c r="AT561" s="16" t="s">
        <v>219</v>
      </c>
      <c r="AU561" s="16" t="s">
        <v>81</v>
      </c>
    </row>
    <row r="562" spans="2:47" s="1" customFormat="1" ht="10.2">
      <c r="B562" s="31"/>
      <c r="D562" s="147" t="s">
        <v>221</v>
      </c>
      <c r="F562" s="148" t="s">
        <v>2560</v>
      </c>
      <c r="I562" s="145"/>
      <c r="L562" s="31"/>
      <c r="M562" s="146"/>
      <c r="T562" s="52"/>
      <c r="AT562" s="16" t="s">
        <v>221</v>
      </c>
      <c r="AU562" s="16" t="s">
        <v>81</v>
      </c>
    </row>
    <row r="563" spans="2:65" s="1" customFormat="1" ht="37.8" customHeight="1">
      <c r="B563" s="31"/>
      <c r="C563" s="156" t="s">
        <v>1005</v>
      </c>
      <c r="D563" s="156" t="s">
        <v>240</v>
      </c>
      <c r="E563" s="157" t="s">
        <v>2562</v>
      </c>
      <c r="F563" s="158" t="s">
        <v>2563</v>
      </c>
      <c r="G563" s="159" t="s">
        <v>229</v>
      </c>
      <c r="H563" s="160">
        <v>51.37</v>
      </c>
      <c r="I563" s="161"/>
      <c r="J563" s="162">
        <f>ROUND(I563*H563,2)</f>
        <v>0</v>
      </c>
      <c r="K563" s="158" t="s">
        <v>216</v>
      </c>
      <c r="L563" s="163"/>
      <c r="M563" s="164" t="s">
        <v>19</v>
      </c>
      <c r="N563" s="165" t="s">
        <v>43</v>
      </c>
      <c r="P563" s="139">
        <f>O563*H563</f>
        <v>0</v>
      </c>
      <c r="Q563" s="139">
        <v>0.00115</v>
      </c>
      <c r="R563" s="139">
        <f>Q563*H563</f>
        <v>0.059075499999999996</v>
      </c>
      <c r="S563" s="139">
        <v>0</v>
      </c>
      <c r="T563" s="140">
        <f>S563*H563</f>
        <v>0</v>
      </c>
      <c r="AR563" s="141" t="s">
        <v>405</v>
      </c>
      <c r="AT563" s="141" t="s">
        <v>240</v>
      </c>
      <c r="AU563" s="141" t="s">
        <v>81</v>
      </c>
      <c r="AY563" s="16" t="s">
        <v>210</v>
      </c>
      <c r="BE563" s="142">
        <f>IF(N563="základní",J563,0)</f>
        <v>0</v>
      </c>
      <c r="BF563" s="142">
        <f>IF(N563="snížená",J563,0)</f>
        <v>0</v>
      </c>
      <c r="BG563" s="142">
        <f>IF(N563="zákl. přenesená",J563,0)</f>
        <v>0</v>
      </c>
      <c r="BH563" s="142">
        <f>IF(N563="sníž. přenesená",J563,0)</f>
        <v>0</v>
      </c>
      <c r="BI563" s="142">
        <f>IF(N563="nulová",J563,0)</f>
        <v>0</v>
      </c>
      <c r="BJ563" s="16" t="s">
        <v>79</v>
      </c>
      <c r="BK563" s="142">
        <f>ROUND(I563*H563,2)</f>
        <v>0</v>
      </c>
      <c r="BL563" s="16" t="s">
        <v>311</v>
      </c>
      <c r="BM563" s="141" t="s">
        <v>3126</v>
      </c>
    </row>
    <row r="564" spans="2:47" s="1" customFormat="1" ht="19.2">
      <c r="B564" s="31"/>
      <c r="D564" s="143" t="s">
        <v>219</v>
      </c>
      <c r="F564" s="144" t="s">
        <v>2563</v>
      </c>
      <c r="I564" s="145"/>
      <c r="L564" s="31"/>
      <c r="M564" s="146"/>
      <c r="T564" s="52"/>
      <c r="AT564" s="16" t="s">
        <v>219</v>
      </c>
      <c r="AU564" s="16" t="s">
        <v>81</v>
      </c>
    </row>
    <row r="565" spans="2:47" s="1" customFormat="1" ht="19.2">
      <c r="B565" s="31"/>
      <c r="D565" s="143" t="s">
        <v>315</v>
      </c>
      <c r="F565" s="166" t="s">
        <v>1269</v>
      </c>
      <c r="I565" s="145"/>
      <c r="L565" s="31"/>
      <c r="M565" s="146"/>
      <c r="T565" s="52"/>
      <c r="AT565" s="16" t="s">
        <v>315</v>
      </c>
      <c r="AU565" s="16" t="s">
        <v>81</v>
      </c>
    </row>
    <row r="566" spans="2:51" s="12" customFormat="1" ht="10.2">
      <c r="B566" s="149"/>
      <c r="D566" s="143" t="s">
        <v>223</v>
      </c>
      <c r="F566" s="151" t="s">
        <v>3127</v>
      </c>
      <c r="H566" s="152">
        <v>51.37</v>
      </c>
      <c r="I566" s="153"/>
      <c r="L566" s="149"/>
      <c r="M566" s="154"/>
      <c r="T566" s="155"/>
      <c r="AT566" s="150" t="s">
        <v>223</v>
      </c>
      <c r="AU566" s="150" t="s">
        <v>81</v>
      </c>
      <c r="AV566" s="12" t="s">
        <v>81</v>
      </c>
      <c r="AW566" s="12" t="s">
        <v>4</v>
      </c>
      <c r="AX566" s="12" t="s">
        <v>79</v>
      </c>
      <c r="AY566" s="150" t="s">
        <v>210</v>
      </c>
    </row>
    <row r="567" spans="2:65" s="1" customFormat="1" ht="16.5" customHeight="1">
      <c r="B567" s="31"/>
      <c r="C567" s="130" t="s">
        <v>1013</v>
      </c>
      <c r="D567" s="130" t="s">
        <v>212</v>
      </c>
      <c r="E567" s="131" t="s">
        <v>1260</v>
      </c>
      <c r="F567" s="132" t="s">
        <v>1261</v>
      </c>
      <c r="G567" s="133" t="s">
        <v>229</v>
      </c>
      <c r="H567" s="134">
        <v>10.5</v>
      </c>
      <c r="I567" s="135"/>
      <c r="J567" s="136">
        <f>ROUND(I567*H567,2)</f>
        <v>0</v>
      </c>
      <c r="K567" s="132" t="s">
        <v>216</v>
      </c>
      <c r="L567" s="31"/>
      <c r="M567" s="137" t="s">
        <v>19</v>
      </c>
      <c r="N567" s="138" t="s">
        <v>43</v>
      </c>
      <c r="P567" s="139">
        <f>O567*H567</f>
        <v>0</v>
      </c>
      <c r="Q567" s="139">
        <v>0.0003</v>
      </c>
      <c r="R567" s="139">
        <f>Q567*H567</f>
        <v>0.0031499999999999996</v>
      </c>
      <c r="S567" s="139">
        <v>0</v>
      </c>
      <c r="T567" s="140">
        <f>S567*H567</f>
        <v>0</v>
      </c>
      <c r="AR567" s="141" t="s">
        <v>311</v>
      </c>
      <c r="AT567" s="141" t="s">
        <v>212</v>
      </c>
      <c r="AU567" s="141" t="s">
        <v>81</v>
      </c>
      <c r="AY567" s="16" t="s">
        <v>210</v>
      </c>
      <c r="BE567" s="142">
        <f>IF(N567="základní",J567,0)</f>
        <v>0</v>
      </c>
      <c r="BF567" s="142">
        <f>IF(N567="snížená",J567,0)</f>
        <v>0</v>
      </c>
      <c r="BG567" s="142">
        <f>IF(N567="zákl. přenesená",J567,0)</f>
        <v>0</v>
      </c>
      <c r="BH567" s="142">
        <f>IF(N567="sníž. přenesená",J567,0)</f>
        <v>0</v>
      </c>
      <c r="BI567" s="142">
        <f>IF(N567="nulová",J567,0)</f>
        <v>0</v>
      </c>
      <c r="BJ567" s="16" t="s">
        <v>79</v>
      </c>
      <c r="BK567" s="142">
        <f>ROUND(I567*H567,2)</f>
        <v>0</v>
      </c>
      <c r="BL567" s="16" t="s">
        <v>311</v>
      </c>
      <c r="BM567" s="141" t="s">
        <v>3128</v>
      </c>
    </row>
    <row r="568" spans="2:47" s="1" customFormat="1" ht="19.2">
      <c r="B568" s="31"/>
      <c r="D568" s="143" t="s">
        <v>219</v>
      </c>
      <c r="F568" s="144" t="s">
        <v>1263</v>
      </c>
      <c r="I568" s="145"/>
      <c r="L568" s="31"/>
      <c r="M568" s="146"/>
      <c r="T568" s="52"/>
      <c r="AT568" s="16" t="s">
        <v>219</v>
      </c>
      <c r="AU568" s="16" t="s">
        <v>81</v>
      </c>
    </row>
    <row r="569" spans="2:47" s="1" customFormat="1" ht="10.2">
      <c r="B569" s="31"/>
      <c r="D569" s="147" t="s">
        <v>221</v>
      </c>
      <c r="F569" s="148" t="s">
        <v>1264</v>
      </c>
      <c r="I569" s="145"/>
      <c r="L569" s="31"/>
      <c r="M569" s="146"/>
      <c r="T569" s="52"/>
      <c r="AT569" s="16" t="s">
        <v>221</v>
      </c>
      <c r="AU569" s="16" t="s">
        <v>81</v>
      </c>
    </row>
    <row r="570" spans="2:51" s="12" customFormat="1" ht="10.2">
      <c r="B570" s="149"/>
      <c r="D570" s="143" t="s">
        <v>223</v>
      </c>
      <c r="E570" s="150" t="s">
        <v>19</v>
      </c>
      <c r="F570" s="151" t="s">
        <v>3058</v>
      </c>
      <c r="H570" s="152">
        <v>10.5</v>
      </c>
      <c r="I570" s="153"/>
      <c r="L570" s="149"/>
      <c r="M570" s="154"/>
      <c r="T570" s="155"/>
      <c r="AT570" s="150" t="s">
        <v>223</v>
      </c>
      <c r="AU570" s="150" t="s">
        <v>81</v>
      </c>
      <c r="AV570" s="12" t="s">
        <v>81</v>
      </c>
      <c r="AW570" s="12" t="s">
        <v>33</v>
      </c>
      <c r="AX570" s="12" t="s">
        <v>79</v>
      </c>
      <c r="AY570" s="150" t="s">
        <v>210</v>
      </c>
    </row>
    <row r="571" spans="2:65" s="1" customFormat="1" ht="16.5" customHeight="1">
      <c r="B571" s="31"/>
      <c r="C571" s="156" t="s">
        <v>1019</v>
      </c>
      <c r="D571" s="156" t="s">
        <v>240</v>
      </c>
      <c r="E571" s="157" t="s">
        <v>1266</v>
      </c>
      <c r="F571" s="158" t="s">
        <v>1267</v>
      </c>
      <c r="G571" s="159" t="s">
        <v>229</v>
      </c>
      <c r="H571" s="160">
        <v>11.55</v>
      </c>
      <c r="I571" s="161"/>
      <c r="J571" s="162">
        <f>ROUND(I571*H571,2)</f>
        <v>0</v>
      </c>
      <c r="K571" s="158" t="s">
        <v>216</v>
      </c>
      <c r="L571" s="163"/>
      <c r="M571" s="164" t="s">
        <v>19</v>
      </c>
      <c r="N571" s="165" t="s">
        <v>43</v>
      </c>
      <c r="P571" s="139">
        <f>O571*H571</f>
        <v>0</v>
      </c>
      <c r="Q571" s="139">
        <v>0.00283</v>
      </c>
      <c r="R571" s="139">
        <f>Q571*H571</f>
        <v>0.0326865</v>
      </c>
      <c r="S571" s="139">
        <v>0</v>
      </c>
      <c r="T571" s="140">
        <f>S571*H571</f>
        <v>0</v>
      </c>
      <c r="AR571" s="141" t="s">
        <v>405</v>
      </c>
      <c r="AT571" s="141" t="s">
        <v>240</v>
      </c>
      <c r="AU571" s="141" t="s">
        <v>81</v>
      </c>
      <c r="AY571" s="16" t="s">
        <v>210</v>
      </c>
      <c r="BE571" s="142">
        <f>IF(N571="základní",J571,0)</f>
        <v>0</v>
      </c>
      <c r="BF571" s="142">
        <f>IF(N571="snížená",J571,0)</f>
        <v>0</v>
      </c>
      <c r="BG571" s="142">
        <f>IF(N571="zákl. přenesená",J571,0)</f>
        <v>0</v>
      </c>
      <c r="BH571" s="142">
        <f>IF(N571="sníž. přenesená",J571,0)</f>
        <v>0</v>
      </c>
      <c r="BI571" s="142">
        <f>IF(N571="nulová",J571,0)</f>
        <v>0</v>
      </c>
      <c r="BJ571" s="16" t="s">
        <v>79</v>
      </c>
      <c r="BK571" s="142">
        <f>ROUND(I571*H571,2)</f>
        <v>0</v>
      </c>
      <c r="BL571" s="16" t="s">
        <v>311</v>
      </c>
      <c r="BM571" s="141" t="s">
        <v>3129</v>
      </c>
    </row>
    <row r="572" spans="2:47" s="1" customFormat="1" ht="10.2">
      <c r="B572" s="31"/>
      <c r="D572" s="143" t="s">
        <v>219</v>
      </c>
      <c r="F572" s="144" t="s">
        <v>1267</v>
      </c>
      <c r="I572" s="145"/>
      <c r="L572" s="31"/>
      <c r="M572" s="146"/>
      <c r="T572" s="52"/>
      <c r="AT572" s="16" t="s">
        <v>219</v>
      </c>
      <c r="AU572" s="16" t="s">
        <v>81</v>
      </c>
    </row>
    <row r="573" spans="2:47" s="1" customFormat="1" ht="19.2">
      <c r="B573" s="31"/>
      <c r="D573" s="143" t="s">
        <v>315</v>
      </c>
      <c r="F573" s="166" t="s">
        <v>1269</v>
      </c>
      <c r="I573" s="145"/>
      <c r="L573" s="31"/>
      <c r="M573" s="146"/>
      <c r="T573" s="52"/>
      <c r="AT573" s="16" t="s">
        <v>315</v>
      </c>
      <c r="AU573" s="16" t="s">
        <v>81</v>
      </c>
    </row>
    <row r="574" spans="2:51" s="12" customFormat="1" ht="10.2">
      <c r="B574" s="149"/>
      <c r="D574" s="143" t="s">
        <v>223</v>
      </c>
      <c r="F574" s="151" t="s">
        <v>3130</v>
      </c>
      <c r="H574" s="152">
        <v>11.55</v>
      </c>
      <c r="I574" s="153"/>
      <c r="L574" s="149"/>
      <c r="M574" s="154"/>
      <c r="T574" s="155"/>
      <c r="AT574" s="150" t="s">
        <v>223</v>
      </c>
      <c r="AU574" s="150" t="s">
        <v>81</v>
      </c>
      <c r="AV574" s="12" t="s">
        <v>81</v>
      </c>
      <c r="AW574" s="12" t="s">
        <v>4</v>
      </c>
      <c r="AX574" s="12" t="s">
        <v>79</v>
      </c>
      <c r="AY574" s="150" t="s">
        <v>210</v>
      </c>
    </row>
    <row r="575" spans="2:65" s="1" customFormat="1" ht="16.5" customHeight="1">
      <c r="B575" s="31"/>
      <c r="C575" s="130" t="s">
        <v>1026</v>
      </c>
      <c r="D575" s="130" t="s">
        <v>212</v>
      </c>
      <c r="E575" s="131" t="s">
        <v>1272</v>
      </c>
      <c r="F575" s="132" t="s">
        <v>1273</v>
      </c>
      <c r="G575" s="133" t="s">
        <v>269</v>
      </c>
      <c r="H575" s="134">
        <v>49</v>
      </c>
      <c r="I575" s="135"/>
      <c r="J575" s="136">
        <f>ROUND(I575*H575,2)</f>
        <v>0</v>
      </c>
      <c r="K575" s="132" t="s">
        <v>216</v>
      </c>
      <c r="L575" s="31"/>
      <c r="M575" s="137" t="s">
        <v>19</v>
      </c>
      <c r="N575" s="138" t="s">
        <v>43</v>
      </c>
      <c r="P575" s="139">
        <f>O575*H575</f>
        <v>0</v>
      </c>
      <c r="Q575" s="139">
        <v>1E-05</v>
      </c>
      <c r="R575" s="139">
        <f>Q575*H575</f>
        <v>0.0004900000000000001</v>
      </c>
      <c r="S575" s="139">
        <v>0</v>
      </c>
      <c r="T575" s="140">
        <f>S575*H575</f>
        <v>0</v>
      </c>
      <c r="AR575" s="141" t="s">
        <v>311</v>
      </c>
      <c r="AT575" s="141" t="s">
        <v>212</v>
      </c>
      <c r="AU575" s="141" t="s">
        <v>81</v>
      </c>
      <c r="AY575" s="16" t="s">
        <v>210</v>
      </c>
      <c r="BE575" s="142">
        <f>IF(N575="základní",J575,0)</f>
        <v>0</v>
      </c>
      <c r="BF575" s="142">
        <f>IF(N575="snížená",J575,0)</f>
        <v>0</v>
      </c>
      <c r="BG575" s="142">
        <f>IF(N575="zákl. přenesená",J575,0)</f>
        <v>0</v>
      </c>
      <c r="BH575" s="142">
        <f>IF(N575="sníž. přenesená",J575,0)</f>
        <v>0</v>
      </c>
      <c r="BI575" s="142">
        <f>IF(N575="nulová",J575,0)</f>
        <v>0</v>
      </c>
      <c r="BJ575" s="16" t="s">
        <v>79</v>
      </c>
      <c r="BK575" s="142">
        <f>ROUND(I575*H575,2)</f>
        <v>0</v>
      </c>
      <c r="BL575" s="16" t="s">
        <v>311</v>
      </c>
      <c r="BM575" s="141" t="s">
        <v>3131</v>
      </c>
    </row>
    <row r="576" spans="2:47" s="1" customFormat="1" ht="10.2">
      <c r="B576" s="31"/>
      <c r="D576" s="143" t="s">
        <v>219</v>
      </c>
      <c r="F576" s="144" t="s">
        <v>1275</v>
      </c>
      <c r="I576" s="145"/>
      <c r="L576" s="31"/>
      <c r="M576" s="146"/>
      <c r="T576" s="52"/>
      <c r="AT576" s="16" t="s">
        <v>219</v>
      </c>
      <c r="AU576" s="16" t="s">
        <v>81</v>
      </c>
    </row>
    <row r="577" spans="2:47" s="1" customFormat="1" ht="10.2">
      <c r="B577" s="31"/>
      <c r="D577" s="147" t="s">
        <v>221</v>
      </c>
      <c r="F577" s="148" t="s">
        <v>1276</v>
      </c>
      <c r="I577" s="145"/>
      <c r="L577" s="31"/>
      <c r="M577" s="146"/>
      <c r="T577" s="52"/>
      <c r="AT577" s="16" t="s">
        <v>221</v>
      </c>
      <c r="AU577" s="16" t="s">
        <v>81</v>
      </c>
    </row>
    <row r="578" spans="2:51" s="12" customFormat="1" ht="10.2">
      <c r="B578" s="149"/>
      <c r="D578" s="143" t="s">
        <v>223</v>
      </c>
      <c r="E578" s="150" t="s">
        <v>19</v>
      </c>
      <c r="F578" s="151" t="s">
        <v>521</v>
      </c>
      <c r="H578" s="152">
        <v>49</v>
      </c>
      <c r="I578" s="153"/>
      <c r="L578" s="149"/>
      <c r="M578" s="154"/>
      <c r="T578" s="155"/>
      <c r="AT578" s="150" t="s">
        <v>223</v>
      </c>
      <c r="AU578" s="150" t="s">
        <v>81</v>
      </c>
      <c r="AV578" s="12" t="s">
        <v>81</v>
      </c>
      <c r="AW578" s="12" t="s">
        <v>33</v>
      </c>
      <c r="AX578" s="12" t="s">
        <v>79</v>
      </c>
      <c r="AY578" s="150" t="s">
        <v>210</v>
      </c>
    </row>
    <row r="579" spans="2:65" s="1" customFormat="1" ht="16.5" customHeight="1">
      <c r="B579" s="31"/>
      <c r="C579" s="156" t="s">
        <v>1033</v>
      </c>
      <c r="D579" s="156" t="s">
        <v>240</v>
      </c>
      <c r="E579" s="157" t="s">
        <v>1278</v>
      </c>
      <c r="F579" s="158" t="s">
        <v>1279</v>
      </c>
      <c r="G579" s="159" t="s">
        <v>269</v>
      </c>
      <c r="H579" s="160">
        <v>49.98</v>
      </c>
      <c r="I579" s="161"/>
      <c r="J579" s="162">
        <f>ROUND(I579*H579,2)</f>
        <v>0</v>
      </c>
      <c r="K579" s="158" t="s">
        <v>216</v>
      </c>
      <c r="L579" s="163"/>
      <c r="M579" s="164" t="s">
        <v>19</v>
      </c>
      <c r="N579" s="165" t="s">
        <v>43</v>
      </c>
      <c r="P579" s="139">
        <f>O579*H579</f>
        <v>0</v>
      </c>
      <c r="Q579" s="139">
        <v>0.00035</v>
      </c>
      <c r="R579" s="139">
        <f>Q579*H579</f>
        <v>0.017492999999999998</v>
      </c>
      <c r="S579" s="139">
        <v>0</v>
      </c>
      <c r="T579" s="140">
        <f>S579*H579</f>
        <v>0</v>
      </c>
      <c r="AR579" s="141" t="s">
        <v>405</v>
      </c>
      <c r="AT579" s="141" t="s">
        <v>240</v>
      </c>
      <c r="AU579" s="141" t="s">
        <v>81</v>
      </c>
      <c r="AY579" s="16" t="s">
        <v>210</v>
      </c>
      <c r="BE579" s="142">
        <f>IF(N579="základní",J579,0)</f>
        <v>0</v>
      </c>
      <c r="BF579" s="142">
        <f>IF(N579="snížená",J579,0)</f>
        <v>0</v>
      </c>
      <c r="BG579" s="142">
        <f>IF(N579="zákl. přenesená",J579,0)</f>
        <v>0</v>
      </c>
      <c r="BH579" s="142">
        <f>IF(N579="sníž. přenesená",J579,0)</f>
        <v>0</v>
      </c>
      <c r="BI579" s="142">
        <f>IF(N579="nulová",J579,0)</f>
        <v>0</v>
      </c>
      <c r="BJ579" s="16" t="s">
        <v>79</v>
      </c>
      <c r="BK579" s="142">
        <f>ROUND(I579*H579,2)</f>
        <v>0</v>
      </c>
      <c r="BL579" s="16" t="s">
        <v>311</v>
      </c>
      <c r="BM579" s="141" t="s">
        <v>3132</v>
      </c>
    </row>
    <row r="580" spans="2:47" s="1" customFormat="1" ht="10.2">
      <c r="B580" s="31"/>
      <c r="D580" s="143" t="s">
        <v>219</v>
      </c>
      <c r="F580" s="144" t="s">
        <v>1279</v>
      </c>
      <c r="I580" s="145"/>
      <c r="L580" s="31"/>
      <c r="M580" s="146"/>
      <c r="T580" s="52"/>
      <c r="AT580" s="16" t="s">
        <v>219</v>
      </c>
      <c r="AU580" s="16" t="s">
        <v>81</v>
      </c>
    </row>
    <row r="581" spans="2:51" s="12" customFormat="1" ht="10.2">
      <c r="B581" s="149"/>
      <c r="D581" s="143" t="s">
        <v>223</v>
      </c>
      <c r="F581" s="151" t="s">
        <v>3133</v>
      </c>
      <c r="H581" s="152">
        <v>49.98</v>
      </c>
      <c r="I581" s="153"/>
      <c r="L581" s="149"/>
      <c r="M581" s="154"/>
      <c r="T581" s="155"/>
      <c r="AT581" s="150" t="s">
        <v>223</v>
      </c>
      <c r="AU581" s="150" t="s">
        <v>81</v>
      </c>
      <c r="AV581" s="12" t="s">
        <v>81</v>
      </c>
      <c r="AW581" s="12" t="s">
        <v>4</v>
      </c>
      <c r="AX581" s="12" t="s">
        <v>79</v>
      </c>
      <c r="AY581" s="150" t="s">
        <v>210</v>
      </c>
    </row>
    <row r="582" spans="2:65" s="1" customFormat="1" ht="24.15" customHeight="1">
      <c r="B582" s="31"/>
      <c r="C582" s="130" t="s">
        <v>1040</v>
      </c>
      <c r="D582" s="130" t="s">
        <v>212</v>
      </c>
      <c r="E582" s="131" t="s">
        <v>1283</v>
      </c>
      <c r="F582" s="132" t="s">
        <v>1284</v>
      </c>
      <c r="G582" s="133" t="s">
        <v>269</v>
      </c>
      <c r="H582" s="134">
        <v>13</v>
      </c>
      <c r="I582" s="135"/>
      <c r="J582" s="136">
        <f>ROUND(I582*H582,2)</f>
        <v>0</v>
      </c>
      <c r="K582" s="132" t="s">
        <v>216</v>
      </c>
      <c r="L582" s="31"/>
      <c r="M582" s="137" t="s">
        <v>19</v>
      </c>
      <c r="N582" s="138" t="s">
        <v>43</v>
      </c>
      <c r="P582" s="139">
        <f>O582*H582</f>
        <v>0</v>
      </c>
      <c r="Q582" s="139">
        <v>5E-05</v>
      </c>
      <c r="R582" s="139">
        <f>Q582*H582</f>
        <v>0.0006500000000000001</v>
      </c>
      <c r="S582" s="139">
        <v>0</v>
      </c>
      <c r="T582" s="140">
        <f>S582*H582</f>
        <v>0</v>
      </c>
      <c r="AR582" s="141" t="s">
        <v>311</v>
      </c>
      <c r="AT582" s="141" t="s">
        <v>212</v>
      </c>
      <c r="AU582" s="141" t="s">
        <v>81</v>
      </c>
      <c r="AY582" s="16" t="s">
        <v>210</v>
      </c>
      <c r="BE582" s="142">
        <f>IF(N582="základní",J582,0)</f>
        <v>0</v>
      </c>
      <c r="BF582" s="142">
        <f>IF(N582="snížená",J582,0)</f>
        <v>0</v>
      </c>
      <c r="BG582" s="142">
        <f>IF(N582="zákl. přenesená",J582,0)</f>
        <v>0</v>
      </c>
      <c r="BH582" s="142">
        <f>IF(N582="sníž. přenesená",J582,0)</f>
        <v>0</v>
      </c>
      <c r="BI582" s="142">
        <f>IF(N582="nulová",J582,0)</f>
        <v>0</v>
      </c>
      <c r="BJ582" s="16" t="s">
        <v>79</v>
      </c>
      <c r="BK582" s="142">
        <f>ROUND(I582*H582,2)</f>
        <v>0</v>
      </c>
      <c r="BL582" s="16" t="s">
        <v>311</v>
      </c>
      <c r="BM582" s="141" t="s">
        <v>3134</v>
      </c>
    </row>
    <row r="583" spans="2:47" s="1" customFormat="1" ht="19.2">
      <c r="B583" s="31"/>
      <c r="D583" s="143" t="s">
        <v>219</v>
      </c>
      <c r="F583" s="144" t="s">
        <v>1286</v>
      </c>
      <c r="I583" s="145"/>
      <c r="L583" s="31"/>
      <c r="M583" s="146"/>
      <c r="T583" s="52"/>
      <c r="AT583" s="16" t="s">
        <v>219</v>
      </c>
      <c r="AU583" s="16" t="s">
        <v>81</v>
      </c>
    </row>
    <row r="584" spans="2:47" s="1" customFormat="1" ht="10.2">
      <c r="B584" s="31"/>
      <c r="D584" s="147" t="s">
        <v>221</v>
      </c>
      <c r="F584" s="148" t="s">
        <v>1287</v>
      </c>
      <c r="I584" s="145"/>
      <c r="L584" s="31"/>
      <c r="M584" s="146"/>
      <c r="T584" s="52"/>
      <c r="AT584" s="16" t="s">
        <v>221</v>
      </c>
      <c r="AU584" s="16" t="s">
        <v>81</v>
      </c>
    </row>
    <row r="585" spans="2:65" s="1" customFormat="1" ht="16.5" customHeight="1">
      <c r="B585" s="31"/>
      <c r="C585" s="156" t="s">
        <v>1047</v>
      </c>
      <c r="D585" s="156" t="s">
        <v>240</v>
      </c>
      <c r="E585" s="157" t="s">
        <v>1289</v>
      </c>
      <c r="F585" s="158" t="s">
        <v>1290</v>
      </c>
      <c r="G585" s="159" t="s">
        <v>269</v>
      </c>
      <c r="H585" s="160">
        <v>13</v>
      </c>
      <c r="I585" s="161"/>
      <c r="J585" s="162">
        <f>ROUND(I585*H585,2)</f>
        <v>0</v>
      </c>
      <c r="K585" s="158" t="s">
        <v>216</v>
      </c>
      <c r="L585" s="163"/>
      <c r="M585" s="164" t="s">
        <v>19</v>
      </c>
      <c r="N585" s="165" t="s">
        <v>43</v>
      </c>
      <c r="P585" s="139">
        <f>O585*H585</f>
        <v>0</v>
      </c>
      <c r="Q585" s="139">
        <v>0.00027</v>
      </c>
      <c r="R585" s="139">
        <f>Q585*H585</f>
        <v>0.00351</v>
      </c>
      <c r="S585" s="139">
        <v>0</v>
      </c>
      <c r="T585" s="140">
        <f>S585*H585</f>
        <v>0</v>
      </c>
      <c r="AR585" s="141" t="s">
        <v>405</v>
      </c>
      <c r="AT585" s="141" t="s">
        <v>240</v>
      </c>
      <c r="AU585" s="141" t="s">
        <v>81</v>
      </c>
      <c r="AY585" s="16" t="s">
        <v>210</v>
      </c>
      <c r="BE585" s="142">
        <f>IF(N585="základní",J585,0)</f>
        <v>0</v>
      </c>
      <c r="BF585" s="142">
        <f>IF(N585="snížená",J585,0)</f>
        <v>0</v>
      </c>
      <c r="BG585" s="142">
        <f>IF(N585="zákl. přenesená",J585,0)</f>
        <v>0</v>
      </c>
      <c r="BH585" s="142">
        <f>IF(N585="sníž. přenesená",J585,0)</f>
        <v>0</v>
      </c>
      <c r="BI585" s="142">
        <f>IF(N585="nulová",J585,0)</f>
        <v>0</v>
      </c>
      <c r="BJ585" s="16" t="s">
        <v>79</v>
      </c>
      <c r="BK585" s="142">
        <f>ROUND(I585*H585,2)</f>
        <v>0</v>
      </c>
      <c r="BL585" s="16" t="s">
        <v>311</v>
      </c>
      <c r="BM585" s="141" t="s">
        <v>3135</v>
      </c>
    </row>
    <row r="586" spans="2:47" s="1" customFormat="1" ht="10.2">
      <c r="B586" s="31"/>
      <c r="D586" s="143" t="s">
        <v>219</v>
      </c>
      <c r="F586" s="144" t="s">
        <v>1290</v>
      </c>
      <c r="I586" s="145"/>
      <c r="L586" s="31"/>
      <c r="M586" s="146"/>
      <c r="T586" s="52"/>
      <c r="AT586" s="16" t="s">
        <v>219</v>
      </c>
      <c r="AU586" s="16" t="s">
        <v>81</v>
      </c>
    </row>
    <row r="587" spans="2:65" s="1" customFormat="1" ht="24.15" customHeight="1">
      <c r="B587" s="31"/>
      <c r="C587" s="130" t="s">
        <v>1053</v>
      </c>
      <c r="D587" s="130" t="s">
        <v>212</v>
      </c>
      <c r="E587" s="131" t="s">
        <v>1293</v>
      </c>
      <c r="F587" s="132" t="s">
        <v>1294</v>
      </c>
      <c r="G587" s="133" t="s">
        <v>332</v>
      </c>
      <c r="H587" s="134">
        <v>0.378</v>
      </c>
      <c r="I587" s="135"/>
      <c r="J587" s="136">
        <f>ROUND(I587*H587,2)</f>
        <v>0</v>
      </c>
      <c r="K587" s="132" t="s">
        <v>216</v>
      </c>
      <c r="L587" s="31"/>
      <c r="M587" s="137" t="s">
        <v>19</v>
      </c>
      <c r="N587" s="138" t="s">
        <v>43</v>
      </c>
      <c r="P587" s="139">
        <f>O587*H587</f>
        <v>0</v>
      </c>
      <c r="Q587" s="139">
        <v>0</v>
      </c>
      <c r="R587" s="139">
        <f>Q587*H587</f>
        <v>0</v>
      </c>
      <c r="S587" s="139">
        <v>0</v>
      </c>
      <c r="T587" s="140">
        <f>S587*H587</f>
        <v>0</v>
      </c>
      <c r="AR587" s="141" t="s">
        <v>311</v>
      </c>
      <c r="AT587" s="141" t="s">
        <v>212</v>
      </c>
      <c r="AU587" s="141" t="s">
        <v>81</v>
      </c>
      <c r="AY587" s="16" t="s">
        <v>210</v>
      </c>
      <c r="BE587" s="142">
        <f>IF(N587="základní",J587,0)</f>
        <v>0</v>
      </c>
      <c r="BF587" s="142">
        <f>IF(N587="snížená",J587,0)</f>
        <v>0</v>
      </c>
      <c r="BG587" s="142">
        <f>IF(N587="zákl. přenesená",J587,0)</f>
        <v>0</v>
      </c>
      <c r="BH587" s="142">
        <f>IF(N587="sníž. přenesená",J587,0)</f>
        <v>0</v>
      </c>
      <c r="BI587" s="142">
        <f>IF(N587="nulová",J587,0)</f>
        <v>0</v>
      </c>
      <c r="BJ587" s="16" t="s">
        <v>79</v>
      </c>
      <c r="BK587" s="142">
        <f>ROUND(I587*H587,2)</f>
        <v>0</v>
      </c>
      <c r="BL587" s="16" t="s">
        <v>311</v>
      </c>
      <c r="BM587" s="141" t="s">
        <v>3136</v>
      </c>
    </row>
    <row r="588" spans="2:47" s="1" customFormat="1" ht="28.8">
      <c r="B588" s="31"/>
      <c r="D588" s="143" t="s">
        <v>219</v>
      </c>
      <c r="F588" s="144" t="s">
        <v>1296</v>
      </c>
      <c r="I588" s="145"/>
      <c r="L588" s="31"/>
      <c r="M588" s="146"/>
      <c r="T588" s="52"/>
      <c r="AT588" s="16" t="s">
        <v>219</v>
      </c>
      <c r="AU588" s="16" t="s">
        <v>81</v>
      </c>
    </row>
    <row r="589" spans="2:47" s="1" customFormat="1" ht="10.2">
      <c r="B589" s="31"/>
      <c r="D589" s="147" t="s">
        <v>221</v>
      </c>
      <c r="F589" s="148" t="s">
        <v>1297</v>
      </c>
      <c r="I589" s="145"/>
      <c r="L589" s="31"/>
      <c r="M589" s="146"/>
      <c r="T589" s="52"/>
      <c r="AT589" s="16" t="s">
        <v>221</v>
      </c>
      <c r="AU589" s="16" t="s">
        <v>81</v>
      </c>
    </row>
    <row r="590" spans="2:63" s="11" customFormat="1" ht="22.8" customHeight="1">
      <c r="B590" s="118"/>
      <c r="D590" s="119" t="s">
        <v>71</v>
      </c>
      <c r="E590" s="128" t="s">
        <v>1298</v>
      </c>
      <c r="F590" s="128" t="s">
        <v>1299</v>
      </c>
      <c r="I590" s="121"/>
      <c r="J590" s="129">
        <f>BK590</f>
        <v>0</v>
      </c>
      <c r="L590" s="118"/>
      <c r="M590" s="123"/>
      <c r="P590" s="124">
        <f>SUM(P591:P614)</f>
        <v>0</v>
      </c>
      <c r="R590" s="124">
        <f>SUM(R591:R614)</f>
        <v>0.8837619999999999</v>
      </c>
      <c r="T590" s="125">
        <f>SUM(T591:T614)</f>
        <v>0</v>
      </c>
      <c r="AR590" s="119" t="s">
        <v>81</v>
      </c>
      <c r="AT590" s="126" t="s">
        <v>71</v>
      </c>
      <c r="AU590" s="126" t="s">
        <v>79</v>
      </c>
      <c r="AY590" s="119" t="s">
        <v>210</v>
      </c>
      <c r="BK590" s="127">
        <f>SUM(BK591:BK614)</f>
        <v>0</v>
      </c>
    </row>
    <row r="591" spans="2:65" s="1" customFormat="1" ht="16.5" customHeight="1">
      <c r="B591" s="31"/>
      <c r="C591" s="130" t="s">
        <v>1057</v>
      </c>
      <c r="D591" s="130" t="s">
        <v>212</v>
      </c>
      <c r="E591" s="131" t="s">
        <v>1301</v>
      </c>
      <c r="F591" s="132" t="s">
        <v>1302</v>
      </c>
      <c r="G591" s="133" t="s">
        <v>229</v>
      </c>
      <c r="H591" s="134">
        <v>27.2</v>
      </c>
      <c r="I591" s="135"/>
      <c r="J591" s="136">
        <f>ROUND(I591*H591,2)</f>
        <v>0</v>
      </c>
      <c r="K591" s="132" t="s">
        <v>216</v>
      </c>
      <c r="L591" s="31"/>
      <c r="M591" s="137" t="s">
        <v>19</v>
      </c>
      <c r="N591" s="138" t="s">
        <v>43</v>
      </c>
      <c r="P591" s="139">
        <f>O591*H591</f>
        <v>0</v>
      </c>
      <c r="Q591" s="139">
        <v>0</v>
      </c>
      <c r="R591" s="139">
        <f>Q591*H591</f>
        <v>0</v>
      </c>
      <c r="S591" s="139">
        <v>0</v>
      </c>
      <c r="T591" s="140">
        <f>S591*H591</f>
        <v>0</v>
      </c>
      <c r="AR591" s="141" t="s">
        <v>311</v>
      </c>
      <c r="AT591" s="141" t="s">
        <v>212</v>
      </c>
      <c r="AU591" s="141" t="s">
        <v>81</v>
      </c>
      <c r="AY591" s="16" t="s">
        <v>210</v>
      </c>
      <c r="BE591" s="142">
        <f>IF(N591="základní",J591,0)</f>
        <v>0</v>
      </c>
      <c r="BF591" s="142">
        <f>IF(N591="snížená",J591,0)</f>
        <v>0</v>
      </c>
      <c r="BG591" s="142">
        <f>IF(N591="zákl. přenesená",J591,0)</f>
        <v>0</v>
      </c>
      <c r="BH591" s="142">
        <f>IF(N591="sníž. přenesená",J591,0)</f>
        <v>0</v>
      </c>
      <c r="BI591" s="142">
        <f>IF(N591="nulová",J591,0)</f>
        <v>0</v>
      </c>
      <c r="BJ591" s="16" t="s">
        <v>79</v>
      </c>
      <c r="BK591" s="142">
        <f>ROUND(I591*H591,2)</f>
        <v>0</v>
      </c>
      <c r="BL591" s="16" t="s">
        <v>311</v>
      </c>
      <c r="BM591" s="141" t="s">
        <v>3137</v>
      </c>
    </row>
    <row r="592" spans="2:47" s="1" customFormat="1" ht="19.2">
      <c r="B592" s="31"/>
      <c r="D592" s="143" t="s">
        <v>219</v>
      </c>
      <c r="F592" s="144" t="s">
        <v>1304</v>
      </c>
      <c r="I592" s="145"/>
      <c r="L592" s="31"/>
      <c r="M592" s="146"/>
      <c r="T592" s="52"/>
      <c r="AT592" s="16" t="s">
        <v>219</v>
      </c>
      <c r="AU592" s="16" t="s">
        <v>81</v>
      </c>
    </row>
    <row r="593" spans="2:47" s="1" customFormat="1" ht="10.2">
      <c r="B593" s="31"/>
      <c r="D593" s="147" t="s">
        <v>221</v>
      </c>
      <c r="F593" s="148" t="s">
        <v>1305</v>
      </c>
      <c r="I593" s="145"/>
      <c r="L593" s="31"/>
      <c r="M593" s="146"/>
      <c r="T593" s="52"/>
      <c r="AT593" s="16" t="s">
        <v>221</v>
      </c>
      <c r="AU593" s="16" t="s">
        <v>81</v>
      </c>
    </row>
    <row r="594" spans="2:51" s="12" customFormat="1" ht="10.2">
      <c r="B594" s="149"/>
      <c r="D594" s="143" t="s">
        <v>223</v>
      </c>
      <c r="E594" s="150" t="s">
        <v>19</v>
      </c>
      <c r="F594" s="151" t="s">
        <v>3138</v>
      </c>
      <c r="H594" s="152">
        <v>15</v>
      </c>
      <c r="I594" s="153"/>
      <c r="L594" s="149"/>
      <c r="M594" s="154"/>
      <c r="T594" s="155"/>
      <c r="AT594" s="150" t="s">
        <v>223</v>
      </c>
      <c r="AU594" s="150" t="s">
        <v>81</v>
      </c>
      <c r="AV594" s="12" t="s">
        <v>81</v>
      </c>
      <c r="AW594" s="12" t="s">
        <v>33</v>
      </c>
      <c r="AX594" s="12" t="s">
        <v>72</v>
      </c>
      <c r="AY594" s="150" t="s">
        <v>210</v>
      </c>
    </row>
    <row r="595" spans="2:51" s="12" customFormat="1" ht="10.2">
      <c r="B595" s="149"/>
      <c r="D595" s="143" t="s">
        <v>223</v>
      </c>
      <c r="E595" s="150" t="s">
        <v>19</v>
      </c>
      <c r="F595" s="151" t="s">
        <v>3139</v>
      </c>
      <c r="H595" s="152">
        <v>12.2</v>
      </c>
      <c r="I595" s="153"/>
      <c r="L595" s="149"/>
      <c r="M595" s="154"/>
      <c r="T595" s="155"/>
      <c r="AT595" s="150" t="s">
        <v>223</v>
      </c>
      <c r="AU595" s="150" t="s">
        <v>81</v>
      </c>
      <c r="AV595" s="12" t="s">
        <v>81</v>
      </c>
      <c r="AW595" s="12" t="s">
        <v>33</v>
      </c>
      <c r="AX595" s="12" t="s">
        <v>72</v>
      </c>
      <c r="AY595" s="150" t="s">
        <v>210</v>
      </c>
    </row>
    <row r="596" spans="2:51" s="13" customFormat="1" ht="10.2">
      <c r="B596" s="167"/>
      <c r="D596" s="143" t="s">
        <v>223</v>
      </c>
      <c r="E596" s="168" t="s">
        <v>19</v>
      </c>
      <c r="F596" s="169" t="s">
        <v>326</v>
      </c>
      <c r="H596" s="170">
        <v>27.2</v>
      </c>
      <c r="I596" s="171"/>
      <c r="L596" s="167"/>
      <c r="M596" s="172"/>
      <c r="T596" s="173"/>
      <c r="AT596" s="168" t="s">
        <v>223</v>
      </c>
      <c r="AU596" s="168" t="s">
        <v>81</v>
      </c>
      <c r="AV596" s="13" t="s">
        <v>217</v>
      </c>
      <c r="AW596" s="13" t="s">
        <v>33</v>
      </c>
      <c r="AX596" s="13" t="s">
        <v>79</v>
      </c>
      <c r="AY596" s="168" t="s">
        <v>210</v>
      </c>
    </row>
    <row r="597" spans="2:65" s="1" customFormat="1" ht="16.5" customHeight="1">
      <c r="B597" s="31"/>
      <c r="C597" s="130" t="s">
        <v>1061</v>
      </c>
      <c r="D597" s="130" t="s">
        <v>212</v>
      </c>
      <c r="E597" s="131" t="s">
        <v>1309</v>
      </c>
      <c r="F597" s="132" t="s">
        <v>1310</v>
      </c>
      <c r="G597" s="133" t="s">
        <v>229</v>
      </c>
      <c r="H597" s="134">
        <v>27.2</v>
      </c>
      <c r="I597" s="135"/>
      <c r="J597" s="136">
        <f>ROUND(I597*H597,2)</f>
        <v>0</v>
      </c>
      <c r="K597" s="132" t="s">
        <v>216</v>
      </c>
      <c r="L597" s="31"/>
      <c r="M597" s="137" t="s">
        <v>19</v>
      </c>
      <c r="N597" s="138" t="s">
        <v>43</v>
      </c>
      <c r="P597" s="139">
        <f>O597*H597</f>
        <v>0</v>
      </c>
      <c r="Q597" s="139">
        <v>0.0003</v>
      </c>
      <c r="R597" s="139">
        <f>Q597*H597</f>
        <v>0.008159999999999999</v>
      </c>
      <c r="S597" s="139">
        <v>0</v>
      </c>
      <c r="T597" s="140">
        <f>S597*H597</f>
        <v>0</v>
      </c>
      <c r="AR597" s="141" t="s">
        <v>311</v>
      </c>
      <c r="AT597" s="141" t="s">
        <v>212</v>
      </c>
      <c r="AU597" s="141" t="s">
        <v>81</v>
      </c>
      <c r="AY597" s="16" t="s">
        <v>210</v>
      </c>
      <c r="BE597" s="142">
        <f>IF(N597="základní",J597,0)</f>
        <v>0</v>
      </c>
      <c r="BF597" s="142">
        <f>IF(N597="snížená",J597,0)</f>
        <v>0</v>
      </c>
      <c r="BG597" s="142">
        <f>IF(N597="zákl. přenesená",J597,0)</f>
        <v>0</v>
      </c>
      <c r="BH597" s="142">
        <f>IF(N597="sníž. přenesená",J597,0)</f>
        <v>0</v>
      </c>
      <c r="BI597" s="142">
        <f>IF(N597="nulová",J597,0)</f>
        <v>0</v>
      </c>
      <c r="BJ597" s="16" t="s">
        <v>79</v>
      </c>
      <c r="BK597" s="142">
        <f>ROUND(I597*H597,2)</f>
        <v>0</v>
      </c>
      <c r="BL597" s="16" t="s">
        <v>311</v>
      </c>
      <c r="BM597" s="141" t="s">
        <v>3140</v>
      </c>
    </row>
    <row r="598" spans="2:47" s="1" customFormat="1" ht="19.2">
      <c r="B598" s="31"/>
      <c r="D598" s="143" t="s">
        <v>219</v>
      </c>
      <c r="F598" s="144" t="s">
        <v>1312</v>
      </c>
      <c r="I598" s="145"/>
      <c r="L598" s="31"/>
      <c r="M598" s="146"/>
      <c r="T598" s="52"/>
      <c r="AT598" s="16" t="s">
        <v>219</v>
      </c>
      <c r="AU598" s="16" t="s">
        <v>81</v>
      </c>
    </row>
    <row r="599" spans="2:47" s="1" customFormat="1" ht="10.2">
      <c r="B599" s="31"/>
      <c r="D599" s="147" t="s">
        <v>221</v>
      </c>
      <c r="F599" s="148" t="s">
        <v>1313</v>
      </c>
      <c r="I599" s="145"/>
      <c r="L599" s="31"/>
      <c r="M599" s="146"/>
      <c r="T599" s="52"/>
      <c r="AT599" s="16" t="s">
        <v>221</v>
      </c>
      <c r="AU599" s="16" t="s">
        <v>81</v>
      </c>
    </row>
    <row r="600" spans="2:65" s="1" customFormat="1" ht="37.8" customHeight="1">
      <c r="B600" s="31"/>
      <c r="C600" s="130" t="s">
        <v>1067</v>
      </c>
      <c r="D600" s="130" t="s">
        <v>212</v>
      </c>
      <c r="E600" s="131" t="s">
        <v>1315</v>
      </c>
      <c r="F600" s="132" t="s">
        <v>1316</v>
      </c>
      <c r="G600" s="133" t="s">
        <v>229</v>
      </c>
      <c r="H600" s="134">
        <v>27.2</v>
      </c>
      <c r="I600" s="135"/>
      <c r="J600" s="136">
        <f>ROUND(I600*H600,2)</f>
        <v>0</v>
      </c>
      <c r="K600" s="132" t="s">
        <v>216</v>
      </c>
      <c r="L600" s="31"/>
      <c r="M600" s="137" t="s">
        <v>19</v>
      </c>
      <c r="N600" s="138" t="s">
        <v>43</v>
      </c>
      <c r="P600" s="139">
        <f>O600*H600</f>
        <v>0</v>
      </c>
      <c r="Q600" s="139">
        <v>0.009</v>
      </c>
      <c r="R600" s="139">
        <f>Q600*H600</f>
        <v>0.24479999999999996</v>
      </c>
      <c r="S600" s="139">
        <v>0</v>
      </c>
      <c r="T600" s="140">
        <f>S600*H600</f>
        <v>0</v>
      </c>
      <c r="AR600" s="141" t="s">
        <v>311</v>
      </c>
      <c r="AT600" s="141" t="s">
        <v>212</v>
      </c>
      <c r="AU600" s="141" t="s">
        <v>81</v>
      </c>
      <c r="AY600" s="16" t="s">
        <v>210</v>
      </c>
      <c r="BE600" s="142">
        <f>IF(N600="základní",J600,0)</f>
        <v>0</v>
      </c>
      <c r="BF600" s="142">
        <f>IF(N600="snížená",J600,0)</f>
        <v>0</v>
      </c>
      <c r="BG600" s="142">
        <f>IF(N600="zákl. přenesená",J600,0)</f>
        <v>0</v>
      </c>
      <c r="BH600" s="142">
        <f>IF(N600="sníž. přenesená",J600,0)</f>
        <v>0</v>
      </c>
      <c r="BI600" s="142">
        <f>IF(N600="nulová",J600,0)</f>
        <v>0</v>
      </c>
      <c r="BJ600" s="16" t="s">
        <v>79</v>
      </c>
      <c r="BK600" s="142">
        <f>ROUND(I600*H600,2)</f>
        <v>0</v>
      </c>
      <c r="BL600" s="16" t="s">
        <v>311</v>
      </c>
      <c r="BM600" s="141" t="s">
        <v>3141</v>
      </c>
    </row>
    <row r="601" spans="2:47" s="1" customFormat="1" ht="28.8">
      <c r="B601" s="31"/>
      <c r="D601" s="143" t="s">
        <v>219</v>
      </c>
      <c r="F601" s="144" t="s">
        <v>1318</v>
      </c>
      <c r="I601" s="145"/>
      <c r="L601" s="31"/>
      <c r="M601" s="146"/>
      <c r="T601" s="52"/>
      <c r="AT601" s="16" t="s">
        <v>219</v>
      </c>
      <c r="AU601" s="16" t="s">
        <v>81</v>
      </c>
    </row>
    <row r="602" spans="2:47" s="1" customFormat="1" ht="10.2">
      <c r="B602" s="31"/>
      <c r="D602" s="147" t="s">
        <v>221</v>
      </c>
      <c r="F602" s="148" t="s">
        <v>1319</v>
      </c>
      <c r="I602" s="145"/>
      <c r="L602" s="31"/>
      <c r="M602" s="146"/>
      <c r="T602" s="52"/>
      <c r="AT602" s="16" t="s">
        <v>221</v>
      </c>
      <c r="AU602" s="16" t="s">
        <v>81</v>
      </c>
    </row>
    <row r="603" spans="2:65" s="1" customFormat="1" ht="24.15" customHeight="1">
      <c r="B603" s="31"/>
      <c r="C603" s="156" t="s">
        <v>1071</v>
      </c>
      <c r="D603" s="156" t="s">
        <v>240</v>
      </c>
      <c r="E603" s="157" t="s">
        <v>1321</v>
      </c>
      <c r="F603" s="158" t="s">
        <v>1322</v>
      </c>
      <c r="G603" s="159" t="s">
        <v>229</v>
      </c>
      <c r="H603" s="160">
        <v>31.28</v>
      </c>
      <c r="I603" s="161"/>
      <c r="J603" s="162">
        <f>ROUND(I603*H603,2)</f>
        <v>0</v>
      </c>
      <c r="K603" s="158" t="s">
        <v>216</v>
      </c>
      <c r="L603" s="163"/>
      <c r="M603" s="164" t="s">
        <v>19</v>
      </c>
      <c r="N603" s="165" t="s">
        <v>43</v>
      </c>
      <c r="P603" s="139">
        <f>O603*H603</f>
        <v>0</v>
      </c>
      <c r="Q603" s="139">
        <v>0.02</v>
      </c>
      <c r="R603" s="139">
        <f>Q603*H603</f>
        <v>0.6256</v>
      </c>
      <c r="S603" s="139">
        <v>0</v>
      </c>
      <c r="T603" s="140">
        <f>S603*H603</f>
        <v>0</v>
      </c>
      <c r="AR603" s="141" t="s">
        <v>405</v>
      </c>
      <c r="AT603" s="141" t="s">
        <v>240</v>
      </c>
      <c r="AU603" s="141" t="s">
        <v>81</v>
      </c>
      <c r="AY603" s="16" t="s">
        <v>210</v>
      </c>
      <c r="BE603" s="142">
        <f>IF(N603="základní",J603,0)</f>
        <v>0</v>
      </c>
      <c r="BF603" s="142">
        <f>IF(N603="snížená",J603,0)</f>
        <v>0</v>
      </c>
      <c r="BG603" s="142">
        <f>IF(N603="zákl. přenesená",J603,0)</f>
        <v>0</v>
      </c>
      <c r="BH603" s="142">
        <f>IF(N603="sníž. přenesená",J603,0)</f>
        <v>0</v>
      </c>
      <c r="BI603" s="142">
        <f>IF(N603="nulová",J603,0)</f>
        <v>0</v>
      </c>
      <c r="BJ603" s="16" t="s">
        <v>79</v>
      </c>
      <c r="BK603" s="142">
        <f>ROUND(I603*H603,2)</f>
        <v>0</v>
      </c>
      <c r="BL603" s="16" t="s">
        <v>311</v>
      </c>
      <c r="BM603" s="141" t="s">
        <v>3142</v>
      </c>
    </row>
    <row r="604" spans="2:47" s="1" customFormat="1" ht="10.2">
      <c r="B604" s="31"/>
      <c r="D604" s="143" t="s">
        <v>219</v>
      </c>
      <c r="F604" s="144" t="s">
        <v>1322</v>
      </c>
      <c r="I604" s="145"/>
      <c r="L604" s="31"/>
      <c r="M604" s="146"/>
      <c r="T604" s="52"/>
      <c r="AT604" s="16" t="s">
        <v>219</v>
      </c>
      <c r="AU604" s="16" t="s">
        <v>81</v>
      </c>
    </row>
    <row r="605" spans="2:51" s="12" customFormat="1" ht="10.2">
      <c r="B605" s="149"/>
      <c r="D605" s="143" t="s">
        <v>223</v>
      </c>
      <c r="F605" s="151" t="s">
        <v>3143</v>
      </c>
      <c r="H605" s="152">
        <v>31.28</v>
      </c>
      <c r="I605" s="153"/>
      <c r="L605" s="149"/>
      <c r="M605" s="154"/>
      <c r="T605" s="155"/>
      <c r="AT605" s="150" t="s">
        <v>223</v>
      </c>
      <c r="AU605" s="150" t="s">
        <v>81</v>
      </c>
      <c r="AV605" s="12" t="s">
        <v>81</v>
      </c>
      <c r="AW605" s="12" t="s">
        <v>4</v>
      </c>
      <c r="AX605" s="12" t="s">
        <v>79</v>
      </c>
      <c r="AY605" s="150" t="s">
        <v>210</v>
      </c>
    </row>
    <row r="606" spans="2:65" s="1" customFormat="1" ht="24.15" customHeight="1">
      <c r="B606" s="31"/>
      <c r="C606" s="130" t="s">
        <v>1075</v>
      </c>
      <c r="D606" s="130" t="s">
        <v>212</v>
      </c>
      <c r="E606" s="131" t="s">
        <v>1326</v>
      </c>
      <c r="F606" s="132" t="s">
        <v>1327</v>
      </c>
      <c r="G606" s="133" t="s">
        <v>269</v>
      </c>
      <c r="H606" s="134">
        <v>17</v>
      </c>
      <c r="I606" s="135"/>
      <c r="J606" s="136">
        <f>ROUND(I606*H606,2)</f>
        <v>0</v>
      </c>
      <c r="K606" s="132" t="s">
        <v>216</v>
      </c>
      <c r="L606" s="31"/>
      <c r="M606" s="137" t="s">
        <v>19</v>
      </c>
      <c r="N606" s="138" t="s">
        <v>43</v>
      </c>
      <c r="P606" s="139">
        <f>O606*H606</f>
        <v>0</v>
      </c>
      <c r="Q606" s="139">
        <v>0.00018</v>
      </c>
      <c r="R606" s="139">
        <f>Q606*H606</f>
        <v>0.0030600000000000002</v>
      </c>
      <c r="S606" s="139">
        <v>0</v>
      </c>
      <c r="T606" s="140">
        <f>S606*H606</f>
        <v>0</v>
      </c>
      <c r="AR606" s="141" t="s">
        <v>311</v>
      </c>
      <c r="AT606" s="141" t="s">
        <v>212</v>
      </c>
      <c r="AU606" s="141" t="s">
        <v>81</v>
      </c>
      <c r="AY606" s="16" t="s">
        <v>210</v>
      </c>
      <c r="BE606" s="142">
        <f>IF(N606="základní",J606,0)</f>
        <v>0</v>
      </c>
      <c r="BF606" s="142">
        <f>IF(N606="snížená",J606,0)</f>
        <v>0</v>
      </c>
      <c r="BG606" s="142">
        <f>IF(N606="zákl. přenesená",J606,0)</f>
        <v>0</v>
      </c>
      <c r="BH606" s="142">
        <f>IF(N606="sníž. přenesená",J606,0)</f>
        <v>0</v>
      </c>
      <c r="BI606" s="142">
        <f>IF(N606="nulová",J606,0)</f>
        <v>0</v>
      </c>
      <c r="BJ606" s="16" t="s">
        <v>79</v>
      </c>
      <c r="BK606" s="142">
        <f>ROUND(I606*H606,2)</f>
        <v>0</v>
      </c>
      <c r="BL606" s="16" t="s">
        <v>311</v>
      </c>
      <c r="BM606" s="141" t="s">
        <v>3144</v>
      </c>
    </row>
    <row r="607" spans="2:47" s="1" customFormat="1" ht="19.2">
      <c r="B607" s="31"/>
      <c r="D607" s="143" t="s">
        <v>219</v>
      </c>
      <c r="F607" s="144" t="s">
        <v>1329</v>
      </c>
      <c r="I607" s="145"/>
      <c r="L607" s="31"/>
      <c r="M607" s="146"/>
      <c r="T607" s="52"/>
      <c r="AT607" s="16" t="s">
        <v>219</v>
      </c>
      <c r="AU607" s="16" t="s">
        <v>81</v>
      </c>
    </row>
    <row r="608" spans="2:47" s="1" customFormat="1" ht="10.2">
      <c r="B608" s="31"/>
      <c r="D608" s="147" t="s">
        <v>221</v>
      </c>
      <c r="F608" s="148" t="s">
        <v>1330</v>
      </c>
      <c r="I608" s="145"/>
      <c r="L608" s="31"/>
      <c r="M608" s="146"/>
      <c r="T608" s="52"/>
      <c r="AT608" s="16" t="s">
        <v>221</v>
      </c>
      <c r="AU608" s="16" t="s">
        <v>81</v>
      </c>
    </row>
    <row r="609" spans="2:65" s="1" customFormat="1" ht="16.5" customHeight="1">
      <c r="B609" s="31"/>
      <c r="C609" s="156" t="s">
        <v>1081</v>
      </c>
      <c r="D609" s="156" t="s">
        <v>240</v>
      </c>
      <c r="E609" s="157" t="s">
        <v>1332</v>
      </c>
      <c r="F609" s="158" t="s">
        <v>1333</v>
      </c>
      <c r="G609" s="159" t="s">
        <v>269</v>
      </c>
      <c r="H609" s="160">
        <v>17.85</v>
      </c>
      <c r="I609" s="161"/>
      <c r="J609" s="162">
        <f>ROUND(I609*H609,2)</f>
        <v>0</v>
      </c>
      <c r="K609" s="158" t="s">
        <v>216</v>
      </c>
      <c r="L609" s="163"/>
      <c r="M609" s="164" t="s">
        <v>19</v>
      </c>
      <c r="N609" s="165" t="s">
        <v>43</v>
      </c>
      <c r="P609" s="139">
        <f>O609*H609</f>
        <v>0</v>
      </c>
      <c r="Q609" s="139">
        <v>0.00012</v>
      </c>
      <c r="R609" s="139">
        <f>Q609*H609</f>
        <v>0.0021420000000000002</v>
      </c>
      <c r="S609" s="139">
        <v>0</v>
      </c>
      <c r="T609" s="140">
        <f>S609*H609</f>
        <v>0</v>
      </c>
      <c r="AR609" s="141" t="s">
        <v>405</v>
      </c>
      <c r="AT609" s="141" t="s">
        <v>240</v>
      </c>
      <c r="AU609" s="141" t="s">
        <v>81</v>
      </c>
      <c r="AY609" s="16" t="s">
        <v>210</v>
      </c>
      <c r="BE609" s="142">
        <f>IF(N609="základní",J609,0)</f>
        <v>0</v>
      </c>
      <c r="BF609" s="142">
        <f>IF(N609="snížená",J609,0)</f>
        <v>0</v>
      </c>
      <c r="BG609" s="142">
        <f>IF(N609="zákl. přenesená",J609,0)</f>
        <v>0</v>
      </c>
      <c r="BH609" s="142">
        <f>IF(N609="sníž. přenesená",J609,0)</f>
        <v>0</v>
      </c>
      <c r="BI609" s="142">
        <f>IF(N609="nulová",J609,0)</f>
        <v>0</v>
      </c>
      <c r="BJ609" s="16" t="s">
        <v>79</v>
      </c>
      <c r="BK609" s="142">
        <f>ROUND(I609*H609,2)</f>
        <v>0</v>
      </c>
      <c r="BL609" s="16" t="s">
        <v>311</v>
      </c>
      <c r="BM609" s="141" t="s">
        <v>3145</v>
      </c>
    </row>
    <row r="610" spans="2:47" s="1" customFormat="1" ht="10.2">
      <c r="B610" s="31"/>
      <c r="D610" s="143" t="s">
        <v>219</v>
      </c>
      <c r="F610" s="144" t="s">
        <v>1333</v>
      </c>
      <c r="I610" s="145"/>
      <c r="L610" s="31"/>
      <c r="M610" s="146"/>
      <c r="T610" s="52"/>
      <c r="AT610" s="16" t="s">
        <v>219</v>
      </c>
      <c r="AU610" s="16" t="s">
        <v>81</v>
      </c>
    </row>
    <row r="611" spans="2:51" s="12" customFormat="1" ht="10.2">
      <c r="B611" s="149"/>
      <c r="D611" s="143" t="s">
        <v>223</v>
      </c>
      <c r="F611" s="151" t="s">
        <v>3146</v>
      </c>
      <c r="H611" s="152">
        <v>17.85</v>
      </c>
      <c r="I611" s="153"/>
      <c r="L611" s="149"/>
      <c r="M611" s="154"/>
      <c r="T611" s="155"/>
      <c r="AT611" s="150" t="s">
        <v>223</v>
      </c>
      <c r="AU611" s="150" t="s">
        <v>81</v>
      </c>
      <c r="AV611" s="12" t="s">
        <v>81</v>
      </c>
      <c r="AW611" s="12" t="s">
        <v>4</v>
      </c>
      <c r="AX611" s="12" t="s">
        <v>79</v>
      </c>
      <c r="AY611" s="150" t="s">
        <v>210</v>
      </c>
    </row>
    <row r="612" spans="2:65" s="1" customFormat="1" ht="24.15" customHeight="1">
      <c r="B612" s="31"/>
      <c r="C612" s="130" t="s">
        <v>1085</v>
      </c>
      <c r="D612" s="130" t="s">
        <v>212</v>
      </c>
      <c r="E612" s="131" t="s">
        <v>1337</v>
      </c>
      <c r="F612" s="132" t="s">
        <v>1338</v>
      </c>
      <c r="G612" s="133" t="s">
        <v>332</v>
      </c>
      <c r="H612" s="134">
        <v>0.884</v>
      </c>
      <c r="I612" s="135"/>
      <c r="J612" s="136">
        <f>ROUND(I612*H612,2)</f>
        <v>0</v>
      </c>
      <c r="K612" s="132" t="s">
        <v>216</v>
      </c>
      <c r="L612" s="31"/>
      <c r="M612" s="137" t="s">
        <v>19</v>
      </c>
      <c r="N612" s="138" t="s">
        <v>43</v>
      </c>
      <c r="P612" s="139">
        <f>O612*H612</f>
        <v>0</v>
      </c>
      <c r="Q612" s="139">
        <v>0</v>
      </c>
      <c r="R612" s="139">
        <f>Q612*H612</f>
        <v>0</v>
      </c>
      <c r="S612" s="139">
        <v>0</v>
      </c>
      <c r="T612" s="140">
        <f>S612*H612</f>
        <v>0</v>
      </c>
      <c r="AR612" s="141" t="s">
        <v>311</v>
      </c>
      <c r="AT612" s="141" t="s">
        <v>212</v>
      </c>
      <c r="AU612" s="141" t="s">
        <v>81</v>
      </c>
      <c r="AY612" s="16" t="s">
        <v>210</v>
      </c>
      <c r="BE612" s="142">
        <f>IF(N612="základní",J612,0)</f>
        <v>0</v>
      </c>
      <c r="BF612" s="142">
        <f>IF(N612="snížená",J612,0)</f>
        <v>0</v>
      </c>
      <c r="BG612" s="142">
        <f>IF(N612="zákl. přenesená",J612,0)</f>
        <v>0</v>
      </c>
      <c r="BH612" s="142">
        <f>IF(N612="sníž. přenesená",J612,0)</f>
        <v>0</v>
      </c>
      <c r="BI612" s="142">
        <f>IF(N612="nulová",J612,0)</f>
        <v>0</v>
      </c>
      <c r="BJ612" s="16" t="s">
        <v>79</v>
      </c>
      <c r="BK612" s="142">
        <f>ROUND(I612*H612,2)</f>
        <v>0</v>
      </c>
      <c r="BL612" s="16" t="s">
        <v>311</v>
      </c>
      <c r="BM612" s="141" t="s">
        <v>3147</v>
      </c>
    </row>
    <row r="613" spans="2:47" s="1" customFormat="1" ht="28.8">
      <c r="B613" s="31"/>
      <c r="D613" s="143" t="s">
        <v>219</v>
      </c>
      <c r="F613" s="144" t="s">
        <v>1340</v>
      </c>
      <c r="I613" s="145"/>
      <c r="L613" s="31"/>
      <c r="M613" s="146"/>
      <c r="T613" s="52"/>
      <c r="AT613" s="16" t="s">
        <v>219</v>
      </c>
      <c r="AU613" s="16" t="s">
        <v>81</v>
      </c>
    </row>
    <row r="614" spans="2:47" s="1" customFormat="1" ht="10.2">
      <c r="B614" s="31"/>
      <c r="D614" s="147" t="s">
        <v>221</v>
      </c>
      <c r="F614" s="148" t="s">
        <v>1341</v>
      </c>
      <c r="I614" s="145"/>
      <c r="L614" s="31"/>
      <c r="M614" s="146"/>
      <c r="T614" s="52"/>
      <c r="AT614" s="16" t="s">
        <v>221</v>
      </c>
      <c r="AU614" s="16" t="s">
        <v>81</v>
      </c>
    </row>
    <row r="615" spans="2:63" s="11" customFormat="1" ht="22.8" customHeight="1">
      <c r="B615" s="118"/>
      <c r="D615" s="119" t="s">
        <v>71</v>
      </c>
      <c r="E615" s="128" t="s">
        <v>1342</v>
      </c>
      <c r="F615" s="128" t="s">
        <v>1343</v>
      </c>
      <c r="I615" s="121"/>
      <c r="J615" s="129">
        <f>BK615</f>
        <v>0</v>
      </c>
      <c r="L615" s="118"/>
      <c r="M615" s="123"/>
      <c r="P615" s="124">
        <f>SUM(P616:P636)</f>
        <v>0</v>
      </c>
      <c r="R615" s="124">
        <f>SUM(R616:R636)</f>
        <v>0.000816</v>
      </c>
      <c r="T615" s="125">
        <f>SUM(T616:T636)</f>
        <v>0</v>
      </c>
      <c r="AR615" s="119" t="s">
        <v>81</v>
      </c>
      <c r="AT615" s="126" t="s">
        <v>71</v>
      </c>
      <c r="AU615" s="126" t="s">
        <v>79</v>
      </c>
      <c r="AY615" s="119" t="s">
        <v>210</v>
      </c>
      <c r="BK615" s="127">
        <f>SUM(BK616:BK636)</f>
        <v>0</v>
      </c>
    </row>
    <row r="616" spans="2:65" s="1" customFormat="1" ht="24.15" customHeight="1">
      <c r="B616" s="31"/>
      <c r="C616" s="130" t="s">
        <v>1091</v>
      </c>
      <c r="D616" s="130" t="s">
        <v>212</v>
      </c>
      <c r="E616" s="131" t="s">
        <v>1345</v>
      </c>
      <c r="F616" s="132" t="s">
        <v>1346</v>
      </c>
      <c r="G616" s="133" t="s">
        <v>229</v>
      </c>
      <c r="H616" s="134">
        <v>3.4</v>
      </c>
      <c r="I616" s="135"/>
      <c r="J616" s="136">
        <f>ROUND(I616*H616,2)</f>
        <v>0</v>
      </c>
      <c r="K616" s="132" t="s">
        <v>216</v>
      </c>
      <c r="L616" s="31"/>
      <c r="M616" s="137" t="s">
        <v>19</v>
      </c>
      <c r="N616" s="138" t="s">
        <v>43</v>
      </c>
      <c r="P616" s="139">
        <f>O616*H616</f>
        <v>0</v>
      </c>
      <c r="Q616" s="139">
        <v>0.00012</v>
      </c>
      <c r="R616" s="139">
        <f>Q616*H616</f>
        <v>0.000408</v>
      </c>
      <c r="S616" s="139">
        <v>0</v>
      </c>
      <c r="T616" s="140">
        <f>S616*H616</f>
        <v>0</v>
      </c>
      <c r="AR616" s="141" t="s">
        <v>311</v>
      </c>
      <c r="AT616" s="141" t="s">
        <v>212</v>
      </c>
      <c r="AU616" s="141" t="s">
        <v>81</v>
      </c>
      <c r="AY616" s="16" t="s">
        <v>210</v>
      </c>
      <c r="BE616" s="142">
        <f>IF(N616="základní",J616,0)</f>
        <v>0</v>
      </c>
      <c r="BF616" s="142">
        <f>IF(N616="snížená",J616,0)</f>
        <v>0</v>
      </c>
      <c r="BG616" s="142">
        <f>IF(N616="zákl. přenesená",J616,0)</f>
        <v>0</v>
      </c>
      <c r="BH616" s="142">
        <f>IF(N616="sníž. přenesená",J616,0)</f>
        <v>0</v>
      </c>
      <c r="BI616" s="142">
        <f>IF(N616="nulová",J616,0)</f>
        <v>0</v>
      </c>
      <c r="BJ616" s="16" t="s">
        <v>79</v>
      </c>
      <c r="BK616" s="142">
        <f>ROUND(I616*H616,2)</f>
        <v>0</v>
      </c>
      <c r="BL616" s="16" t="s">
        <v>311</v>
      </c>
      <c r="BM616" s="141" t="s">
        <v>3148</v>
      </c>
    </row>
    <row r="617" spans="2:47" s="1" customFormat="1" ht="19.2">
      <c r="B617" s="31"/>
      <c r="D617" s="143" t="s">
        <v>219</v>
      </c>
      <c r="F617" s="144" t="s">
        <v>1348</v>
      </c>
      <c r="I617" s="145"/>
      <c r="L617" s="31"/>
      <c r="M617" s="146"/>
      <c r="T617" s="52"/>
      <c r="AT617" s="16" t="s">
        <v>219</v>
      </c>
      <c r="AU617" s="16" t="s">
        <v>81</v>
      </c>
    </row>
    <row r="618" spans="2:47" s="1" customFormat="1" ht="10.2">
      <c r="B618" s="31"/>
      <c r="D618" s="147" t="s">
        <v>221</v>
      </c>
      <c r="F618" s="148" t="s">
        <v>1349</v>
      </c>
      <c r="I618" s="145"/>
      <c r="L618" s="31"/>
      <c r="M618" s="146"/>
      <c r="T618" s="52"/>
      <c r="AT618" s="16" t="s">
        <v>221</v>
      </c>
      <c r="AU618" s="16" t="s">
        <v>81</v>
      </c>
    </row>
    <row r="619" spans="2:51" s="12" customFormat="1" ht="10.2">
      <c r="B619" s="149"/>
      <c r="D619" s="143" t="s">
        <v>223</v>
      </c>
      <c r="E619" s="150" t="s">
        <v>19</v>
      </c>
      <c r="F619" s="151" t="s">
        <v>3149</v>
      </c>
      <c r="H619" s="152">
        <v>1.08</v>
      </c>
      <c r="I619" s="153"/>
      <c r="L619" s="149"/>
      <c r="M619" s="154"/>
      <c r="T619" s="155"/>
      <c r="AT619" s="150" t="s">
        <v>223</v>
      </c>
      <c r="AU619" s="150" t="s">
        <v>81</v>
      </c>
      <c r="AV619" s="12" t="s">
        <v>81</v>
      </c>
      <c r="AW619" s="12" t="s">
        <v>33</v>
      </c>
      <c r="AX619" s="12" t="s">
        <v>72</v>
      </c>
      <c r="AY619" s="150" t="s">
        <v>210</v>
      </c>
    </row>
    <row r="620" spans="2:51" s="12" customFormat="1" ht="10.2">
      <c r="B620" s="149"/>
      <c r="D620" s="143" t="s">
        <v>223</v>
      </c>
      <c r="E620" s="150" t="s">
        <v>19</v>
      </c>
      <c r="F620" s="151" t="s">
        <v>3150</v>
      </c>
      <c r="H620" s="152">
        <v>2.32</v>
      </c>
      <c r="I620" s="153"/>
      <c r="L620" s="149"/>
      <c r="M620" s="154"/>
      <c r="T620" s="155"/>
      <c r="AT620" s="150" t="s">
        <v>223</v>
      </c>
      <c r="AU620" s="150" t="s">
        <v>81</v>
      </c>
      <c r="AV620" s="12" t="s">
        <v>81</v>
      </c>
      <c r="AW620" s="12" t="s">
        <v>33</v>
      </c>
      <c r="AX620" s="12" t="s">
        <v>72</v>
      </c>
      <c r="AY620" s="150" t="s">
        <v>210</v>
      </c>
    </row>
    <row r="621" spans="2:51" s="13" customFormat="1" ht="10.2">
      <c r="B621" s="167"/>
      <c r="D621" s="143" t="s">
        <v>223</v>
      </c>
      <c r="E621" s="168" t="s">
        <v>19</v>
      </c>
      <c r="F621" s="169" t="s">
        <v>326</v>
      </c>
      <c r="H621" s="170">
        <v>3.4</v>
      </c>
      <c r="I621" s="171"/>
      <c r="L621" s="167"/>
      <c r="M621" s="172"/>
      <c r="T621" s="173"/>
      <c r="AT621" s="168" t="s">
        <v>223</v>
      </c>
      <c r="AU621" s="168" t="s">
        <v>81</v>
      </c>
      <c r="AV621" s="13" t="s">
        <v>217</v>
      </c>
      <c r="AW621" s="13" t="s">
        <v>33</v>
      </c>
      <c r="AX621" s="13" t="s">
        <v>79</v>
      </c>
      <c r="AY621" s="168" t="s">
        <v>210</v>
      </c>
    </row>
    <row r="622" spans="2:65" s="1" customFormat="1" ht="24.15" customHeight="1">
      <c r="B622" s="31"/>
      <c r="C622" s="130" t="s">
        <v>1095</v>
      </c>
      <c r="D622" s="130" t="s">
        <v>212</v>
      </c>
      <c r="E622" s="131" t="s">
        <v>1353</v>
      </c>
      <c r="F622" s="132" t="s">
        <v>1354</v>
      </c>
      <c r="G622" s="133" t="s">
        <v>229</v>
      </c>
      <c r="H622" s="134">
        <v>3.4</v>
      </c>
      <c r="I622" s="135"/>
      <c r="J622" s="136">
        <f>ROUND(I622*H622,2)</f>
        <v>0</v>
      </c>
      <c r="K622" s="132" t="s">
        <v>216</v>
      </c>
      <c r="L622" s="31"/>
      <c r="M622" s="137" t="s">
        <v>19</v>
      </c>
      <c r="N622" s="138" t="s">
        <v>43</v>
      </c>
      <c r="P622" s="139">
        <f>O622*H622</f>
        <v>0</v>
      </c>
      <c r="Q622" s="139">
        <v>0.00012</v>
      </c>
      <c r="R622" s="139">
        <f>Q622*H622</f>
        <v>0.000408</v>
      </c>
      <c r="S622" s="139">
        <v>0</v>
      </c>
      <c r="T622" s="140">
        <f>S622*H622</f>
        <v>0</v>
      </c>
      <c r="AR622" s="141" t="s">
        <v>311</v>
      </c>
      <c r="AT622" s="141" t="s">
        <v>212</v>
      </c>
      <c r="AU622" s="141" t="s">
        <v>81</v>
      </c>
      <c r="AY622" s="16" t="s">
        <v>210</v>
      </c>
      <c r="BE622" s="142">
        <f>IF(N622="základní",J622,0)</f>
        <v>0</v>
      </c>
      <c r="BF622" s="142">
        <f>IF(N622="snížená",J622,0)</f>
        <v>0</v>
      </c>
      <c r="BG622" s="142">
        <f>IF(N622="zákl. přenesená",J622,0)</f>
        <v>0</v>
      </c>
      <c r="BH622" s="142">
        <f>IF(N622="sníž. přenesená",J622,0)</f>
        <v>0</v>
      </c>
      <c r="BI622" s="142">
        <f>IF(N622="nulová",J622,0)</f>
        <v>0</v>
      </c>
      <c r="BJ622" s="16" t="s">
        <v>79</v>
      </c>
      <c r="BK622" s="142">
        <f>ROUND(I622*H622,2)</f>
        <v>0</v>
      </c>
      <c r="BL622" s="16" t="s">
        <v>311</v>
      </c>
      <c r="BM622" s="141" t="s">
        <v>3151</v>
      </c>
    </row>
    <row r="623" spans="2:47" s="1" customFormat="1" ht="19.2">
      <c r="B623" s="31"/>
      <c r="D623" s="143" t="s">
        <v>219</v>
      </c>
      <c r="F623" s="144" t="s">
        <v>1356</v>
      </c>
      <c r="I623" s="145"/>
      <c r="L623" s="31"/>
      <c r="M623" s="146"/>
      <c r="T623" s="52"/>
      <c r="AT623" s="16" t="s">
        <v>219</v>
      </c>
      <c r="AU623" s="16" t="s">
        <v>81</v>
      </c>
    </row>
    <row r="624" spans="2:47" s="1" customFormat="1" ht="10.2">
      <c r="B624" s="31"/>
      <c r="D624" s="147" t="s">
        <v>221</v>
      </c>
      <c r="F624" s="148" t="s">
        <v>1357</v>
      </c>
      <c r="I624" s="145"/>
      <c r="L624" s="31"/>
      <c r="M624" s="146"/>
      <c r="T624" s="52"/>
      <c r="AT624" s="16" t="s">
        <v>221</v>
      </c>
      <c r="AU624" s="16" t="s">
        <v>81</v>
      </c>
    </row>
    <row r="625" spans="2:65" s="1" customFormat="1" ht="37.8" customHeight="1">
      <c r="B625" s="31"/>
      <c r="C625" s="130" t="s">
        <v>1102</v>
      </c>
      <c r="D625" s="130" t="s">
        <v>212</v>
      </c>
      <c r="E625" s="131" t="s">
        <v>1359</v>
      </c>
      <c r="F625" s="132" t="s">
        <v>1360</v>
      </c>
      <c r="G625" s="133" t="s">
        <v>229</v>
      </c>
      <c r="H625" s="134">
        <v>84.288</v>
      </c>
      <c r="I625" s="135"/>
      <c r="J625" s="136">
        <f>ROUND(I625*H625,2)</f>
        <v>0</v>
      </c>
      <c r="K625" s="132" t="s">
        <v>216</v>
      </c>
      <c r="L625" s="31"/>
      <c r="M625" s="137" t="s">
        <v>19</v>
      </c>
      <c r="N625" s="138" t="s">
        <v>43</v>
      </c>
      <c r="P625" s="139">
        <f>O625*H625</f>
        <v>0</v>
      </c>
      <c r="Q625" s="139">
        <v>0</v>
      </c>
      <c r="R625" s="139">
        <f>Q625*H625</f>
        <v>0</v>
      </c>
      <c r="S625" s="139">
        <v>0</v>
      </c>
      <c r="T625" s="140">
        <f>S625*H625</f>
        <v>0</v>
      </c>
      <c r="AR625" s="141" t="s">
        <v>311</v>
      </c>
      <c r="AT625" s="141" t="s">
        <v>212</v>
      </c>
      <c r="AU625" s="141" t="s">
        <v>81</v>
      </c>
      <c r="AY625" s="16" t="s">
        <v>210</v>
      </c>
      <c r="BE625" s="142">
        <f>IF(N625="základní",J625,0)</f>
        <v>0</v>
      </c>
      <c r="BF625" s="142">
        <f>IF(N625="snížená",J625,0)</f>
        <v>0</v>
      </c>
      <c r="BG625" s="142">
        <f>IF(N625="zákl. přenesená",J625,0)</f>
        <v>0</v>
      </c>
      <c r="BH625" s="142">
        <f>IF(N625="sníž. přenesená",J625,0)</f>
        <v>0</v>
      </c>
      <c r="BI625" s="142">
        <f>IF(N625="nulová",J625,0)</f>
        <v>0</v>
      </c>
      <c r="BJ625" s="16" t="s">
        <v>79</v>
      </c>
      <c r="BK625" s="142">
        <f>ROUND(I625*H625,2)</f>
        <v>0</v>
      </c>
      <c r="BL625" s="16" t="s">
        <v>311</v>
      </c>
      <c r="BM625" s="141" t="s">
        <v>3152</v>
      </c>
    </row>
    <row r="626" spans="2:47" s="1" customFormat="1" ht="38.4">
      <c r="B626" s="31"/>
      <c r="D626" s="143" t="s">
        <v>219</v>
      </c>
      <c r="F626" s="144" t="s">
        <v>1362</v>
      </c>
      <c r="I626" s="145"/>
      <c r="L626" s="31"/>
      <c r="M626" s="146"/>
      <c r="T626" s="52"/>
      <c r="AT626" s="16" t="s">
        <v>219</v>
      </c>
      <c r="AU626" s="16" t="s">
        <v>81</v>
      </c>
    </row>
    <row r="627" spans="2:47" s="1" customFormat="1" ht="10.2">
      <c r="B627" s="31"/>
      <c r="D627" s="147" t="s">
        <v>221</v>
      </c>
      <c r="F627" s="148" t="s">
        <v>1363</v>
      </c>
      <c r="I627" s="145"/>
      <c r="L627" s="31"/>
      <c r="M627" s="146"/>
      <c r="T627" s="52"/>
      <c r="AT627" s="16" t="s">
        <v>221</v>
      </c>
      <c r="AU627" s="16" t="s">
        <v>81</v>
      </c>
    </row>
    <row r="628" spans="2:51" s="12" customFormat="1" ht="10.2">
      <c r="B628" s="149"/>
      <c r="D628" s="143" t="s">
        <v>223</v>
      </c>
      <c r="E628" s="150" t="s">
        <v>19</v>
      </c>
      <c r="F628" s="151" t="s">
        <v>3034</v>
      </c>
      <c r="H628" s="152">
        <v>56.7</v>
      </c>
      <c r="I628" s="153"/>
      <c r="L628" s="149"/>
      <c r="M628" s="154"/>
      <c r="T628" s="155"/>
      <c r="AT628" s="150" t="s">
        <v>223</v>
      </c>
      <c r="AU628" s="150" t="s">
        <v>81</v>
      </c>
      <c r="AV628" s="12" t="s">
        <v>81</v>
      </c>
      <c r="AW628" s="12" t="s">
        <v>33</v>
      </c>
      <c r="AX628" s="12" t="s">
        <v>72</v>
      </c>
      <c r="AY628" s="150" t="s">
        <v>210</v>
      </c>
    </row>
    <row r="629" spans="2:51" s="12" customFormat="1" ht="10.2">
      <c r="B629" s="149"/>
      <c r="D629" s="143" t="s">
        <v>223</v>
      </c>
      <c r="E629" s="150" t="s">
        <v>19</v>
      </c>
      <c r="F629" s="151" t="s">
        <v>3035</v>
      </c>
      <c r="H629" s="152">
        <v>-14.556</v>
      </c>
      <c r="I629" s="153"/>
      <c r="L629" s="149"/>
      <c r="M629" s="154"/>
      <c r="T629" s="155"/>
      <c r="AT629" s="150" t="s">
        <v>223</v>
      </c>
      <c r="AU629" s="150" t="s">
        <v>81</v>
      </c>
      <c r="AV629" s="12" t="s">
        <v>81</v>
      </c>
      <c r="AW629" s="12" t="s">
        <v>33</v>
      </c>
      <c r="AX629" s="12" t="s">
        <v>72</v>
      </c>
      <c r="AY629" s="150" t="s">
        <v>210</v>
      </c>
    </row>
    <row r="630" spans="2:51" s="13" customFormat="1" ht="10.2">
      <c r="B630" s="167"/>
      <c r="D630" s="143" t="s">
        <v>223</v>
      </c>
      <c r="E630" s="168" t="s">
        <v>19</v>
      </c>
      <c r="F630" s="169" t="s">
        <v>326</v>
      </c>
      <c r="H630" s="170">
        <v>42.144000000000005</v>
      </c>
      <c r="I630" s="171"/>
      <c r="L630" s="167"/>
      <c r="M630" s="172"/>
      <c r="T630" s="173"/>
      <c r="AT630" s="168" t="s">
        <v>223</v>
      </c>
      <c r="AU630" s="168" t="s">
        <v>81</v>
      </c>
      <c r="AV630" s="13" t="s">
        <v>217</v>
      </c>
      <c r="AW630" s="13" t="s">
        <v>33</v>
      </c>
      <c r="AX630" s="13" t="s">
        <v>79</v>
      </c>
      <c r="AY630" s="168" t="s">
        <v>210</v>
      </c>
    </row>
    <row r="631" spans="2:51" s="12" customFormat="1" ht="10.2">
      <c r="B631" s="149"/>
      <c r="D631" s="143" t="s">
        <v>223</v>
      </c>
      <c r="F631" s="151" t="s">
        <v>3153</v>
      </c>
      <c r="H631" s="152">
        <v>84.288</v>
      </c>
      <c r="I631" s="153"/>
      <c r="L631" s="149"/>
      <c r="M631" s="154"/>
      <c r="T631" s="155"/>
      <c r="AT631" s="150" t="s">
        <v>223</v>
      </c>
      <c r="AU631" s="150" t="s">
        <v>81</v>
      </c>
      <c r="AV631" s="12" t="s">
        <v>81</v>
      </c>
      <c r="AW631" s="12" t="s">
        <v>4</v>
      </c>
      <c r="AX631" s="12" t="s">
        <v>79</v>
      </c>
      <c r="AY631" s="150" t="s">
        <v>210</v>
      </c>
    </row>
    <row r="632" spans="2:65" s="1" customFormat="1" ht="16.5" customHeight="1">
      <c r="B632" s="31"/>
      <c r="C632" s="156" t="s">
        <v>1106</v>
      </c>
      <c r="D632" s="156" t="s">
        <v>240</v>
      </c>
      <c r="E632" s="157" t="s">
        <v>1366</v>
      </c>
      <c r="F632" s="158" t="s">
        <v>1367</v>
      </c>
      <c r="G632" s="159" t="s">
        <v>229</v>
      </c>
      <c r="H632" s="160">
        <v>42.144</v>
      </c>
      <c r="I632" s="161"/>
      <c r="J632" s="162">
        <f>ROUND(I632*H632,2)</f>
        <v>0</v>
      </c>
      <c r="K632" s="158" t="s">
        <v>19</v>
      </c>
      <c r="L632" s="163"/>
      <c r="M632" s="164" t="s">
        <v>19</v>
      </c>
      <c r="N632" s="165" t="s">
        <v>43</v>
      </c>
      <c r="P632" s="139">
        <f>O632*H632</f>
        <v>0</v>
      </c>
      <c r="Q632" s="139">
        <v>0</v>
      </c>
      <c r="R632" s="139">
        <f>Q632*H632</f>
        <v>0</v>
      </c>
      <c r="S632" s="139">
        <v>0</v>
      </c>
      <c r="T632" s="140">
        <f>S632*H632</f>
        <v>0</v>
      </c>
      <c r="AR632" s="141" t="s">
        <v>405</v>
      </c>
      <c r="AT632" s="141" t="s">
        <v>240</v>
      </c>
      <c r="AU632" s="141" t="s">
        <v>81</v>
      </c>
      <c r="AY632" s="16" t="s">
        <v>210</v>
      </c>
      <c r="BE632" s="142">
        <f>IF(N632="základní",J632,0)</f>
        <v>0</v>
      </c>
      <c r="BF632" s="142">
        <f>IF(N632="snížená",J632,0)</f>
        <v>0</v>
      </c>
      <c r="BG632" s="142">
        <f>IF(N632="zákl. přenesená",J632,0)</f>
        <v>0</v>
      </c>
      <c r="BH632" s="142">
        <f>IF(N632="sníž. přenesená",J632,0)</f>
        <v>0</v>
      </c>
      <c r="BI632" s="142">
        <f>IF(N632="nulová",J632,0)</f>
        <v>0</v>
      </c>
      <c r="BJ632" s="16" t="s">
        <v>79</v>
      </c>
      <c r="BK632" s="142">
        <f>ROUND(I632*H632,2)</f>
        <v>0</v>
      </c>
      <c r="BL632" s="16" t="s">
        <v>311</v>
      </c>
      <c r="BM632" s="141" t="s">
        <v>3154</v>
      </c>
    </row>
    <row r="633" spans="2:47" s="1" customFormat="1" ht="10.2">
      <c r="B633" s="31"/>
      <c r="D633" s="143" t="s">
        <v>219</v>
      </c>
      <c r="F633" s="144" t="s">
        <v>1367</v>
      </c>
      <c r="I633" s="145"/>
      <c r="L633" s="31"/>
      <c r="M633" s="146"/>
      <c r="T633" s="52"/>
      <c r="AT633" s="16" t="s">
        <v>219</v>
      </c>
      <c r="AU633" s="16" t="s">
        <v>81</v>
      </c>
    </row>
    <row r="634" spans="2:47" s="1" customFormat="1" ht="19.2">
      <c r="B634" s="31"/>
      <c r="D634" s="143" t="s">
        <v>315</v>
      </c>
      <c r="F634" s="166" t="s">
        <v>1369</v>
      </c>
      <c r="I634" s="145"/>
      <c r="L634" s="31"/>
      <c r="M634" s="146"/>
      <c r="T634" s="52"/>
      <c r="AT634" s="16" t="s">
        <v>315</v>
      </c>
      <c r="AU634" s="16" t="s">
        <v>81</v>
      </c>
    </row>
    <row r="635" spans="2:65" s="1" customFormat="1" ht="16.5" customHeight="1">
      <c r="B635" s="31"/>
      <c r="C635" s="156" t="s">
        <v>1110</v>
      </c>
      <c r="D635" s="156" t="s">
        <v>240</v>
      </c>
      <c r="E635" s="157" t="s">
        <v>1371</v>
      </c>
      <c r="F635" s="158" t="s">
        <v>19</v>
      </c>
      <c r="G635" s="159" t="s">
        <v>229</v>
      </c>
      <c r="H635" s="160">
        <v>42.144</v>
      </c>
      <c r="I635" s="161"/>
      <c r="J635" s="162">
        <f>ROUND(I635*H635,2)</f>
        <v>0</v>
      </c>
      <c r="K635" s="158" t="s">
        <v>19</v>
      </c>
      <c r="L635" s="163"/>
      <c r="M635" s="164" t="s">
        <v>19</v>
      </c>
      <c r="N635" s="165" t="s">
        <v>43</v>
      </c>
      <c r="P635" s="139">
        <f>O635*H635</f>
        <v>0</v>
      </c>
      <c r="Q635" s="139">
        <v>0</v>
      </c>
      <c r="R635" s="139">
        <f>Q635*H635</f>
        <v>0</v>
      </c>
      <c r="S635" s="139">
        <v>0</v>
      </c>
      <c r="T635" s="140">
        <f>S635*H635</f>
        <v>0</v>
      </c>
      <c r="AR635" s="141" t="s">
        <v>405</v>
      </c>
      <c r="AT635" s="141" t="s">
        <v>240</v>
      </c>
      <c r="AU635" s="141" t="s">
        <v>81</v>
      </c>
      <c r="AY635" s="16" t="s">
        <v>210</v>
      </c>
      <c r="BE635" s="142">
        <f>IF(N635="základní",J635,0)</f>
        <v>0</v>
      </c>
      <c r="BF635" s="142">
        <f>IF(N635="snížená",J635,0)</f>
        <v>0</v>
      </c>
      <c r="BG635" s="142">
        <f>IF(N635="zákl. přenesená",J635,0)</f>
        <v>0</v>
      </c>
      <c r="BH635" s="142">
        <f>IF(N635="sníž. přenesená",J635,0)</f>
        <v>0</v>
      </c>
      <c r="BI635" s="142">
        <f>IF(N635="nulová",J635,0)</f>
        <v>0</v>
      </c>
      <c r="BJ635" s="16" t="s">
        <v>79</v>
      </c>
      <c r="BK635" s="142">
        <f>ROUND(I635*H635,2)</f>
        <v>0</v>
      </c>
      <c r="BL635" s="16" t="s">
        <v>311</v>
      </c>
      <c r="BM635" s="141" t="s">
        <v>3155</v>
      </c>
    </row>
    <row r="636" spans="2:47" s="1" customFormat="1" ht="10.2">
      <c r="B636" s="31"/>
      <c r="D636" s="143" t="s">
        <v>219</v>
      </c>
      <c r="F636" s="144" t="s">
        <v>1373</v>
      </c>
      <c r="I636" s="145"/>
      <c r="L636" s="31"/>
      <c r="M636" s="146"/>
      <c r="T636" s="52"/>
      <c r="AT636" s="16" t="s">
        <v>219</v>
      </c>
      <c r="AU636" s="16" t="s">
        <v>81</v>
      </c>
    </row>
    <row r="637" spans="2:63" s="11" customFormat="1" ht="22.8" customHeight="1">
      <c r="B637" s="118"/>
      <c r="D637" s="119" t="s">
        <v>71</v>
      </c>
      <c r="E637" s="128" t="s">
        <v>1374</v>
      </c>
      <c r="F637" s="128" t="s">
        <v>1375</v>
      </c>
      <c r="I637" s="121"/>
      <c r="J637" s="129">
        <f>BK637</f>
        <v>0</v>
      </c>
      <c r="L637" s="118"/>
      <c r="M637" s="123"/>
      <c r="P637" s="124">
        <f>SUM(P638:P651)</f>
        <v>0</v>
      </c>
      <c r="R637" s="124">
        <f>SUM(R638:R651)</f>
        <v>0.06527730999999999</v>
      </c>
      <c r="T637" s="125">
        <f>SUM(T638:T651)</f>
        <v>0</v>
      </c>
      <c r="AR637" s="119" t="s">
        <v>81</v>
      </c>
      <c r="AT637" s="126" t="s">
        <v>71</v>
      </c>
      <c r="AU637" s="126" t="s">
        <v>79</v>
      </c>
      <c r="AY637" s="119" t="s">
        <v>210</v>
      </c>
      <c r="BK637" s="127">
        <f>SUM(BK638:BK651)</f>
        <v>0</v>
      </c>
    </row>
    <row r="638" spans="2:65" s="1" customFormat="1" ht="24.15" customHeight="1">
      <c r="B638" s="31"/>
      <c r="C638" s="130" t="s">
        <v>1115</v>
      </c>
      <c r="D638" s="130" t="s">
        <v>212</v>
      </c>
      <c r="E638" s="131" t="s">
        <v>1377</v>
      </c>
      <c r="F638" s="132" t="s">
        <v>1378</v>
      </c>
      <c r="G638" s="133" t="s">
        <v>229</v>
      </c>
      <c r="H638" s="134">
        <v>133.219</v>
      </c>
      <c r="I638" s="135"/>
      <c r="J638" s="136">
        <f>ROUND(I638*H638,2)</f>
        <v>0</v>
      </c>
      <c r="K638" s="132" t="s">
        <v>216</v>
      </c>
      <c r="L638" s="31"/>
      <c r="M638" s="137" t="s">
        <v>19</v>
      </c>
      <c r="N638" s="138" t="s">
        <v>43</v>
      </c>
      <c r="P638" s="139">
        <f>O638*H638</f>
        <v>0</v>
      </c>
      <c r="Q638" s="139">
        <v>0</v>
      </c>
      <c r="R638" s="139">
        <f>Q638*H638</f>
        <v>0</v>
      </c>
      <c r="S638" s="139">
        <v>0</v>
      </c>
      <c r="T638" s="140">
        <f>S638*H638</f>
        <v>0</v>
      </c>
      <c r="AR638" s="141" t="s">
        <v>311</v>
      </c>
      <c r="AT638" s="141" t="s">
        <v>212</v>
      </c>
      <c r="AU638" s="141" t="s">
        <v>81</v>
      </c>
      <c r="AY638" s="16" t="s">
        <v>210</v>
      </c>
      <c r="BE638" s="142">
        <f>IF(N638="základní",J638,0)</f>
        <v>0</v>
      </c>
      <c r="BF638" s="142">
        <f>IF(N638="snížená",J638,0)</f>
        <v>0</v>
      </c>
      <c r="BG638" s="142">
        <f>IF(N638="zákl. přenesená",J638,0)</f>
        <v>0</v>
      </c>
      <c r="BH638" s="142">
        <f>IF(N638="sníž. přenesená",J638,0)</f>
        <v>0</v>
      </c>
      <c r="BI638" s="142">
        <f>IF(N638="nulová",J638,0)</f>
        <v>0</v>
      </c>
      <c r="BJ638" s="16" t="s">
        <v>79</v>
      </c>
      <c r="BK638" s="142">
        <f>ROUND(I638*H638,2)</f>
        <v>0</v>
      </c>
      <c r="BL638" s="16" t="s">
        <v>311</v>
      </c>
      <c r="BM638" s="141" t="s">
        <v>3156</v>
      </c>
    </row>
    <row r="639" spans="2:47" s="1" customFormat="1" ht="10.2">
      <c r="B639" s="31"/>
      <c r="D639" s="143" t="s">
        <v>219</v>
      </c>
      <c r="F639" s="144" t="s">
        <v>1380</v>
      </c>
      <c r="I639" s="145"/>
      <c r="L639" s="31"/>
      <c r="M639" s="146"/>
      <c r="T639" s="52"/>
      <c r="AT639" s="16" t="s">
        <v>219</v>
      </c>
      <c r="AU639" s="16" t="s">
        <v>81</v>
      </c>
    </row>
    <row r="640" spans="2:47" s="1" customFormat="1" ht="10.2">
      <c r="B640" s="31"/>
      <c r="D640" s="147" t="s">
        <v>221</v>
      </c>
      <c r="F640" s="148" t="s">
        <v>1381</v>
      </c>
      <c r="I640" s="145"/>
      <c r="L640" s="31"/>
      <c r="M640" s="146"/>
      <c r="T640" s="52"/>
      <c r="AT640" s="16" t="s">
        <v>221</v>
      </c>
      <c r="AU640" s="16" t="s">
        <v>81</v>
      </c>
    </row>
    <row r="641" spans="2:51" s="12" customFormat="1" ht="10.2">
      <c r="B641" s="149"/>
      <c r="D641" s="143" t="s">
        <v>223</v>
      </c>
      <c r="E641" s="150" t="s">
        <v>19</v>
      </c>
      <c r="F641" s="151" t="s">
        <v>3157</v>
      </c>
      <c r="H641" s="152">
        <v>47.94</v>
      </c>
      <c r="I641" s="153"/>
      <c r="L641" s="149"/>
      <c r="M641" s="154"/>
      <c r="T641" s="155"/>
      <c r="AT641" s="150" t="s">
        <v>223</v>
      </c>
      <c r="AU641" s="150" t="s">
        <v>81</v>
      </c>
      <c r="AV641" s="12" t="s">
        <v>81</v>
      </c>
      <c r="AW641" s="12" t="s">
        <v>33</v>
      </c>
      <c r="AX641" s="12" t="s">
        <v>72</v>
      </c>
      <c r="AY641" s="150" t="s">
        <v>210</v>
      </c>
    </row>
    <row r="642" spans="2:51" s="12" customFormat="1" ht="10.2">
      <c r="B642" s="149"/>
      <c r="D642" s="143" t="s">
        <v>223</v>
      </c>
      <c r="E642" s="150" t="s">
        <v>19</v>
      </c>
      <c r="F642" s="151" t="s">
        <v>3158</v>
      </c>
      <c r="H642" s="152">
        <v>13.6</v>
      </c>
      <c r="I642" s="153"/>
      <c r="L642" s="149"/>
      <c r="M642" s="154"/>
      <c r="T642" s="155"/>
      <c r="AT642" s="150" t="s">
        <v>223</v>
      </c>
      <c r="AU642" s="150" t="s">
        <v>81</v>
      </c>
      <c r="AV642" s="12" t="s">
        <v>81</v>
      </c>
      <c r="AW642" s="12" t="s">
        <v>33</v>
      </c>
      <c r="AX642" s="12" t="s">
        <v>72</v>
      </c>
      <c r="AY642" s="150" t="s">
        <v>210</v>
      </c>
    </row>
    <row r="643" spans="2:51" s="12" customFormat="1" ht="10.2">
      <c r="B643" s="149"/>
      <c r="D643" s="143" t="s">
        <v>223</v>
      </c>
      <c r="E643" s="150" t="s">
        <v>19</v>
      </c>
      <c r="F643" s="151" t="s">
        <v>3159</v>
      </c>
      <c r="H643" s="152">
        <v>97.679</v>
      </c>
      <c r="I643" s="153"/>
      <c r="L643" s="149"/>
      <c r="M643" s="154"/>
      <c r="T643" s="155"/>
      <c r="AT643" s="150" t="s">
        <v>223</v>
      </c>
      <c r="AU643" s="150" t="s">
        <v>81</v>
      </c>
      <c r="AV643" s="12" t="s">
        <v>81</v>
      </c>
      <c r="AW643" s="12" t="s">
        <v>33</v>
      </c>
      <c r="AX643" s="12" t="s">
        <v>72</v>
      </c>
      <c r="AY643" s="150" t="s">
        <v>210</v>
      </c>
    </row>
    <row r="644" spans="2:51" s="12" customFormat="1" ht="10.2">
      <c r="B644" s="149"/>
      <c r="D644" s="143" t="s">
        <v>223</v>
      </c>
      <c r="E644" s="150" t="s">
        <v>19</v>
      </c>
      <c r="F644" s="151" t="s">
        <v>3160</v>
      </c>
      <c r="H644" s="152">
        <v>-26</v>
      </c>
      <c r="I644" s="153"/>
      <c r="L644" s="149"/>
      <c r="M644" s="154"/>
      <c r="T644" s="155"/>
      <c r="AT644" s="150" t="s">
        <v>223</v>
      </c>
      <c r="AU644" s="150" t="s">
        <v>81</v>
      </c>
      <c r="AV644" s="12" t="s">
        <v>81</v>
      </c>
      <c r="AW644" s="12" t="s">
        <v>33</v>
      </c>
      <c r="AX644" s="12" t="s">
        <v>72</v>
      </c>
      <c r="AY644" s="150" t="s">
        <v>210</v>
      </c>
    </row>
    <row r="645" spans="2:51" s="13" customFormat="1" ht="10.2">
      <c r="B645" s="167"/>
      <c r="D645" s="143" t="s">
        <v>223</v>
      </c>
      <c r="E645" s="168" t="s">
        <v>19</v>
      </c>
      <c r="F645" s="169" t="s">
        <v>326</v>
      </c>
      <c r="H645" s="170">
        <v>133.219</v>
      </c>
      <c r="I645" s="171"/>
      <c r="L645" s="167"/>
      <c r="M645" s="172"/>
      <c r="T645" s="173"/>
      <c r="AT645" s="168" t="s">
        <v>223</v>
      </c>
      <c r="AU645" s="168" t="s">
        <v>81</v>
      </c>
      <c r="AV645" s="13" t="s">
        <v>217</v>
      </c>
      <c r="AW645" s="13" t="s">
        <v>33</v>
      </c>
      <c r="AX645" s="13" t="s">
        <v>79</v>
      </c>
      <c r="AY645" s="168" t="s">
        <v>210</v>
      </c>
    </row>
    <row r="646" spans="2:65" s="1" customFormat="1" ht="24.15" customHeight="1">
      <c r="B646" s="31"/>
      <c r="C646" s="130" t="s">
        <v>1123</v>
      </c>
      <c r="D646" s="130" t="s">
        <v>212</v>
      </c>
      <c r="E646" s="131" t="s">
        <v>1389</v>
      </c>
      <c r="F646" s="132" t="s">
        <v>1390</v>
      </c>
      <c r="G646" s="133" t="s">
        <v>229</v>
      </c>
      <c r="H646" s="134">
        <v>133.219</v>
      </c>
      <c r="I646" s="135"/>
      <c r="J646" s="136">
        <f>ROUND(I646*H646,2)</f>
        <v>0</v>
      </c>
      <c r="K646" s="132" t="s">
        <v>216</v>
      </c>
      <c r="L646" s="31"/>
      <c r="M646" s="137" t="s">
        <v>19</v>
      </c>
      <c r="N646" s="138" t="s">
        <v>43</v>
      </c>
      <c r="P646" s="139">
        <f>O646*H646</f>
        <v>0</v>
      </c>
      <c r="Q646" s="139">
        <v>0.0002</v>
      </c>
      <c r="R646" s="139">
        <f>Q646*H646</f>
        <v>0.0266438</v>
      </c>
      <c r="S646" s="139">
        <v>0</v>
      </c>
      <c r="T646" s="140">
        <f>S646*H646</f>
        <v>0</v>
      </c>
      <c r="AR646" s="141" t="s">
        <v>311</v>
      </c>
      <c r="AT646" s="141" t="s">
        <v>212</v>
      </c>
      <c r="AU646" s="141" t="s">
        <v>81</v>
      </c>
      <c r="AY646" s="16" t="s">
        <v>210</v>
      </c>
      <c r="BE646" s="142">
        <f>IF(N646="základní",J646,0)</f>
        <v>0</v>
      </c>
      <c r="BF646" s="142">
        <f>IF(N646="snížená",J646,0)</f>
        <v>0</v>
      </c>
      <c r="BG646" s="142">
        <f>IF(N646="zákl. přenesená",J646,0)</f>
        <v>0</v>
      </c>
      <c r="BH646" s="142">
        <f>IF(N646="sníž. přenesená",J646,0)</f>
        <v>0</v>
      </c>
      <c r="BI646" s="142">
        <f>IF(N646="nulová",J646,0)</f>
        <v>0</v>
      </c>
      <c r="BJ646" s="16" t="s">
        <v>79</v>
      </c>
      <c r="BK646" s="142">
        <f>ROUND(I646*H646,2)</f>
        <v>0</v>
      </c>
      <c r="BL646" s="16" t="s">
        <v>311</v>
      </c>
      <c r="BM646" s="141" t="s">
        <v>3161</v>
      </c>
    </row>
    <row r="647" spans="2:47" s="1" customFormat="1" ht="19.2">
      <c r="B647" s="31"/>
      <c r="D647" s="143" t="s">
        <v>219</v>
      </c>
      <c r="F647" s="144" t="s">
        <v>1392</v>
      </c>
      <c r="I647" s="145"/>
      <c r="L647" s="31"/>
      <c r="M647" s="146"/>
      <c r="T647" s="52"/>
      <c r="AT647" s="16" t="s">
        <v>219</v>
      </c>
      <c r="AU647" s="16" t="s">
        <v>81</v>
      </c>
    </row>
    <row r="648" spans="2:47" s="1" customFormat="1" ht="10.2">
      <c r="B648" s="31"/>
      <c r="D648" s="147" t="s">
        <v>221</v>
      </c>
      <c r="F648" s="148" t="s">
        <v>1393</v>
      </c>
      <c r="I648" s="145"/>
      <c r="L648" s="31"/>
      <c r="M648" s="146"/>
      <c r="T648" s="52"/>
      <c r="AT648" s="16" t="s">
        <v>221</v>
      </c>
      <c r="AU648" s="16" t="s">
        <v>81</v>
      </c>
    </row>
    <row r="649" spans="2:65" s="1" customFormat="1" ht="24.15" customHeight="1">
      <c r="B649" s="31"/>
      <c r="C649" s="130" t="s">
        <v>1130</v>
      </c>
      <c r="D649" s="130" t="s">
        <v>212</v>
      </c>
      <c r="E649" s="131" t="s">
        <v>1395</v>
      </c>
      <c r="F649" s="132" t="s">
        <v>1396</v>
      </c>
      <c r="G649" s="133" t="s">
        <v>229</v>
      </c>
      <c r="H649" s="134">
        <v>133.219</v>
      </c>
      <c r="I649" s="135"/>
      <c r="J649" s="136">
        <f>ROUND(I649*H649,2)</f>
        <v>0</v>
      </c>
      <c r="K649" s="132" t="s">
        <v>216</v>
      </c>
      <c r="L649" s="31"/>
      <c r="M649" s="137" t="s">
        <v>19</v>
      </c>
      <c r="N649" s="138" t="s">
        <v>43</v>
      </c>
      <c r="P649" s="139">
        <f>O649*H649</f>
        <v>0</v>
      </c>
      <c r="Q649" s="139">
        <v>0.00029</v>
      </c>
      <c r="R649" s="139">
        <f>Q649*H649</f>
        <v>0.038633509999999996</v>
      </c>
      <c r="S649" s="139">
        <v>0</v>
      </c>
      <c r="T649" s="140">
        <f>S649*H649</f>
        <v>0</v>
      </c>
      <c r="AR649" s="141" t="s">
        <v>311</v>
      </c>
      <c r="AT649" s="141" t="s">
        <v>212</v>
      </c>
      <c r="AU649" s="141" t="s">
        <v>81</v>
      </c>
      <c r="AY649" s="16" t="s">
        <v>210</v>
      </c>
      <c r="BE649" s="142">
        <f>IF(N649="základní",J649,0)</f>
        <v>0</v>
      </c>
      <c r="BF649" s="142">
        <f>IF(N649="snížená",J649,0)</f>
        <v>0</v>
      </c>
      <c r="BG649" s="142">
        <f>IF(N649="zákl. přenesená",J649,0)</f>
        <v>0</v>
      </c>
      <c r="BH649" s="142">
        <f>IF(N649="sníž. přenesená",J649,0)</f>
        <v>0</v>
      </c>
      <c r="BI649" s="142">
        <f>IF(N649="nulová",J649,0)</f>
        <v>0</v>
      </c>
      <c r="BJ649" s="16" t="s">
        <v>79</v>
      </c>
      <c r="BK649" s="142">
        <f>ROUND(I649*H649,2)</f>
        <v>0</v>
      </c>
      <c r="BL649" s="16" t="s">
        <v>311</v>
      </c>
      <c r="BM649" s="141" t="s">
        <v>3162</v>
      </c>
    </row>
    <row r="650" spans="2:47" s="1" customFormat="1" ht="28.8">
      <c r="B650" s="31"/>
      <c r="D650" s="143" t="s">
        <v>219</v>
      </c>
      <c r="F650" s="144" t="s">
        <v>1398</v>
      </c>
      <c r="I650" s="145"/>
      <c r="L650" s="31"/>
      <c r="M650" s="146"/>
      <c r="T650" s="52"/>
      <c r="AT650" s="16" t="s">
        <v>219</v>
      </c>
      <c r="AU650" s="16" t="s">
        <v>81</v>
      </c>
    </row>
    <row r="651" spans="2:47" s="1" customFormat="1" ht="10.2">
      <c r="B651" s="31"/>
      <c r="D651" s="147" t="s">
        <v>221</v>
      </c>
      <c r="F651" s="148" t="s">
        <v>1399</v>
      </c>
      <c r="I651" s="145"/>
      <c r="L651" s="31"/>
      <c r="M651" s="146"/>
      <c r="T651" s="52"/>
      <c r="AT651" s="16" t="s">
        <v>221</v>
      </c>
      <c r="AU651" s="16" t="s">
        <v>81</v>
      </c>
    </row>
    <row r="652" spans="2:63" s="11" customFormat="1" ht="22.8" customHeight="1">
      <c r="B652" s="118"/>
      <c r="D652" s="119" t="s">
        <v>71</v>
      </c>
      <c r="E652" s="128" t="s">
        <v>1400</v>
      </c>
      <c r="F652" s="128" t="s">
        <v>1401</v>
      </c>
      <c r="I652" s="121"/>
      <c r="J652" s="129">
        <f>BK652</f>
        <v>0</v>
      </c>
      <c r="L652" s="118"/>
      <c r="M652" s="123"/>
      <c r="P652" s="124">
        <f>SUM(P653:P663)</f>
        <v>0</v>
      </c>
      <c r="R652" s="124">
        <f>SUM(R653:R663)</f>
        <v>0.018954</v>
      </c>
      <c r="T652" s="125">
        <f>SUM(T653:T663)</f>
        <v>0</v>
      </c>
      <c r="AR652" s="119" t="s">
        <v>81</v>
      </c>
      <c r="AT652" s="126" t="s">
        <v>71</v>
      </c>
      <c r="AU652" s="126" t="s">
        <v>79</v>
      </c>
      <c r="AY652" s="119" t="s">
        <v>210</v>
      </c>
      <c r="BK652" s="127">
        <f>SUM(BK653:BK663)</f>
        <v>0</v>
      </c>
    </row>
    <row r="653" spans="2:65" s="1" customFormat="1" ht="24.15" customHeight="1">
      <c r="B653" s="31"/>
      <c r="C653" s="130" t="s">
        <v>1136</v>
      </c>
      <c r="D653" s="130" t="s">
        <v>212</v>
      </c>
      <c r="E653" s="131" t="s">
        <v>1403</v>
      </c>
      <c r="F653" s="132" t="s">
        <v>1404</v>
      </c>
      <c r="G653" s="133" t="s">
        <v>229</v>
      </c>
      <c r="H653" s="134">
        <v>14.58</v>
      </c>
      <c r="I653" s="135"/>
      <c r="J653" s="136">
        <f>ROUND(I653*H653,2)</f>
        <v>0</v>
      </c>
      <c r="K653" s="132" t="s">
        <v>216</v>
      </c>
      <c r="L653" s="31"/>
      <c r="M653" s="137" t="s">
        <v>19</v>
      </c>
      <c r="N653" s="138" t="s">
        <v>43</v>
      </c>
      <c r="P653" s="139">
        <f>O653*H653</f>
        <v>0</v>
      </c>
      <c r="Q653" s="139">
        <v>0</v>
      </c>
      <c r="R653" s="139">
        <f>Q653*H653</f>
        <v>0</v>
      </c>
      <c r="S653" s="139">
        <v>0</v>
      </c>
      <c r="T653" s="140">
        <f>S653*H653</f>
        <v>0</v>
      </c>
      <c r="AR653" s="141" t="s">
        <v>311</v>
      </c>
      <c r="AT653" s="141" t="s">
        <v>212</v>
      </c>
      <c r="AU653" s="141" t="s">
        <v>81</v>
      </c>
      <c r="AY653" s="16" t="s">
        <v>210</v>
      </c>
      <c r="BE653" s="142">
        <f>IF(N653="základní",J653,0)</f>
        <v>0</v>
      </c>
      <c r="BF653" s="142">
        <f>IF(N653="snížená",J653,0)</f>
        <v>0</v>
      </c>
      <c r="BG653" s="142">
        <f>IF(N653="zákl. přenesená",J653,0)</f>
        <v>0</v>
      </c>
      <c r="BH653" s="142">
        <f>IF(N653="sníž. přenesená",J653,0)</f>
        <v>0</v>
      </c>
      <c r="BI653" s="142">
        <f>IF(N653="nulová",J653,0)</f>
        <v>0</v>
      </c>
      <c r="BJ653" s="16" t="s">
        <v>79</v>
      </c>
      <c r="BK653" s="142">
        <f>ROUND(I653*H653,2)</f>
        <v>0</v>
      </c>
      <c r="BL653" s="16" t="s">
        <v>311</v>
      </c>
      <c r="BM653" s="141" t="s">
        <v>3163</v>
      </c>
    </row>
    <row r="654" spans="2:47" s="1" customFormat="1" ht="19.2">
      <c r="B654" s="31"/>
      <c r="D654" s="143" t="s">
        <v>219</v>
      </c>
      <c r="F654" s="144" t="s">
        <v>1406</v>
      </c>
      <c r="I654" s="145"/>
      <c r="L654" s="31"/>
      <c r="M654" s="146"/>
      <c r="T654" s="52"/>
      <c r="AT654" s="16" t="s">
        <v>219</v>
      </c>
      <c r="AU654" s="16" t="s">
        <v>81</v>
      </c>
    </row>
    <row r="655" spans="2:47" s="1" customFormat="1" ht="10.2">
      <c r="B655" s="31"/>
      <c r="D655" s="147" t="s">
        <v>221</v>
      </c>
      <c r="F655" s="148" t="s">
        <v>1407</v>
      </c>
      <c r="I655" s="145"/>
      <c r="L655" s="31"/>
      <c r="M655" s="146"/>
      <c r="T655" s="52"/>
      <c r="AT655" s="16" t="s">
        <v>221</v>
      </c>
      <c r="AU655" s="16" t="s">
        <v>81</v>
      </c>
    </row>
    <row r="656" spans="2:47" s="1" customFormat="1" ht="19.2">
      <c r="B656" s="31"/>
      <c r="D656" s="143" t="s">
        <v>315</v>
      </c>
      <c r="F656" s="166" t="s">
        <v>1408</v>
      </c>
      <c r="I656" s="145"/>
      <c r="L656" s="31"/>
      <c r="M656" s="146"/>
      <c r="T656" s="52"/>
      <c r="AT656" s="16" t="s">
        <v>315</v>
      </c>
      <c r="AU656" s="16" t="s">
        <v>81</v>
      </c>
    </row>
    <row r="657" spans="2:51" s="12" customFormat="1" ht="10.2">
      <c r="B657" s="149"/>
      <c r="D657" s="143" t="s">
        <v>223</v>
      </c>
      <c r="E657" s="150" t="s">
        <v>19</v>
      </c>
      <c r="F657" s="151" t="s">
        <v>3164</v>
      </c>
      <c r="H657" s="152">
        <v>10.899</v>
      </c>
      <c r="I657" s="153"/>
      <c r="L657" s="149"/>
      <c r="M657" s="154"/>
      <c r="T657" s="155"/>
      <c r="AT657" s="150" t="s">
        <v>223</v>
      </c>
      <c r="AU657" s="150" t="s">
        <v>81</v>
      </c>
      <c r="AV657" s="12" t="s">
        <v>81</v>
      </c>
      <c r="AW657" s="12" t="s">
        <v>33</v>
      </c>
      <c r="AX657" s="12" t="s">
        <v>72</v>
      </c>
      <c r="AY657" s="150" t="s">
        <v>210</v>
      </c>
    </row>
    <row r="658" spans="2:51" s="12" customFormat="1" ht="10.2">
      <c r="B658" s="149"/>
      <c r="D658" s="143" t="s">
        <v>223</v>
      </c>
      <c r="E658" s="150" t="s">
        <v>19</v>
      </c>
      <c r="F658" s="151" t="s">
        <v>2633</v>
      </c>
      <c r="H658" s="152">
        <v>1.557</v>
      </c>
      <c r="I658" s="153"/>
      <c r="L658" s="149"/>
      <c r="M658" s="154"/>
      <c r="T658" s="155"/>
      <c r="AT658" s="150" t="s">
        <v>223</v>
      </c>
      <c r="AU658" s="150" t="s">
        <v>81</v>
      </c>
      <c r="AV658" s="12" t="s">
        <v>81</v>
      </c>
      <c r="AW658" s="12" t="s">
        <v>33</v>
      </c>
      <c r="AX658" s="12" t="s">
        <v>72</v>
      </c>
      <c r="AY658" s="150" t="s">
        <v>210</v>
      </c>
    </row>
    <row r="659" spans="2:51" s="12" customFormat="1" ht="10.2">
      <c r="B659" s="149"/>
      <c r="D659" s="143" t="s">
        <v>223</v>
      </c>
      <c r="E659" s="150" t="s">
        <v>19</v>
      </c>
      <c r="F659" s="151" t="s">
        <v>2634</v>
      </c>
      <c r="H659" s="152">
        <v>2.124</v>
      </c>
      <c r="I659" s="153"/>
      <c r="L659" s="149"/>
      <c r="M659" s="154"/>
      <c r="T659" s="155"/>
      <c r="AT659" s="150" t="s">
        <v>223</v>
      </c>
      <c r="AU659" s="150" t="s">
        <v>81</v>
      </c>
      <c r="AV659" s="12" t="s">
        <v>81</v>
      </c>
      <c r="AW659" s="12" t="s">
        <v>33</v>
      </c>
      <c r="AX659" s="12" t="s">
        <v>72</v>
      </c>
      <c r="AY659" s="150" t="s">
        <v>210</v>
      </c>
    </row>
    <row r="660" spans="2:51" s="13" customFormat="1" ht="10.2">
      <c r="B660" s="167"/>
      <c r="D660" s="143" t="s">
        <v>223</v>
      </c>
      <c r="E660" s="168" t="s">
        <v>19</v>
      </c>
      <c r="F660" s="169" t="s">
        <v>326</v>
      </c>
      <c r="H660" s="170">
        <v>14.58</v>
      </c>
      <c r="I660" s="171"/>
      <c r="L660" s="167"/>
      <c r="M660" s="172"/>
      <c r="T660" s="173"/>
      <c r="AT660" s="168" t="s">
        <v>223</v>
      </c>
      <c r="AU660" s="168" t="s">
        <v>81</v>
      </c>
      <c r="AV660" s="13" t="s">
        <v>217</v>
      </c>
      <c r="AW660" s="13" t="s">
        <v>33</v>
      </c>
      <c r="AX660" s="13" t="s">
        <v>79</v>
      </c>
      <c r="AY660" s="168" t="s">
        <v>210</v>
      </c>
    </row>
    <row r="661" spans="2:65" s="1" customFormat="1" ht="16.5" customHeight="1">
      <c r="B661" s="31"/>
      <c r="C661" s="156" t="s">
        <v>1140</v>
      </c>
      <c r="D661" s="156" t="s">
        <v>240</v>
      </c>
      <c r="E661" s="157" t="s">
        <v>1412</v>
      </c>
      <c r="F661" s="158" t="s">
        <v>1413</v>
      </c>
      <c r="G661" s="159" t="s">
        <v>229</v>
      </c>
      <c r="H661" s="160">
        <v>14.58</v>
      </c>
      <c r="I661" s="161"/>
      <c r="J661" s="162">
        <f>ROUND(I661*H661,2)</f>
        <v>0</v>
      </c>
      <c r="K661" s="158" t="s">
        <v>216</v>
      </c>
      <c r="L661" s="163"/>
      <c r="M661" s="164" t="s">
        <v>19</v>
      </c>
      <c r="N661" s="165" t="s">
        <v>43</v>
      </c>
      <c r="P661" s="139">
        <f>O661*H661</f>
        <v>0</v>
      </c>
      <c r="Q661" s="139">
        <v>0.0013</v>
      </c>
      <c r="R661" s="139">
        <f>Q661*H661</f>
        <v>0.018954</v>
      </c>
      <c r="S661" s="139">
        <v>0</v>
      </c>
      <c r="T661" s="140">
        <f>S661*H661</f>
        <v>0</v>
      </c>
      <c r="AR661" s="141" t="s">
        <v>405</v>
      </c>
      <c r="AT661" s="141" t="s">
        <v>240</v>
      </c>
      <c r="AU661" s="141" t="s">
        <v>81</v>
      </c>
      <c r="AY661" s="16" t="s">
        <v>210</v>
      </c>
      <c r="BE661" s="142">
        <f>IF(N661="základní",J661,0)</f>
        <v>0</v>
      </c>
      <c r="BF661" s="142">
        <f>IF(N661="snížená",J661,0)</f>
        <v>0</v>
      </c>
      <c r="BG661" s="142">
        <f>IF(N661="zákl. přenesená",J661,0)</f>
        <v>0</v>
      </c>
      <c r="BH661" s="142">
        <f>IF(N661="sníž. přenesená",J661,0)</f>
        <v>0</v>
      </c>
      <c r="BI661" s="142">
        <f>IF(N661="nulová",J661,0)</f>
        <v>0</v>
      </c>
      <c r="BJ661" s="16" t="s">
        <v>79</v>
      </c>
      <c r="BK661" s="142">
        <f>ROUND(I661*H661,2)</f>
        <v>0</v>
      </c>
      <c r="BL661" s="16" t="s">
        <v>311</v>
      </c>
      <c r="BM661" s="141" t="s">
        <v>3165</v>
      </c>
    </row>
    <row r="662" spans="2:47" s="1" customFormat="1" ht="10.2">
      <c r="B662" s="31"/>
      <c r="D662" s="143" t="s">
        <v>219</v>
      </c>
      <c r="F662" s="144" t="s">
        <v>1413</v>
      </c>
      <c r="I662" s="145"/>
      <c r="L662" s="31"/>
      <c r="M662" s="146"/>
      <c r="T662" s="52"/>
      <c r="AT662" s="16" t="s">
        <v>219</v>
      </c>
      <c r="AU662" s="16" t="s">
        <v>81</v>
      </c>
    </row>
    <row r="663" spans="2:47" s="1" customFormat="1" ht="19.2">
      <c r="B663" s="31"/>
      <c r="D663" s="143" t="s">
        <v>315</v>
      </c>
      <c r="F663" s="166" t="s">
        <v>1415</v>
      </c>
      <c r="I663" s="145"/>
      <c r="L663" s="31"/>
      <c r="M663" s="146"/>
      <c r="T663" s="52"/>
      <c r="AT663" s="16" t="s">
        <v>315</v>
      </c>
      <c r="AU663" s="16" t="s">
        <v>81</v>
      </c>
    </row>
    <row r="664" spans="2:63" s="11" customFormat="1" ht="22.8" customHeight="1">
      <c r="B664" s="118"/>
      <c r="D664" s="119" t="s">
        <v>71</v>
      </c>
      <c r="E664" s="128" t="s">
        <v>1416</v>
      </c>
      <c r="F664" s="128" t="s">
        <v>1417</v>
      </c>
      <c r="I664" s="121"/>
      <c r="J664" s="129">
        <f>BK664</f>
        <v>0</v>
      </c>
      <c r="L664" s="118"/>
      <c r="M664" s="123"/>
      <c r="P664" s="124">
        <f>SUM(P665:P668)</f>
        <v>0</v>
      </c>
      <c r="R664" s="124">
        <f>SUM(R665:R668)</f>
        <v>0</v>
      </c>
      <c r="T664" s="125">
        <f>SUM(T665:T668)</f>
        <v>0.01321488</v>
      </c>
      <c r="AR664" s="119" t="s">
        <v>81</v>
      </c>
      <c r="AT664" s="126" t="s">
        <v>71</v>
      </c>
      <c r="AU664" s="126" t="s">
        <v>79</v>
      </c>
      <c r="AY664" s="119" t="s">
        <v>210</v>
      </c>
      <c r="BK664" s="127">
        <f>SUM(BK665:BK668)</f>
        <v>0</v>
      </c>
    </row>
    <row r="665" spans="2:65" s="1" customFormat="1" ht="21.75" customHeight="1">
      <c r="B665" s="31"/>
      <c r="C665" s="130" t="s">
        <v>1144</v>
      </c>
      <c r="D665" s="130" t="s">
        <v>212</v>
      </c>
      <c r="E665" s="131" t="s">
        <v>1419</v>
      </c>
      <c r="F665" s="132" t="s">
        <v>1420</v>
      </c>
      <c r="G665" s="133" t="s">
        <v>229</v>
      </c>
      <c r="H665" s="134">
        <v>4.968</v>
      </c>
      <c r="I665" s="135"/>
      <c r="J665" s="136">
        <f>ROUND(I665*H665,2)</f>
        <v>0</v>
      </c>
      <c r="K665" s="132" t="s">
        <v>216</v>
      </c>
      <c r="L665" s="31"/>
      <c r="M665" s="137" t="s">
        <v>19</v>
      </c>
      <c r="N665" s="138" t="s">
        <v>43</v>
      </c>
      <c r="P665" s="139">
        <f>O665*H665</f>
        <v>0</v>
      </c>
      <c r="Q665" s="139">
        <v>0</v>
      </c>
      <c r="R665" s="139">
        <f>Q665*H665</f>
        <v>0</v>
      </c>
      <c r="S665" s="139">
        <v>0.00266</v>
      </c>
      <c r="T665" s="140">
        <f>S665*H665</f>
        <v>0.01321488</v>
      </c>
      <c r="AR665" s="141" t="s">
        <v>311</v>
      </c>
      <c r="AT665" s="141" t="s">
        <v>212</v>
      </c>
      <c r="AU665" s="141" t="s">
        <v>81</v>
      </c>
      <c r="AY665" s="16" t="s">
        <v>210</v>
      </c>
      <c r="BE665" s="142">
        <f>IF(N665="základní",J665,0)</f>
        <v>0</v>
      </c>
      <c r="BF665" s="142">
        <f>IF(N665="snížená",J665,0)</f>
        <v>0</v>
      </c>
      <c r="BG665" s="142">
        <f>IF(N665="zákl. přenesená",J665,0)</f>
        <v>0</v>
      </c>
      <c r="BH665" s="142">
        <f>IF(N665="sníž. přenesená",J665,0)</f>
        <v>0</v>
      </c>
      <c r="BI665" s="142">
        <f>IF(N665="nulová",J665,0)</f>
        <v>0</v>
      </c>
      <c r="BJ665" s="16" t="s">
        <v>79</v>
      </c>
      <c r="BK665" s="142">
        <f>ROUND(I665*H665,2)</f>
        <v>0</v>
      </c>
      <c r="BL665" s="16" t="s">
        <v>311</v>
      </c>
      <c r="BM665" s="141" t="s">
        <v>3166</v>
      </c>
    </row>
    <row r="666" spans="2:47" s="1" customFormat="1" ht="19.2">
      <c r="B666" s="31"/>
      <c r="D666" s="143" t="s">
        <v>219</v>
      </c>
      <c r="F666" s="144" t="s">
        <v>1422</v>
      </c>
      <c r="I666" s="145"/>
      <c r="L666" s="31"/>
      <c r="M666" s="146"/>
      <c r="T666" s="52"/>
      <c r="AT666" s="16" t="s">
        <v>219</v>
      </c>
      <c r="AU666" s="16" t="s">
        <v>81</v>
      </c>
    </row>
    <row r="667" spans="2:47" s="1" customFormat="1" ht="10.2">
      <c r="B667" s="31"/>
      <c r="D667" s="147" t="s">
        <v>221</v>
      </c>
      <c r="F667" s="148" t="s">
        <v>1423</v>
      </c>
      <c r="I667" s="145"/>
      <c r="L667" s="31"/>
      <c r="M667" s="146"/>
      <c r="T667" s="52"/>
      <c r="AT667" s="16" t="s">
        <v>221</v>
      </c>
      <c r="AU667" s="16" t="s">
        <v>81</v>
      </c>
    </row>
    <row r="668" spans="2:51" s="12" customFormat="1" ht="10.2">
      <c r="B668" s="149"/>
      <c r="D668" s="143" t="s">
        <v>223</v>
      </c>
      <c r="E668" s="150" t="s">
        <v>19</v>
      </c>
      <c r="F668" s="151" t="s">
        <v>2497</v>
      </c>
      <c r="H668" s="152">
        <v>4.968</v>
      </c>
      <c r="I668" s="153"/>
      <c r="L668" s="149"/>
      <c r="M668" s="174"/>
      <c r="N668" s="175"/>
      <c r="O668" s="175"/>
      <c r="P668" s="175"/>
      <c r="Q668" s="175"/>
      <c r="R668" s="175"/>
      <c r="S668" s="175"/>
      <c r="T668" s="176"/>
      <c r="AT668" s="150" t="s">
        <v>223</v>
      </c>
      <c r="AU668" s="150" t="s">
        <v>81</v>
      </c>
      <c r="AV668" s="12" t="s">
        <v>81</v>
      </c>
      <c r="AW668" s="12" t="s">
        <v>33</v>
      </c>
      <c r="AX668" s="12" t="s">
        <v>79</v>
      </c>
      <c r="AY668" s="150" t="s">
        <v>210</v>
      </c>
    </row>
    <row r="669" spans="2:12" s="1" customFormat="1" ht="6.9" customHeight="1">
      <c r="B669" s="40"/>
      <c r="C669" s="41"/>
      <c r="D669" s="41"/>
      <c r="E669" s="41"/>
      <c r="F669" s="41"/>
      <c r="G669" s="41"/>
      <c r="H669" s="41"/>
      <c r="I669" s="41"/>
      <c r="J669" s="41"/>
      <c r="K669" s="41"/>
      <c r="L669" s="31"/>
    </row>
  </sheetData>
  <sheetProtection algorithmName="SHA-512" hashValue="JDnGdKtHOg81wGxFO1sYBZ3jqZeuhiby0jqBXi7I4zAoDOvtimMPnfZe7JAtJO7Dc0pmaWZMPEXWpP1PG/Vtow==" saltValue="0VJ66ztikbvLd5ok/OVJ77Gy/kgJBf4gMi8TtjpaFoqdua6dMwHLCEWG47m7y/TH3Rrbuv2vBJUQkfHXEPNwQg==" spinCount="100000" sheet="1" objects="1" scenarios="1" formatColumns="0" formatRows="0" autoFilter="0"/>
  <autoFilter ref="C108:K668"/>
  <mergeCells count="12">
    <mergeCell ref="E101:H101"/>
    <mergeCell ref="L2:V2"/>
    <mergeCell ref="E50:H50"/>
    <mergeCell ref="E52:H52"/>
    <mergeCell ref="E54:H54"/>
    <mergeCell ref="E97:H97"/>
    <mergeCell ref="E99:H99"/>
    <mergeCell ref="E7:H7"/>
    <mergeCell ref="E9:H9"/>
    <mergeCell ref="E11:H11"/>
    <mergeCell ref="E20:H20"/>
    <mergeCell ref="E29:H29"/>
  </mergeCells>
  <hyperlinks>
    <hyperlink ref="F114" r:id="rId1" display="https://podminky.urs.cz/item/CS_URS_2023_02/434121416"/>
    <hyperlink ref="F121" r:id="rId2" display="https://podminky.urs.cz/item/CS_URS_2023_02/632451214"/>
    <hyperlink ref="F125" r:id="rId3" display="https://podminky.urs.cz/item/CS_URS_2023_02/632451291"/>
    <hyperlink ref="F129" r:id="rId4" display="https://podminky.urs.cz/item/CS_URS_2023_02/632481213"/>
    <hyperlink ref="F133" r:id="rId5" display="https://podminky.urs.cz/item/CS_URS_2023_02/949101111"/>
    <hyperlink ref="F136" r:id="rId6" display="https://podminky.urs.cz/item/CS_URS_2023_02/952901111"/>
    <hyperlink ref="F139" r:id="rId7" display="https://podminky.urs.cz/item/CS_URS_2023_02/953943211"/>
    <hyperlink ref="F144" r:id="rId8" display="https://podminky.urs.cz/item/CS_URS_2023_02/965042141"/>
    <hyperlink ref="F150" r:id="rId9" display="https://podminky.urs.cz/item/CS_URS_2023_02/997013501"/>
    <hyperlink ref="F153" r:id="rId10" display="https://podminky.urs.cz/item/CS_URS_2023_02/997013509"/>
    <hyperlink ref="F157" r:id="rId11" display="https://podminky.urs.cz/item/CS_URS_2023_02/997013631"/>
    <hyperlink ref="F160" r:id="rId12" display="https://podminky.urs.cz/item/CS_URS_2023_02/997013811"/>
    <hyperlink ref="F163" r:id="rId13" display="https://podminky.urs.cz/item/CS_URS_2023_02/997013812"/>
    <hyperlink ref="F166" r:id="rId14" display="https://podminky.urs.cz/item/CS_URS_2023_02/997013814"/>
    <hyperlink ref="F169" r:id="rId15" display="https://podminky.urs.cz/item/CS_URS_2023_02/997013861"/>
    <hyperlink ref="F172" r:id="rId16" display="https://podminky.urs.cz/item/CS_URS_2023_02/997013875"/>
    <hyperlink ref="F176" r:id="rId17" display="https://podminky.urs.cz/item/CS_URS_2023_02/998011001"/>
    <hyperlink ref="F181" r:id="rId18" display="https://podminky.urs.cz/item/CS_URS_2023_02/711111001"/>
    <hyperlink ref="F188" r:id="rId19" display="https://podminky.urs.cz/item/CS_URS_2023_02/711131811"/>
    <hyperlink ref="F191" r:id="rId20" display="https://podminky.urs.cz/item/CS_URS_2023_02/711141559"/>
    <hyperlink ref="F197" r:id="rId21" display="https://podminky.urs.cz/item/CS_URS_2023_02/998711101"/>
    <hyperlink ref="F201" r:id="rId22" display="https://podminky.urs.cz/item/CS_URS_2023_02/712340833"/>
    <hyperlink ref="F205" r:id="rId23" display="https://podminky.urs.cz/item/CS_URS_2023_02/712340834"/>
    <hyperlink ref="F209" r:id="rId24" display="https://podminky.urs.cz/item/CS_URS_2023_02/712363412"/>
    <hyperlink ref="F215" r:id="rId25" display="https://podminky.urs.cz/item/CS_URS_2023_02/712861702"/>
    <hyperlink ref="F225" r:id="rId26" display="https://podminky.urs.cz/item/CS_URS_2023_02/998712101"/>
    <hyperlink ref="F229" r:id="rId27" display="https://podminky.urs.cz/item/CS_URS_2023_02/713110811"/>
    <hyperlink ref="F233" r:id="rId28" display="https://podminky.urs.cz/item/CS_URS_2023_02/713111111"/>
    <hyperlink ref="F248" r:id="rId29" display="https://podminky.urs.cz/item/CS_URS_2023_02/713120821"/>
    <hyperlink ref="F252" r:id="rId30" display="https://podminky.urs.cz/item/CS_URS_2023_02/713121121"/>
    <hyperlink ref="F258" r:id="rId31" display="https://podminky.urs.cz/item/CS_URS_2023_02/713141131"/>
    <hyperlink ref="F265" r:id="rId32" display="https://podminky.urs.cz/item/CS_URS_2023_02/713141151"/>
    <hyperlink ref="F272" r:id="rId33" display="https://podminky.urs.cz/item/CS_URS_2023_02/998713101"/>
    <hyperlink ref="F276" r:id="rId34" display="https://podminky.urs.cz/item/CS_URS_2023_02/725291631"/>
    <hyperlink ref="F290" r:id="rId35" display="https://podminky.urs.cz/item/CS_URS_2023_02/762085112"/>
    <hyperlink ref="F302" r:id="rId36" display="https://podminky.urs.cz/item/CS_URS_2023_02/762132138"/>
    <hyperlink ref="F309" r:id="rId37" display="https://podminky.urs.cz/item/CS_URS_2023_02/762332941"/>
    <hyperlink ref="F324" r:id="rId38" display="https://podminky.urs.cz/item/CS_URS_2023_02/762341811"/>
    <hyperlink ref="F328" r:id="rId39" display="https://podminky.urs.cz/item/CS_URS_2023_02/762342511"/>
    <hyperlink ref="F339" r:id="rId40" display="https://podminky.urs.cz/item/CS_URS_2023_02/762343811"/>
    <hyperlink ref="F345" r:id="rId41" display="https://podminky.urs.cz/item/CS_URS_2023_02/762343912"/>
    <hyperlink ref="F349" r:id="rId42" display="https://podminky.urs.cz/item/CS_URS_2023_02/762431220"/>
    <hyperlink ref="F357" r:id="rId43" display="https://podminky.urs.cz/item/CS_URS_2023_02/763111441"/>
    <hyperlink ref="F362" r:id="rId44" display="https://podminky.urs.cz/item/CS_URS_2023_02/763111447"/>
    <hyperlink ref="F367" r:id="rId45" display="https://podminky.urs.cz/item/CS_URS_2023_02/763111741"/>
    <hyperlink ref="F377" r:id="rId46" display="https://podminky.urs.cz/item/CS_URS_2023_02/763121466"/>
    <hyperlink ref="F383" r:id="rId47" display="https://podminky.urs.cz/item/CS_URS_2023_02/76312146R"/>
    <hyperlink ref="F390" r:id="rId48" display="https://podminky.urs.cz/item/CS_URS_2023_02/763131415"/>
    <hyperlink ref="F394" r:id="rId49" display="https://podminky.urs.cz/item/CS_URS_2023_02/763131751"/>
    <hyperlink ref="F401" r:id="rId50" display="https://podminky.urs.cz/item/CS_URS_2023_02/763131811"/>
    <hyperlink ref="F404" r:id="rId51" display="https://podminky.urs.cz/item/CS_URS_2023_02/763181311"/>
    <hyperlink ref="F411" r:id="rId52" display="https://podminky.urs.cz/item/CS_URS_2023_02/763431001"/>
    <hyperlink ref="F426" r:id="rId53" display="https://podminky.urs.cz/item/CS_URS_2023_02/998763100"/>
    <hyperlink ref="F430" r:id="rId54" display="https://podminky.urs.cz/item/CS_URS_2023_02/764004801"/>
    <hyperlink ref="F458" r:id="rId55" display="https://podminky.urs.cz/item/CS_URS_2023_02/998764101"/>
    <hyperlink ref="F462" r:id="rId56" display="https://podminky.urs.cz/item/CS_URS_2023_02/765191013"/>
    <hyperlink ref="F472" r:id="rId57" display="https://podminky.urs.cz/item/CS_URS_2023_02/766660001"/>
    <hyperlink ref="F477" r:id="rId58" display="https://podminky.urs.cz/item/CS_URS_2023_02/766660002"/>
    <hyperlink ref="F482" r:id="rId59" display="https://podminky.urs.cz/item/CS_URS_2023_02/766660022"/>
    <hyperlink ref="F487" r:id="rId60" display="https://podminky.urs.cz/item/CS_URS_2023_02/766694116"/>
    <hyperlink ref="F498" r:id="rId61" display="https://podminky.urs.cz/item/CS_URS_2023_02/998766101"/>
    <hyperlink ref="F502" r:id="rId62" display="https://podminky.urs.cz/item/CS_URS_2023_02/767311830"/>
    <hyperlink ref="F506" r:id="rId63" display="https://podminky.urs.cz/item/CS_URS_2023_02/767316310"/>
    <hyperlink ref="F511" r:id="rId64" display="https://podminky.urs.cz/item/CS_URS_2023_02/767316311"/>
    <hyperlink ref="F516" r:id="rId65" display="https://podminky.urs.cz/item/CS_URS_2023_02/767896810"/>
    <hyperlink ref="F523" r:id="rId66" display="https://podminky.urs.cz/item/CS_URS_2023_02/998767101"/>
    <hyperlink ref="F527" r:id="rId67" display="https://podminky.urs.cz/item/CS_URS_2023_02/771111011"/>
    <hyperlink ref="F531" r:id="rId68" display="https://podminky.urs.cz/item/CS_URS_2023_02/771121011"/>
    <hyperlink ref="F534" r:id="rId69" display="https://podminky.urs.cz/item/CS_URS_2023_02/771574414"/>
    <hyperlink ref="F541" r:id="rId70" display="https://podminky.urs.cz/item/CS_URS_2023_02/998771101"/>
    <hyperlink ref="F545" r:id="rId71" display="https://podminky.urs.cz/item/CS_URS_2023_02/776111115"/>
    <hyperlink ref="F549" r:id="rId72" display="https://podminky.urs.cz/item/CS_URS_2023_02/776111311"/>
    <hyperlink ref="F552" r:id="rId73" display="https://podminky.urs.cz/item/CS_URS_2023_02/776121112"/>
    <hyperlink ref="F555" r:id="rId74" display="https://podminky.urs.cz/item/CS_URS_2023_02/776141111"/>
    <hyperlink ref="F558" r:id="rId75" display="https://podminky.urs.cz/item/CS_URS_2023_02/776201811"/>
    <hyperlink ref="F562" r:id="rId76" display="https://podminky.urs.cz/item/CS_URS_2023_02/776211111"/>
    <hyperlink ref="F569" r:id="rId77" display="https://podminky.urs.cz/item/CS_URS_2023_02/776221111"/>
    <hyperlink ref="F577" r:id="rId78" display="https://podminky.urs.cz/item/CS_URS_2023_02/776411111"/>
    <hyperlink ref="F584" r:id="rId79" display="https://podminky.urs.cz/item/CS_URS_2023_02/776411211"/>
    <hyperlink ref="F589" r:id="rId80" display="https://podminky.urs.cz/item/CS_URS_2023_02/998776101"/>
    <hyperlink ref="F593" r:id="rId81" display="https://podminky.urs.cz/item/CS_URS_2023_02/781111011"/>
    <hyperlink ref="F599" r:id="rId82" display="https://podminky.urs.cz/item/CS_URS_2023_02/781121011"/>
    <hyperlink ref="F602" r:id="rId83" display="https://podminky.urs.cz/item/CS_URS_2023_02/781474154"/>
    <hyperlink ref="F608" r:id="rId84" display="https://podminky.urs.cz/item/CS_URS_2023_02/781492251"/>
    <hyperlink ref="F614" r:id="rId85" display="https://podminky.urs.cz/item/CS_URS_2023_02/998781101"/>
    <hyperlink ref="F618" r:id="rId86" display="https://podminky.urs.cz/item/CS_URS_2023_02/783315101"/>
    <hyperlink ref="F624" r:id="rId87" display="https://podminky.urs.cz/item/CS_URS_2023_02/783317101"/>
    <hyperlink ref="F627" r:id="rId88" display="https://podminky.urs.cz/item/CS_URS_2023_02/783805100"/>
    <hyperlink ref="F640" r:id="rId89" display="https://podminky.urs.cz/item/CS_URS_2023_02/784111001"/>
    <hyperlink ref="F648" r:id="rId90" display="https://podminky.urs.cz/item/CS_URS_2023_02/784181101"/>
    <hyperlink ref="F651" r:id="rId91" display="https://podminky.urs.cz/item/CS_URS_2023_02/784221101"/>
    <hyperlink ref="F655" r:id="rId92" display="https://podminky.urs.cz/item/CS_URS_2023_02/786626111"/>
    <hyperlink ref="F667" r:id="rId93" display="https://podminky.urs.cz/item/CS_URS_2023_02/7873008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131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2914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3167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ROUND(J87,2)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ROUND((SUM(BE87:BE100)),2)</f>
        <v>0</v>
      </c>
      <c r="I35" s="92">
        <v>0.21</v>
      </c>
      <c r="J35" s="82">
        <f>ROUND(((SUM(BE87:BE100))*I35),2)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ROUND((SUM(BF87:BF100)),2)</f>
        <v>0</v>
      </c>
      <c r="I36" s="92">
        <v>0.12</v>
      </c>
      <c r="J36" s="82">
        <f>ROUND(((SUM(BF87:BF100))*I36),2)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ROUND((SUM(BG87:BG100)),2)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ROUND((SUM(BH87:BH100)),2)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ROUND((SUM(BI87:BI100)),2)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2914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03b - VZT 3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J87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175</v>
      </c>
      <c r="E64" s="104"/>
      <c r="F64" s="104"/>
      <c r="G64" s="104"/>
      <c r="H64" s="104"/>
      <c r="I64" s="104"/>
      <c r="J64" s="105">
        <f>J88</f>
        <v>0</v>
      </c>
      <c r="L64" s="102"/>
    </row>
    <row r="65" spans="2:12" s="9" customFormat="1" ht="19.95" customHeight="1">
      <c r="B65" s="106"/>
      <c r="D65" s="107" t="s">
        <v>1425</v>
      </c>
      <c r="E65" s="108"/>
      <c r="F65" s="108"/>
      <c r="G65" s="108"/>
      <c r="H65" s="108"/>
      <c r="I65" s="108"/>
      <c r="J65" s="109">
        <f>J89</f>
        <v>0</v>
      </c>
      <c r="L65" s="106"/>
    </row>
    <row r="66" spans="2:12" s="1" customFormat="1" ht="21.75" customHeight="1">
      <c r="B66" s="31"/>
      <c r="L66" s="31"/>
    </row>
    <row r="67" spans="2:12" s="1" customFormat="1" ht="6.9" customHeigh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1"/>
    </row>
    <row r="71" spans="2:12" s="1" customFormat="1" ht="6.9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1"/>
    </row>
    <row r="72" spans="2:12" s="1" customFormat="1" ht="24.9" customHeight="1">
      <c r="B72" s="31"/>
      <c r="C72" s="20" t="s">
        <v>195</v>
      </c>
      <c r="L72" s="31"/>
    </row>
    <row r="73" spans="2:12" s="1" customFormat="1" ht="6.9" customHeight="1">
      <c r="B73" s="31"/>
      <c r="L73" s="31"/>
    </row>
    <row r="74" spans="2:12" s="1" customFormat="1" ht="12" customHeight="1">
      <c r="B74" s="31"/>
      <c r="C74" s="26" t="s">
        <v>16</v>
      </c>
      <c r="L74" s="31"/>
    </row>
    <row r="75" spans="2:12" s="1" customFormat="1" ht="16.5" customHeight="1">
      <c r="B75" s="31"/>
      <c r="E75" s="306" t="str">
        <f>E7</f>
        <v>Multifunkční centrum při ZŠ Gen. Svobody Arnultovice rev.1</v>
      </c>
      <c r="F75" s="307"/>
      <c r="G75" s="307"/>
      <c r="H75" s="307"/>
      <c r="L75" s="31"/>
    </row>
    <row r="76" spans="2:12" ht="12" customHeight="1">
      <c r="B76" s="19"/>
      <c r="C76" s="26" t="s">
        <v>160</v>
      </c>
      <c r="L76" s="19"/>
    </row>
    <row r="77" spans="2:12" s="1" customFormat="1" ht="16.5" customHeight="1">
      <c r="B77" s="31"/>
      <c r="E77" s="306" t="s">
        <v>2914</v>
      </c>
      <c r="F77" s="308"/>
      <c r="G77" s="308"/>
      <c r="H77" s="308"/>
      <c r="L77" s="31"/>
    </row>
    <row r="78" spans="2:12" s="1" customFormat="1" ht="12" customHeight="1">
      <c r="B78" s="31"/>
      <c r="C78" s="26" t="s">
        <v>162</v>
      </c>
      <c r="L78" s="31"/>
    </row>
    <row r="79" spans="2:12" s="1" customFormat="1" ht="16.5" customHeight="1">
      <c r="B79" s="31"/>
      <c r="E79" s="272" t="str">
        <f>E11</f>
        <v>03b - VZT 3</v>
      </c>
      <c r="F79" s="308"/>
      <c r="G79" s="308"/>
      <c r="H79" s="308"/>
      <c r="L79" s="31"/>
    </row>
    <row r="80" spans="2:12" s="1" customFormat="1" ht="6.9" customHeight="1">
      <c r="B80" s="31"/>
      <c r="L80" s="31"/>
    </row>
    <row r="81" spans="2:12" s="1" customFormat="1" ht="12" customHeight="1">
      <c r="B81" s="31"/>
      <c r="C81" s="26" t="s">
        <v>21</v>
      </c>
      <c r="F81" s="24" t="str">
        <f>F14</f>
        <v>Nový Bor</v>
      </c>
      <c r="I81" s="26" t="s">
        <v>23</v>
      </c>
      <c r="J81" s="48" t="str">
        <f>IF(J14="","",J14)</f>
        <v>22. 12. 2023</v>
      </c>
      <c r="L81" s="31"/>
    </row>
    <row r="82" spans="2:12" s="1" customFormat="1" ht="6.9" customHeight="1">
      <c r="B82" s="31"/>
      <c r="L82" s="31"/>
    </row>
    <row r="83" spans="2:12" s="1" customFormat="1" ht="15.15" customHeight="1">
      <c r="B83" s="31"/>
      <c r="C83" s="26" t="s">
        <v>25</v>
      </c>
      <c r="F83" s="24" t="str">
        <f>E17</f>
        <v>Město Nový Bor</v>
      </c>
      <c r="I83" s="26" t="s">
        <v>31</v>
      </c>
      <c r="J83" s="29" t="str">
        <f>E23</f>
        <v>R. Voce</v>
      </c>
      <c r="L83" s="31"/>
    </row>
    <row r="84" spans="2:12" s="1" customFormat="1" ht="15.15" customHeight="1">
      <c r="B84" s="31"/>
      <c r="C84" s="26" t="s">
        <v>29</v>
      </c>
      <c r="F84" s="24" t="str">
        <f>IF(E20="","",E20)</f>
        <v>Vyplň údaj</v>
      </c>
      <c r="I84" s="26" t="s">
        <v>34</v>
      </c>
      <c r="J84" s="29" t="str">
        <f>E26</f>
        <v>J. Nešněra</v>
      </c>
      <c r="L84" s="31"/>
    </row>
    <row r="85" spans="2:12" s="1" customFormat="1" ht="10.35" customHeight="1">
      <c r="B85" s="31"/>
      <c r="L85" s="31"/>
    </row>
    <row r="86" spans="2:20" s="10" customFormat="1" ht="29.25" customHeight="1">
      <c r="B86" s="110"/>
      <c r="C86" s="111" t="s">
        <v>196</v>
      </c>
      <c r="D86" s="112" t="s">
        <v>57</v>
      </c>
      <c r="E86" s="112" t="s">
        <v>53</v>
      </c>
      <c r="F86" s="112" t="s">
        <v>54</v>
      </c>
      <c r="G86" s="112" t="s">
        <v>197</v>
      </c>
      <c r="H86" s="112" t="s">
        <v>198</v>
      </c>
      <c r="I86" s="112" t="s">
        <v>199</v>
      </c>
      <c r="J86" s="112" t="s">
        <v>166</v>
      </c>
      <c r="K86" s="113" t="s">
        <v>200</v>
      </c>
      <c r="L86" s="110"/>
      <c r="M86" s="55" t="s">
        <v>19</v>
      </c>
      <c r="N86" s="56" t="s">
        <v>42</v>
      </c>
      <c r="O86" s="56" t="s">
        <v>201</v>
      </c>
      <c r="P86" s="56" t="s">
        <v>202</v>
      </c>
      <c r="Q86" s="56" t="s">
        <v>203</v>
      </c>
      <c r="R86" s="56" t="s">
        <v>204</v>
      </c>
      <c r="S86" s="56" t="s">
        <v>205</v>
      </c>
      <c r="T86" s="57" t="s">
        <v>206</v>
      </c>
    </row>
    <row r="87" spans="2:63" s="1" customFormat="1" ht="22.8" customHeight="1">
      <c r="B87" s="31"/>
      <c r="C87" s="60" t="s">
        <v>207</v>
      </c>
      <c r="J87" s="114">
        <f>BK87</f>
        <v>0</v>
      </c>
      <c r="L87" s="31"/>
      <c r="M87" s="58"/>
      <c r="N87" s="49"/>
      <c r="O87" s="49"/>
      <c r="P87" s="115">
        <f>P88</f>
        <v>0</v>
      </c>
      <c r="Q87" s="49"/>
      <c r="R87" s="115">
        <f>R88</f>
        <v>0.00167</v>
      </c>
      <c r="S87" s="49"/>
      <c r="T87" s="116">
        <f>T88</f>
        <v>0</v>
      </c>
      <c r="AT87" s="16" t="s">
        <v>71</v>
      </c>
      <c r="AU87" s="16" t="s">
        <v>167</v>
      </c>
      <c r="BK87" s="117">
        <f>BK88</f>
        <v>0</v>
      </c>
    </row>
    <row r="88" spans="2:63" s="11" customFormat="1" ht="25.95" customHeight="1">
      <c r="B88" s="118"/>
      <c r="D88" s="119" t="s">
        <v>71</v>
      </c>
      <c r="E88" s="120" t="s">
        <v>391</v>
      </c>
      <c r="F88" s="120" t="s">
        <v>392</v>
      </c>
      <c r="I88" s="121"/>
      <c r="J88" s="122">
        <f>BK88</f>
        <v>0</v>
      </c>
      <c r="L88" s="118"/>
      <c r="M88" s="123"/>
      <c r="P88" s="124">
        <f>P89</f>
        <v>0</v>
      </c>
      <c r="R88" s="124">
        <f>R89</f>
        <v>0.00167</v>
      </c>
      <c r="T88" s="125">
        <f>T89</f>
        <v>0</v>
      </c>
      <c r="AR88" s="119" t="s">
        <v>81</v>
      </c>
      <c r="AT88" s="126" t="s">
        <v>71</v>
      </c>
      <c r="AU88" s="126" t="s">
        <v>72</v>
      </c>
      <c r="AY88" s="119" t="s">
        <v>210</v>
      </c>
      <c r="BK88" s="127">
        <f>BK89</f>
        <v>0</v>
      </c>
    </row>
    <row r="89" spans="2:63" s="11" customFormat="1" ht="22.8" customHeight="1">
      <c r="B89" s="118"/>
      <c r="D89" s="119" t="s">
        <v>71</v>
      </c>
      <c r="E89" s="128" t="s">
        <v>1426</v>
      </c>
      <c r="F89" s="128" t="s">
        <v>1427</v>
      </c>
      <c r="I89" s="121"/>
      <c r="J89" s="129">
        <f>BK89</f>
        <v>0</v>
      </c>
      <c r="L89" s="118"/>
      <c r="M89" s="123"/>
      <c r="P89" s="124">
        <f>SUM(P90:P100)</f>
        <v>0</v>
      </c>
      <c r="R89" s="124">
        <f>SUM(R90:R100)</f>
        <v>0.00167</v>
      </c>
      <c r="T89" s="125">
        <f>SUM(T90:T100)</f>
        <v>0</v>
      </c>
      <c r="AR89" s="119" t="s">
        <v>81</v>
      </c>
      <c r="AT89" s="126" t="s">
        <v>71</v>
      </c>
      <c r="AU89" s="126" t="s">
        <v>79</v>
      </c>
      <c r="AY89" s="119" t="s">
        <v>210</v>
      </c>
      <c r="BK89" s="127">
        <f>SUM(BK90:BK100)</f>
        <v>0</v>
      </c>
    </row>
    <row r="90" spans="2:65" s="1" customFormat="1" ht="33" customHeight="1">
      <c r="B90" s="31"/>
      <c r="C90" s="130" t="s">
        <v>79</v>
      </c>
      <c r="D90" s="130" t="s">
        <v>212</v>
      </c>
      <c r="E90" s="131" t="s">
        <v>1428</v>
      </c>
      <c r="F90" s="132" t="s">
        <v>1429</v>
      </c>
      <c r="G90" s="133" t="s">
        <v>297</v>
      </c>
      <c r="H90" s="134">
        <v>1</v>
      </c>
      <c r="I90" s="135"/>
      <c r="J90" s="136">
        <f>ROUND(I90*H90,2)</f>
        <v>0</v>
      </c>
      <c r="K90" s="132" t="s">
        <v>216</v>
      </c>
      <c r="L90" s="31"/>
      <c r="M90" s="137" t="s">
        <v>19</v>
      </c>
      <c r="N90" s="138" t="s">
        <v>43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41" t="s">
        <v>311</v>
      </c>
      <c r="AT90" s="141" t="s">
        <v>212</v>
      </c>
      <c r="AU90" s="141" t="s">
        <v>81</v>
      </c>
      <c r="AY90" s="16" t="s">
        <v>210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79</v>
      </c>
      <c r="BK90" s="142">
        <f>ROUND(I90*H90,2)</f>
        <v>0</v>
      </c>
      <c r="BL90" s="16" t="s">
        <v>311</v>
      </c>
      <c r="BM90" s="141" t="s">
        <v>3168</v>
      </c>
    </row>
    <row r="91" spans="2:47" s="1" customFormat="1" ht="19.2">
      <c r="B91" s="31"/>
      <c r="D91" s="143" t="s">
        <v>219</v>
      </c>
      <c r="F91" s="144" t="s">
        <v>1431</v>
      </c>
      <c r="I91" s="145"/>
      <c r="L91" s="31"/>
      <c r="M91" s="146"/>
      <c r="T91" s="52"/>
      <c r="AT91" s="16" t="s">
        <v>219</v>
      </c>
      <c r="AU91" s="16" t="s">
        <v>81</v>
      </c>
    </row>
    <row r="92" spans="2:47" s="1" customFormat="1" ht="10.2">
      <c r="B92" s="31"/>
      <c r="D92" s="147" t="s">
        <v>221</v>
      </c>
      <c r="F92" s="148" t="s">
        <v>1432</v>
      </c>
      <c r="I92" s="145"/>
      <c r="L92" s="31"/>
      <c r="M92" s="146"/>
      <c r="T92" s="52"/>
      <c r="AT92" s="16" t="s">
        <v>221</v>
      </c>
      <c r="AU92" s="16" t="s">
        <v>81</v>
      </c>
    </row>
    <row r="93" spans="2:65" s="1" customFormat="1" ht="21.75" customHeight="1">
      <c r="B93" s="31"/>
      <c r="C93" s="156" t="s">
        <v>81</v>
      </c>
      <c r="D93" s="156" t="s">
        <v>240</v>
      </c>
      <c r="E93" s="157" t="s">
        <v>1433</v>
      </c>
      <c r="F93" s="158" t="s">
        <v>1434</v>
      </c>
      <c r="G93" s="159" t="s">
        <v>297</v>
      </c>
      <c r="H93" s="160">
        <v>1</v>
      </c>
      <c r="I93" s="161"/>
      <c r="J93" s="162">
        <f>ROUND(I93*H93,2)</f>
        <v>0</v>
      </c>
      <c r="K93" s="158" t="s">
        <v>19</v>
      </c>
      <c r="L93" s="163"/>
      <c r="M93" s="164" t="s">
        <v>19</v>
      </c>
      <c r="N93" s="165" t="s">
        <v>43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405</v>
      </c>
      <c r="AT93" s="141" t="s">
        <v>240</v>
      </c>
      <c r="AU93" s="141" t="s">
        <v>81</v>
      </c>
      <c r="AY93" s="16" t="s">
        <v>210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6" t="s">
        <v>79</v>
      </c>
      <c r="BK93" s="142">
        <f>ROUND(I93*H93,2)</f>
        <v>0</v>
      </c>
      <c r="BL93" s="16" t="s">
        <v>311</v>
      </c>
      <c r="BM93" s="141" t="s">
        <v>3169</v>
      </c>
    </row>
    <row r="94" spans="2:47" s="1" customFormat="1" ht="10.2">
      <c r="B94" s="31"/>
      <c r="D94" s="143" t="s">
        <v>219</v>
      </c>
      <c r="F94" s="144" t="s">
        <v>1434</v>
      </c>
      <c r="I94" s="145"/>
      <c r="L94" s="31"/>
      <c r="M94" s="146"/>
      <c r="T94" s="52"/>
      <c r="AT94" s="16" t="s">
        <v>219</v>
      </c>
      <c r="AU94" s="16" t="s">
        <v>81</v>
      </c>
    </row>
    <row r="95" spans="2:65" s="1" customFormat="1" ht="37.8" customHeight="1">
      <c r="B95" s="31"/>
      <c r="C95" s="130" t="s">
        <v>234</v>
      </c>
      <c r="D95" s="130" t="s">
        <v>212</v>
      </c>
      <c r="E95" s="131" t="s">
        <v>1449</v>
      </c>
      <c r="F95" s="132" t="s">
        <v>1450</v>
      </c>
      <c r="G95" s="133" t="s">
        <v>269</v>
      </c>
      <c r="H95" s="134">
        <v>1</v>
      </c>
      <c r="I95" s="135"/>
      <c r="J95" s="136">
        <f>ROUND(I95*H95,2)</f>
        <v>0</v>
      </c>
      <c r="K95" s="132" t="s">
        <v>216</v>
      </c>
      <c r="L95" s="31"/>
      <c r="M95" s="137" t="s">
        <v>19</v>
      </c>
      <c r="N95" s="138" t="s">
        <v>43</v>
      </c>
      <c r="P95" s="139">
        <f>O95*H95</f>
        <v>0</v>
      </c>
      <c r="Q95" s="139">
        <v>0.00167</v>
      </c>
      <c r="R95" s="139">
        <f>Q95*H95</f>
        <v>0.00167</v>
      </c>
      <c r="S95" s="139">
        <v>0</v>
      </c>
      <c r="T95" s="140">
        <f>S95*H95</f>
        <v>0</v>
      </c>
      <c r="AR95" s="141" t="s">
        <v>311</v>
      </c>
      <c r="AT95" s="141" t="s">
        <v>212</v>
      </c>
      <c r="AU95" s="141" t="s">
        <v>81</v>
      </c>
      <c r="AY95" s="16" t="s">
        <v>210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6" t="s">
        <v>79</v>
      </c>
      <c r="BK95" s="142">
        <f>ROUND(I95*H95,2)</f>
        <v>0</v>
      </c>
      <c r="BL95" s="16" t="s">
        <v>311</v>
      </c>
      <c r="BM95" s="141" t="s">
        <v>3170</v>
      </c>
    </row>
    <row r="96" spans="2:47" s="1" customFormat="1" ht="19.2">
      <c r="B96" s="31"/>
      <c r="D96" s="143" t="s">
        <v>219</v>
      </c>
      <c r="F96" s="144" t="s">
        <v>1452</v>
      </c>
      <c r="I96" s="145"/>
      <c r="L96" s="31"/>
      <c r="M96" s="146"/>
      <c r="T96" s="52"/>
      <c r="AT96" s="16" t="s">
        <v>219</v>
      </c>
      <c r="AU96" s="16" t="s">
        <v>81</v>
      </c>
    </row>
    <row r="97" spans="2:47" s="1" customFormat="1" ht="10.2">
      <c r="B97" s="31"/>
      <c r="D97" s="147" t="s">
        <v>221</v>
      </c>
      <c r="F97" s="148" t="s">
        <v>1453</v>
      </c>
      <c r="I97" s="145"/>
      <c r="L97" s="31"/>
      <c r="M97" s="146"/>
      <c r="T97" s="52"/>
      <c r="AT97" s="16" t="s">
        <v>221</v>
      </c>
      <c r="AU97" s="16" t="s">
        <v>81</v>
      </c>
    </row>
    <row r="98" spans="2:65" s="1" customFormat="1" ht="24.15" customHeight="1">
      <c r="B98" s="31"/>
      <c r="C98" s="130" t="s">
        <v>217</v>
      </c>
      <c r="D98" s="130" t="s">
        <v>212</v>
      </c>
      <c r="E98" s="131" t="s">
        <v>1492</v>
      </c>
      <c r="F98" s="132" t="s">
        <v>1493</v>
      </c>
      <c r="G98" s="133" t="s">
        <v>297</v>
      </c>
      <c r="H98" s="134">
        <v>1</v>
      </c>
      <c r="I98" s="135"/>
      <c r="J98" s="136">
        <f>ROUND(I98*H98,2)</f>
        <v>0</v>
      </c>
      <c r="K98" s="132" t="s">
        <v>216</v>
      </c>
      <c r="L98" s="31"/>
      <c r="M98" s="137" t="s">
        <v>19</v>
      </c>
      <c r="N98" s="138" t="s">
        <v>43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311</v>
      </c>
      <c r="AT98" s="141" t="s">
        <v>212</v>
      </c>
      <c r="AU98" s="141" t="s">
        <v>81</v>
      </c>
      <c r="AY98" s="16" t="s">
        <v>210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79</v>
      </c>
      <c r="BK98" s="142">
        <f>ROUND(I98*H98,2)</f>
        <v>0</v>
      </c>
      <c r="BL98" s="16" t="s">
        <v>311</v>
      </c>
      <c r="BM98" s="141" t="s">
        <v>3171</v>
      </c>
    </row>
    <row r="99" spans="2:47" s="1" customFormat="1" ht="19.2">
      <c r="B99" s="31"/>
      <c r="D99" s="143" t="s">
        <v>219</v>
      </c>
      <c r="F99" s="144" t="s">
        <v>1495</v>
      </c>
      <c r="I99" s="145"/>
      <c r="L99" s="31"/>
      <c r="M99" s="146"/>
      <c r="T99" s="52"/>
      <c r="AT99" s="16" t="s">
        <v>219</v>
      </c>
      <c r="AU99" s="16" t="s">
        <v>81</v>
      </c>
    </row>
    <row r="100" spans="2:47" s="1" customFormat="1" ht="10.2">
      <c r="B100" s="31"/>
      <c r="D100" s="147" t="s">
        <v>221</v>
      </c>
      <c r="F100" s="148" t="s">
        <v>1496</v>
      </c>
      <c r="I100" s="145"/>
      <c r="L100" s="31"/>
      <c r="M100" s="177"/>
      <c r="N100" s="178"/>
      <c r="O100" s="178"/>
      <c r="P100" s="178"/>
      <c r="Q100" s="178"/>
      <c r="R100" s="178"/>
      <c r="S100" s="178"/>
      <c r="T100" s="179"/>
      <c r="AT100" s="16" t="s">
        <v>221</v>
      </c>
      <c r="AU100" s="16" t="s">
        <v>81</v>
      </c>
    </row>
    <row r="101" spans="2:12" s="1" customFormat="1" ht="6.9" customHeight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31"/>
    </row>
  </sheetData>
  <sheetProtection algorithmName="SHA-512" hashValue="LJai1M+LW0H2kyhkBBluOcyRcJdweAqLQm/R8+rOQSmrh4lWxX+t1Bfs1dRxJ5uNWPN3AlChQ7sGH2jNYE1WHg==" saltValue="YOTlmvjIRH4J45BnkXwNp2w9bINiJnXyUiGnHrqFoS2463jOl8+DoeSNRqy6AnAmVD3vo9rzjhb2NhmT1ehbag==" spinCount="100000" sheet="1" objects="1" scenarios="1" formatColumns="0" formatRows="0" autoFilter="0"/>
  <autoFilter ref="C86:K10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2" r:id="rId1" display="https://podminky.urs.cz/item/CS_URS_2023_02/751122052"/>
    <hyperlink ref="F97" r:id="rId2" display="https://podminky.urs.cz/item/CS_URS_2023_02/751510041"/>
    <hyperlink ref="F100" r:id="rId3" display="https://podminky.urs.cz/item/CS_URS_2023_02/75169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134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2914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3172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ROUND(J91,2)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ROUND((SUM(BE91:BE142)),2)</f>
        <v>0</v>
      </c>
      <c r="I35" s="92">
        <v>0.21</v>
      </c>
      <c r="J35" s="82">
        <f>ROUND(((SUM(BE91:BE142))*I35),2)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ROUND((SUM(BF91:BF142)),2)</f>
        <v>0</v>
      </c>
      <c r="I36" s="92">
        <v>0.12</v>
      </c>
      <c r="J36" s="82">
        <f>ROUND(((SUM(BF91:BF142))*I36),2)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ROUND((SUM(BG91:BG142)),2)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ROUND((SUM(BH91:BH142)),2)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ROUND((SUM(BI91:BI142)),2)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2914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03c - UT 3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J91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168</v>
      </c>
      <c r="E64" s="104"/>
      <c r="F64" s="104"/>
      <c r="G64" s="104"/>
      <c r="H64" s="104"/>
      <c r="I64" s="104"/>
      <c r="J64" s="105">
        <f>J92</f>
        <v>0</v>
      </c>
      <c r="L64" s="102"/>
    </row>
    <row r="65" spans="2:12" s="9" customFormat="1" ht="19.95" customHeight="1">
      <c r="B65" s="106"/>
      <c r="D65" s="107" t="s">
        <v>173</v>
      </c>
      <c r="E65" s="108"/>
      <c r="F65" s="108"/>
      <c r="G65" s="108"/>
      <c r="H65" s="108"/>
      <c r="I65" s="108"/>
      <c r="J65" s="109">
        <f>J93</f>
        <v>0</v>
      </c>
      <c r="L65" s="106"/>
    </row>
    <row r="66" spans="2:12" s="8" customFormat="1" ht="24.9" customHeight="1">
      <c r="B66" s="102"/>
      <c r="D66" s="103" t="s">
        <v>175</v>
      </c>
      <c r="E66" s="104"/>
      <c r="F66" s="104"/>
      <c r="G66" s="104"/>
      <c r="H66" s="104"/>
      <c r="I66" s="104"/>
      <c r="J66" s="105">
        <f>J101</f>
        <v>0</v>
      </c>
      <c r="L66" s="102"/>
    </row>
    <row r="67" spans="2:12" s="9" customFormat="1" ht="19.95" customHeight="1">
      <c r="B67" s="106"/>
      <c r="D67" s="107" t="s">
        <v>1498</v>
      </c>
      <c r="E67" s="108"/>
      <c r="F67" s="108"/>
      <c r="G67" s="108"/>
      <c r="H67" s="108"/>
      <c r="I67" s="108"/>
      <c r="J67" s="109">
        <f>J102</f>
        <v>0</v>
      </c>
      <c r="L67" s="106"/>
    </row>
    <row r="68" spans="2:12" s="9" customFormat="1" ht="19.95" customHeight="1">
      <c r="B68" s="106"/>
      <c r="D68" s="107" t="s">
        <v>1499</v>
      </c>
      <c r="E68" s="108"/>
      <c r="F68" s="108"/>
      <c r="G68" s="108"/>
      <c r="H68" s="108"/>
      <c r="I68" s="108"/>
      <c r="J68" s="109">
        <f>J118</f>
        <v>0</v>
      </c>
      <c r="L68" s="106"/>
    </row>
    <row r="69" spans="2:12" s="9" customFormat="1" ht="19.95" customHeight="1">
      <c r="B69" s="106"/>
      <c r="D69" s="107" t="s">
        <v>1500</v>
      </c>
      <c r="E69" s="108"/>
      <c r="F69" s="108"/>
      <c r="G69" s="108"/>
      <c r="H69" s="108"/>
      <c r="I69" s="108"/>
      <c r="J69" s="109">
        <f>J128</f>
        <v>0</v>
      </c>
      <c r="L69" s="106"/>
    </row>
    <row r="70" spans="2:12" s="1" customFormat="1" ht="21.75" customHeight="1">
      <c r="B70" s="31"/>
      <c r="L70" s="31"/>
    </row>
    <row r="71" spans="2:12" s="1" customFormat="1" ht="6.9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1"/>
    </row>
    <row r="75" spans="2:12" s="1" customFormat="1" ht="6.9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31"/>
    </row>
    <row r="76" spans="2:12" s="1" customFormat="1" ht="24.9" customHeight="1">
      <c r="B76" s="31"/>
      <c r="C76" s="20" t="s">
        <v>195</v>
      </c>
      <c r="L76" s="31"/>
    </row>
    <row r="77" spans="2:12" s="1" customFormat="1" ht="6.9" customHeight="1">
      <c r="B77" s="31"/>
      <c r="L77" s="31"/>
    </row>
    <row r="78" spans="2:12" s="1" customFormat="1" ht="12" customHeight="1">
      <c r="B78" s="31"/>
      <c r="C78" s="26" t="s">
        <v>16</v>
      </c>
      <c r="L78" s="31"/>
    </row>
    <row r="79" spans="2:12" s="1" customFormat="1" ht="16.5" customHeight="1">
      <c r="B79" s="31"/>
      <c r="E79" s="306" t="str">
        <f>E7</f>
        <v>Multifunkční centrum při ZŠ Gen. Svobody Arnultovice rev.1</v>
      </c>
      <c r="F79" s="307"/>
      <c r="G79" s="307"/>
      <c r="H79" s="307"/>
      <c r="L79" s="31"/>
    </row>
    <row r="80" spans="2:12" ht="12" customHeight="1">
      <c r="B80" s="19"/>
      <c r="C80" s="26" t="s">
        <v>160</v>
      </c>
      <c r="L80" s="19"/>
    </row>
    <row r="81" spans="2:12" s="1" customFormat="1" ht="16.5" customHeight="1">
      <c r="B81" s="31"/>
      <c r="E81" s="306" t="s">
        <v>2914</v>
      </c>
      <c r="F81" s="308"/>
      <c r="G81" s="308"/>
      <c r="H81" s="308"/>
      <c r="L81" s="31"/>
    </row>
    <row r="82" spans="2:12" s="1" customFormat="1" ht="12" customHeight="1">
      <c r="B82" s="31"/>
      <c r="C82" s="26" t="s">
        <v>162</v>
      </c>
      <c r="L82" s="31"/>
    </row>
    <row r="83" spans="2:12" s="1" customFormat="1" ht="16.5" customHeight="1">
      <c r="B83" s="31"/>
      <c r="E83" s="272" t="str">
        <f>E11</f>
        <v>03c - UT 3</v>
      </c>
      <c r="F83" s="308"/>
      <c r="G83" s="308"/>
      <c r="H83" s="308"/>
      <c r="L83" s="31"/>
    </row>
    <row r="84" spans="2:12" s="1" customFormat="1" ht="6.9" customHeight="1">
      <c r="B84" s="31"/>
      <c r="L84" s="31"/>
    </row>
    <row r="85" spans="2:12" s="1" customFormat="1" ht="12" customHeight="1">
      <c r="B85" s="31"/>
      <c r="C85" s="26" t="s">
        <v>21</v>
      </c>
      <c r="F85" s="24" t="str">
        <f>F14</f>
        <v>Nový Bor</v>
      </c>
      <c r="I85" s="26" t="s">
        <v>23</v>
      </c>
      <c r="J85" s="48" t="str">
        <f>IF(J14="","",J14)</f>
        <v>22. 12. 2023</v>
      </c>
      <c r="L85" s="31"/>
    </row>
    <row r="86" spans="2:12" s="1" customFormat="1" ht="6.9" customHeight="1">
      <c r="B86" s="31"/>
      <c r="L86" s="31"/>
    </row>
    <row r="87" spans="2:12" s="1" customFormat="1" ht="15.15" customHeight="1">
      <c r="B87" s="31"/>
      <c r="C87" s="26" t="s">
        <v>25</v>
      </c>
      <c r="F87" s="24" t="str">
        <f>E17</f>
        <v>Město Nový Bor</v>
      </c>
      <c r="I87" s="26" t="s">
        <v>31</v>
      </c>
      <c r="J87" s="29" t="str">
        <f>E23</f>
        <v>R. Voce</v>
      </c>
      <c r="L87" s="31"/>
    </row>
    <row r="88" spans="2:12" s="1" customFormat="1" ht="15.15" customHeight="1">
      <c r="B88" s="31"/>
      <c r="C88" s="26" t="s">
        <v>29</v>
      </c>
      <c r="F88" s="24" t="str">
        <f>IF(E20="","",E20)</f>
        <v>Vyplň údaj</v>
      </c>
      <c r="I88" s="26" t="s">
        <v>34</v>
      </c>
      <c r="J88" s="29" t="str">
        <f>E26</f>
        <v>J. Nešněra</v>
      </c>
      <c r="L88" s="31"/>
    </row>
    <row r="89" spans="2:12" s="1" customFormat="1" ht="10.35" customHeight="1">
      <c r="B89" s="31"/>
      <c r="L89" s="31"/>
    </row>
    <row r="90" spans="2:20" s="10" customFormat="1" ht="29.25" customHeight="1">
      <c r="B90" s="110"/>
      <c r="C90" s="111" t="s">
        <v>196</v>
      </c>
      <c r="D90" s="112" t="s">
        <v>57</v>
      </c>
      <c r="E90" s="112" t="s">
        <v>53</v>
      </c>
      <c r="F90" s="112" t="s">
        <v>54</v>
      </c>
      <c r="G90" s="112" t="s">
        <v>197</v>
      </c>
      <c r="H90" s="112" t="s">
        <v>198</v>
      </c>
      <c r="I90" s="112" t="s">
        <v>199</v>
      </c>
      <c r="J90" s="112" t="s">
        <v>166</v>
      </c>
      <c r="K90" s="113" t="s">
        <v>200</v>
      </c>
      <c r="L90" s="110"/>
      <c r="M90" s="55" t="s">
        <v>19</v>
      </c>
      <c r="N90" s="56" t="s">
        <v>42</v>
      </c>
      <c r="O90" s="56" t="s">
        <v>201</v>
      </c>
      <c r="P90" s="56" t="s">
        <v>202</v>
      </c>
      <c r="Q90" s="56" t="s">
        <v>203</v>
      </c>
      <c r="R90" s="56" t="s">
        <v>204</v>
      </c>
      <c r="S90" s="56" t="s">
        <v>205</v>
      </c>
      <c r="T90" s="57" t="s">
        <v>206</v>
      </c>
    </row>
    <row r="91" spans="2:63" s="1" customFormat="1" ht="22.8" customHeight="1">
      <c r="B91" s="31"/>
      <c r="C91" s="60" t="s">
        <v>207</v>
      </c>
      <c r="J91" s="114">
        <f>BK91</f>
        <v>0</v>
      </c>
      <c r="L91" s="31"/>
      <c r="M91" s="58"/>
      <c r="N91" s="49"/>
      <c r="O91" s="49"/>
      <c r="P91" s="115">
        <f>P92+P101</f>
        <v>0</v>
      </c>
      <c r="Q91" s="49"/>
      <c r="R91" s="115">
        <f>R92+R101</f>
        <v>0.1579</v>
      </c>
      <c r="S91" s="49"/>
      <c r="T91" s="116">
        <f>T92+T101</f>
        <v>0.10092000000000001</v>
      </c>
      <c r="AT91" s="16" t="s">
        <v>71</v>
      </c>
      <c r="AU91" s="16" t="s">
        <v>167</v>
      </c>
      <c r="BK91" s="117">
        <f>BK92+BK101</f>
        <v>0</v>
      </c>
    </row>
    <row r="92" spans="2:63" s="11" customFormat="1" ht="25.95" customHeight="1">
      <c r="B92" s="118"/>
      <c r="D92" s="119" t="s">
        <v>71</v>
      </c>
      <c r="E92" s="120" t="s">
        <v>208</v>
      </c>
      <c r="F92" s="120" t="s">
        <v>209</v>
      </c>
      <c r="I92" s="121"/>
      <c r="J92" s="122">
        <f>BK92</f>
        <v>0</v>
      </c>
      <c r="L92" s="118"/>
      <c r="M92" s="123"/>
      <c r="P92" s="124">
        <f>P93</f>
        <v>0</v>
      </c>
      <c r="R92" s="124">
        <f>R93</f>
        <v>0</v>
      </c>
      <c r="T92" s="125">
        <f>T93</f>
        <v>0</v>
      </c>
      <c r="AR92" s="119" t="s">
        <v>79</v>
      </c>
      <c r="AT92" s="126" t="s">
        <v>71</v>
      </c>
      <c r="AU92" s="126" t="s">
        <v>72</v>
      </c>
      <c r="AY92" s="119" t="s">
        <v>210</v>
      </c>
      <c r="BK92" s="127">
        <f>BK93</f>
        <v>0</v>
      </c>
    </row>
    <row r="93" spans="2:63" s="11" customFormat="1" ht="22.8" customHeight="1">
      <c r="B93" s="118"/>
      <c r="D93" s="119" t="s">
        <v>71</v>
      </c>
      <c r="E93" s="128" t="s">
        <v>327</v>
      </c>
      <c r="F93" s="128" t="s">
        <v>328</v>
      </c>
      <c r="I93" s="121"/>
      <c r="J93" s="129">
        <f>BK93</f>
        <v>0</v>
      </c>
      <c r="L93" s="118"/>
      <c r="M93" s="123"/>
      <c r="P93" s="124">
        <f>SUM(P94:P100)</f>
        <v>0</v>
      </c>
      <c r="R93" s="124">
        <f>SUM(R94:R100)</f>
        <v>0</v>
      </c>
      <c r="T93" s="125">
        <f>SUM(T94:T100)</f>
        <v>0</v>
      </c>
      <c r="AR93" s="119" t="s">
        <v>79</v>
      </c>
      <c r="AT93" s="126" t="s">
        <v>71</v>
      </c>
      <c r="AU93" s="126" t="s">
        <v>79</v>
      </c>
      <c r="AY93" s="119" t="s">
        <v>210</v>
      </c>
      <c r="BK93" s="127">
        <f>SUM(BK94:BK100)</f>
        <v>0</v>
      </c>
    </row>
    <row r="94" spans="2:65" s="1" customFormat="1" ht="24.15" customHeight="1">
      <c r="B94" s="31"/>
      <c r="C94" s="130" t="s">
        <v>79</v>
      </c>
      <c r="D94" s="130" t="s">
        <v>212</v>
      </c>
      <c r="E94" s="131" t="s">
        <v>330</v>
      </c>
      <c r="F94" s="132" t="s">
        <v>331</v>
      </c>
      <c r="G94" s="133" t="s">
        <v>332</v>
      </c>
      <c r="H94" s="134">
        <v>0.101</v>
      </c>
      <c r="I94" s="135"/>
      <c r="J94" s="136">
        <f>ROUND(I94*H94,2)</f>
        <v>0</v>
      </c>
      <c r="K94" s="132" t="s">
        <v>216</v>
      </c>
      <c r="L94" s="31"/>
      <c r="M94" s="137" t="s">
        <v>19</v>
      </c>
      <c r="N94" s="138" t="s">
        <v>43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217</v>
      </c>
      <c r="AT94" s="141" t="s">
        <v>212</v>
      </c>
      <c r="AU94" s="141" t="s">
        <v>81</v>
      </c>
      <c r="AY94" s="16" t="s">
        <v>210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79</v>
      </c>
      <c r="BK94" s="142">
        <f>ROUND(I94*H94,2)</f>
        <v>0</v>
      </c>
      <c r="BL94" s="16" t="s">
        <v>217</v>
      </c>
      <c r="BM94" s="141" t="s">
        <v>3173</v>
      </c>
    </row>
    <row r="95" spans="2:47" s="1" customFormat="1" ht="19.2">
      <c r="B95" s="31"/>
      <c r="D95" s="143" t="s">
        <v>219</v>
      </c>
      <c r="F95" s="144" t="s">
        <v>334</v>
      </c>
      <c r="I95" s="145"/>
      <c r="L95" s="31"/>
      <c r="M95" s="146"/>
      <c r="T95" s="52"/>
      <c r="AT95" s="16" t="s">
        <v>219</v>
      </c>
      <c r="AU95" s="16" t="s">
        <v>81</v>
      </c>
    </row>
    <row r="96" spans="2:47" s="1" customFormat="1" ht="10.2">
      <c r="B96" s="31"/>
      <c r="D96" s="147" t="s">
        <v>221</v>
      </c>
      <c r="F96" s="148" t="s">
        <v>335</v>
      </c>
      <c r="I96" s="145"/>
      <c r="L96" s="31"/>
      <c r="M96" s="146"/>
      <c r="T96" s="52"/>
      <c r="AT96" s="16" t="s">
        <v>221</v>
      </c>
      <c r="AU96" s="16" t="s">
        <v>81</v>
      </c>
    </row>
    <row r="97" spans="2:65" s="1" customFormat="1" ht="24.15" customHeight="1">
      <c r="B97" s="31"/>
      <c r="C97" s="130" t="s">
        <v>81</v>
      </c>
      <c r="D97" s="130" t="s">
        <v>212</v>
      </c>
      <c r="E97" s="131" t="s">
        <v>337</v>
      </c>
      <c r="F97" s="132" t="s">
        <v>338</v>
      </c>
      <c r="G97" s="133" t="s">
        <v>332</v>
      </c>
      <c r="H97" s="134">
        <v>0.404</v>
      </c>
      <c r="I97" s="135"/>
      <c r="J97" s="136">
        <f>ROUND(I97*H97,2)</f>
        <v>0</v>
      </c>
      <c r="K97" s="132" t="s">
        <v>216</v>
      </c>
      <c r="L97" s="31"/>
      <c r="M97" s="137" t="s">
        <v>19</v>
      </c>
      <c r="N97" s="138" t="s">
        <v>43</v>
      </c>
      <c r="P97" s="139">
        <f>O97*H97</f>
        <v>0</v>
      </c>
      <c r="Q97" s="139">
        <v>0</v>
      </c>
      <c r="R97" s="139">
        <f>Q97*H97</f>
        <v>0</v>
      </c>
      <c r="S97" s="139">
        <v>0</v>
      </c>
      <c r="T97" s="140">
        <f>S97*H97</f>
        <v>0</v>
      </c>
      <c r="AR97" s="141" t="s">
        <v>217</v>
      </c>
      <c r="AT97" s="141" t="s">
        <v>212</v>
      </c>
      <c r="AU97" s="141" t="s">
        <v>81</v>
      </c>
      <c r="AY97" s="16" t="s">
        <v>210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6" t="s">
        <v>79</v>
      </c>
      <c r="BK97" s="142">
        <f>ROUND(I97*H97,2)</f>
        <v>0</v>
      </c>
      <c r="BL97" s="16" t="s">
        <v>217</v>
      </c>
      <c r="BM97" s="141" t="s">
        <v>3174</v>
      </c>
    </row>
    <row r="98" spans="2:47" s="1" customFormat="1" ht="28.8">
      <c r="B98" s="31"/>
      <c r="D98" s="143" t="s">
        <v>219</v>
      </c>
      <c r="F98" s="144" t="s">
        <v>340</v>
      </c>
      <c r="I98" s="145"/>
      <c r="L98" s="31"/>
      <c r="M98" s="146"/>
      <c r="T98" s="52"/>
      <c r="AT98" s="16" t="s">
        <v>219</v>
      </c>
      <c r="AU98" s="16" t="s">
        <v>81</v>
      </c>
    </row>
    <row r="99" spans="2:47" s="1" customFormat="1" ht="10.2">
      <c r="B99" s="31"/>
      <c r="D99" s="147" t="s">
        <v>221</v>
      </c>
      <c r="F99" s="148" t="s">
        <v>341</v>
      </c>
      <c r="I99" s="145"/>
      <c r="L99" s="31"/>
      <c r="M99" s="146"/>
      <c r="T99" s="52"/>
      <c r="AT99" s="16" t="s">
        <v>221</v>
      </c>
      <c r="AU99" s="16" t="s">
        <v>81</v>
      </c>
    </row>
    <row r="100" spans="2:51" s="12" customFormat="1" ht="10.2">
      <c r="B100" s="149"/>
      <c r="D100" s="143" t="s">
        <v>223</v>
      </c>
      <c r="F100" s="151" t="s">
        <v>3175</v>
      </c>
      <c r="H100" s="152">
        <v>0.404</v>
      </c>
      <c r="I100" s="153"/>
      <c r="L100" s="149"/>
      <c r="M100" s="154"/>
      <c r="T100" s="155"/>
      <c r="AT100" s="150" t="s">
        <v>223</v>
      </c>
      <c r="AU100" s="150" t="s">
        <v>81</v>
      </c>
      <c r="AV100" s="12" t="s">
        <v>81</v>
      </c>
      <c r="AW100" s="12" t="s">
        <v>4</v>
      </c>
      <c r="AX100" s="12" t="s">
        <v>79</v>
      </c>
      <c r="AY100" s="150" t="s">
        <v>210</v>
      </c>
    </row>
    <row r="101" spans="2:63" s="11" customFormat="1" ht="25.95" customHeight="1">
      <c r="B101" s="118"/>
      <c r="D101" s="119" t="s">
        <v>71</v>
      </c>
      <c r="E101" s="120" t="s">
        <v>391</v>
      </c>
      <c r="F101" s="120" t="s">
        <v>392</v>
      </c>
      <c r="I101" s="121"/>
      <c r="J101" s="122">
        <f>BK101</f>
        <v>0</v>
      </c>
      <c r="L101" s="118"/>
      <c r="M101" s="123"/>
      <c r="P101" s="124">
        <f>P102+P118+P128</f>
        <v>0</v>
      </c>
      <c r="R101" s="124">
        <f>R102+R118+R128</f>
        <v>0.1579</v>
      </c>
      <c r="T101" s="125">
        <f>T102+T118+T128</f>
        <v>0.10092000000000001</v>
      </c>
      <c r="AR101" s="119" t="s">
        <v>81</v>
      </c>
      <c r="AT101" s="126" t="s">
        <v>71</v>
      </c>
      <c r="AU101" s="126" t="s">
        <v>72</v>
      </c>
      <c r="AY101" s="119" t="s">
        <v>210</v>
      </c>
      <c r="BK101" s="127">
        <f>BK102+BK118+BK128</f>
        <v>0</v>
      </c>
    </row>
    <row r="102" spans="2:63" s="11" customFormat="1" ht="22.8" customHeight="1">
      <c r="B102" s="118"/>
      <c r="D102" s="119" t="s">
        <v>71</v>
      </c>
      <c r="E102" s="128" t="s">
        <v>1504</v>
      </c>
      <c r="F102" s="128" t="s">
        <v>1505</v>
      </c>
      <c r="I102" s="121"/>
      <c r="J102" s="129">
        <f>BK102</f>
        <v>0</v>
      </c>
      <c r="L102" s="118"/>
      <c r="M102" s="123"/>
      <c r="P102" s="124">
        <f>SUM(P103:P117)</f>
        <v>0</v>
      </c>
      <c r="R102" s="124">
        <f>SUM(R103:R117)</f>
        <v>0.02386</v>
      </c>
      <c r="T102" s="125">
        <f>SUM(T103:T117)</f>
        <v>0.054400000000000004</v>
      </c>
      <c r="AR102" s="119" t="s">
        <v>81</v>
      </c>
      <c r="AT102" s="126" t="s">
        <v>71</v>
      </c>
      <c r="AU102" s="126" t="s">
        <v>79</v>
      </c>
      <c r="AY102" s="119" t="s">
        <v>210</v>
      </c>
      <c r="BK102" s="127">
        <f>SUM(BK103:BK117)</f>
        <v>0</v>
      </c>
    </row>
    <row r="103" spans="2:65" s="1" customFormat="1" ht="24.15" customHeight="1">
      <c r="B103" s="31"/>
      <c r="C103" s="130" t="s">
        <v>234</v>
      </c>
      <c r="D103" s="130" t="s">
        <v>212</v>
      </c>
      <c r="E103" s="131" t="s">
        <v>1506</v>
      </c>
      <c r="F103" s="132" t="s">
        <v>1507</v>
      </c>
      <c r="G103" s="133" t="s">
        <v>269</v>
      </c>
      <c r="H103" s="134">
        <v>17</v>
      </c>
      <c r="I103" s="135"/>
      <c r="J103" s="136">
        <f>ROUND(I103*H103,2)</f>
        <v>0</v>
      </c>
      <c r="K103" s="132" t="s">
        <v>216</v>
      </c>
      <c r="L103" s="31"/>
      <c r="M103" s="137" t="s">
        <v>19</v>
      </c>
      <c r="N103" s="138" t="s">
        <v>43</v>
      </c>
      <c r="P103" s="139">
        <f>O103*H103</f>
        <v>0</v>
      </c>
      <c r="Q103" s="139">
        <v>2E-05</v>
      </c>
      <c r="R103" s="139">
        <f>Q103*H103</f>
        <v>0.00034</v>
      </c>
      <c r="S103" s="139">
        <v>0.0032</v>
      </c>
      <c r="T103" s="140">
        <f>S103*H103</f>
        <v>0.054400000000000004</v>
      </c>
      <c r="AR103" s="141" t="s">
        <v>311</v>
      </c>
      <c r="AT103" s="141" t="s">
        <v>212</v>
      </c>
      <c r="AU103" s="141" t="s">
        <v>81</v>
      </c>
      <c r="AY103" s="16" t="s">
        <v>210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79</v>
      </c>
      <c r="BK103" s="142">
        <f>ROUND(I103*H103,2)</f>
        <v>0</v>
      </c>
      <c r="BL103" s="16" t="s">
        <v>311</v>
      </c>
      <c r="BM103" s="141" t="s">
        <v>3176</v>
      </c>
    </row>
    <row r="104" spans="2:47" s="1" customFormat="1" ht="19.2">
      <c r="B104" s="31"/>
      <c r="D104" s="143" t="s">
        <v>219</v>
      </c>
      <c r="F104" s="144" t="s">
        <v>1509</v>
      </c>
      <c r="I104" s="145"/>
      <c r="L104" s="31"/>
      <c r="M104" s="146"/>
      <c r="T104" s="52"/>
      <c r="AT104" s="16" t="s">
        <v>219</v>
      </c>
      <c r="AU104" s="16" t="s">
        <v>81</v>
      </c>
    </row>
    <row r="105" spans="2:47" s="1" customFormat="1" ht="10.2">
      <c r="B105" s="31"/>
      <c r="D105" s="147" t="s">
        <v>221</v>
      </c>
      <c r="F105" s="148" t="s">
        <v>1510</v>
      </c>
      <c r="I105" s="145"/>
      <c r="L105" s="31"/>
      <c r="M105" s="146"/>
      <c r="T105" s="52"/>
      <c r="AT105" s="16" t="s">
        <v>221</v>
      </c>
      <c r="AU105" s="16" t="s">
        <v>81</v>
      </c>
    </row>
    <row r="106" spans="2:65" s="1" customFormat="1" ht="24.15" customHeight="1">
      <c r="B106" s="31"/>
      <c r="C106" s="130" t="s">
        <v>217</v>
      </c>
      <c r="D106" s="130" t="s">
        <v>212</v>
      </c>
      <c r="E106" s="131" t="s">
        <v>1511</v>
      </c>
      <c r="F106" s="132" t="s">
        <v>1512</v>
      </c>
      <c r="G106" s="133" t="s">
        <v>269</v>
      </c>
      <c r="H106" s="134">
        <v>2</v>
      </c>
      <c r="I106" s="135"/>
      <c r="J106" s="136">
        <f>ROUND(I106*H106,2)</f>
        <v>0</v>
      </c>
      <c r="K106" s="132" t="s">
        <v>216</v>
      </c>
      <c r="L106" s="31"/>
      <c r="M106" s="137" t="s">
        <v>19</v>
      </c>
      <c r="N106" s="138" t="s">
        <v>43</v>
      </c>
      <c r="P106" s="139">
        <f>O106*H106</f>
        <v>0</v>
      </c>
      <c r="Q106" s="139">
        <v>0.00051</v>
      </c>
      <c r="R106" s="139">
        <f>Q106*H106</f>
        <v>0.00102</v>
      </c>
      <c r="S106" s="139">
        <v>0</v>
      </c>
      <c r="T106" s="140">
        <f>S106*H106</f>
        <v>0</v>
      </c>
      <c r="AR106" s="141" t="s">
        <v>311</v>
      </c>
      <c r="AT106" s="141" t="s">
        <v>212</v>
      </c>
      <c r="AU106" s="141" t="s">
        <v>81</v>
      </c>
      <c r="AY106" s="16" t="s">
        <v>210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79</v>
      </c>
      <c r="BK106" s="142">
        <f>ROUND(I106*H106,2)</f>
        <v>0</v>
      </c>
      <c r="BL106" s="16" t="s">
        <v>311</v>
      </c>
      <c r="BM106" s="141" t="s">
        <v>3177</v>
      </c>
    </row>
    <row r="107" spans="2:47" s="1" customFormat="1" ht="28.8">
      <c r="B107" s="31"/>
      <c r="D107" s="143" t="s">
        <v>219</v>
      </c>
      <c r="F107" s="144" t="s">
        <v>1514</v>
      </c>
      <c r="I107" s="145"/>
      <c r="L107" s="31"/>
      <c r="M107" s="146"/>
      <c r="T107" s="52"/>
      <c r="AT107" s="16" t="s">
        <v>219</v>
      </c>
      <c r="AU107" s="16" t="s">
        <v>81</v>
      </c>
    </row>
    <row r="108" spans="2:47" s="1" customFormat="1" ht="10.2">
      <c r="B108" s="31"/>
      <c r="D108" s="147" t="s">
        <v>221</v>
      </c>
      <c r="F108" s="148" t="s">
        <v>1515</v>
      </c>
      <c r="I108" s="145"/>
      <c r="L108" s="31"/>
      <c r="M108" s="146"/>
      <c r="T108" s="52"/>
      <c r="AT108" s="16" t="s">
        <v>221</v>
      </c>
      <c r="AU108" s="16" t="s">
        <v>81</v>
      </c>
    </row>
    <row r="109" spans="2:65" s="1" customFormat="1" ht="24.15" customHeight="1">
      <c r="B109" s="31"/>
      <c r="C109" s="130" t="s">
        <v>225</v>
      </c>
      <c r="D109" s="130" t="s">
        <v>212</v>
      </c>
      <c r="E109" s="131" t="s">
        <v>1526</v>
      </c>
      <c r="F109" s="132" t="s">
        <v>1527</v>
      </c>
      <c r="G109" s="133" t="s">
        <v>269</v>
      </c>
      <c r="H109" s="134">
        <v>15</v>
      </c>
      <c r="I109" s="135"/>
      <c r="J109" s="136">
        <f>ROUND(I109*H109,2)</f>
        <v>0</v>
      </c>
      <c r="K109" s="132" t="s">
        <v>216</v>
      </c>
      <c r="L109" s="31"/>
      <c r="M109" s="137" t="s">
        <v>19</v>
      </c>
      <c r="N109" s="138" t="s">
        <v>43</v>
      </c>
      <c r="P109" s="139">
        <f>O109*H109</f>
        <v>0</v>
      </c>
      <c r="Q109" s="139">
        <v>0.0015</v>
      </c>
      <c r="R109" s="139">
        <f>Q109*H109</f>
        <v>0.0225</v>
      </c>
      <c r="S109" s="139">
        <v>0</v>
      </c>
      <c r="T109" s="140">
        <f>S109*H109</f>
        <v>0</v>
      </c>
      <c r="AR109" s="141" t="s">
        <v>311</v>
      </c>
      <c r="AT109" s="141" t="s">
        <v>212</v>
      </c>
      <c r="AU109" s="141" t="s">
        <v>81</v>
      </c>
      <c r="AY109" s="16" t="s">
        <v>210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6" t="s">
        <v>79</v>
      </c>
      <c r="BK109" s="142">
        <f>ROUND(I109*H109,2)</f>
        <v>0</v>
      </c>
      <c r="BL109" s="16" t="s">
        <v>311</v>
      </c>
      <c r="BM109" s="141" t="s">
        <v>3178</v>
      </c>
    </row>
    <row r="110" spans="2:47" s="1" customFormat="1" ht="28.8">
      <c r="B110" s="31"/>
      <c r="D110" s="143" t="s">
        <v>219</v>
      </c>
      <c r="F110" s="144" t="s">
        <v>1529</v>
      </c>
      <c r="I110" s="145"/>
      <c r="L110" s="31"/>
      <c r="M110" s="146"/>
      <c r="T110" s="52"/>
      <c r="AT110" s="16" t="s">
        <v>219</v>
      </c>
      <c r="AU110" s="16" t="s">
        <v>81</v>
      </c>
    </row>
    <row r="111" spans="2:47" s="1" customFormat="1" ht="10.2">
      <c r="B111" s="31"/>
      <c r="D111" s="147" t="s">
        <v>221</v>
      </c>
      <c r="F111" s="148" t="s">
        <v>1530</v>
      </c>
      <c r="I111" s="145"/>
      <c r="L111" s="31"/>
      <c r="M111" s="146"/>
      <c r="T111" s="52"/>
      <c r="AT111" s="16" t="s">
        <v>221</v>
      </c>
      <c r="AU111" s="16" t="s">
        <v>81</v>
      </c>
    </row>
    <row r="112" spans="2:65" s="1" customFormat="1" ht="21.75" customHeight="1">
      <c r="B112" s="31"/>
      <c r="C112" s="130" t="s">
        <v>246</v>
      </c>
      <c r="D112" s="130" t="s">
        <v>212</v>
      </c>
      <c r="E112" s="131" t="s">
        <v>1536</v>
      </c>
      <c r="F112" s="132" t="s">
        <v>1537</v>
      </c>
      <c r="G112" s="133" t="s">
        <v>269</v>
      </c>
      <c r="H112" s="134">
        <v>17</v>
      </c>
      <c r="I112" s="135"/>
      <c r="J112" s="136">
        <f>ROUND(I112*H112,2)</f>
        <v>0</v>
      </c>
      <c r="K112" s="132" t="s">
        <v>216</v>
      </c>
      <c r="L112" s="31"/>
      <c r="M112" s="137" t="s">
        <v>19</v>
      </c>
      <c r="N112" s="138" t="s">
        <v>43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311</v>
      </c>
      <c r="AT112" s="141" t="s">
        <v>212</v>
      </c>
      <c r="AU112" s="141" t="s">
        <v>81</v>
      </c>
      <c r="AY112" s="16" t="s">
        <v>210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79</v>
      </c>
      <c r="BK112" s="142">
        <f>ROUND(I112*H112,2)</f>
        <v>0</v>
      </c>
      <c r="BL112" s="16" t="s">
        <v>311</v>
      </c>
      <c r="BM112" s="141" t="s">
        <v>3179</v>
      </c>
    </row>
    <row r="113" spans="2:47" s="1" customFormat="1" ht="28.8">
      <c r="B113" s="31"/>
      <c r="D113" s="143" t="s">
        <v>219</v>
      </c>
      <c r="F113" s="144" t="s">
        <v>1539</v>
      </c>
      <c r="I113" s="145"/>
      <c r="L113" s="31"/>
      <c r="M113" s="146"/>
      <c r="T113" s="52"/>
      <c r="AT113" s="16" t="s">
        <v>219</v>
      </c>
      <c r="AU113" s="16" t="s">
        <v>81</v>
      </c>
    </row>
    <row r="114" spans="2:47" s="1" customFormat="1" ht="10.2">
      <c r="B114" s="31"/>
      <c r="D114" s="147" t="s">
        <v>221</v>
      </c>
      <c r="F114" s="148" t="s">
        <v>1540</v>
      </c>
      <c r="I114" s="145"/>
      <c r="L114" s="31"/>
      <c r="M114" s="146"/>
      <c r="T114" s="52"/>
      <c r="AT114" s="16" t="s">
        <v>221</v>
      </c>
      <c r="AU114" s="16" t="s">
        <v>81</v>
      </c>
    </row>
    <row r="115" spans="2:65" s="1" customFormat="1" ht="24.15" customHeight="1">
      <c r="B115" s="31"/>
      <c r="C115" s="130" t="s">
        <v>259</v>
      </c>
      <c r="D115" s="130" t="s">
        <v>212</v>
      </c>
      <c r="E115" s="131" t="s">
        <v>1541</v>
      </c>
      <c r="F115" s="132" t="s">
        <v>1542</v>
      </c>
      <c r="G115" s="133" t="s">
        <v>332</v>
      </c>
      <c r="H115" s="134">
        <v>0.024</v>
      </c>
      <c r="I115" s="135"/>
      <c r="J115" s="136">
        <f>ROUND(I115*H115,2)</f>
        <v>0</v>
      </c>
      <c r="K115" s="132" t="s">
        <v>216</v>
      </c>
      <c r="L115" s="31"/>
      <c r="M115" s="137" t="s">
        <v>19</v>
      </c>
      <c r="N115" s="138" t="s">
        <v>43</v>
      </c>
      <c r="P115" s="139">
        <f>O115*H115</f>
        <v>0</v>
      </c>
      <c r="Q115" s="139">
        <v>0</v>
      </c>
      <c r="R115" s="139">
        <f>Q115*H115</f>
        <v>0</v>
      </c>
      <c r="S115" s="139">
        <v>0</v>
      </c>
      <c r="T115" s="140">
        <f>S115*H115</f>
        <v>0</v>
      </c>
      <c r="AR115" s="141" t="s">
        <v>311</v>
      </c>
      <c r="AT115" s="141" t="s">
        <v>212</v>
      </c>
      <c r="AU115" s="141" t="s">
        <v>81</v>
      </c>
      <c r="AY115" s="16" t="s">
        <v>210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6" t="s">
        <v>79</v>
      </c>
      <c r="BK115" s="142">
        <f>ROUND(I115*H115,2)</f>
        <v>0</v>
      </c>
      <c r="BL115" s="16" t="s">
        <v>311</v>
      </c>
      <c r="BM115" s="141" t="s">
        <v>3180</v>
      </c>
    </row>
    <row r="116" spans="2:47" s="1" customFormat="1" ht="28.8">
      <c r="B116" s="31"/>
      <c r="D116" s="143" t="s">
        <v>219</v>
      </c>
      <c r="F116" s="144" t="s">
        <v>1544</v>
      </c>
      <c r="I116" s="145"/>
      <c r="L116" s="31"/>
      <c r="M116" s="146"/>
      <c r="T116" s="52"/>
      <c r="AT116" s="16" t="s">
        <v>219</v>
      </c>
      <c r="AU116" s="16" t="s">
        <v>81</v>
      </c>
    </row>
    <row r="117" spans="2:47" s="1" customFormat="1" ht="10.2">
      <c r="B117" s="31"/>
      <c r="D117" s="147" t="s">
        <v>221</v>
      </c>
      <c r="F117" s="148" t="s">
        <v>1545</v>
      </c>
      <c r="I117" s="145"/>
      <c r="L117" s="31"/>
      <c r="M117" s="146"/>
      <c r="T117" s="52"/>
      <c r="AT117" s="16" t="s">
        <v>221</v>
      </c>
      <c r="AU117" s="16" t="s">
        <v>81</v>
      </c>
    </row>
    <row r="118" spans="2:63" s="11" customFormat="1" ht="22.8" customHeight="1">
      <c r="B118" s="118"/>
      <c r="D118" s="119" t="s">
        <v>71</v>
      </c>
      <c r="E118" s="128" t="s">
        <v>1546</v>
      </c>
      <c r="F118" s="128" t="s">
        <v>1547</v>
      </c>
      <c r="I118" s="121"/>
      <c r="J118" s="129">
        <f>BK118</f>
        <v>0</v>
      </c>
      <c r="L118" s="118"/>
      <c r="M118" s="123"/>
      <c r="P118" s="124">
        <f>SUM(P119:P127)</f>
        <v>0</v>
      </c>
      <c r="R118" s="124">
        <f>SUM(R119:R127)</f>
        <v>0.0031799999999999997</v>
      </c>
      <c r="T118" s="125">
        <f>SUM(T119:T127)</f>
        <v>0</v>
      </c>
      <c r="AR118" s="119" t="s">
        <v>81</v>
      </c>
      <c r="AT118" s="126" t="s">
        <v>71</v>
      </c>
      <c r="AU118" s="126" t="s">
        <v>79</v>
      </c>
      <c r="AY118" s="119" t="s">
        <v>210</v>
      </c>
      <c r="BK118" s="127">
        <f>SUM(BK119:BK127)</f>
        <v>0</v>
      </c>
    </row>
    <row r="119" spans="2:65" s="1" customFormat="1" ht="24.15" customHeight="1">
      <c r="B119" s="31"/>
      <c r="C119" s="130" t="s">
        <v>243</v>
      </c>
      <c r="D119" s="130" t="s">
        <v>212</v>
      </c>
      <c r="E119" s="131" t="s">
        <v>1553</v>
      </c>
      <c r="F119" s="132" t="s">
        <v>1554</v>
      </c>
      <c r="G119" s="133" t="s">
        <v>297</v>
      </c>
      <c r="H119" s="134">
        <v>3</v>
      </c>
      <c r="I119" s="135"/>
      <c r="J119" s="136">
        <f>ROUND(I119*H119,2)</f>
        <v>0</v>
      </c>
      <c r="K119" s="132" t="s">
        <v>216</v>
      </c>
      <c r="L119" s="31"/>
      <c r="M119" s="137" t="s">
        <v>19</v>
      </c>
      <c r="N119" s="138" t="s">
        <v>43</v>
      </c>
      <c r="P119" s="139">
        <f>O119*H119</f>
        <v>0</v>
      </c>
      <c r="Q119" s="139">
        <v>0.00022</v>
      </c>
      <c r="R119" s="139">
        <f>Q119*H119</f>
        <v>0.00066</v>
      </c>
      <c r="S119" s="139">
        <v>0</v>
      </c>
      <c r="T119" s="140">
        <f>S119*H119</f>
        <v>0</v>
      </c>
      <c r="AR119" s="141" t="s">
        <v>311</v>
      </c>
      <c r="AT119" s="141" t="s">
        <v>212</v>
      </c>
      <c r="AU119" s="141" t="s">
        <v>81</v>
      </c>
      <c r="AY119" s="16" t="s">
        <v>210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79</v>
      </c>
      <c r="BK119" s="142">
        <f>ROUND(I119*H119,2)</f>
        <v>0</v>
      </c>
      <c r="BL119" s="16" t="s">
        <v>311</v>
      </c>
      <c r="BM119" s="141" t="s">
        <v>3181</v>
      </c>
    </row>
    <row r="120" spans="2:47" s="1" customFormat="1" ht="19.2">
      <c r="B120" s="31"/>
      <c r="D120" s="143" t="s">
        <v>219</v>
      </c>
      <c r="F120" s="144" t="s">
        <v>1556</v>
      </c>
      <c r="I120" s="145"/>
      <c r="L120" s="31"/>
      <c r="M120" s="146"/>
      <c r="T120" s="52"/>
      <c r="AT120" s="16" t="s">
        <v>219</v>
      </c>
      <c r="AU120" s="16" t="s">
        <v>81</v>
      </c>
    </row>
    <row r="121" spans="2:47" s="1" customFormat="1" ht="10.2">
      <c r="B121" s="31"/>
      <c r="D121" s="147" t="s">
        <v>221</v>
      </c>
      <c r="F121" s="148" t="s">
        <v>1557</v>
      </c>
      <c r="I121" s="145"/>
      <c r="L121" s="31"/>
      <c r="M121" s="146"/>
      <c r="T121" s="52"/>
      <c r="AT121" s="16" t="s">
        <v>221</v>
      </c>
      <c r="AU121" s="16" t="s">
        <v>81</v>
      </c>
    </row>
    <row r="122" spans="2:65" s="1" customFormat="1" ht="24.15" customHeight="1">
      <c r="B122" s="31"/>
      <c r="C122" s="130" t="s">
        <v>265</v>
      </c>
      <c r="D122" s="130" t="s">
        <v>212</v>
      </c>
      <c r="E122" s="131" t="s">
        <v>1558</v>
      </c>
      <c r="F122" s="132" t="s">
        <v>1559</v>
      </c>
      <c r="G122" s="133" t="s">
        <v>297</v>
      </c>
      <c r="H122" s="134">
        <v>3</v>
      </c>
      <c r="I122" s="135"/>
      <c r="J122" s="136">
        <f>ROUND(I122*H122,2)</f>
        <v>0</v>
      </c>
      <c r="K122" s="132" t="s">
        <v>216</v>
      </c>
      <c r="L122" s="31"/>
      <c r="M122" s="137" t="s">
        <v>19</v>
      </c>
      <c r="N122" s="138" t="s">
        <v>43</v>
      </c>
      <c r="P122" s="139">
        <f>O122*H122</f>
        <v>0</v>
      </c>
      <c r="Q122" s="139">
        <v>0.00014</v>
      </c>
      <c r="R122" s="139">
        <f>Q122*H122</f>
        <v>0.00041999999999999996</v>
      </c>
      <c r="S122" s="139">
        <v>0</v>
      </c>
      <c r="T122" s="140">
        <f>S122*H122</f>
        <v>0</v>
      </c>
      <c r="AR122" s="141" t="s">
        <v>311</v>
      </c>
      <c r="AT122" s="141" t="s">
        <v>212</v>
      </c>
      <c r="AU122" s="141" t="s">
        <v>81</v>
      </c>
      <c r="AY122" s="16" t="s">
        <v>210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6" t="s">
        <v>79</v>
      </c>
      <c r="BK122" s="142">
        <f>ROUND(I122*H122,2)</f>
        <v>0</v>
      </c>
      <c r="BL122" s="16" t="s">
        <v>311</v>
      </c>
      <c r="BM122" s="141" t="s">
        <v>3182</v>
      </c>
    </row>
    <row r="123" spans="2:47" s="1" customFormat="1" ht="19.2">
      <c r="B123" s="31"/>
      <c r="D123" s="143" t="s">
        <v>219</v>
      </c>
      <c r="F123" s="144" t="s">
        <v>1561</v>
      </c>
      <c r="I123" s="145"/>
      <c r="L123" s="31"/>
      <c r="M123" s="146"/>
      <c r="T123" s="52"/>
      <c r="AT123" s="16" t="s">
        <v>219</v>
      </c>
      <c r="AU123" s="16" t="s">
        <v>81</v>
      </c>
    </row>
    <row r="124" spans="2:47" s="1" customFormat="1" ht="10.2">
      <c r="B124" s="31"/>
      <c r="D124" s="147" t="s">
        <v>221</v>
      </c>
      <c r="F124" s="148" t="s">
        <v>1562</v>
      </c>
      <c r="I124" s="145"/>
      <c r="L124" s="31"/>
      <c r="M124" s="146"/>
      <c r="T124" s="52"/>
      <c r="AT124" s="16" t="s">
        <v>221</v>
      </c>
      <c r="AU124" s="16" t="s">
        <v>81</v>
      </c>
    </row>
    <row r="125" spans="2:65" s="1" customFormat="1" ht="24.15" customHeight="1">
      <c r="B125" s="31"/>
      <c r="C125" s="130" t="s">
        <v>277</v>
      </c>
      <c r="D125" s="130" t="s">
        <v>212</v>
      </c>
      <c r="E125" s="131" t="s">
        <v>1563</v>
      </c>
      <c r="F125" s="132" t="s">
        <v>1564</v>
      </c>
      <c r="G125" s="133" t="s">
        <v>297</v>
      </c>
      <c r="H125" s="134">
        <v>3</v>
      </c>
      <c r="I125" s="135"/>
      <c r="J125" s="136">
        <f>ROUND(I125*H125,2)</f>
        <v>0</v>
      </c>
      <c r="K125" s="132" t="s">
        <v>216</v>
      </c>
      <c r="L125" s="31"/>
      <c r="M125" s="137" t="s">
        <v>19</v>
      </c>
      <c r="N125" s="138" t="s">
        <v>43</v>
      </c>
      <c r="P125" s="139">
        <f>O125*H125</f>
        <v>0</v>
      </c>
      <c r="Q125" s="139">
        <v>0.0007</v>
      </c>
      <c r="R125" s="139">
        <f>Q125*H125</f>
        <v>0.0021</v>
      </c>
      <c r="S125" s="139">
        <v>0</v>
      </c>
      <c r="T125" s="140">
        <f>S125*H125</f>
        <v>0</v>
      </c>
      <c r="AR125" s="141" t="s">
        <v>311</v>
      </c>
      <c r="AT125" s="141" t="s">
        <v>212</v>
      </c>
      <c r="AU125" s="141" t="s">
        <v>81</v>
      </c>
      <c r="AY125" s="16" t="s">
        <v>210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6" t="s">
        <v>79</v>
      </c>
      <c r="BK125" s="142">
        <f>ROUND(I125*H125,2)</f>
        <v>0</v>
      </c>
      <c r="BL125" s="16" t="s">
        <v>311</v>
      </c>
      <c r="BM125" s="141" t="s">
        <v>3183</v>
      </c>
    </row>
    <row r="126" spans="2:47" s="1" customFormat="1" ht="19.2">
      <c r="B126" s="31"/>
      <c r="D126" s="143" t="s">
        <v>219</v>
      </c>
      <c r="F126" s="144" t="s">
        <v>1566</v>
      </c>
      <c r="I126" s="145"/>
      <c r="L126" s="31"/>
      <c r="M126" s="146"/>
      <c r="T126" s="52"/>
      <c r="AT126" s="16" t="s">
        <v>219</v>
      </c>
      <c r="AU126" s="16" t="s">
        <v>81</v>
      </c>
    </row>
    <row r="127" spans="2:47" s="1" customFormat="1" ht="10.2">
      <c r="B127" s="31"/>
      <c r="D127" s="147" t="s">
        <v>221</v>
      </c>
      <c r="F127" s="148" t="s">
        <v>1567</v>
      </c>
      <c r="I127" s="145"/>
      <c r="L127" s="31"/>
      <c r="M127" s="146"/>
      <c r="T127" s="52"/>
      <c r="AT127" s="16" t="s">
        <v>221</v>
      </c>
      <c r="AU127" s="16" t="s">
        <v>81</v>
      </c>
    </row>
    <row r="128" spans="2:63" s="11" customFormat="1" ht="22.8" customHeight="1">
      <c r="B128" s="118"/>
      <c r="D128" s="119" t="s">
        <v>71</v>
      </c>
      <c r="E128" s="128" t="s">
        <v>1583</v>
      </c>
      <c r="F128" s="128" t="s">
        <v>1584</v>
      </c>
      <c r="I128" s="121"/>
      <c r="J128" s="129">
        <f>BK128</f>
        <v>0</v>
      </c>
      <c r="L128" s="118"/>
      <c r="M128" s="123"/>
      <c r="P128" s="124">
        <f>SUM(P129:P142)</f>
        <v>0</v>
      </c>
      <c r="R128" s="124">
        <f>SUM(R129:R142)</f>
        <v>0.13086</v>
      </c>
      <c r="T128" s="125">
        <f>SUM(T129:T142)</f>
        <v>0.04652</v>
      </c>
      <c r="AR128" s="119" t="s">
        <v>81</v>
      </c>
      <c r="AT128" s="126" t="s">
        <v>71</v>
      </c>
      <c r="AU128" s="126" t="s">
        <v>79</v>
      </c>
      <c r="AY128" s="119" t="s">
        <v>210</v>
      </c>
      <c r="BK128" s="127">
        <f>SUM(BK129:BK142)</f>
        <v>0</v>
      </c>
    </row>
    <row r="129" spans="2:65" s="1" customFormat="1" ht="24.15" customHeight="1">
      <c r="B129" s="31"/>
      <c r="C129" s="130" t="s">
        <v>283</v>
      </c>
      <c r="D129" s="130" t="s">
        <v>212</v>
      </c>
      <c r="E129" s="131" t="s">
        <v>1585</v>
      </c>
      <c r="F129" s="132" t="s">
        <v>1586</v>
      </c>
      <c r="G129" s="133" t="s">
        <v>297</v>
      </c>
      <c r="H129" s="134">
        <v>2</v>
      </c>
      <c r="I129" s="135"/>
      <c r="J129" s="136">
        <f>ROUND(I129*H129,2)</f>
        <v>0</v>
      </c>
      <c r="K129" s="132" t="s">
        <v>216</v>
      </c>
      <c r="L129" s="31"/>
      <c r="M129" s="137" t="s">
        <v>19</v>
      </c>
      <c r="N129" s="138" t="s">
        <v>43</v>
      </c>
      <c r="P129" s="139">
        <f>O129*H129</f>
        <v>0</v>
      </c>
      <c r="Q129" s="139">
        <v>5E-05</v>
      </c>
      <c r="R129" s="139">
        <f>Q129*H129</f>
        <v>0.0001</v>
      </c>
      <c r="S129" s="139">
        <v>0.02326</v>
      </c>
      <c r="T129" s="140">
        <f>S129*H129</f>
        <v>0.04652</v>
      </c>
      <c r="AR129" s="141" t="s">
        <v>311</v>
      </c>
      <c r="AT129" s="141" t="s">
        <v>212</v>
      </c>
      <c r="AU129" s="141" t="s">
        <v>81</v>
      </c>
      <c r="AY129" s="16" t="s">
        <v>210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6" t="s">
        <v>79</v>
      </c>
      <c r="BK129" s="142">
        <f>ROUND(I129*H129,2)</f>
        <v>0</v>
      </c>
      <c r="BL129" s="16" t="s">
        <v>311</v>
      </c>
      <c r="BM129" s="141" t="s">
        <v>3184</v>
      </c>
    </row>
    <row r="130" spans="2:47" s="1" customFormat="1" ht="19.2">
      <c r="B130" s="31"/>
      <c r="D130" s="143" t="s">
        <v>219</v>
      </c>
      <c r="F130" s="144" t="s">
        <v>1588</v>
      </c>
      <c r="I130" s="145"/>
      <c r="L130" s="31"/>
      <c r="M130" s="146"/>
      <c r="T130" s="52"/>
      <c r="AT130" s="16" t="s">
        <v>219</v>
      </c>
      <c r="AU130" s="16" t="s">
        <v>81</v>
      </c>
    </row>
    <row r="131" spans="2:47" s="1" customFormat="1" ht="10.2">
      <c r="B131" s="31"/>
      <c r="D131" s="147" t="s">
        <v>221</v>
      </c>
      <c r="F131" s="148" t="s">
        <v>1589</v>
      </c>
      <c r="I131" s="145"/>
      <c r="L131" s="31"/>
      <c r="M131" s="146"/>
      <c r="T131" s="52"/>
      <c r="AT131" s="16" t="s">
        <v>221</v>
      </c>
      <c r="AU131" s="16" t="s">
        <v>81</v>
      </c>
    </row>
    <row r="132" spans="2:65" s="1" customFormat="1" ht="37.8" customHeight="1">
      <c r="B132" s="31"/>
      <c r="C132" s="130" t="s">
        <v>8</v>
      </c>
      <c r="D132" s="130" t="s">
        <v>212</v>
      </c>
      <c r="E132" s="131" t="s">
        <v>2710</v>
      </c>
      <c r="F132" s="132" t="s">
        <v>2711</v>
      </c>
      <c r="G132" s="133" t="s">
        <v>297</v>
      </c>
      <c r="H132" s="134">
        <v>1</v>
      </c>
      <c r="I132" s="135"/>
      <c r="J132" s="136">
        <f>ROUND(I132*H132,2)</f>
        <v>0</v>
      </c>
      <c r="K132" s="132" t="s">
        <v>216</v>
      </c>
      <c r="L132" s="31"/>
      <c r="M132" s="137" t="s">
        <v>19</v>
      </c>
      <c r="N132" s="138" t="s">
        <v>43</v>
      </c>
      <c r="P132" s="139">
        <f>O132*H132</f>
        <v>0</v>
      </c>
      <c r="Q132" s="139">
        <v>0.02204</v>
      </c>
      <c r="R132" s="139">
        <f>Q132*H132</f>
        <v>0.02204</v>
      </c>
      <c r="S132" s="139">
        <v>0</v>
      </c>
      <c r="T132" s="140">
        <f>S132*H132</f>
        <v>0</v>
      </c>
      <c r="AR132" s="141" t="s">
        <v>311</v>
      </c>
      <c r="AT132" s="141" t="s">
        <v>212</v>
      </c>
      <c r="AU132" s="141" t="s">
        <v>81</v>
      </c>
      <c r="AY132" s="16" t="s">
        <v>210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6" t="s">
        <v>79</v>
      </c>
      <c r="BK132" s="142">
        <f>ROUND(I132*H132,2)</f>
        <v>0</v>
      </c>
      <c r="BL132" s="16" t="s">
        <v>311</v>
      </c>
      <c r="BM132" s="141" t="s">
        <v>3185</v>
      </c>
    </row>
    <row r="133" spans="2:47" s="1" customFormat="1" ht="28.8">
      <c r="B133" s="31"/>
      <c r="D133" s="143" t="s">
        <v>219</v>
      </c>
      <c r="F133" s="144" t="s">
        <v>2713</v>
      </c>
      <c r="I133" s="145"/>
      <c r="L133" s="31"/>
      <c r="M133" s="146"/>
      <c r="T133" s="52"/>
      <c r="AT133" s="16" t="s">
        <v>219</v>
      </c>
      <c r="AU133" s="16" t="s">
        <v>81</v>
      </c>
    </row>
    <row r="134" spans="2:47" s="1" customFormat="1" ht="10.2">
      <c r="B134" s="31"/>
      <c r="D134" s="147" t="s">
        <v>221</v>
      </c>
      <c r="F134" s="148" t="s">
        <v>2714</v>
      </c>
      <c r="I134" s="145"/>
      <c r="L134" s="31"/>
      <c r="M134" s="146"/>
      <c r="T134" s="52"/>
      <c r="AT134" s="16" t="s">
        <v>221</v>
      </c>
      <c r="AU134" s="16" t="s">
        <v>81</v>
      </c>
    </row>
    <row r="135" spans="2:65" s="1" customFormat="1" ht="37.8" customHeight="1">
      <c r="B135" s="31"/>
      <c r="C135" s="130" t="s">
        <v>294</v>
      </c>
      <c r="D135" s="130" t="s">
        <v>212</v>
      </c>
      <c r="E135" s="131" t="s">
        <v>2716</v>
      </c>
      <c r="F135" s="132" t="s">
        <v>2717</v>
      </c>
      <c r="G135" s="133" t="s">
        <v>297</v>
      </c>
      <c r="H135" s="134">
        <v>2</v>
      </c>
      <c r="I135" s="135"/>
      <c r="J135" s="136">
        <f>ROUND(I135*H135,2)</f>
        <v>0</v>
      </c>
      <c r="K135" s="132" t="s">
        <v>216</v>
      </c>
      <c r="L135" s="31"/>
      <c r="M135" s="137" t="s">
        <v>19</v>
      </c>
      <c r="N135" s="138" t="s">
        <v>43</v>
      </c>
      <c r="P135" s="139">
        <f>O135*H135</f>
        <v>0</v>
      </c>
      <c r="Q135" s="139">
        <v>0.05436</v>
      </c>
      <c r="R135" s="139">
        <f>Q135*H135</f>
        <v>0.10872</v>
      </c>
      <c r="S135" s="139">
        <v>0</v>
      </c>
      <c r="T135" s="140">
        <f>S135*H135</f>
        <v>0</v>
      </c>
      <c r="AR135" s="141" t="s">
        <v>311</v>
      </c>
      <c r="AT135" s="141" t="s">
        <v>212</v>
      </c>
      <c r="AU135" s="141" t="s">
        <v>81</v>
      </c>
      <c r="AY135" s="16" t="s">
        <v>210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6" t="s">
        <v>79</v>
      </c>
      <c r="BK135" s="142">
        <f>ROUND(I135*H135,2)</f>
        <v>0</v>
      </c>
      <c r="BL135" s="16" t="s">
        <v>311</v>
      </c>
      <c r="BM135" s="141" t="s">
        <v>3186</v>
      </c>
    </row>
    <row r="136" spans="2:47" s="1" customFormat="1" ht="28.8">
      <c r="B136" s="31"/>
      <c r="D136" s="143" t="s">
        <v>219</v>
      </c>
      <c r="F136" s="144" t="s">
        <v>2719</v>
      </c>
      <c r="I136" s="145"/>
      <c r="L136" s="31"/>
      <c r="M136" s="146"/>
      <c r="T136" s="52"/>
      <c r="AT136" s="16" t="s">
        <v>219</v>
      </c>
      <c r="AU136" s="16" t="s">
        <v>81</v>
      </c>
    </row>
    <row r="137" spans="2:47" s="1" customFormat="1" ht="10.2">
      <c r="B137" s="31"/>
      <c r="D137" s="147" t="s">
        <v>221</v>
      </c>
      <c r="F137" s="148" t="s">
        <v>2720</v>
      </c>
      <c r="I137" s="145"/>
      <c r="L137" s="31"/>
      <c r="M137" s="146"/>
      <c r="T137" s="52"/>
      <c r="AT137" s="16" t="s">
        <v>221</v>
      </c>
      <c r="AU137" s="16" t="s">
        <v>81</v>
      </c>
    </row>
    <row r="138" spans="2:65" s="1" customFormat="1" ht="16.5" customHeight="1">
      <c r="B138" s="31"/>
      <c r="C138" s="130" t="s">
        <v>301</v>
      </c>
      <c r="D138" s="130" t="s">
        <v>212</v>
      </c>
      <c r="E138" s="131" t="s">
        <v>1610</v>
      </c>
      <c r="F138" s="132" t="s">
        <v>1611</v>
      </c>
      <c r="G138" s="133" t="s">
        <v>1612</v>
      </c>
      <c r="H138" s="134">
        <v>4</v>
      </c>
      <c r="I138" s="135"/>
      <c r="J138" s="136">
        <f>ROUND(I138*H138,2)</f>
        <v>0</v>
      </c>
      <c r="K138" s="132" t="s">
        <v>19</v>
      </c>
      <c r="L138" s="31"/>
      <c r="M138" s="137" t="s">
        <v>19</v>
      </c>
      <c r="N138" s="138" t="s">
        <v>43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311</v>
      </c>
      <c r="AT138" s="141" t="s">
        <v>212</v>
      </c>
      <c r="AU138" s="141" t="s">
        <v>81</v>
      </c>
      <c r="AY138" s="16" t="s">
        <v>210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79</v>
      </c>
      <c r="BK138" s="142">
        <f>ROUND(I138*H138,2)</f>
        <v>0</v>
      </c>
      <c r="BL138" s="16" t="s">
        <v>311</v>
      </c>
      <c r="BM138" s="141" t="s">
        <v>3187</v>
      </c>
    </row>
    <row r="139" spans="2:47" s="1" customFormat="1" ht="10.2">
      <c r="B139" s="31"/>
      <c r="D139" s="143" t="s">
        <v>219</v>
      </c>
      <c r="F139" s="144" t="s">
        <v>1611</v>
      </c>
      <c r="I139" s="145"/>
      <c r="L139" s="31"/>
      <c r="M139" s="146"/>
      <c r="T139" s="52"/>
      <c r="AT139" s="16" t="s">
        <v>219</v>
      </c>
      <c r="AU139" s="16" t="s">
        <v>81</v>
      </c>
    </row>
    <row r="140" spans="2:65" s="1" customFormat="1" ht="24.15" customHeight="1">
      <c r="B140" s="31"/>
      <c r="C140" s="130" t="s">
        <v>305</v>
      </c>
      <c r="D140" s="130" t="s">
        <v>212</v>
      </c>
      <c r="E140" s="131" t="s">
        <v>1605</v>
      </c>
      <c r="F140" s="132" t="s">
        <v>1606</v>
      </c>
      <c r="G140" s="133" t="s">
        <v>332</v>
      </c>
      <c r="H140" s="134">
        <v>0.131</v>
      </c>
      <c r="I140" s="135"/>
      <c r="J140" s="136">
        <f>ROUND(I140*H140,2)</f>
        <v>0</v>
      </c>
      <c r="K140" s="132" t="s">
        <v>216</v>
      </c>
      <c r="L140" s="31"/>
      <c r="M140" s="137" t="s">
        <v>19</v>
      </c>
      <c r="N140" s="138" t="s">
        <v>43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311</v>
      </c>
      <c r="AT140" s="141" t="s">
        <v>212</v>
      </c>
      <c r="AU140" s="141" t="s">
        <v>81</v>
      </c>
      <c r="AY140" s="16" t="s">
        <v>210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79</v>
      </c>
      <c r="BK140" s="142">
        <f>ROUND(I140*H140,2)</f>
        <v>0</v>
      </c>
      <c r="BL140" s="16" t="s">
        <v>311</v>
      </c>
      <c r="BM140" s="141" t="s">
        <v>3188</v>
      </c>
    </row>
    <row r="141" spans="2:47" s="1" customFormat="1" ht="28.8">
      <c r="B141" s="31"/>
      <c r="D141" s="143" t="s">
        <v>219</v>
      </c>
      <c r="F141" s="144" t="s">
        <v>1608</v>
      </c>
      <c r="I141" s="145"/>
      <c r="L141" s="31"/>
      <c r="M141" s="146"/>
      <c r="T141" s="52"/>
      <c r="AT141" s="16" t="s">
        <v>219</v>
      </c>
      <c r="AU141" s="16" t="s">
        <v>81</v>
      </c>
    </row>
    <row r="142" spans="2:47" s="1" customFormat="1" ht="10.2">
      <c r="B142" s="31"/>
      <c r="D142" s="147" t="s">
        <v>221</v>
      </c>
      <c r="F142" s="148" t="s">
        <v>1609</v>
      </c>
      <c r="I142" s="145"/>
      <c r="L142" s="31"/>
      <c r="M142" s="177"/>
      <c r="N142" s="178"/>
      <c r="O142" s="178"/>
      <c r="P142" s="178"/>
      <c r="Q142" s="178"/>
      <c r="R142" s="178"/>
      <c r="S142" s="178"/>
      <c r="T142" s="179"/>
      <c r="AT142" s="16" t="s">
        <v>221</v>
      </c>
      <c r="AU142" s="16" t="s">
        <v>81</v>
      </c>
    </row>
    <row r="143" spans="2:12" s="1" customFormat="1" ht="6.9" customHeight="1"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31"/>
    </row>
  </sheetData>
  <sheetProtection algorithmName="SHA-512" hashValue="59Ylaiik49KS1Qf93NunTOF39MUAFCkA6h83pmePLA+NbGQbzt0odUuIER5KHZtzU4cUgrtMwS1KcQPS4ypn3Q==" saltValue="uDgezP5xXjEiwgPukq+Q6AG9y3AsRFPzLTsUbOmQy1tRnjq3iW0Ep1bC8jy9R+Yv1rSpzUH/XrmyJrrM6OXzyw==" spinCount="100000" sheet="1" objects="1" scenarios="1" formatColumns="0" formatRows="0" autoFilter="0"/>
  <autoFilter ref="C90:K142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3_02/997013501"/>
    <hyperlink ref="F99" r:id="rId2" display="https://podminky.urs.cz/item/CS_URS_2023_02/997013509"/>
    <hyperlink ref="F105" r:id="rId3" display="https://podminky.urs.cz/item/CS_URS_2023_02/733110806"/>
    <hyperlink ref="F108" r:id="rId4" display="https://podminky.urs.cz/item/CS_URS_2023_02/733122202"/>
    <hyperlink ref="F111" r:id="rId5" display="https://podminky.urs.cz/item/CS_URS_2023_02/733122206"/>
    <hyperlink ref="F114" r:id="rId6" display="https://podminky.urs.cz/item/CS_URS_2023_02/733190217"/>
    <hyperlink ref="F117" r:id="rId7" display="https://podminky.urs.cz/item/CS_URS_2023_02/998733101"/>
    <hyperlink ref="F121" r:id="rId8" display="https://podminky.urs.cz/item/CS_URS_2023_02/734221531"/>
    <hyperlink ref="F124" r:id="rId9" display="https://podminky.urs.cz/item/CS_URS_2023_02/734221682"/>
    <hyperlink ref="F127" r:id="rId10" display="https://podminky.urs.cz/item/CS_URS_2023_02/734261402"/>
    <hyperlink ref="F131" r:id="rId11" display="https://podminky.urs.cz/item/CS_URS_2023_02/735151812"/>
    <hyperlink ref="F134" r:id="rId12" display="https://podminky.urs.cz/item/CS_URS_2023_02/735152181"/>
    <hyperlink ref="F137" r:id="rId13" display="https://podminky.urs.cz/item/CS_URS_2023_02/735152581"/>
    <hyperlink ref="F142" r:id="rId14" display="https://podminky.urs.cz/item/CS_URS_2023_02/998735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2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137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2914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3189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ROUND(J96,2)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ROUND((SUM(BE96:BE262)),2)</f>
        <v>0</v>
      </c>
      <c r="I35" s="92">
        <v>0.21</v>
      </c>
      <c r="J35" s="82">
        <f>ROUND(((SUM(BE96:BE262))*I35),2)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ROUND((SUM(BF96:BF262)),2)</f>
        <v>0</v>
      </c>
      <c r="I36" s="92">
        <v>0.12</v>
      </c>
      <c r="J36" s="82">
        <f>ROUND(((SUM(BF96:BF262))*I36),2)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ROUND((SUM(BG96:BG262)),2)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ROUND((SUM(BH96:BH262)),2)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ROUND((SUM(BI96:BI262)),2)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2914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03d - ZTI 3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J96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168</v>
      </c>
      <c r="E64" s="104"/>
      <c r="F64" s="104"/>
      <c r="G64" s="104"/>
      <c r="H64" s="104"/>
      <c r="I64" s="104"/>
      <c r="J64" s="105">
        <f>J97</f>
        <v>0</v>
      </c>
      <c r="L64" s="102"/>
    </row>
    <row r="65" spans="2:12" s="9" customFormat="1" ht="19.95" customHeight="1">
      <c r="B65" s="106"/>
      <c r="D65" s="107" t="s">
        <v>169</v>
      </c>
      <c r="E65" s="108"/>
      <c r="F65" s="108"/>
      <c r="G65" s="108"/>
      <c r="H65" s="108"/>
      <c r="I65" s="108"/>
      <c r="J65" s="109">
        <f>J98</f>
        <v>0</v>
      </c>
      <c r="L65" s="106"/>
    </row>
    <row r="66" spans="2:12" s="9" customFormat="1" ht="19.95" customHeight="1">
      <c r="B66" s="106"/>
      <c r="D66" s="107" t="s">
        <v>1616</v>
      </c>
      <c r="E66" s="108"/>
      <c r="F66" s="108"/>
      <c r="G66" s="108"/>
      <c r="H66" s="108"/>
      <c r="I66" s="108"/>
      <c r="J66" s="109">
        <f>J129</f>
        <v>0</v>
      </c>
      <c r="L66" s="106"/>
    </row>
    <row r="67" spans="2:12" s="9" customFormat="1" ht="19.95" customHeight="1">
      <c r="B67" s="106"/>
      <c r="D67" s="107" t="s">
        <v>171</v>
      </c>
      <c r="E67" s="108"/>
      <c r="F67" s="108"/>
      <c r="G67" s="108"/>
      <c r="H67" s="108"/>
      <c r="I67" s="108"/>
      <c r="J67" s="109">
        <f>J133</f>
        <v>0</v>
      </c>
      <c r="L67" s="106"/>
    </row>
    <row r="68" spans="2:12" s="9" customFormat="1" ht="19.95" customHeight="1">
      <c r="B68" s="106"/>
      <c r="D68" s="107" t="s">
        <v>172</v>
      </c>
      <c r="E68" s="108"/>
      <c r="F68" s="108"/>
      <c r="G68" s="108"/>
      <c r="H68" s="108"/>
      <c r="I68" s="108"/>
      <c r="J68" s="109">
        <f>J138</f>
        <v>0</v>
      </c>
      <c r="L68" s="106"/>
    </row>
    <row r="69" spans="2:12" s="9" customFormat="1" ht="19.95" customHeight="1">
      <c r="B69" s="106"/>
      <c r="D69" s="107" t="s">
        <v>173</v>
      </c>
      <c r="E69" s="108"/>
      <c r="F69" s="108"/>
      <c r="G69" s="108"/>
      <c r="H69" s="108"/>
      <c r="I69" s="108"/>
      <c r="J69" s="109">
        <f>J146</f>
        <v>0</v>
      </c>
      <c r="L69" s="106"/>
    </row>
    <row r="70" spans="2:12" s="9" customFormat="1" ht="19.95" customHeight="1">
      <c r="B70" s="106"/>
      <c r="D70" s="107" t="s">
        <v>174</v>
      </c>
      <c r="E70" s="108"/>
      <c r="F70" s="108"/>
      <c r="G70" s="108"/>
      <c r="H70" s="108"/>
      <c r="I70" s="108"/>
      <c r="J70" s="109">
        <f>J157</f>
        <v>0</v>
      </c>
      <c r="L70" s="106"/>
    </row>
    <row r="71" spans="2:12" s="8" customFormat="1" ht="24.9" customHeight="1">
      <c r="B71" s="102"/>
      <c r="D71" s="103" t="s">
        <v>175</v>
      </c>
      <c r="E71" s="104"/>
      <c r="F71" s="104"/>
      <c r="G71" s="104"/>
      <c r="H71" s="104"/>
      <c r="I71" s="104"/>
      <c r="J71" s="105">
        <f>J161</f>
        <v>0</v>
      </c>
      <c r="L71" s="102"/>
    </row>
    <row r="72" spans="2:12" s="9" customFormat="1" ht="19.95" customHeight="1">
      <c r="B72" s="106"/>
      <c r="D72" s="107" t="s">
        <v>1618</v>
      </c>
      <c r="E72" s="108"/>
      <c r="F72" s="108"/>
      <c r="G72" s="108"/>
      <c r="H72" s="108"/>
      <c r="I72" s="108"/>
      <c r="J72" s="109">
        <f>J162</f>
        <v>0</v>
      </c>
      <c r="L72" s="106"/>
    </row>
    <row r="73" spans="2:12" s="9" customFormat="1" ht="19.95" customHeight="1">
      <c r="B73" s="106"/>
      <c r="D73" s="107" t="s">
        <v>1619</v>
      </c>
      <c r="E73" s="108"/>
      <c r="F73" s="108"/>
      <c r="G73" s="108"/>
      <c r="H73" s="108"/>
      <c r="I73" s="108"/>
      <c r="J73" s="109">
        <f>J184</f>
        <v>0</v>
      </c>
      <c r="L73" s="106"/>
    </row>
    <row r="74" spans="2:12" s="9" customFormat="1" ht="19.95" customHeight="1">
      <c r="B74" s="106"/>
      <c r="D74" s="107" t="s">
        <v>180</v>
      </c>
      <c r="E74" s="108"/>
      <c r="F74" s="108"/>
      <c r="G74" s="108"/>
      <c r="H74" s="108"/>
      <c r="I74" s="108"/>
      <c r="J74" s="109">
        <f>J227</f>
        <v>0</v>
      </c>
      <c r="L74" s="106"/>
    </row>
    <row r="75" spans="2:12" s="1" customFormat="1" ht="21.75" customHeight="1">
      <c r="B75" s="31"/>
      <c r="L75" s="31"/>
    </row>
    <row r="76" spans="2:12" s="1" customFormat="1" ht="6.9" customHeight="1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31"/>
    </row>
    <row r="80" spans="2:12" s="1" customFormat="1" ht="6.9" customHeight="1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31"/>
    </row>
    <row r="81" spans="2:12" s="1" customFormat="1" ht="24.9" customHeight="1">
      <c r="B81" s="31"/>
      <c r="C81" s="20" t="s">
        <v>195</v>
      </c>
      <c r="L81" s="31"/>
    </row>
    <row r="82" spans="2:12" s="1" customFormat="1" ht="6.9" customHeight="1">
      <c r="B82" s="31"/>
      <c r="L82" s="31"/>
    </row>
    <row r="83" spans="2:12" s="1" customFormat="1" ht="12" customHeight="1">
      <c r="B83" s="31"/>
      <c r="C83" s="26" t="s">
        <v>16</v>
      </c>
      <c r="L83" s="31"/>
    </row>
    <row r="84" spans="2:12" s="1" customFormat="1" ht="16.5" customHeight="1">
      <c r="B84" s="31"/>
      <c r="E84" s="306" t="str">
        <f>E7</f>
        <v>Multifunkční centrum při ZŠ Gen. Svobody Arnultovice rev.1</v>
      </c>
      <c r="F84" s="307"/>
      <c r="G84" s="307"/>
      <c r="H84" s="307"/>
      <c r="L84" s="31"/>
    </row>
    <row r="85" spans="2:12" ht="12" customHeight="1">
      <c r="B85" s="19"/>
      <c r="C85" s="26" t="s">
        <v>160</v>
      </c>
      <c r="L85" s="19"/>
    </row>
    <row r="86" spans="2:12" s="1" customFormat="1" ht="16.5" customHeight="1">
      <c r="B86" s="31"/>
      <c r="E86" s="306" t="s">
        <v>2914</v>
      </c>
      <c r="F86" s="308"/>
      <c r="G86" s="308"/>
      <c r="H86" s="308"/>
      <c r="L86" s="31"/>
    </row>
    <row r="87" spans="2:12" s="1" customFormat="1" ht="12" customHeight="1">
      <c r="B87" s="31"/>
      <c r="C87" s="26" t="s">
        <v>162</v>
      </c>
      <c r="L87" s="31"/>
    </row>
    <row r="88" spans="2:12" s="1" customFormat="1" ht="16.5" customHeight="1">
      <c r="B88" s="31"/>
      <c r="E88" s="272" t="str">
        <f>E11</f>
        <v>03d - ZTI 3</v>
      </c>
      <c r="F88" s="308"/>
      <c r="G88" s="308"/>
      <c r="H88" s="308"/>
      <c r="L88" s="31"/>
    </row>
    <row r="89" spans="2:12" s="1" customFormat="1" ht="6.9" customHeight="1">
      <c r="B89" s="31"/>
      <c r="L89" s="31"/>
    </row>
    <row r="90" spans="2:12" s="1" customFormat="1" ht="12" customHeight="1">
      <c r="B90" s="31"/>
      <c r="C90" s="26" t="s">
        <v>21</v>
      </c>
      <c r="F90" s="24" t="str">
        <f>F14</f>
        <v>Nový Bor</v>
      </c>
      <c r="I90" s="26" t="s">
        <v>23</v>
      </c>
      <c r="J90" s="48" t="str">
        <f>IF(J14="","",J14)</f>
        <v>22. 12. 2023</v>
      </c>
      <c r="L90" s="31"/>
    </row>
    <row r="91" spans="2:12" s="1" customFormat="1" ht="6.9" customHeight="1">
      <c r="B91" s="31"/>
      <c r="L91" s="31"/>
    </row>
    <row r="92" spans="2:12" s="1" customFormat="1" ht="15.15" customHeight="1">
      <c r="B92" s="31"/>
      <c r="C92" s="26" t="s">
        <v>25</v>
      </c>
      <c r="F92" s="24" t="str">
        <f>E17</f>
        <v>Město Nový Bor</v>
      </c>
      <c r="I92" s="26" t="s">
        <v>31</v>
      </c>
      <c r="J92" s="29" t="str">
        <f>E23</f>
        <v>R. Voce</v>
      </c>
      <c r="L92" s="31"/>
    </row>
    <row r="93" spans="2:12" s="1" customFormat="1" ht="15.15" customHeight="1">
      <c r="B93" s="31"/>
      <c r="C93" s="26" t="s">
        <v>29</v>
      </c>
      <c r="F93" s="24" t="str">
        <f>IF(E20="","",E20)</f>
        <v>Vyplň údaj</v>
      </c>
      <c r="I93" s="26" t="s">
        <v>34</v>
      </c>
      <c r="J93" s="29" t="str">
        <f>E26</f>
        <v>J. Nešněra</v>
      </c>
      <c r="L93" s="31"/>
    </row>
    <row r="94" spans="2:12" s="1" customFormat="1" ht="10.35" customHeight="1">
      <c r="B94" s="31"/>
      <c r="L94" s="31"/>
    </row>
    <row r="95" spans="2:20" s="10" customFormat="1" ht="29.25" customHeight="1">
      <c r="B95" s="110"/>
      <c r="C95" s="111" t="s">
        <v>196</v>
      </c>
      <c r="D95" s="112" t="s">
        <v>57</v>
      </c>
      <c r="E95" s="112" t="s">
        <v>53</v>
      </c>
      <c r="F95" s="112" t="s">
        <v>54</v>
      </c>
      <c r="G95" s="112" t="s">
        <v>197</v>
      </c>
      <c r="H95" s="112" t="s">
        <v>198</v>
      </c>
      <c r="I95" s="112" t="s">
        <v>199</v>
      </c>
      <c r="J95" s="112" t="s">
        <v>166</v>
      </c>
      <c r="K95" s="113" t="s">
        <v>200</v>
      </c>
      <c r="L95" s="110"/>
      <c r="M95" s="55" t="s">
        <v>19</v>
      </c>
      <c r="N95" s="56" t="s">
        <v>42</v>
      </c>
      <c r="O95" s="56" t="s">
        <v>201</v>
      </c>
      <c r="P95" s="56" t="s">
        <v>202</v>
      </c>
      <c r="Q95" s="56" t="s">
        <v>203</v>
      </c>
      <c r="R95" s="56" t="s">
        <v>204</v>
      </c>
      <c r="S95" s="56" t="s">
        <v>205</v>
      </c>
      <c r="T95" s="57" t="s">
        <v>206</v>
      </c>
    </row>
    <row r="96" spans="2:63" s="1" customFormat="1" ht="22.8" customHeight="1">
      <c r="B96" s="31"/>
      <c r="C96" s="60" t="s">
        <v>207</v>
      </c>
      <c r="J96" s="114">
        <f>BK96</f>
        <v>0</v>
      </c>
      <c r="L96" s="31"/>
      <c r="M96" s="58"/>
      <c r="N96" s="49"/>
      <c r="O96" s="49"/>
      <c r="P96" s="115">
        <f>P97+P161</f>
        <v>0</v>
      </c>
      <c r="Q96" s="49"/>
      <c r="R96" s="115">
        <f>R97+R161</f>
        <v>1.261598</v>
      </c>
      <c r="S96" s="49"/>
      <c r="T96" s="116">
        <f>T97+T161</f>
        <v>0.44000000000000006</v>
      </c>
      <c r="AT96" s="16" t="s">
        <v>71</v>
      </c>
      <c r="AU96" s="16" t="s">
        <v>167</v>
      </c>
      <c r="BK96" s="117">
        <f>BK97+BK161</f>
        <v>0</v>
      </c>
    </row>
    <row r="97" spans="2:63" s="11" customFormat="1" ht="25.95" customHeight="1">
      <c r="B97" s="118"/>
      <c r="D97" s="119" t="s">
        <v>71</v>
      </c>
      <c r="E97" s="120" t="s">
        <v>208</v>
      </c>
      <c r="F97" s="120" t="s">
        <v>209</v>
      </c>
      <c r="I97" s="121"/>
      <c r="J97" s="122">
        <f>BK97</f>
        <v>0</v>
      </c>
      <c r="L97" s="118"/>
      <c r="M97" s="123"/>
      <c r="P97" s="124">
        <f>P98+P129+P133+P138+P146+P157</f>
        <v>0</v>
      </c>
      <c r="R97" s="124">
        <f>R98+R129+R133+R138+R146+R157</f>
        <v>1.100204</v>
      </c>
      <c r="T97" s="125">
        <f>T98+T129+T133+T138+T146+T157</f>
        <v>0.44000000000000006</v>
      </c>
      <c r="AR97" s="119" t="s">
        <v>79</v>
      </c>
      <c r="AT97" s="126" t="s">
        <v>71</v>
      </c>
      <c r="AU97" s="126" t="s">
        <v>72</v>
      </c>
      <c r="AY97" s="119" t="s">
        <v>210</v>
      </c>
      <c r="BK97" s="127">
        <f>BK98+BK129+BK133+BK138+BK146+BK157</f>
        <v>0</v>
      </c>
    </row>
    <row r="98" spans="2:63" s="11" customFormat="1" ht="22.8" customHeight="1">
      <c r="B98" s="118"/>
      <c r="D98" s="119" t="s">
        <v>71</v>
      </c>
      <c r="E98" s="128" t="s">
        <v>79</v>
      </c>
      <c r="F98" s="128" t="s">
        <v>211</v>
      </c>
      <c r="I98" s="121"/>
      <c r="J98" s="129">
        <f>BK98</f>
        <v>0</v>
      </c>
      <c r="L98" s="118"/>
      <c r="M98" s="123"/>
      <c r="P98" s="124">
        <f>SUM(P99:P128)</f>
        <v>0</v>
      </c>
      <c r="R98" s="124">
        <f>SUM(R99:R128)</f>
        <v>0.64</v>
      </c>
      <c r="T98" s="125">
        <f>SUM(T99:T128)</f>
        <v>0</v>
      </c>
      <c r="AR98" s="119" t="s">
        <v>79</v>
      </c>
      <c r="AT98" s="126" t="s">
        <v>71</v>
      </c>
      <c r="AU98" s="126" t="s">
        <v>79</v>
      </c>
      <c r="AY98" s="119" t="s">
        <v>210</v>
      </c>
      <c r="BK98" s="127">
        <f>SUM(BK99:BK128)</f>
        <v>0</v>
      </c>
    </row>
    <row r="99" spans="2:65" s="1" customFormat="1" ht="33" customHeight="1">
      <c r="B99" s="31"/>
      <c r="C99" s="130" t="s">
        <v>79</v>
      </c>
      <c r="D99" s="130" t="s">
        <v>212</v>
      </c>
      <c r="E99" s="131" t="s">
        <v>1620</v>
      </c>
      <c r="F99" s="132" t="s">
        <v>1621</v>
      </c>
      <c r="G99" s="133" t="s">
        <v>215</v>
      </c>
      <c r="H99" s="134">
        <v>0.52</v>
      </c>
      <c r="I99" s="135"/>
      <c r="J99" s="136">
        <f>ROUND(I99*H99,2)</f>
        <v>0</v>
      </c>
      <c r="K99" s="132" t="s">
        <v>216</v>
      </c>
      <c r="L99" s="31"/>
      <c r="M99" s="137" t="s">
        <v>19</v>
      </c>
      <c r="N99" s="138" t="s">
        <v>43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41" t="s">
        <v>217</v>
      </c>
      <c r="AT99" s="141" t="s">
        <v>212</v>
      </c>
      <c r="AU99" s="141" t="s">
        <v>81</v>
      </c>
      <c r="AY99" s="16" t="s">
        <v>210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6" t="s">
        <v>79</v>
      </c>
      <c r="BK99" s="142">
        <f>ROUND(I99*H99,2)</f>
        <v>0</v>
      </c>
      <c r="BL99" s="16" t="s">
        <v>217</v>
      </c>
      <c r="BM99" s="141" t="s">
        <v>3190</v>
      </c>
    </row>
    <row r="100" spans="2:47" s="1" customFormat="1" ht="28.8">
      <c r="B100" s="31"/>
      <c r="D100" s="143" t="s">
        <v>219</v>
      </c>
      <c r="F100" s="144" t="s">
        <v>1623</v>
      </c>
      <c r="I100" s="145"/>
      <c r="L100" s="31"/>
      <c r="M100" s="146"/>
      <c r="T100" s="52"/>
      <c r="AT100" s="16" t="s">
        <v>219</v>
      </c>
      <c r="AU100" s="16" t="s">
        <v>81</v>
      </c>
    </row>
    <row r="101" spans="2:47" s="1" customFormat="1" ht="10.2">
      <c r="B101" s="31"/>
      <c r="D101" s="147" t="s">
        <v>221</v>
      </c>
      <c r="F101" s="148" t="s">
        <v>1624</v>
      </c>
      <c r="I101" s="145"/>
      <c r="L101" s="31"/>
      <c r="M101" s="146"/>
      <c r="T101" s="52"/>
      <c r="AT101" s="16" t="s">
        <v>221</v>
      </c>
      <c r="AU101" s="16" t="s">
        <v>81</v>
      </c>
    </row>
    <row r="102" spans="2:51" s="12" customFormat="1" ht="10.2">
      <c r="B102" s="149"/>
      <c r="D102" s="143" t="s">
        <v>223</v>
      </c>
      <c r="E102" s="150" t="s">
        <v>19</v>
      </c>
      <c r="F102" s="151" t="s">
        <v>3191</v>
      </c>
      <c r="H102" s="152">
        <v>0.52</v>
      </c>
      <c r="I102" s="153"/>
      <c r="L102" s="149"/>
      <c r="M102" s="154"/>
      <c r="T102" s="155"/>
      <c r="AT102" s="150" t="s">
        <v>223</v>
      </c>
      <c r="AU102" s="150" t="s">
        <v>81</v>
      </c>
      <c r="AV102" s="12" t="s">
        <v>81</v>
      </c>
      <c r="AW102" s="12" t="s">
        <v>33</v>
      </c>
      <c r="AX102" s="12" t="s">
        <v>79</v>
      </c>
      <c r="AY102" s="150" t="s">
        <v>210</v>
      </c>
    </row>
    <row r="103" spans="2:65" s="1" customFormat="1" ht="33" customHeight="1">
      <c r="B103" s="31"/>
      <c r="C103" s="130" t="s">
        <v>81</v>
      </c>
      <c r="D103" s="130" t="s">
        <v>212</v>
      </c>
      <c r="E103" s="131" t="s">
        <v>2732</v>
      </c>
      <c r="F103" s="132" t="s">
        <v>2733</v>
      </c>
      <c r="G103" s="133" t="s">
        <v>215</v>
      </c>
      <c r="H103" s="134">
        <v>0</v>
      </c>
      <c r="I103" s="135"/>
      <c r="J103" s="136">
        <f>ROUND(I103*H103,2)</f>
        <v>0</v>
      </c>
      <c r="K103" s="132" t="s">
        <v>216</v>
      </c>
      <c r="L103" s="31"/>
      <c r="M103" s="137" t="s">
        <v>19</v>
      </c>
      <c r="N103" s="138" t="s">
        <v>43</v>
      </c>
      <c r="P103" s="139">
        <f>O103*H103</f>
        <v>0</v>
      </c>
      <c r="Q103" s="139">
        <v>0</v>
      </c>
      <c r="R103" s="139">
        <f>Q103*H103</f>
        <v>0</v>
      </c>
      <c r="S103" s="139">
        <v>0</v>
      </c>
      <c r="T103" s="140">
        <f>S103*H103</f>
        <v>0</v>
      </c>
      <c r="AR103" s="141" t="s">
        <v>217</v>
      </c>
      <c r="AT103" s="141" t="s">
        <v>212</v>
      </c>
      <c r="AU103" s="141" t="s">
        <v>81</v>
      </c>
      <c r="AY103" s="16" t="s">
        <v>210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79</v>
      </c>
      <c r="BK103" s="142">
        <f>ROUND(I103*H103,2)</f>
        <v>0</v>
      </c>
      <c r="BL103" s="16" t="s">
        <v>217</v>
      </c>
      <c r="BM103" s="141" t="s">
        <v>3192</v>
      </c>
    </row>
    <row r="104" spans="2:47" s="1" customFormat="1" ht="28.8">
      <c r="B104" s="31"/>
      <c r="D104" s="143" t="s">
        <v>219</v>
      </c>
      <c r="F104" s="144" t="s">
        <v>2735</v>
      </c>
      <c r="I104" s="145"/>
      <c r="L104" s="31"/>
      <c r="M104" s="146"/>
      <c r="T104" s="52"/>
      <c r="AT104" s="16" t="s">
        <v>219</v>
      </c>
      <c r="AU104" s="16" t="s">
        <v>81</v>
      </c>
    </row>
    <row r="105" spans="2:47" s="1" customFormat="1" ht="10.2">
      <c r="B105" s="31"/>
      <c r="D105" s="147" t="s">
        <v>221</v>
      </c>
      <c r="F105" s="148" t="s">
        <v>2736</v>
      </c>
      <c r="I105" s="145"/>
      <c r="L105" s="31"/>
      <c r="M105" s="146"/>
      <c r="T105" s="52"/>
      <c r="AT105" s="16" t="s">
        <v>221</v>
      </c>
      <c r="AU105" s="16" t="s">
        <v>81</v>
      </c>
    </row>
    <row r="106" spans="2:65" s="1" customFormat="1" ht="33" customHeight="1">
      <c r="B106" s="31"/>
      <c r="C106" s="130" t="s">
        <v>234</v>
      </c>
      <c r="D106" s="130" t="s">
        <v>212</v>
      </c>
      <c r="E106" s="131" t="s">
        <v>1627</v>
      </c>
      <c r="F106" s="132" t="s">
        <v>1628</v>
      </c>
      <c r="G106" s="133" t="s">
        <v>215</v>
      </c>
      <c r="H106" s="134">
        <v>0</v>
      </c>
      <c r="I106" s="135"/>
      <c r="J106" s="136">
        <f>ROUND(I106*H106,2)</f>
        <v>0</v>
      </c>
      <c r="K106" s="132" t="s">
        <v>216</v>
      </c>
      <c r="L106" s="31"/>
      <c r="M106" s="137" t="s">
        <v>19</v>
      </c>
      <c r="N106" s="138" t="s">
        <v>43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217</v>
      </c>
      <c r="AT106" s="141" t="s">
        <v>212</v>
      </c>
      <c r="AU106" s="141" t="s">
        <v>81</v>
      </c>
      <c r="AY106" s="16" t="s">
        <v>210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79</v>
      </c>
      <c r="BK106" s="142">
        <f>ROUND(I106*H106,2)</f>
        <v>0</v>
      </c>
      <c r="BL106" s="16" t="s">
        <v>217</v>
      </c>
      <c r="BM106" s="141" t="s">
        <v>3193</v>
      </c>
    </row>
    <row r="107" spans="2:47" s="1" customFormat="1" ht="19.2">
      <c r="B107" s="31"/>
      <c r="D107" s="143" t="s">
        <v>219</v>
      </c>
      <c r="F107" s="144" t="s">
        <v>1630</v>
      </c>
      <c r="I107" s="145"/>
      <c r="L107" s="31"/>
      <c r="M107" s="146"/>
      <c r="T107" s="52"/>
      <c r="AT107" s="16" t="s">
        <v>219</v>
      </c>
      <c r="AU107" s="16" t="s">
        <v>81</v>
      </c>
    </row>
    <row r="108" spans="2:47" s="1" customFormat="1" ht="10.2">
      <c r="B108" s="31"/>
      <c r="D108" s="147" t="s">
        <v>221</v>
      </c>
      <c r="F108" s="148" t="s">
        <v>1631</v>
      </c>
      <c r="I108" s="145"/>
      <c r="L108" s="31"/>
      <c r="M108" s="146"/>
      <c r="T108" s="52"/>
      <c r="AT108" s="16" t="s">
        <v>221</v>
      </c>
      <c r="AU108" s="16" t="s">
        <v>81</v>
      </c>
    </row>
    <row r="109" spans="2:65" s="1" customFormat="1" ht="37.8" customHeight="1">
      <c r="B109" s="31"/>
      <c r="C109" s="130" t="s">
        <v>217</v>
      </c>
      <c r="D109" s="130" t="s">
        <v>212</v>
      </c>
      <c r="E109" s="131" t="s">
        <v>1633</v>
      </c>
      <c r="F109" s="132" t="s">
        <v>1634</v>
      </c>
      <c r="G109" s="133" t="s">
        <v>215</v>
      </c>
      <c r="H109" s="134">
        <v>0.4</v>
      </c>
      <c r="I109" s="135"/>
      <c r="J109" s="136">
        <f>ROUND(I109*H109,2)</f>
        <v>0</v>
      </c>
      <c r="K109" s="132" t="s">
        <v>216</v>
      </c>
      <c r="L109" s="31"/>
      <c r="M109" s="137" t="s">
        <v>19</v>
      </c>
      <c r="N109" s="138" t="s">
        <v>43</v>
      </c>
      <c r="P109" s="139">
        <f>O109*H109</f>
        <v>0</v>
      </c>
      <c r="Q109" s="139">
        <v>0</v>
      </c>
      <c r="R109" s="139">
        <f>Q109*H109</f>
        <v>0</v>
      </c>
      <c r="S109" s="139">
        <v>0</v>
      </c>
      <c r="T109" s="140">
        <f>S109*H109</f>
        <v>0</v>
      </c>
      <c r="AR109" s="141" t="s">
        <v>217</v>
      </c>
      <c r="AT109" s="141" t="s">
        <v>212</v>
      </c>
      <c r="AU109" s="141" t="s">
        <v>81</v>
      </c>
      <c r="AY109" s="16" t="s">
        <v>210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6" t="s">
        <v>79</v>
      </c>
      <c r="BK109" s="142">
        <f>ROUND(I109*H109,2)</f>
        <v>0</v>
      </c>
      <c r="BL109" s="16" t="s">
        <v>217</v>
      </c>
      <c r="BM109" s="141" t="s">
        <v>3194</v>
      </c>
    </row>
    <row r="110" spans="2:47" s="1" customFormat="1" ht="38.4">
      <c r="B110" s="31"/>
      <c r="D110" s="143" t="s">
        <v>219</v>
      </c>
      <c r="F110" s="144" t="s">
        <v>1636</v>
      </c>
      <c r="I110" s="145"/>
      <c r="L110" s="31"/>
      <c r="M110" s="146"/>
      <c r="T110" s="52"/>
      <c r="AT110" s="16" t="s">
        <v>219</v>
      </c>
      <c r="AU110" s="16" t="s">
        <v>81</v>
      </c>
    </row>
    <row r="111" spans="2:47" s="1" customFormat="1" ht="10.2">
      <c r="B111" s="31"/>
      <c r="D111" s="147" t="s">
        <v>221</v>
      </c>
      <c r="F111" s="148" t="s">
        <v>1637</v>
      </c>
      <c r="I111" s="145"/>
      <c r="L111" s="31"/>
      <c r="M111" s="146"/>
      <c r="T111" s="52"/>
      <c r="AT111" s="16" t="s">
        <v>221</v>
      </c>
      <c r="AU111" s="16" t="s">
        <v>81</v>
      </c>
    </row>
    <row r="112" spans="2:65" s="1" customFormat="1" ht="37.8" customHeight="1">
      <c r="B112" s="31"/>
      <c r="C112" s="130" t="s">
        <v>225</v>
      </c>
      <c r="D112" s="130" t="s">
        <v>212</v>
      </c>
      <c r="E112" s="131" t="s">
        <v>1639</v>
      </c>
      <c r="F112" s="132" t="s">
        <v>1640</v>
      </c>
      <c r="G112" s="133" t="s">
        <v>215</v>
      </c>
      <c r="H112" s="134">
        <v>0.4</v>
      </c>
      <c r="I112" s="135"/>
      <c r="J112" s="136">
        <f>ROUND(I112*H112,2)</f>
        <v>0</v>
      </c>
      <c r="K112" s="132" t="s">
        <v>216</v>
      </c>
      <c r="L112" s="31"/>
      <c r="M112" s="137" t="s">
        <v>19</v>
      </c>
      <c r="N112" s="138" t="s">
        <v>43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217</v>
      </c>
      <c r="AT112" s="141" t="s">
        <v>212</v>
      </c>
      <c r="AU112" s="141" t="s">
        <v>81</v>
      </c>
      <c r="AY112" s="16" t="s">
        <v>210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79</v>
      </c>
      <c r="BK112" s="142">
        <f>ROUND(I112*H112,2)</f>
        <v>0</v>
      </c>
      <c r="BL112" s="16" t="s">
        <v>217</v>
      </c>
      <c r="BM112" s="141" t="s">
        <v>3195</v>
      </c>
    </row>
    <row r="113" spans="2:47" s="1" customFormat="1" ht="38.4">
      <c r="B113" s="31"/>
      <c r="D113" s="143" t="s">
        <v>219</v>
      </c>
      <c r="F113" s="144" t="s">
        <v>1642</v>
      </c>
      <c r="I113" s="145"/>
      <c r="L113" s="31"/>
      <c r="M113" s="146"/>
      <c r="T113" s="52"/>
      <c r="AT113" s="16" t="s">
        <v>219</v>
      </c>
      <c r="AU113" s="16" t="s">
        <v>81</v>
      </c>
    </row>
    <row r="114" spans="2:47" s="1" customFormat="1" ht="10.2">
      <c r="B114" s="31"/>
      <c r="D114" s="147" t="s">
        <v>221</v>
      </c>
      <c r="F114" s="148" t="s">
        <v>1643</v>
      </c>
      <c r="I114" s="145"/>
      <c r="L114" s="31"/>
      <c r="M114" s="146"/>
      <c r="T114" s="52"/>
      <c r="AT114" s="16" t="s">
        <v>221</v>
      </c>
      <c r="AU114" s="16" t="s">
        <v>81</v>
      </c>
    </row>
    <row r="115" spans="2:65" s="1" customFormat="1" ht="33" customHeight="1">
      <c r="B115" s="31"/>
      <c r="C115" s="130" t="s">
        <v>246</v>
      </c>
      <c r="D115" s="130" t="s">
        <v>212</v>
      </c>
      <c r="E115" s="131" t="s">
        <v>1644</v>
      </c>
      <c r="F115" s="132" t="s">
        <v>1645</v>
      </c>
      <c r="G115" s="133" t="s">
        <v>332</v>
      </c>
      <c r="H115" s="134">
        <v>0.8</v>
      </c>
      <c r="I115" s="135"/>
      <c r="J115" s="136">
        <f>ROUND(I115*H115,2)</f>
        <v>0</v>
      </c>
      <c r="K115" s="132" t="s">
        <v>216</v>
      </c>
      <c r="L115" s="31"/>
      <c r="M115" s="137" t="s">
        <v>19</v>
      </c>
      <c r="N115" s="138" t="s">
        <v>43</v>
      </c>
      <c r="P115" s="139">
        <f>O115*H115</f>
        <v>0</v>
      </c>
      <c r="Q115" s="139">
        <v>0</v>
      </c>
      <c r="R115" s="139">
        <f>Q115*H115</f>
        <v>0</v>
      </c>
      <c r="S115" s="139">
        <v>0</v>
      </c>
      <c r="T115" s="140">
        <f>S115*H115</f>
        <v>0</v>
      </c>
      <c r="AR115" s="141" t="s">
        <v>217</v>
      </c>
      <c r="AT115" s="141" t="s">
        <v>212</v>
      </c>
      <c r="AU115" s="141" t="s">
        <v>81</v>
      </c>
      <c r="AY115" s="16" t="s">
        <v>210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6" t="s">
        <v>79</v>
      </c>
      <c r="BK115" s="142">
        <f>ROUND(I115*H115,2)</f>
        <v>0</v>
      </c>
      <c r="BL115" s="16" t="s">
        <v>217</v>
      </c>
      <c r="BM115" s="141" t="s">
        <v>3196</v>
      </c>
    </row>
    <row r="116" spans="2:47" s="1" customFormat="1" ht="28.8">
      <c r="B116" s="31"/>
      <c r="D116" s="143" t="s">
        <v>219</v>
      </c>
      <c r="F116" s="144" t="s">
        <v>1647</v>
      </c>
      <c r="I116" s="145"/>
      <c r="L116" s="31"/>
      <c r="M116" s="146"/>
      <c r="T116" s="52"/>
      <c r="AT116" s="16" t="s">
        <v>219</v>
      </c>
      <c r="AU116" s="16" t="s">
        <v>81</v>
      </c>
    </row>
    <row r="117" spans="2:47" s="1" customFormat="1" ht="10.2">
      <c r="B117" s="31"/>
      <c r="D117" s="147" t="s">
        <v>221</v>
      </c>
      <c r="F117" s="148" t="s">
        <v>1648</v>
      </c>
      <c r="I117" s="145"/>
      <c r="L117" s="31"/>
      <c r="M117" s="146"/>
      <c r="T117" s="52"/>
      <c r="AT117" s="16" t="s">
        <v>221</v>
      </c>
      <c r="AU117" s="16" t="s">
        <v>81</v>
      </c>
    </row>
    <row r="118" spans="2:51" s="12" customFormat="1" ht="10.2">
      <c r="B118" s="149"/>
      <c r="D118" s="143" t="s">
        <v>223</v>
      </c>
      <c r="E118" s="150" t="s">
        <v>19</v>
      </c>
      <c r="F118" s="151" t="s">
        <v>3197</v>
      </c>
      <c r="H118" s="152">
        <v>0.4</v>
      </c>
      <c r="I118" s="153"/>
      <c r="L118" s="149"/>
      <c r="M118" s="154"/>
      <c r="T118" s="155"/>
      <c r="AT118" s="150" t="s">
        <v>223</v>
      </c>
      <c r="AU118" s="150" t="s">
        <v>81</v>
      </c>
      <c r="AV118" s="12" t="s">
        <v>81</v>
      </c>
      <c r="AW118" s="12" t="s">
        <v>33</v>
      </c>
      <c r="AX118" s="12" t="s">
        <v>79</v>
      </c>
      <c r="AY118" s="150" t="s">
        <v>210</v>
      </c>
    </row>
    <row r="119" spans="2:51" s="12" customFormat="1" ht="10.2">
      <c r="B119" s="149"/>
      <c r="D119" s="143" t="s">
        <v>223</v>
      </c>
      <c r="F119" s="151" t="s">
        <v>3198</v>
      </c>
      <c r="H119" s="152">
        <v>0.8</v>
      </c>
      <c r="I119" s="153"/>
      <c r="L119" s="149"/>
      <c r="M119" s="154"/>
      <c r="T119" s="155"/>
      <c r="AT119" s="150" t="s">
        <v>223</v>
      </c>
      <c r="AU119" s="150" t="s">
        <v>81</v>
      </c>
      <c r="AV119" s="12" t="s">
        <v>81</v>
      </c>
      <c r="AW119" s="12" t="s">
        <v>4</v>
      </c>
      <c r="AX119" s="12" t="s">
        <v>79</v>
      </c>
      <c r="AY119" s="150" t="s">
        <v>210</v>
      </c>
    </row>
    <row r="120" spans="2:65" s="1" customFormat="1" ht="24.15" customHeight="1">
      <c r="B120" s="31"/>
      <c r="C120" s="130" t="s">
        <v>259</v>
      </c>
      <c r="D120" s="130" t="s">
        <v>212</v>
      </c>
      <c r="E120" s="131" t="s">
        <v>1650</v>
      </c>
      <c r="F120" s="132" t="s">
        <v>1651</v>
      </c>
      <c r="G120" s="133" t="s">
        <v>215</v>
      </c>
      <c r="H120" s="134">
        <v>0.12</v>
      </c>
      <c r="I120" s="135"/>
      <c r="J120" s="136">
        <f>ROUND(I120*H120,2)</f>
        <v>0</v>
      </c>
      <c r="K120" s="132" t="s">
        <v>216</v>
      </c>
      <c r="L120" s="31"/>
      <c r="M120" s="137" t="s">
        <v>19</v>
      </c>
      <c r="N120" s="138" t="s">
        <v>43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217</v>
      </c>
      <c r="AT120" s="141" t="s">
        <v>212</v>
      </c>
      <c r="AU120" s="141" t="s">
        <v>81</v>
      </c>
      <c r="AY120" s="16" t="s">
        <v>210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6" t="s">
        <v>79</v>
      </c>
      <c r="BK120" s="142">
        <f>ROUND(I120*H120,2)</f>
        <v>0</v>
      </c>
      <c r="BL120" s="16" t="s">
        <v>217</v>
      </c>
      <c r="BM120" s="141" t="s">
        <v>3199</v>
      </c>
    </row>
    <row r="121" spans="2:47" s="1" customFormat="1" ht="28.8">
      <c r="B121" s="31"/>
      <c r="D121" s="143" t="s">
        <v>219</v>
      </c>
      <c r="F121" s="144" t="s">
        <v>1653</v>
      </c>
      <c r="I121" s="145"/>
      <c r="L121" s="31"/>
      <c r="M121" s="146"/>
      <c r="T121" s="52"/>
      <c r="AT121" s="16" t="s">
        <v>219</v>
      </c>
      <c r="AU121" s="16" t="s">
        <v>81</v>
      </c>
    </row>
    <row r="122" spans="2:47" s="1" customFormat="1" ht="10.2">
      <c r="B122" s="31"/>
      <c r="D122" s="147" t="s">
        <v>221</v>
      </c>
      <c r="F122" s="148" t="s">
        <v>1654</v>
      </c>
      <c r="I122" s="145"/>
      <c r="L122" s="31"/>
      <c r="M122" s="146"/>
      <c r="T122" s="52"/>
      <c r="AT122" s="16" t="s">
        <v>221</v>
      </c>
      <c r="AU122" s="16" t="s">
        <v>81</v>
      </c>
    </row>
    <row r="123" spans="2:65" s="1" customFormat="1" ht="24.15" customHeight="1">
      <c r="B123" s="31"/>
      <c r="C123" s="130" t="s">
        <v>243</v>
      </c>
      <c r="D123" s="130" t="s">
        <v>212</v>
      </c>
      <c r="E123" s="131" t="s">
        <v>1656</v>
      </c>
      <c r="F123" s="132" t="s">
        <v>1657</v>
      </c>
      <c r="G123" s="133" t="s">
        <v>215</v>
      </c>
      <c r="H123" s="134">
        <v>0.32</v>
      </c>
      <c r="I123" s="135"/>
      <c r="J123" s="136">
        <f>ROUND(I123*H123,2)</f>
        <v>0</v>
      </c>
      <c r="K123" s="132" t="s">
        <v>216</v>
      </c>
      <c r="L123" s="31"/>
      <c r="M123" s="137" t="s">
        <v>19</v>
      </c>
      <c r="N123" s="138" t="s">
        <v>43</v>
      </c>
      <c r="P123" s="139">
        <f>O123*H123</f>
        <v>0</v>
      </c>
      <c r="Q123" s="139">
        <v>0</v>
      </c>
      <c r="R123" s="139">
        <f>Q123*H123</f>
        <v>0</v>
      </c>
      <c r="S123" s="139">
        <v>0</v>
      </c>
      <c r="T123" s="140">
        <f>S123*H123</f>
        <v>0</v>
      </c>
      <c r="AR123" s="141" t="s">
        <v>217</v>
      </c>
      <c r="AT123" s="141" t="s">
        <v>212</v>
      </c>
      <c r="AU123" s="141" t="s">
        <v>81</v>
      </c>
      <c r="AY123" s="16" t="s">
        <v>210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6" t="s">
        <v>79</v>
      </c>
      <c r="BK123" s="142">
        <f>ROUND(I123*H123,2)</f>
        <v>0</v>
      </c>
      <c r="BL123" s="16" t="s">
        <v>217</v>
      </c>
      <c r="BM123" s="141" t="s">
        <v>3200</v>
      </c>
    </row>
    <row r="124" spans="2:47" s="1" customFormat="1" ht="48">
      <c r="B124" s="31"/>
      <c r="D124" s="143" t="s">
        <v>219</v>
      </c>
      <c r="F124" s="144" t="s">
        <v>1659</v>
      </c>
      <c r="I124" s="145"/>
      <c r="L124" s="31"/>
      <c r="M124" s="146"/>
      <c r="T124" s="52"/>
      <c r="AT124" s="16" t="s">
        <v>219</v>
      </c>
      <c r="AU124" s="16" t="s">
        <v>81</v>
      </c>
    </row>
    <row r="125" spans="2:47" s="1" customFormat="1" ht="10.2">
      <c r="B125" s="31"/>
      <c r="D125" s="147" t="s">
        <v>221</v>
      </c>
      <c r="F125" s="148" t="s">
        <v>1660</v>
      </c>
      <c r="I125" s="145"/>
      <c r="L125" s="31"/>
      <c r="M125" s="146"/>
      <c r="T125" s="52"/>
      <c r="AT125" s="16" t="s">
        <v>221</v>
      </c>
      <c r="AU125" s="16" t="s">
        <v>81</v>
      </c>
    </row>
    <row r="126" spans="2:65" s="1" customFormat="1" ht="16.5" customHeight="1">
      <c r="B126" s="31"/>
      <c r="C126" s="156" t="s">
        <v>265</v>
      </c>
      <c r="D126" s="156" t="s">
        <v>240</v>
      </c>
      <c r="E126" s="157" t="s">
        <v>1662</v>
      </c>
      <c r="F126" s="158" t="s">
        <v>1663</v>
      </c>
      <c r="G126" s="159" t="s">
        <v>332</v>
      </c>
      <c r="H126" s="160">
        <v>0.64</v>
      </c>
      <c r="I126" s="161"/>
      <c r="J126" s="162">
        <f>ROUND(I126*H126,2)</f>
        <v>0</v>
      </c>
      <c r="K126" s="158" t="s">
        <v>216</v>
      </c>
      <c r="L126" s="163"/>
      <c r="M126" s="164" t="s">
        <v>19</v>
      </c>
      <c r="N126" s="165" t="s">
        <v>43</v>
      </c>
      <c r="P126" s="139">
        <f>O126*H126</f>
        <v>0</v>
      </c>
      <c r="Q126" s="139">
        <v>1</v>
      </c>
      <c r="R126" s="139">
        <f>Q126*H126</f>
        <v>0.64</v>
      </c>
      <c r="S126" s="139">
        <v>0</v>
      </c>
      <c r="T126" s="140">
        <f>S126*H126</f>
        <v>0</v>
      </c>
      <c r="AR126" s="141" t="s">
        <v>243</v>
      </c>
      <c r="AT126" s="141" t="s">
        <v>240</v>
      </c>
      <c r="AU126" s="141" t="s">
        <v>81</v>
      </c>
      <c r="AY126" s="16" t="s">
        <v>210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6" t="s">
        <v>79</v>
      </c>
      <c r="BK126" s="142">
        <f>ROUND(I126*H126,2)</f>
        <v>0</v>
      </c>
      <c r="BL126" s="16" t="s">
        <v>217</v>
      </c>
      <c r="BM126" s="141" t="s">
        <v>3201</v>
      </c>
    </row>
    <row r="127" spans="2:47" s="1" customFormat="1" ht="10.2">
      <c r="B127" s="31"/>
      <c r="D127" s="143" t="s">
        <v>219</v>
      </c>
      <c r="F127" s="144" t="s">
        <v>1663</v>
      </c>
      <c r="I127" s="145"/>
      <c r="L127" s="31"/>
      <c r="M127" s="146"/>
      <c r="T127" s="52"/>
      <c r="AT127" s="16" t="s">
        <v>219</v>
      </c>
      <c r="AU127" s="16" t="s">
        <v>81</v>
      </c>
    </row>
    <row r="128" spans="2:51" s="12" customFormat="1" ht="10.2">
      <c r="B128" s="149"/>
      <c r="D128" s="143" t="s">
        <v>223</v>
      </c>
      <c r="F128" s="151" t="s">
        <v>3202</v>
      </c>
      <c r="H128" s="152">
        <v>0.64</v>
      </c>
      <c r="I128" s="153"/>
      <c r="L128" s="149"/>
      <c r="M128" s="154"/>
      <c r="T128" s="155"/>
      <c r="AT128" s="150" t="s">
        <v>223</v>
      </c>
      <c r="AU128" s="150" t="s">
        <v>81</v>
      </c>
      <c r="AV128" s="12" t="s">
        <v>81</v>
      </c>
      <c r="AW128" s="12" t="s">
        <v>4</v>
      </c>
      <c r="AX128" s="12" t="s">
        <v>79</v>
      </c>
      <c r="AY128" s="150" t="s">
        <v>210</v>
      </c>
    </row>
    <row r="129" spans="2:63" s="11" customFormat="1" ht="22.8" customHeight="1">
      <c r="B129" s="118"/>
      <c r="D129" s="119" t="s">
        <v>71</v>
      </c>
      <c r="E129" s="128" t="s">
        <v>217</v>
      </c>
      <c r="F129" s="128" t="s">
        <v>1682</v>
      </c>
      <c r="I129" s="121"/>
      <c r="J129" s="129">
        <f>BK129</f>
        <v>0</v>
      </c>
      <c r="L129" s="118"/>
      <c r="M129" s="123"/>
      <c r="P129" s="124">
        <f>SUM(P130:P132)</f>
        <v>0</v>
      </c>
      <c r="R129" s="124">
        <f>SUM(R130:R132)</f>
        <v>0</v>
      </c>
      <c r="T129" s="125">
        <f>SUM(T130:T132)</f>
        <v>0</v>
      </c>
      <c r="AR129" s="119" t="s">
        <v>79</v>
      </c>
      <c r="AT129" s="126" t="s">
        <v>71</v>
      </c>
      <c r="AU129" s="126" t="s">
        <v>79</v>
      </c>
      <c r="AY129" s="119" t="s">
        <v>210</v>
      </c>
      <c r="BK129" s="127">
        <f>SUM(BK130:BK132)</f>
        <v>0</v>
      </c>
    </row>
    <row r="130" spans="2:65" s="1" customFormat="1" ht="24.15" customHeight="1">
      <c r="B130" s="31"/>
      <c r="C130" s="130" t="s">
        <v>277</v>
      </c>
      <c r="D130" s="130" t="s">
        <v>212</v>
      </c>
      <c r="E130" s="131" t="s">
        <v>1683</v>
      </c>
      <c r="F130" s="132" t="s">
        <v>1684</v>
      </c>
      <c r="G130" s="133" t="s">
        <v>215</v>
      </c>
      <c r="H130" s="134">
        <v>0.08</v>
      </c>
      <c r="I130" s="135"/>
      <c r="J130" s="136">
        <f>ROUND(I130*H130,2)</f>
        <v>0</v>
      </c>
      <c r="K130" s="132" t="s">
        <v>216</v>
      </c>
      <c r="L130" s="31"/>
      <c r="M130" s="137" t="s">
        <v>19</v>
      </c>
      <c r="N130" s="138" t="s">
        <v>43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217</v>
      </c>
      <c r="AT130" s="141" t="s">
        <v>212</v>
      </c>
      <c r="AU130" s="141" t="s">
        <v>81</v>
      </c>
      <c r="AY130" s="16" t="s">
        <v>210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6" t="s">
        <v>79</v>
      </c>
      <c r="BK130" s="142">
        <f>ROUND(I130*H130,2)</f>
        <v>0</v>
      </c>
      <c r="BL130" s="16" t="s">
        <v>217</v>
      </c>
      <c r="BM130" s="141" t="s">
        <v>3203</v>
      </c>
    </row>
    <row r="131" spans="2:47" s="1" customFormat="1" ht="19.2">
      <c r="B131" s="31"/>
      <c r="D131" s="143" t="s">
        <v>219</v>
      </c>
      <c r="F131" s="144" t="s">
        <v>1686</v>
      </c>
      <c r="I131" s="145"/>
      <c r="L131" s="31"/>
      <c r="M131" s="146"/>
      <c r="T131" s="52"/>
      <c r="AT131" s="16" t="s">
        <v>219</v>
      </c>
      <c r="AU131" s="16" t="s">
        <v>81</v>
      </c>
    </row>
    <row r="132" spans="2:47" s="1" customFormat="1" ht="10.2">
      <c r="B132" s="31"/>
      <c r="D132" s="147" t="s">
        <v>221</v>
      </c>
      <c r="F132" s="148" t="s">
        <v>1687</v>
      </c>
      <c r="I132" s="145"/>
      <c r="L132" s="31"/>
      <c r="M132" s="146"/>
      <c r="T132" s="52"/>
      <c r="AT132" s="16" t="s">
        <v>221</v>
      </c>
      <c r="AU132" s="16" t="s">
        <v>81</v>
      </c>
    </row>
    <row r="133" spans="2:63" s="11" customFormat="1" ht="22.8" customHeight="1">
      <c r="B133" s="118"/>
      <c r="D133" s="119" t="s">
        <v>71</v>
      </c>
      <c r="E133" s="128" t="s">
        <v>246</v>
      </c>
      <c r="F133" s="128" t="s">
        <v>247</v>
      </c>
      <c r="I133" s="121"/>
      <c r="J133" s="129">
        <f>BK133</f>
        <v>0</v>
      </c>
      <c r="L133" s="118"/>
      <c r="M133" s="123"/>
      <c r="P133" s="124">
        <f>SUM(P134:P137)</f>
        <v>0</v>
      </c>
      <c r="R133" s="124">
        <f>SUM(R134:R137)</f>
        <v>0.460204</v>
      </c>
      <c r="T133" s="125">
        <f>SUM(T134:T137)</f>
        <v>0</v>
      </c>
      <c r="AR133" s="119" t="s">
        <v>79</v>
      </c>
      <c r="AT133" s="126" t="s">
        <v>71</v>
      </c>
      <c r="AU133" s="126" t="s">
        <v>79</v>
      </c>
      <c r="AY133" s="119" t="s">
        <v>210</v>
      </c>
      <c r="BK133" s="127">
        <f>SUM(BK134:BK137)</f>
        <v>0</v>
      </c>
    </row>
    <row r="134" spans="2:65" s="1" customFormat="1" ht="24.15" customHeight="1">
      <c r="B134" s="31"/>
      <c r="C134" s="130" t="s">
        <v>283</v>
      </c>
      <c r="D134" s="130" t="s">
        <v>212</v>
      </c>
      <c r="E134" s="131" t="s">
        <v>1689</v>
      </c>
      <c r="F134" s="132" t="s">
        <v>1690</v>
      </c>
      <c r="G134" s="133" t="s">
        <v>215</v>
      </c>
      <c r="H134" s="134">
        <v>0.2</v>
      </c>
      <c r="I134" s="135"/>
      <c r="J134" s="136">
        <f>ROUND(I134*H134,2)</f>
        <v>0</v>
      </c>
      <c r="K134" s="132" t="s">
        <v>216</v>
      </c>
      <c r="L134" s="31"/>
      <c r="M134" s="137" t="s">
        <v>19</v>
      </c>
      <c r="N134" s="138" t="s">
        <v>43</v>
      </c>
      <c r="P134" s="139">
        <f>O134*H134</f>
        <v>0</v>
      </c>
      <c r="Q134" s="139">
        <v>2.30102</v>
      </c>
      <c r="R134" s="139">
        <f>Q134*H134</f>
        <v>0.460204</v>
      </c>
      <c r="S134" s="139">
        <v>0</v>
      </c>
      <c r="T134" s="140">
        <f>S134*H134</f>
        <v>0</v>
      </c>
      <c r="AR134" s="141" t="s">
        <v>217</v>
      </c>
      <c r="AT134" s="141" t="s">
        <v>212</v>
      </c>
      <c r="AU134" s="141" t="s">
        <v>81</v>
      </c>
      <c r="AY134" s="16" t="s">
        <v>210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79</v>
      </c>
      <c r="BK134" s="142">
        <f>ROUND(I134*H134,2)</f>
        <v>0</v>
      </c>
      <c r="BL134" s="16" t="s">
        <v>217</v>
      </c>
      <c r="BM134" s="141" t="s">
        <v>3204</v>
      </c>
    </row>
    <row r="135" spans="2:47" s="1" customFormat="1" ht="28.8">
      <c r="B135" s="31"/>
      <c r="D135" s="143" t="s">
        <v>219</v>
      </c>
      <c r="F135" s="144" t="s">
        <v>1692</v>
      </c>
      <c r="I135" s="145"/>
      <c r="L135" s="31"/>
      <c r="M135" s="146"/>
      <c r="T135" s="52"/>
      <c r="AT135" s="16" t="s">
        <v>219</v>
      </c>
      <c r="AU135" s="16" t="s">
        <v>81</v>
      </c>
    </row>
    <row r="136" spans="2:47" s="1" customFormat="1" ht="10.2">
      <c r="B136" s="31"/>
      <c r="D136" s="147" t="s">
        <v>221</v>
      </c>
      <c r="F136" s="148" t="s">
        <v>1693</v>
      </c>
      <c r="I136" s="145"/>
      <c r="L136" s="31"/>
      <c r="M136" s="146"/>
      <c r="T136" s="52"/>
      <c r="AT136" s="16" t="s">
        <v>221</v>
      </c>
      <c r="AU136" s="16" t="s">
        <v>81</v>
      </c>
    </row>
    <row r="137" spans="2:51" s="12" customFormat="1" ht="10.2">
      <c r="B137" s="149"/>
      <c r="D137" s="143" t="s">
        <v>223</v>
      </c>
      <c r="E137" s="150" t="s">
        <v>19</v>
      </c>
      <c r="F137" s="151" t="s">
        <v>3205</v>
      </c>
      <c r="H137" s="152">
        <v>0.2</v>
      </c>
      <c r="I137" s="153"/>
      <c r="L137" s="149"/>
      <c r="M137" s="154"/>
      <c r="T137" s="155"/>
      <c r="AT137" s="150" t="s">
        <v>223</v>
      </c>
      <c r="AU137" s="150" t="s">
        <v>81</v>
      </c>
      <c r="AV137" s="12" t="s">
        <v>81</v>
      </c>
      <c r="AW137" s="12" t="s">
        <v>33</v>
      </c>
      <c r="AX137" s="12" t="s">
        <v>79</v>
      </c>
      <c r="AY137" s="150" t="s">
        <v>210</v>
      </c>
    </row>
    <row r="138" spans="2:63" s="11" customFormat="1" ht="22.8" customHeight="1">
      <c r="B138" s="118"/>
      <c r="D138" s="119" t="s">
        <v>71</v>
      </c>
      <c r="E138" s="128" t="s">
        <v>265</v>
      </c>
      <c r="F138" s="128" t="s">
        <v>266</v>
      </c>
      <c r="I138" s="121"/>
      <c r="J138" s="129">
        <f>BK138</f>
        <v>0</v>
      </c>
      <c r="L138" s="118"/>
      <c r="M138" s="123"/>
      <c r="P138" s="124">
        <f>SUM(P139:P145)</f>
        <v>0</v>
      </c>
      <c r="R138" s="124">
        <f>SUM(R139:R145)</f>
        <v>0</v>
      </c>
      <c r="T138" s="125">
        <f>SUM(T139:T145)</f>
        <v>0.44000000000000006</v>
      </c>
      <c r="AR138" s="119" t="s">
        <v>79</v>
      </c>
      <c r="AT138" s="126" t="s">
        <v>71</v>
      </c>
      <c r="AU138" s="126" t="s">
        <v>79</v>
      </c>
      <c r="AY138" s="119" t="s">
        <v>210</v>
      </c>
      <c r="BK138" s="127">
        <f>SUM(BK139:BK145)</f>
        <v>0</v>
      </c>
    </row>
    <row r="139" spans="2:65" s="1" customFormat="1" ht="37.8" customHeight="1">
      <c r="B139" s="31"/>
      <c r="C139" s="130" t="s">
        <v>8</v>
      </c>
      <c r="D139" s="130" t="s">
        <v>212</v>
      </c>
      <c r="E139" s="131" t="s">
        <v>1719</v>
      </c>
      <c r="F139" s="132" t="s">
        <v>1720</v>
      </c>
      <c r="G139" s="133" t="s">
        <v>215</v>
      </c>
      <c r="H139" s="134">
        <v>0.2</v>
      </c>
      <c r="I139" s="135"/>
      <c r="J139" s="136">
        <f>ROUND(I139*H139,2)</f>
        <v>0</v>
      </c>
      <c r="K139" s="132" t="s">
        <v>216</v>
      </c>
      <c r="L139" s="31"/>
      <c r="M139" s="137" t="s">
        <v>19</v>
      </c>
      <c r="N139" s="138" t="s">
        <v>43</v>
      </c>
      <c r="P139" s="139">
        <f>O139*H139</f>
        <v>0</v>
      </c>
      <c r="Q139" s="139">
        <v>0</v>
      </c>
      <c r="R139" s="139">
        <f>Q139*H139</f>
        <v>0</v>
      </c>
      <c r="S139" s="139">
        <v>2.2</v>
      </c>
      <c r="T139" s="140">
        <f>S139*H139</f>
        <v>0.44000000000000006</v>
      </c>
      <c r="AR139" s="141" t="s">
        <v>217</v>
      </c>
      <c r="AT139" s="141" t="s">
        <v>212</v>
      </c>
      <c r="AU139" s="141" t="s">
        <v>81</v>
      </c>
      <c r="AY139" s="16" t="s">
        <v>210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6" t="s">
        <v>79</v>
      </c>
      <c r="BK139" s="142">
        <f>ROUND(I139*H139,2)</f>
        <v>0</v>
      </c>
      <c r="BL139" s="16" t="s">
        <v>217</v>
      </c>
      <c r="BM139" s="141" t="s">
        <v>3206</v>
      </c>
    </row>
    <row r="140" spans="2:47" s="1" customFormat="1" ht="19.2">
      <c r="B140" s="31"/>
      <c r="D140" s="143" t="s">
        <v>219</v>
      </c>
      <c r="F140" s="144" t="s">
        <v>1722</v>
      </c>
      <c r="I140" s="145"/>
      <c r="L140" s="31"/>
      <c r="M140" s="146"/>
      <c r="T140" s="52"/>
      <c r="AT140" s="16" t="s">
        <v>219</v>
      </c>
      <c r="AU140" s="16" t="s">
        <v>81</v>
      </c>
    </row>
    <row r="141" spans="2:47" s="1" customFormat="1" ht="10.2">
      <c r="B141" s="31"/>
      <c r="D141" s="147" t="s">
        <v>221</v>
      </c>
      <c r="F141" s="148" t="s">
        <v>1723</v>
      </c>
      <c r="I141" s="145"/>
      <c r="L141" s="31"/>
      <c r="M141" s="146"/>
      <c r="T141" s="52"/>
      <c r="AT141" s="16" t="s">
        <v>221</v>
      </c>
      <c r="AU141" s="16" t="s">
        <v>81</v>
      </c>
    </row>
    <row r="142" spans="2:51" s="12" customFormat="1" ht="10.2">
      <c r="B142" s="149"/>
      <c r="D142" s="143" t="s">
        <v>223</v>
      </c>
      <c r="E142" s="150" t="s">
        <v>19</v>
      </c>
      <c r="F142" s="151" t="s">
        <v>3207</v>
      </c>
      <c r="H142" s="152">
        <v>0.2</v>
      </c>
      <c r="I142" s="153"/>
      <c r="L142" s="149"/>
      <c r="M142" s="154"/>
      <c r="T142" s="155"/>
      <c r="AT142" s="150" t="s">
        <v>223</v>
      </c>
      <c r="AU142" s="150" t="s">
        <v>81</v>
      </c>
      <c r="AV142" s="12" t="s">
        <v>81</v>
      </c>
      <c r="AW142" s="12" t="s">
        <v>33</v>
      </c>
      <c r="AX142" s="12" t="s">
        <v>79</v>
      </c>
      <c r="AY142" s="150" t="s">
        <v>210</v>
      </c>
    </row>
    <row r="143" spans="2:65" s="1" customFormat="1" ht="24.15" customHeight="1">
      <c r="B143" s="31"/>
      <c r="C143" s="130" t="s">
        <v>294</v>
      </c>
      <c r="D143" s="130" t="s">
        <v>212</v>
      </c>
      <c r="E143" s="131" t="s">
        <v>1730</v>
      </c>
      <c r="F143" s="132" t="s">
        <v>1731</v>
      </c>
      <c r="G143" s="133" t="s">
        <v>269</v>
      </c>
      <c r="H143" s="134">
        <v>2</v>
      </c>
      <c r="I143" s="135"/>
      <c r="J143" s="136">
        <f>ROUND(I143*H143,2)</f>
        <v>0</v>
      </c>
      <c r="K143" s="132" t="s">
        <v>216</v>
      </c>
      <c r="L143" s="31"/>
      <c r="M143" s="137" t="s">
        <v>19</v>
      </c>
      <c r="N143" s="138" t="s">
        <v>43</v>
      </c>
      <c r="P143" s="139">
        <f>O143*H143</f>
        <v>0</v>
      </c>
      <c r="Q143" s="139">
        <v>0</v>
      </c>
      <c r="R143" s="139">
        <f>Q143*H143</f>
        <v>0</v>
      </c>
      <c r="S143" s="139">
        <v>0</v>
      </c>
      <c r="T143" s="140">
        <f>S143*H143</f>
        <v>0</v>
      </c>
      <c r="AR143" s="141" t="s">
        <v>217</v>
      </c>
      <c r="AT143" s="141" t="s">
        <v>212</v>
      </c>
      <c r="AU143" s="141" t="s">
        <v>81</v>
      </c>
      <c r="AY143" s="16" t="s">
        <v>210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6" t="s">
        <v>79</v>
      </c>
      <c r="BK143" s="142">
        <f>ROUND(I143*H143,2)</f>
        <v>0</v>
      </c>
      <c r="BL143" s="16" t="s">
        <v>217</v>
      </c>
      <c r="BM143" s="141" t="s">
        <v>3208</v>
      </c>
    </row>
    <row r="144" spans="2:47" s="1" customFormat="1" ht="19.2">
      <c r="B144" s="31"/>
      <c r="D144" s="143" t="s">
        <v>219</v>
      </c>
      <c r="F144" s="144" t="s">
        <v>1733</v>
      </c>
      <c r="I144" s="145"/>
      <c r="L144" s="31"/>
      <c r="M144" s="146"/>
      <c r="T144" s="52"/>
      <c r="AT144" s="16" t="s">
        <v>219</v>
      </c>
      <c r="AU144" s="16" t="s">
        <v>81</v>
      </c>
    </row>
    <row r="145" spans="2:47" s="1" customFormat="1" ht="10.2">
      <c r="B145" s="31"/>
      <c r="D145" s="147" t="s">
        <v>221</v>
      </c>
      <c r="F145" s="148" t="s">
        <v>1734</v>
      </c>
      <c r="I145" s="145"/>
      <c r="L145" s="31"/>
      <c r="M145" s="146"/>
      <c r="T145" s="52"/>
      <c r="AT145" s="16" t="s">
        <v>221</v>
      </c>
      <c r="AU145" s="16" t="s">
        <v>81</v>
      </c>
    </row>
    <row r="146" spans="2:63" s="11" customFormat="1" ht="22.8" customHeight="1">
      <c r="B146" s="118"/>
      <c r="D146" s="119" t="s">
        <v>71</v>
      </c>
      <c r="E146" s="128" t="s">
        <v>327</v>
      </c>
      <c r="F146" s="128" t="s">
        <v>328</v>
      </c>
      <c r="I146" s="121"/>
      <c r="J146" s="129">
        <f>BK146</f>
        <v>0</v>
      </c>
      <c r="L146" s="118"/>
      <c r="M146" s="123"/>
      <c r="P146" s="124">
        <f>SUM(P147:P156)</f>
        <v>0</v>
      </c>
      <c r="R146" s="124">
        <f>SUM(R147:R156)</f>
        <v>0</v>
      </c>
      <c r="T146" s="125">
        <f>SUM(T147:T156)</f>
        <v>0</v>
      </c>
      <c r="AR146" s="119" t="s">
        <v>79</v>
      </c>
      <c r="AT146" s="126" t="s">
        <v>71</v>
      </c>
      <c r="AU146" s="126" t="s">
        <v>79</v>
      </c>
      <c r="AY146" s="119" t="s">
        <v>210</v>
      </c>
      <c r="BK146" s="127">
        <f>SUM(BK147:BK156)</f>
        <v>0</v>
      </c>
    </row>
    <row r="147" spans="2:65" s="1" customFormat="1" ht="24.15" customHeight="1">
      <c r="B147" s="31"/>
      <c r="C147" s="130" t="s">
        <v>301</v>
      </c>
      <c r="D147" s="130" t="s">
        <v>212</v>
      </c>
      <c r="E147" s="131" t="s">
        <v>330</v>
      </c>
      <c r="F147" s="132" t="s">
        <v>331</v>
      </c>
      <c r="G147" s="133" t="s">
        <v>332</v>
      </c>
      <c r="H147" s="134">
        <v>0.44</v>
      </c>
      <c r="I147" s="135"/>
      <c r="J147" s="136">
        <f>ROUND(I147*H147,2)</f>
        <v>0</v>
      </c>
      <c r="K147" s="132" t="s">
        <v>216</v>
      </c>
      <c r="L147" s="31"/>
      <c r="M147" s="137" t="s">
        <v>19</v>
      </c>
      <c r="N147" s="138" t="s">
        <v>43</v>
      </c>
      <c r="P147" s="139">
        <f>O147*H147</f>
        <v>0</v>
      </c>
      <c r="Q147" s="139">
        <v>0</v>
      </c>
      <c r="R147" s="139">
        <f>Q147*H147</f>
        <v>0</v>
      </c>
      <c r="S147" s="139">
        <v>0</v>
      </c>
      <c r="T147" s="140">
        <f>S147*H147</f>
        <v>0</v>
      </c>
      <c r="AR147" s="141" t="s">
        <v>217</v>
      </c>
      <c r="AT147" s="141" t="s">
        <v>212</v>
      </c>
      <c r="AU147" s="141" t="s">
        <v>81</v>
      </c>
      <c r="AY147" s="16" t="s">
        <v>210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79</v>
      </c>
      <c r="BK147" s="142">
        <f>ROUND(I147*H147,2)</f>
        <v>0</v>
      </c>
      <c r="BL147" s="16" t="s">
        <v>217</v>
      </c>
      <c r="BM147" s="141" t="s">
        <v>3209</v>
      </c>
    </row>
    <row r="148" spans="2:47" s="1" customFormat="1" ht="19.2">
      <c r="B148" s="31"/>
      <c r="D148" s="143" t="s">
        <v>219</v>
      </c>
      <c r="F148" s="144" t="s">
        <v>334</v>
      </c>
      <c r="I148" s="145"/>
      <c r="L148" s="31"/>
      <c r="M148" s="146"/>
      <c r="T148" s="52"/>
      <c r="AT148" s="16" t="s">
        <v>219</v>
      </c>
      <c r="AU148" s="16" t="s">
        <v>81</v>
      </c>
    </row>
    <row r="149" spans="2:47" s="1" customFormat="1" ht="10.2">
      <c r="B149" s="31"/>
      <c r="D149" s="147" t="s">
        <v>221</v>
      </c>
      <c r="F149" s="148" t="s">
        <v>335</v>
      </c>
      <c r="I149" s="145"/>
      <c r="L149" s="31"/>
      <c r="M149" s="146"/>
      <c r="T149" s="52"/>
      <c r="AT149" s="16" t="s">
        <v>221</v>
      </c>
      <c r="AU149" s="16" t="s">
        <v>81</v>
      </c>
    </row>
    <row r="150" spans="2:65" s="1" customFormat="1" ht="24.15" customHeight="1">
      <c r="B150" s="31"/>
      <c r="C150" s="130" t="s">
        <v>305</v>
      </c>
      <c r="D150" s="130" t="s">
        <v>212</v>
      </c>
      <c r="E150" s="131" t="s">
        <v>337</v>
      </c>
      <c r="F150" s="132" t="s">
        <v>338</v>
      </c>
      <c r="G150" s="133" t="s">
        <v>332</v>
      </c>
      <c r="H150" s="134">
        <v>3.96</v>
      </c>
      <c r="I150" s="135"/>
      <c r="J150" s="136">
        <f>ROUND(I150*H150,2)</f>
        <v>0</v>
      </c>
      <c r="K150" s="132" t="s">
        <v>216</v>
      </c>
      <c r="L150" s="31"/>
      <c r="M150" s="137" t="s">
        <v>19</v>
      </c>
      <c r="N150" s="138" t="s">
        <v>43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217</v>
      </c>
      <c r="AT150" s="141" t="s">
        <v>212</v>
      </c>
      <c r="AU150" s="141" t="s">
        <v>81</v>
      </c>
      <c r="AY150" s="16" t="s">
        <v>210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79</v>
      </c>
      <c r="BK150" s="142">
        <f>ROUND(I150*H150,2)</f>
        <v>0</v>
      </c>
      <c r="BL150" s="16" t="s">
        <v>217</v>
      </c>
      <c r="BM150" s="141" t="s">
        <v>3210</v>
      </c>
    </row>
    <row r="151" spans="2:47" s="1" customFormat="1" ht="28.8">
      <c r="B151" s="31"/>
      <c r="D151" s="143" t="s">
        <v>219</v>
      </c>
      <c r="F151" s="144" t="s">
        <v>340</v>
      </c>
      <c r="I151" s="145"/>
      <c r="L151" s="31"/>
      <c r="M151" s="146"/>
      <c r="T151" s="52"/>
      <c r="AT151" s="16" t="s">
        <v>219</v>
      </c>
      <c r="AU151" s="16" t="s">
        <v>81</v>
      </c>
    </row>
    <row r="152" spans="2:47" s="1" customFormat="1" ht="10.2">
      <c r="B152" s="31"/>
      <c r="D152" s="147" t="s">
        <v>221</v>
      </c>
      <c r="F152" s="148" t="s">
        <v>341</v>
      </c>
      <c r="I152" s="145"/>
      <c r="L152" s="31"/>
      <c r="M152" s="146"/>
      <c r="T152" s="52"/>
      <c r="AT152" s="16" t="s">
        <v>221</v>
      </c>
      <c r="AU152" s="16" t="s">
        <v>81</v>
      </c>
    </row>
    <row r="153" spans="2:51" s="12" customFormat="1" ht="10.2">
      <c r="B153" s="149"/>
      <c r="D153" s="143" t="s">
        <v>223</v>
      </c>
      <c r="F153" s="151" t="s">
        <v>3211</v>
      </c>
      <c r="H153" s="152">
        <v>3.96</v>
      </c>
      <c r="I153" s="153"/>
      <c r="L153" s="149"/>
      <c r="M153" s="154"/>
      <c r="T153" s="155"/>
      <c r="AT153" s="150" t="s">
        <v>223</v>
      </c>
      <c r="AU153" s="150" t="s">
        <v>81</v>
      </c>
      <c r="AV153" s="12" t="s">
        <v>81</v>
      </c>
      <c r="AW153" s="12" t="s">
        <v>4</v>
      </c>
      <c r="AX153" s="12" t="s">
        <v>79</v>
      </c>
      <c r="AY153" s="150" t="s">
        <v>210</v>
      </c>
    </row>
    <row r="154" spans="2:65" s="1" customFormat="1" ht="33" customHeight="1">
      <c r="B154" s="31"/>
      <c r="C154" s="130" t="s">
        <v>311</v>
      </c>
      <c r="D154" s="130" t="s">
        <v>212</v>
      </c>
      <c r="E154" s="131" t="s">
        <v>344</v>
      </c>
      <c r="F154" s="132" t="s">
        <v>345</v>
      </c>
      <c r="G154" s="133" t="s">
        <v>332</v>
      </c>
      <c r="H154" s="134">
        <v>0.44</v>
      </c>
      <c r="I154" s="135"/>
      <c r="J154" s="136">
        <f>ROUND(I154*H154,2)</f>
        <v>0</v>
      </c>
      <c r="K154" s="132" t="s">
        <v>216</v>
      </c>
      <c r="L154" s="31"/>
      <c r="M154" s="137" t="s">
        <v>19</v>
      </c>
      <c r="N154" s="138" t="s">
        <v>43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217</v>
      </c>
      <c r="AT154" s="141" t="s">
        <v>212</v>
      </c>
      <c r="AU154" s="141" t="s">
        <v>81</v>
      </c>
      <c r="AY154" s="16" t="s">
        <v>210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6" t="s">
        <v>79</v>
      </c>
      <c r="BK154" s="142">
        <f>ROUND(I154*H154,2)</f>
        <v>0</v>
      </c>
      <c r="BL154" s="16" t="s">
        <v>217</v>
      </c>
      <c r="BM154" s="141" t="s">
        <v>3212</v>
      </c>
    </row>
    <row r="155" spans="2:47" s="1" customFormat="1" ht="28.8">
      <c r="B155" s="31"/>
      <c r="D155" s="143" t="s">
        <v>219</v>
      </c>
      <c r="F155" s="144" t="s">
        <v>347</v>
      </c>
      <c r="I155" s="145"/>
      <c r="L155" s="31"/>
      <c r="M155" s="146"/>
      <c r="T155" s="52"/>
      <c r="AT155" s="16" t="s">
        <v>219</v>
      </c>
      <c r="AU155" s="16" t="s">
        <v>81</v>
      </c>
    </row>
    <row r="156" spans="2:47" s="1" customFormat="1" ht="10.2">
      <c r="B156" s="31"/>
      <c r="D156" s="147" t="s">
        <v>221</v>
      </c>
      <c r="F156" s="148" t="s">
        <v>348</v>
      </c>
      <c r="I156" s="145"/>
      <c r="L156" s="31"/>
      <c r="M156" s="146"/>
      <c r="T156" s="52"/>
      <c r="AT156" s="16" t="s">
        <v>221</v>
      </c>
      <c r="AU156" s="16" t="s">
        <v>81</v>
      </c>
    </row>
    <row r="157" spans="2:63" s="11" customFormat="1" ht="22.8" customHeight="1">
      <c r="B157" s="118"/>
      <c r="D157" s="119" t="s">
        <v>71</v>
      </c>
      <c r="E157" s="128" t="s">
        <v>383</v>
      </c>
      <c r="F157" s="128" t="s">
        <v>384</v>
      </c>
      <c r="I157" s="121"/>
      <c r="J157" s="129">
        <f>BK157</f>
        <v>0</v>
      </c>
      <c r="L157" s="118"/>
      <c r="M157" s="123"/>
      <c r="P157" s="124">
        <f>SUM(P158:P160)</f>
        <v>0</v>
      </c>
      <c r="R157" s="124">
        <f>SUM(R158:R160)</f>
        <v>0</v>
      </c>
      <c r="T157" s="125">
        <f>SUM(T158:T160)</f>
        <v>0</v>
      </c>
      <c r="AR157" s="119" t="s">
        <v>79</v>
      </c>
      <c r="AT157" s="126" t="s">
        <v>71</v>
      </c>
      <c r="AU157" s="126" t="s">
        <v>79</v>
      </c>
      <c r="AY157" s="119" t="s">
        <v>210</v>
      </c>
      <c r="BK157" s="127">
        <f>SUM(BK158:BK160)</f>
        <v>0</v>
      </c>
    </row>
    <row r="158" spans="2:65" s="1" customFormat="1" ht="16.5" customHeight="1">
      <c r="B158" s="31"/>
      <c r="C158" s="130" t="s">
        <v>317</v>
      </c>
      <c r="D158" s="130" t="s">
        <v>212</v>
      </c>
      <c r="E158" s="131" t="s">
        <v>386</v>
      </c>
      <c r="F158" s="132" t="s">
        <v>387</v>
      </c>
      <c r="G158" s="133" t="s">
        <v>332</v>
      </c>
      <c r="H158" s="134">
        <v>1.1</v>
      </c>
      <c r="I158" s="135"/>
      <c r="J158" s="136">
        <f>ROUND(I158*H158,2)</f>
        <v>0</v>
      </c>
      <c r="K158" s="132" t="s">
        <v>216</v>
      </c>
      <c r="L158" s="31"/>
      <c r="M158" s="137" t="s">
        <v>19</v>
      </c>
      <c r="N158" s="138" t="s">
        <v>43</v>
      </c>
      <c r="P158" s="139">
        <f>O158*H158</f>
        <v>0</v>
      </c>
      <c r="Q158" s="139">
        <v>0</v>
      </c>
      <c r="R158" s="139">
        <f>Q158*H158</f>
        <v>0</v>
      </c>
      <c r="S158" s="139">
        <v>0</v>
      </c>
      <c r="T158" s="140">
        <f>S158*H158</f>
        <v>0</v>
      </c>
      <c r="AR158" s="141" t="s">
        <v>217</v>
      </c>
      <c r="AT158" s="141" t="s">
        <v>212</v>
      </c>
      <c r="AU158" s="141" t="s">
        <v>81</v>
      </c>
      <c r="AY158" s="16" t="s">
        <v>210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6" t="s">
        <v>79</v>
      </c>
      <c r="BK158" s="142">
        <f>ROUND(I158*H158,2)</f>
        <v>0</v>
      </c>
      <c r="BL158" s="16" t="s">
        <v>217</v>
      </c>
      <c r="BM158" s="141" t="s">
        <v>3213</v>
      </c>
    </row>
    <row r="159" spans="2:47" s="1" customFormat="1" ht="38.4">
      <c r="B159" s="31"/>
      <c r="D159" s="143" t="s">
        <v>219</v>
      </c>
      <c r="F159" s="144" t="s">
        <v>389</v>
      </c>
      <c r="I159" s="145"/>
      <c r="L159" s="31"/>
      <c r="M159" s="146"/>
      <c r="T159" s="52"/>
      <c r="AT159" s="16" t="s">
        <v>219</v>
      </c>
      <c r="AU159" s="16" t="s">
        <v>81</v>
      </c>
    </row>
    <row r="160" spans="2:47" s="1" customFormat="1" ht="10.2">
      <c r="B160" s="31"/>
      <c r="D160" s="147" t="s">
        <v>221</v>
      </c>
      <c r="F160" s="148" t="s">
        <v>390</v>
      </c>
      <c r="I160" s="145"/>
      <c r="L160" s="31"/>
      <c r="M160" s="146"/>
      <c r="T160" s="52"/>
      <c r="AT160" s="16" t="s">
        <v>221</v>
      </c>
      <c r="AU160" s="16" t="s">
        <v>81</v>
      </c>
    </row>
    <row r="161" spans="2:63" s="11" customFormat="1" ht="25.95" customHeight="1">
      <c r="B161" s="118"/>
      <c r="D161" s="119" t="s">
        <v>71</v>
      </c>
      <c r="E161" s="120" t="s">
        <v>391</v>
      </c>
      <c r="F161" s="120" t="s">
        <v>392</v>
      </c>
      <c r="I161" s="121"/>
      <c r="J161" s="122">
        <f>BK161</f>
        <v>0</v>
      </c>
      <c r="L161" s="118"/>
      <c r="M161" s="123"/>
      <c r="P161" s="124">
        <f>P162+P184+P227</f>
        <v>0</v>
      </c>
      <c r="R161" s="124">
        <f>R162+R184+R227</f>
        <v>0.161394</v>
      </c>
      <c r="T161" s="125">
        <f>T162+T184+T227</f>
        <v>0</v>
      </c>
      <c r="AR161" s="119" t="s">
        <v>81</v>
      </c>
      <c r="AT161" s="126" t="s">
        <v>71</v>
      </c>
      <c r="AU161" s="126" t="s">
        <v>72</v>
      </c>
      <c r="AY161" s="119" t="s">
        <v>210</v>
      </c>
      <c r="BK161" s="127">
        <f>BK162+BK184+BK227</f>
        <v>0</v>
      </c>
    </row>
    <row r="162" spans="2:63" s="11" customFormat="1" ht="22.8" customHeight="1">
      <c r="B162" s="118"/>
      <c r="D162" s="119" t="s">
        <v>71</v>
      </c>
      <c r="E162" s="128" t="s">
        <v>1741</v>
      </c>
      <c r="F162" s="128" t="s">
        <v>1742</v>
      </c>
      <c r="I162" s="121"/>
      <c r="J162" s="129">
        <f>BK162</f>
        <v>0</v>
      </c>
      <c r="L162" s="118"/>
      <c r="M162" s="123"/>
      <c r="P162" s="124">
        <f>SUM(P163:P183)</f>
        <v>0</v>
      </c>
      <c r="R162" s="124">
        <f>SUM(R163:R183)</f>
        <v>0.005300000000000001</v>
      </c>
      <c r="T162" s="125">
        <f>SUM(T163:T183)</f>
        <v>0</v>
      </c>
      <c r="AR162" s="119" t="s">
        <v>81</v>
      </c>
      <c r="AT162" s="126" t="s">
        <v>71</v>
      </c>
      <c r="AU162" s="126" t="s">
        <v>79</v>
      </c>
      <c r="AY162" s="119" t="s">
        <v>210</v>
      </c>
      <c r="BK162" s="127">
        <f>SUM(BK163:BK183)</f>
        <v>0</v>
      </c>
    </row>
    <row r="163" spans="2:65" s="1" customFormat="1" ht="21.75" customHeight="1">
      <c r="B163" s="31"/>
      <c r="C163" s="130" t="s">
        <v>329</v>
      </c>
      <c r="D163" s="130" t="s">
        <v>212</v>
      </c>
      <c r="E163" s="131" t="s">
        <v>1748</v>
      </c>
      <c r="F163" s="132" t="s">
        <v>1749</v>
      </c>
      <c r="G163" s="133" t="s">
        <v>269</v>
      </c>
      <c r="H163" s="134">
        <v>2.2</v>
      </c>
      <c r="I163" s="135"/>
      <c r="J163" s="136">
        <f>ROUND(I163*H163,2)</f>
        <v>0</v>
      </c>
      <c r="K163" s="132" t="s">
        <v>216</v>
      </c>
      <c r="L163" s="31"/>
      <c r="M163" s="137" t="s">
        <v>19</v>
      </c>
      <c r="N163" s="138" t="s">
        <v>43</v>
      </c>
      <c r="P163" s="139">
        <f>O163*H163</f>
        <v>0</v>
      </c>
      <c r="Q163" s="139">
        <v>0.00142</v>
      </c>
      <c r="R163" s="139">
        <f>Q163*H163</f>
        <v>0.0031240000000000005</v>
      </c>
      <c r="S163" s="139">
        <v>0</v>
      </c>
      <c r="T163" s="140">
        <f>S163*H163</f>
        <v>0</v>
      </c>
      <c r="AR163" s="141" t="s">
        <v>311</v>
      </c>
      <c r="AT163" s="141" t="s">
        <v>212</v>
      </c>
      <c r="AU163" s="141" t="s">
        <v>81</v>
      </c>
      <c r="AY163" s="16" t="s">
        <v>210</v>
      </c>
      <c r="BE163" s="142">
        <f>IF(N163="základní",J163,0)</f>
        <v>0</v>
      </c>
      <c r="BF163" s="142">
        <f>IF(N163="snížená",J163,0)</f>
        <v>0</v>
      </c>
      <c r="BG163" s="142">
        <f>IF(N163="zákl. přenesená",J163,0)</f>
        <v>0</v>
      </c>
      <c r="BH163" s="142">
        <f>IF(N163="sníž. přenesená",J163,0)</f>
        <v>0</v>
      </c>
      <c r="BI163" s="142">
        <f>IF(N163="nulová",J163,0)</f>
        <v>0</v>
      </c>
      <c r="BJ163" s="16" t="s">
        <v>79</v>
      </c>
      <c r="BK163" s="142">
        <f>ROUND(I163*H163,2)</f>
        <v>0</v>
      </c>
      <c r="BL163" s="16" t="s">
        <v>311</v>
      </c>
      <c r="BM163" s="141" t="s">
        <v>3214</v>
      </c>
    </row>
    <row r="164" spans="2:47" s="1" customFormat="1" ht="10.2">
      <c r="B164" s="31"/>
      <c r="D164" s="143" t="s">
        <v>219</v>
      </c>
      <c r="F164" s="144" t="s">
        <v>1751</v>
      </c>
      <c r="I164" s="145"/>
      <c r="L164" s="31"/>
      <c r="M164" s="146"/>
      <c r="T164" s="52"/>
      <c r="AT164" s="16" t="s">
        <v>219</v>
      </c>
      <c r="AU164" s="16" t="s">
        <v>81</v>
      </c>
    </row>
    <row r="165" spans="2:47" s="1" customFormat="1" ht="10.2">
      <c r="B165" s="31"/>
      <c r="D165" s="147" t="s">
        <v>221</v>
      </c>
      <c r="F165" s="148" t="s">
        <v>1752</v>
      </c>
      <c r="I165" s="145"/>
      <c r="L165" s="31"/>
      <c r="M165" s="146"/>
      <c r="T165" s="52"/>
      <c r="AT165" s="16" t="s">
        <v>221</v>
      </c>
      <c r="AU165" s="16" t="s">
        <v>81</v>
      </c>
    </row>
    <row r="166" spans="2:65" s="1" customFormat="1" ht="16.5" customHeight="1">
      <c r="B166" s="31"/>
      <c r="C166" s="130" t="s">
        <v>336</v>
      </c>
      <c r="D166" s="130" t="s">
        <v>212</v>
      </c>
      <c r="E166" s="131" t="s">
        <v>1768</v>
      </c>
      <c r="F166" s="132" t="s">
        <v>1769</v>
      </c>
      <c r="G166" s="133" t="s">
        <v>269</v>
      </c>
      <c r="H166" s="134">
        <v>2.2</v>
      </c>
      <c r="I166" s="135"/>
      <c r="J166" s="136">
        <f>ROUND(I166*H166,2)</f>
        <v>0</v>
      </c>
      <c r="K166" s="132" t="s">
        <v>216</v>
      </c>
      <c r="L166" s="31"/>
      <c r="M166" s="137" t="s">
        <v>19</v>
      </c>
      <c r="N166" s="138" t="s">
        <v>43</v>
      </c>
      <c r="P166" s="139">
        <f>O166*H166</f>
        <v>0</v>
      </c>
      <c r="Q166" s="139">
        <v>0.00048</v>
      </c>
      <c r="R166" s="139">
        <f>Q166*H166</f>
        <v>0.001056</v>
      </c>
      <c r="S166" s="139">
        <v>0</v>
      </c>
      <c r="T166" s="140">
        <f>S166*H166</f>
        <v>0</v>
      </c>
      <c r="AR166" s="141" t="s">
        <v>311</v>
      </c>
      <c r="AT166" s="141" t="s">
        <v>212</v>
      </c>
      <c r="AU166" s="141" t="s">
        <v>81</v>
      </c>
      <c r="AY166" s="16" t="s">
        <v>210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6" t="s">
        <v>79</v>
      </c>
      <c r="BK166" s="142">
        <f>ROUND(I166*H166,2)</f>
        <v>0</v>
      </c>
      <c r="BL166" s="16" t="s">
        <v>311</v>
      </c>
      <c r="BM166" s="141" t="s">
        <v>3215</v>
      </c>
    </row>
    <row r="167" spans="2:47" s="1" customFormat="1" ht="10.2">
      <c r="B167" s="31"/>
      <c r="D167" s="143" t="s">
        <v>219</v>
      </c>
      <c r="F167" s="144" t="s">
        <v>1771</v>
      </c>
      <c r="I167" s="145"/>
      <c r="L167" s="31"/>
      <c r="M167" s="146"/>
      <c r="T167" s="52"/>
      <c r="AT167" s="16" t="s">
        <v>219</v>
      </c>
      <c r="AU167" s="16" t="s">
        <v>81</v>
      </c>
    </row>
    <row r="168" spans="2:47" s="1" customFormat="1" ht="10.2">
      <c r="B168" s="31"/>
      <c r="D168" s="147" t="s">
        <v>221</v>
      </c>
      <c r="F168" s="148" t="s">
        <v>1772</v>
      </c>
      <c r="I168" s="145"/>
      <c r="L168" s="31"/>
      <c r="M168" s="146"/>
      <c r="T168" s="52"/>
      <c r="AT168" s="16" t="s">
        <v>221</v>
      </c>
      <c r="AU168" s="16" t="s">
        <v>81</v>
      </c>
    </row>
    <row r="169" spans="2:65" s="1" customFormat="1" ht="16.5" customHeight="1">
      <c r="B169" s="31"/>
      <c r="C169" s="130" t="s">
        <v>343</v>
      </c>
      <c r="D169" s="130" t="s">
        <v>212</v>
      </c>
      <c r="E169" s="131" t="s">
        <v>1773</v>
      </c>
      <c r="F169" s="132" t="s">
        <v>1774</v>
      </c>
      <c r="G169" s="133" t="s">
        <v>269</v>
      </c>
      <c r="H169" s="134">
        <v>0.5</v>
      </c>
      <c r="I169" s="135"/>
      <c r="J169" s="136">
        <f>ROUND(I169*H169,2)</f>
        <v>0</v>
      </c>
      <c r="K169" s="132" t="s">
        <v>216</v>
      </c>
      <c r="L169" s="31"/>
      <c r="M169" s="137" t="s">
        <v>19</v>
      </c>
      <c r="N169" s="138" t="s">
        <v>43</v>
      </c>
      <c r="P169" s="139">
        <f>O169*H169</f>
        <v>0</v>
      </c>
      <c r="Q169" s="139">
        <v>0.00224</v>
      </c>
      <c r="R169" s="139">
        <f>Q169*H169</f>
        <v>0.00112</v>
      </c>
      <c r="S169" s="139">
        <v>0</v>
      </c>
      <c r="T169" s="140">
        <f>S169*H169</f>
        <v>0</v>
      </c>
      <c r="AR169" s="141" t="s">
        <v>311</v>
      </c>
      <c r="AT169" s="141" t="s">
        <v>212</v>
      </c>
      <c r="AU169" s="141" t="s">
        <v>81</v>
      </c>
      <c r="AY169" s="16" t="s">
        <v>210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6" t="s">
        <v>79</v>
      </c>
      <c r="BK169" s="142">
        <f>ROUND(I169*H169,2)</f>
        <v>0</v>
      </c>
      <c r="BL169" s="16" t="s">
        <v>311</v>
      </c>
      <c r="BM169" s="141" t="s">
        <v>3216</v>
      </c>
    </row>
    <row r="170" spans="2:47" s="1" customFormat="1" ht="10.2">
      <c r="B170" s="31"/>
      <c r="D170" s="143" t="s">
        <v>219</v>
      </c>
      <c r="F170" s="144" t="s">
        <v>1776</v>
      </c>
      <c r="I170" s="145"/>
      <c r="L170" s="31"/>
      <c r="M170" s="146"/>
      <c r="T170" s="52"/>
      <c r="AT170" s="16" t="s">
        <v>219</v>
      </c>
      <c r="AU170" s="16" t="s">
        <v>81</v>
      </c>
    </row>
    <row r="171" spans="2:47" s="1" customFormat="1" ht="10.2">
      <c r="B171" s="31"/>
      <c r="D171" s="147" t="s">
        <v>221</v>
      </c>
      <c r="F171" s="148" t="s">
        <v>1777</v>
      </c>
      <c r="I171" s="145"/>
      <c r="L171" s="31"/>
      <c r="M171" s="146"/>
      <c r="T171" s="52"/>
      <c r="AT171" s="16" t="s">
        <v>221</v>
      </c>
      <c r="AU171" s="16" t="s">
        <v>81</v>
      </c>
    </row>
    <row r="172" spans="2:65" s="1" customFormat="1" ht="16.5" customHeight="1">
      <c r="B172" s="31"/>
      <c r="C172" s="130" t="s">
        <v>7</v>
      </c>
      <c r="D172" s="130" t="s">
        <v>212</v>
      </c>
      <c r="E172" s="131" t="s">
        <v>1778</v>
      </c>
      <c r="F172" s="132" t="s">
        <v>1779</v>
      </c>
      <c r="G172" s="133" t="s">
        <v>297</v>
      </c>
      <c r="H172" s="134">
        <v>2</v>
      </c>
      <c r="I172" s="135"/>
      <c r="J172" s="136">
        <f>ROUND(I172*H172,2)</f>
        <v>0</v>
      </c>
      <c r="K172" s="132" t="s">
        <v>216</v>
      </c>
      <c r="L172" s="31"/>
      <c r="M172" s="137" t="s">
        <v>19</v>
      </c>
      <c r="N172" s="138" t="s">
        <v>43</v>
      </c>
      <c r="P172" s="139">
        <f>O172*H172</f>
        <v>0</v>
      </c>
      <c r="Q172" s="139">
        <v>0</v>
      </c>
      <c r="R172" s="139">
        <f>Q172*H172</f>
        <v>0</v>
      </c>
      <c r="S172" s="139">
        <v>0</v>
      </c>
      <c r="T172" s="140">
        <f>S172*H172</f>
        <v>0</v>
      </c>
      <c r="AR172" s="141" t="s">
        <v>311</v>
      </c>
      <c r="AT172" s="141" t="s">
        <v>212</v>
      </c>
      <c r="AU172" s="141" t="s">
        <v>81</v>
      </c>
      <c r="AY172" s="16" t="s">
        <v>210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6" t="s">
        <v>79</v>
      </c>
      <c r="BK172" s="142">
        <f>ROUND(I172*H172,2)</f>
        <v>0</v>
      </c>
      <c r="BL172" s="16" t="s">
        <v>311</v>
      </c>
      <c r="BM172" s="141" t="s">
        <v>3217</v>
      </c>
    </row>
    <row r="173" spans="2:47" s="1" customFormat="1" ht="19.2">
      <c r="B173" s="31"/>
      <c r="D173" s="143" t="s">
        <v>219</v>
      </c>
      <c r="F173" s="144" t="s">
        <v>1781</v>
      </c>
      <c r="I173" s="145"/>
      <c r="L173" s="31"/>
      <c r="M173" s="146"/>
      <c r="T173" s="52"/>
      <c r="AT173" s="16" t="s">
        <v>219</v>
      </c>
      <c r="AU173" s="16" t="s">
        <v>81</v>
      </c>
    </row>
    <row r="174" spans="2:47" s="1" customFormat="1" ht="10.2">
      <c r="B174" s="31"/>
      <c r="D174" s="147" t="s">
        <v>221</v>
      </c>
      <c r="F174" s="148" t="s">
        <v>1782</v>
      </c>
      <c r="I174" s="145"/>
      <c r="L174" s="31"/>
      <c r="M174" s="146"/>
      <c r="T174" s="52"/>
      <c r="AT174" s="16" t="s">
        <v>221</v>
      </c>
      <c r="AU174" s="16" t="s">
        <v>81</v>
      </c>
    </row>
    <row r="175" spans="2:65" s="1" customFormat="1" ht="16.5" customHeight="1">
      <c r="B175" s="31"/>
      <c r="C175" s="130" t="s">
        <v>354</v>
      </c>
      <c r="D175" s="130" t="s">
        <v>212</v>
      </c>
      <c r="E175" s="131" t="s">
        <v>1783</v>
      </c>
      <c r="F175" s="132" t="s">
        <v>1784</v>
      </c>
      <c r="G175" s="133" t="s">
        <v>297</v>
      </c>
      <c r="H175" s="134">
        <v>2</v>
      </c>
      <c r="I175" s="135"/>
      <c r="J175" s="136">
        <f>ROUND(I175*H175,2)</f>
        <v>0</v>
      </c>
      <c r="K175" s="132" t="s">
        <v>216</v>
      </c>
      <c r="L175" s="31"/>
      <c r="M175" s="137" t="s">
        <v>19</v>
      </c>
      <c r="N175" s="138" t="s">
        <v>43</v>
      </c>
      <c r="P175" s="139">
        <f>O175*H175</f>
        <v>0</v>
      </c>
      <c r="Q175" s="139">
        <v>0</v>
      </c>
      <c r="R175" s="139">
        <f>Q175*H175</f>
        <v>0</v>
      </c>
      <c r="S175" s="139">
        <v>0</v>
      </c>
      <c r="T175" s="140">
        <f>S175*H175</f>
        <v>0</v>
      </c>
      <c r="AR175" s="141" t="s">
        <v>311</v>
      </c>
      <c r="AT175" s="141" t="s">
        <v>212</v>
      </c>
      <c r="AU175" s="141" t="s">
        <v>81</v>
      </c>
      <c r="AY175" s="16" t="s">
        <v>210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6" t="s">
        <v>79</v>
      </c>
      <c r="BK175" s="142">
        <f>ROUND(I175*H175,2)</f>
        <v>0</v>
      </c>
      <c r="BL175" s="16" t="s">
        <v>311</v>
      </c>
      <c r="BM175" s="141" t="s">
        <v>3218</v>
      </c>
    </row>
    <row r="176" spans="2:47" s="1" customFormat="1" ht="19.2">
      <c r="B176" s="31"/>
      <c r="D176" s="143" t="s">
        <v>219</v>
      </c>
      <c r="F176" s="144" t="s">
        <v>1786</v>
      </c>
      <c r="I176" s="145"/>
      <c r="L176" s="31"/>
      <c r="M176" s="146"/>
      <c r="T176" s="52"/>
      <c r="AT176" s="16" t="s">
        <v>219</v>
      </c>
      <c r="AU176" s="16" t="s">
        <v>81</v>
      </c>
    </row>
    <row r="177" spans="2:47" s="1" customFormat="1" ht="10.2">
      <c r="B177" s="31"/>
      <c r="D177" s="147" t="s">
        <v>221</v>
      </c>
      <c r="F177" s="148" t="s">
        <v>1787</v>
      </c>
      <c r="I177" s="145"/>
      <c r="L177" s="31"/>
      <c r="M177" s="146"/>
      <c r="T177" s="52"/>
      <c r="AT177" s="16" t="s">
        <v>221</v>
      </c>
      <c r="AU177" s="16" t="s">
        <v>81</v>
      </c>
    </row>
    <row r="178" spans="2:65" s="1" customFormat="1" ht="21.75" customHeight="1">
      <c r="B178" s="31"/>
      <c r="C178" s="130" t="s">
        <v>360</v>
      </c>
      <c r="D178" s="130" t="s">
        <v>212</v>
      </c>
      <c r="E178" s="131" t="s">
        <v>1788</v>
      </c>
      <c r="F178" s="132" t="s">
        <v>1789</v>
      </c>
      <c r="G178" s="133" t="s">
        <v>297</v>
      </c>
      <c r="H178" s="134">
        <v>1</v>
      </c>
      <c r="I178" s="135"/>
      <c r="J178" s="136">
        <f>ROUND(I178*H178,2)</f>
        <v>0</v>
      </c>
      <c r="K178" s="132" t="s">
        <v>216</v>
      </c>
      <c r="L178" s="31"/>
      <c r="M178" s="137" t="s">
        <v>19</v>
      </c>
      <c r="N178" s="138" t="s">
        <v>43</v>
      </c>
      <c r="P178" s="139">
        <f>O178*H178</f>
        <v>0</v>
      </c>
      <c r="Q178" s="139">
        <v>0</v>
      </c>
      <c r="R178" s="139">
        <f>Q178*H178</f>
        <v>0</v>
      </c>
      <c r="S178" s="139">
        <v>0</v>
      </c>
      <c r="T178" s="140">
        <f>S178*H178</f>
        <v>0</v>
      </c>
      <c r="AR178" s="141" t="s">
        <v>311</v>
      </c>
      <c r="AT178" s="141" t="s">
        <v>212</v>
      </c>
      <c r="AU178" s="141" t="s">
        <v>81</v>
      </c>
      <c r="AY178" s="16" t="s">
        <v>210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6" t="s">
        <v>79</v>
      </c>
      <c r="BK178" s="142">
        <f>ROUND(I178*H178,2)</f>
        <v>0</v>
      </c>
      <c r="BL178" s="16" t="s">
        <v>311</v>
      </c>
      <c r="BM178" s="141" t="s">
        <v>3219</v>
      </c>
    </row>
    <row r="179" spans="2:47" s="1" customFormat="1" ht="19.2">
      <c r="B179" s="31"/>
      <c r="D179" s="143" t="s">
        <v>219</v>
      </c>
      <c r="F179" s="144" t="s">
        <v>1791</v>
      </c>
      <c r="I179" s="145"/>
      <c r="L179" s="31"/>
      <c r="M179" s="146"/>
      <c r="T179" s="52"/>
      <c r="AT179" s="16" t="s">
        <v>219</v>
      </c>
      <c r="AU179" s="16" t="s">
        <v>81</v>
      </c>
    </row>
    <row r="180" spans="2:47" s="1" customFormat="1" ht="10.2">
      <c r="B180" s="31"/>
      <c r="D180" s="147" t="s">
        <v>221</v>
      </c>
      <c r="F180" s="148" t="s">
        <v>1792</v>
      </c>
      <c r="I180" s="145"/>
      <c r="L180" s="31"/>
      <c r="M180" s="146"/>
      <c r="T180" s="52"/>
      <c r="AT180" s="16" t="s">
        <v>221</v>
      </c>
      <c r="AU180" s="16" t="s">
        <v>81</v>
      </c>
    </row>
    <row r="181" spans="2:65" s="1" customFormat="1" ht="21.75" customHeight="1">
      <c r="B181" s="31"/>
      <c r="C181" s="130" t="s">
        <v>366</v>
      </c>
      <c r="D181" s="130" t="s">
        <v>212</v>
      </c>
      <c r="E181" s="131" t="s">
        <v>1803</v>
      </c>
      <c r="F181" s="132" t="s">
        <v>1804</v>
      </c>
      <c r="G181" s="133" t="s">
        <v>269</v>
      </c>
      <c r="H181" s="134">
        <v>2.7</v>
      </c>
      <c r="I181" s="135"/>
      <c r="J181" s="136">
        <f>ROUND(I181*H181,2)</f>
        <v>0</v>
      </c>
      <c r="K181" s="132" t="s">
        <v>216</v>
      </c>
      <c r="L181" s="31"/>
      <c r="M181" s="137" t="s">
        <v>19</v>
      </c>
      <c r="N181" s="138" t="s">
        <v>43</v>
      </c>
      <c r="P181" s="139">
        <f>O181*H181</f>
        <v>0</v>
      </c>
      <c r="Q181" s="139">
        <v>0</v>
      </c>
      <c r="R181" s="139">
        <f>Q181*H181</f>
        <v>0</v>
      </c>
      <c r="S181" s="139">
        <v>0</v>
      </c>
      <c r="T181" s="140">
        <f>S181*H181</f>
        <v>0</v>
      </c>
      <c r="AR181" s="141" t="s">
        <v>311</v>
      </c>
      <c r="AT181" s="141" t="s">
        <v>212</v>
      </c>
      <c r="AU181" s="141" t="s">
        <v>81</v>
      </c>
      <c r="AY181" s="16" t="s">
        <v>210</v>
      </c>
      <c r="BE181" s="142">
        <f>IF(N181="základní",J181,0)</f>
        <v>0</v>
      </c>
      <c r="BF181" s="142">
        <f>IF(N181="snížená",J181,0)</f>
        <v>0</v>
      </c>
      <c r="BG181" s="142">
        <f>IF(N181="zákl. přenesená",J181,0)</f>
        <v>0</v>
      </c>
      <c r="BH181" s="142">
        <f>IF(N181="sníž. přenesená",J181,0)</f>
        <v>0</v>
      </c>
      <c r="BI181" s="142">
        <f>IF(N181="nulová",J181,0)</f>
        <v>0</v>
      </c>
      <c r="BJ181" s="16" t="s">
        <v>79</v>
      </c>
      <c r="BK181" s="142">
        <f>ROUND(I181*H181,2)</f>
        <v>0</v>
      </c>
      <c r="BL181" s="16" t="s">
        <v>311</v>
      </c>
      <c r="BM181" s="141" t="s">
        <v>3220</v>
      </c>
    </row>
    <row r="182" spans="2:47" s="1" customFormat="1" ht="10.2">
      <c r="B182" s="31"/>
      <c r="D182" s="143" t="s">
        <v>219</v>
      </c>
      <c r="F182" s="144" t="s">
        <v>1806</v>
      </c>
      <c r="I182" s="145"/>
      <c r="L182" s="31"/>
      <c r="M182" s="146"/>
      <c r="T182" s="52"/>
      <c r="AT182" s="16" t="s">
        <v>219</v>
      </c>
      <c r="AU182" s="16" t="s">
        <v>81</v>
      </c>
    </row>
    <row r="183" spans="2:47" s="1" customFormat="1" ht="10.2">
      <c r="B183" s="31"/>
      <c r="D183" s="147" t="s">
        <v>221</v>
      </c>
      <c r="F183" s="148" t="s">
        <v>1807</v>
      </c>
      <c r="I183" s="145"/>
      <c r="L183" s="31"/>
      <c r="M183" s="146"/>
      <c r="T183" s="52"/>
      <c r="AT183" s="16" t="s">
        <v>221</v>
      </c>
      <c r="AU183" s="16" t="s">
        <v>81</v>
      </c>
    </row>
    <row r="184" spans="2:63" s="11" customFormat="1" ht="22.8" customHeight="1">
      <c r="B184" s="118"/>
      <c r="D184" s="119" t="s">
        <v>71</v>
      </c>
      <c r="E184" s="128" t="s">
        <v>1808</v>
      </c>
      <c r="F184" s="128" t="s">
        <v>1809</v>
      </c>
      <c r="I184" s="121"/>
      <c r="J184" s="129">
        <f>BK184</f>
        <v>0</v>
      </c>
      <c r="L184" s="118"/>
      <c r="M184" s="123"/>
      <c r="P184" s="124">
        <f>SUM(P185:P226)</f>
        <v>0</v>
      </c>
      <c r="R184" s="124">
        <f>SUM(R185:R226)</f>
        <v>0.027233999999999998</v>
      </c>
      <c r="T184" s="125">
        <f>SUM(T185:T226)</f>
        <v>0</v>
      </c>
      <c r="AR184" s="119" t="s">
        <v>81</v>
      </c>
      <c r="AT184" s="126" t="s">
        <v>71</v>
      </c>
      <c r="AU184" s="126" t="s">
        <v>79</v>
      </c>
      <c r="AY184" s="119" t="s">
        <v>210</v>
      </c>
      <c r="BK184" s="127">
        <f>SUM(BK185:BK226)</f>
        <v>0</v>
      </c>
    </row>
    <row r="185" spans="2:65" s="1" customFormat="1" ht="24.15" customHeight="1">
      <c r="B185" s="31"/>
      <c r="C185" s="130" t="s">
        <v>372</v>
      </c>
      <c r="D185" s="130" t="s">
        <v>212</v>
      </c>
      <c r="E185" s="131" t="s">
        <v>1815</v>
      </c>
      <c r="F185" s="132" t="s">
        <v>1816</v>
      </c>
      <c r="G185" s="133" t="s">
        <v>269</v>
      </c>
      <c r="H185" s="134">
        <v>3</v>
      </c>
      <c r="I185" s="135"/>
      <c r="J185" s="136">
        <f>ROUND(I185*H185,2)</f>
        <v>0</v>
      </c>
      <c r="K185" s="132" t="s">
        <v>216</v>
      </c>
      <c r="L185" s="31"/>
      <c r="M185" s="137" t="s">
        <v>19</v>
      </c>
      <c r="N185" s="138" t="s">
        <v>43</v>
      </c>
      <c r="P185" s="139">
        <f>O185*H185</f>
        <v>0</v>
      </c>
      <c r="Q185" s="139">
        <v>0.00084</v>
      </c>
      <c r="R185" s="139">
        <f>Q185*H185</f>
        <v>0.00252</v>
      </c>
      <c r="S185" s="139">
        <v>0</v>
      </c>
      <c r="T185" s="140">
        <f>S185*H185</f>
        <v>0</v>
      </c>
      <c r="AR185" s="141" t="s">
        <v>311</v>
      </c>
      <c r="AT185" s="141" t="s">
        <v>212</v>
      </c>
      <c r="AU185" s="141" t="s">
        <v>81</v>
      </c>
      <c r="AY185" s="16" t="s">
        <v>210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6" t="s">
        <v>79</v>
      </c>
      <c r="BK185" s="142">
        <f>ROUND(I185*H185,2)</f>
        <v>0</v>
      </c>
      <c r="BL185" s="16" t="s">
        <v>311</v>
      </c>
      <c r="BM185" s="141" t="s">
        <v>3221</v>
      </c>
    </row>
    <row r="186" spans="2:47" s="1" customFormat="1" ht="19.2">
      <c r="B186" s="31"/>
      <c r="D186" s="143" t="s">
        <v>219</v>
      </c>
      <c r="F186" s="144" t="s">
        <v>1818</v>
      </c>
      <c r="I186" s="145"/>
      <c r="L186" s="31"/>
      <c r="M186" s="146"/>
      <c r="T186" s="52"/>
      <c r="AT186" s="16" t="s">
        <v>219</v>
      </c>
      <c r="AU186" s="16" t="s">
        <v>81</v>
      </c>
    </row>
    <row r="187" spans="2:47" s="1" customFormat="1" ht="10.2">
      <c r="B187" s="31"/>
      <c r="D187" s="147" t="s">
        <v>221</v>
      </c>
      <c r="F187" s="148" t="s">
        <v>1819</v>
      </c>
      <c r="I187" s="145"/>
      <c r="L187" s="31"/>
      <c r="M187" s="146"/>
      <c r="T187" s="52"/>
      <c r="AT187" s="16" t="s">
        <v>221</v>
      </c>
      <c r="AU187" s="16" t="s">
        <v>81</v>
      </c>
    </row>
    <row r="188" spans="2:65" s="1" customFormat="1" ht="24.15" customHeight="1">
      <c r="B188" s="31"/>
      <c r="C188" s="130" t="s">
        <v>378</v>
      </c>
      <c r="D188" s="130" t="s">
        <v>212</v>
      </c>
      <c r="E188" s="131" t="s">
        <v>1820</v>
      </c>
      <c r="F188" s="132" t="s">
        <v>1821</v>
      </c>
      <c r="G188" s="133" t="s">
        <v>269</v>
      </c>
      <c r="H188" s="134">
        <v>12</v>
      </c>
      <c r="I188" s="135"/>
      <c r="J188" s="136">
        <f>ROUND(I188*H188,2)</f>
        <v>0</v>
      </c>
      <c r="K188" s="132" t="s">
        <v>216</v>
      </c>
      <c r="L188" s="31"/>
      <c r="M188" s="137" t="s">
        <v>19</v>
      </c>
      <c r="N188" s="138" t="s">
        <v>43</v>
      </c>
      <c r="P188" s="139">
        <f>O188*H188</f>
        <v>0</v>
      </c>
      <c r="Q188" s="139">
        <v>0.00116</v>
      </c>
      <c r="R188" s="139">
        <f>Q188*H188</f>
        <v>0.01392</v>
      </c>
      <c r="S188" s="139">
        <v>0</v>
      </c>
      <c r="T188" s="140">
        <f>S188*H188</f>
        <v>0</v>
      </c>
      <c r="AR188" s="141" t="s">
        <v>311</v>
      </c>
      <c r="AT188" s="141" t="s">
        <v>212</v>
      </c>
      <c r="AU188" s="141" t="s">
        <v>81</v>
      </c>
      <c r="AY188" s="16" t="s">
        <v>210</v>
      </c>
      <c r="BE188" s="142">
        <f>IF(N188="základní",J188,0)</f>
        <v>0</v>
      </c>
      <c r="BF188" s="142">
        <f>IF(N188="snížená",J188,0)</f>
        <v>0</v>
      </c>
      <c r="BG188" s="142">
        <f>IF(N188="zákl. přenesená",J188,0)</f>
        <v>0</v>
      </c>
      <c r="BH188" s="142">
        <f>IF(N188="sníž. přenesená",J188,0)</f>
        <v>0</v>
      </c>
      <c r="BI188" s="142">
        <f>IF(N188="nulová",J188,0)</f>
        <v>0</v>
      </c>
      <c r="BJ188" s="16" t="s">
        <v>79</v>
      </c>
      <c r="BK188" s="142">
        <f>ROUND(I188*H188,2)</f>
        <v>0</v>
      </c>
      <c r="BL188" s="16" t="s">
        <v>311</v>
      </c>
      <c r="BM188" s="141" t="s">
        <v>3222</v>
      </c>
    </row>
    <row r="189" spans="2:47" s="1" customFormat="1" ht="19.2">
      <c r="B189" s="31"/>
      <c r="D189" s="143" t="s">
        <v>219</v>
      </c>
      <c r="F189" s="144" t="s">
        <v>1823</v>
      </c>
      <c r="I189" s="145"/>
      <c r="L189" s="31"/>
      <c r="M189" s="146"/>
      <c r="T189" s="52"/>
      <c r="AT189" s="16" t="s">
        <v>219</v>
      </c>
      <c r="AU189" s="16" t="s">
        <v>81</v>
      </c>
    </row>
    <row r="190" spans="2:47" s="1" customFormat="1" ht="10.2">
      <c r="B190" s="31"/>
      <c r="D190" s="147" t="s">
        <v>221</v>
      </c>
      <c r="F190" s="148" t="s">
        <v>1824</v>
      </c>
      <c r="I190" s="145"/>
      <c r="L190" s="31"/>
      <c r="M190" s="146"/>
      <c r="T190" s="52"/>
      <c r="AT190" s="16" t="s">
        <v>221</v>
      </c>
      <c r="AU190" s="16" t="s">
        <v>81</v>
      </c>
    </row>
    <row r="191" spans="2:65" s="1" customFormat="1" ht="24.15" customHeight="1">
      <c r="B191" s="31"/>
      <c r="C191" s="130" t="s">
        <v>385</v>
      </c>
      <c r="D191" s="130" t="s">
        <v>212</v>
      </c>
      <c r="E191" s="131" t="s">
        <v>1825</v>
      </c>
      <c r="F191" s="132" t="s">
        <v>1826</v>
      </c>
      <c r="G191" s="133" t="s">
        <v>269</v>
      </c>
      <c r="H191" s="134">
        <v>2.4</v>
      </c>
      <c r="I191" s="135"/>
      <c r="J191" s="136">
        <f>ROUND(I191*H191,2)</f>
        <v>0</v>
      </c>
      <c r="K191" s="132" t="s">
        <v>216</v>
      </c>
      <c r="L191" s="31"/>
      <c r="M191" s="137" t="s">
        <v>19</v>
      </c>
      <c r="N191" s="138" t="s">
        <v>43</v>
      </c>
      <c r="P191" s="139">
        <f>O191*H191</f>
        <v>0</v>
      </c>
      <c r="Q191" s="139">
        <v>0.00098</v>
      </c>
      <c r="R191" s="139">
        <f>Q191*H191</f>
        <v>0.002352</v>
      </c>
      <c r="S191" s="139">
        <v>0</v>
      </c>
      <c r="T191" s="140">
        <f>S191*H191</f>
        <v>0</v>
      </c>
      <c r="AR191" s="141" t="s">
        <v>311</v>
      </c>
      <c r="AT191" s="141" t="s">
        <v>212</v>
      </c>
      <c r="AU191" s="141" t="s">
        <v>81</v>
      </c>
      <c r="AY191" s="16" t="s">
        <v>210</v>
      </c>
      <c r="BE191" s="142">
        <f>IF(N191="základní",J191,0)</f>
        <v>0</v>
      </c>
      <c r="BF191" s="142">
        <f>IF(N191="snížená",J191,0)</f>
        <v>0</v>
      </c>
      <c r="BG191" s="142">
        <f>IF(N191="zákl. přenesená",J191,0)</f>
        <v>0</v>
      </c>
      <c r="BH191" s="142">
        <f>IF(N191="sníž. přenesená",J191,0)</f>
        <v>0</v>
      </c>
      <c r="BI191" s="142">
        <f>IF(N191="nulová",J191,0)</f>
        <v>0</v>
      </c>
      <c r="BJ191" s="16" t="s">
        <v>79</v>
      </c>
      <c r="BK191" s="142">
        <f>ROUND(I191*H191,2)</f>
        <v>0</v>
      </c>
      <c r="BL191" s="16" t="s">
        <v>311</v>
      </c>
      <c r="BM191" s="141" t="s">
        <v>3223</v>
      </c>
    </row>
    <row r="192" spans="2:47" s="1" customFormat="1" ht="19.2">
      <c r="B192" s="31"/>
      <c r="D192" s="143" t="s">
        <v>219</v>
      </c>
      <c r="F192" s="144" t="s">
        <v>1828</v>
      </c>
      <c r="I192" s="145"/>
      <c r="L192" s="31"/>
      <c r="M192" s="146"/>
      <c r="T192" s="52"/>
      <c r="AT192" s="16" t="s">
        <v>219</v>
      </c>
      <c r="AU192" s="16" t="s">
        <v>81</v>
      </c>
    </row>
    <row r="193" spans="2:47" s="1" customFormat="1" ht="10.2">
      <c r="B193" s="31"/>
      <c r="D193" s="147" t="s">
        <v>221</v>
      </c>
      <c r="F193" s="148" t="s">
        <v>1829</v>
      </c>
      <c r="I193" s="145"/>
      <c r="L193" s="31"/>
      <c r="M193" s="146"/>
      <c r="T193" s="52"/>
      <c r="AT193" s="16" t="s">
        <v>221</v>
      </c>
      <c r="AU193" s="16" t="s">
        <v>81</v>
      </c>
    </row>
    <row r="194" spans="2:65" s="1" customFormat="1" ht="37.8" customHeight="1">
      <c r="B194" s="31"/>
      <c r="C194" s="130" t="s">
        <v>395</v>
      </c>
      <c r="D194" s="130" t="s">
        <v>212</v>
      </c>
      <c r="E194" s="131" t="s">
        <v>1830</v>
      </c>
      <c r="F194" s="132" t="s">
        <v>1831</v>
      </c>
      <c r="G194" s="133" t="s">
        <v>269</v>
      </c>
      <c r="H194" s="134">
        <v>3</v>
      </c>
      <c r="I194" s="135"/>
      <c r="J194" s="136">
        <f>ROUND(I194*H194,2)</f>
        <v>0</v>
      </c>
      <c r="K194" s="132" t="s">
        <v>216</v>
      </c>
      <c r="L194" s="31"/>
      <c r="M194" s="137" t="s">
        <v>19</v>
      </c>
      <c r="N194" s="138" t="s">
        <v>43</v>
      </c>
      <c r="P194" s="139">
        <f>O194*H194</f>
        <v>0</v>
      </c>
      <c r="Q194" s="139">
        <v>7E-05</v>
      </c>
      <c r="R194" s="139">
        <f>Q194*H194</f>
        <v>0.00020999999999999998</v>
      </c>
      <c r="S194" s="139">
        <v>0</v>
      </c>
      <c r="T194" s="140">
        <f>S194*H194</f>
        <v>0</v>
      </c>
      <c r="AR194" s="141" t="s">
        <v>311</v>
      </c>
      <c r="AT194" s="141" t="s">
        <v>212</v>
      </c>
      <c r="AU194" s="141" t="s">
        <v>81</v>
      </c>
      <c r="AY194" s="16" t="s">
        <v>210</v>
      </c>
      <c r="BE194" s="142">
        <f>IF(N194="základní",J194,0)</f>
        <v>0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6" t="s">
        <v>79</v>
      </c>
      <c r="BK194" s="142">
        <f>ROUND(I194*H194,2)</f>
        <v>0</v>
      </c>
      <c r="BL194" s="16" t="s">
        <v>311</v>
      </c>
      <c r="BM194" s="141" t="s">
        <v>3224</v>
      </c>
    </row>
    <row r="195" spans="2:47" s="1" customFormat="1" ht="38.4">
      <c r="B195" s="31"/>
      <c r="D195" s="143" t="s">
        <v>219</v>
      </c>
      <c r="F195" s="144" t="s">
        <v>1833</v>
      </c>
      <c r="I195" s="145"/>
      <c r="L195" s="31"/>
      <c r="M195" s="146"/>
      <c r="T195" s="52"/>
      <c r="AT195" s="16" t="s">
        <v>219</v>
      </c>
      <c r="AU195" s="16" t="s">
        <v>81</v>
      </c>
    </row>
    <row r="196" spans="2:47" s="1" customFormat="1" ht="10.2">
      <c r="B196" s="31"/>
      <c r="D196" s="147" t="s">
        <v>221</v>
      </c>
      <c r="F196" s="148" t="s">
        <v>1834</v>
      </c>
      <c r="I196" s="145"/>
      <c r="L196" s="31"/>
      <c r="M196" s="146"/>
      <c r="T196" s="52"/>
      <c r="AT196" s="16" t="s">
        <v>221</v>
      </c>
      <c r="AU196" s="16" t="s">
        <v>81</v>
      </c>
    </row>
    <row r="197" spans="2:65" s="1" customFormat="1" ht="37.8" customHeight="1">
      <c r="B197" s="31"/>
      <c r="C197" s="130" t="s">
        <v>402</v>
      </c>
      <c r="D197" s="130" t="s">
        <v>212</v>
      </c>
      <c r="E197" s="131" t="s">
        <v>1835</v>
      </c>
      <c r="F197" s="132" t="s">
        <v>1836</v>
      </c>
      <c r="G197" s="133" t="s">
        <v>269</v>
      </c>
      <c r="H197" s="134">
        <v>12</v>
      </c>
      <c r="I197" s="135"/>
      <c r="J197" s="136">
        <f>ROUND(I197*H197,2)</f>
        <v>0</v>
      </c>
      <c r="K197" s="132" t="s">
        <v>216</v>
      </c>
      <c r="L197" s="31"/>
      <c r="M197" s="137" t="s">
        <v>19</v>
      </c>
      <c r="N197" s="138" t="s">
        <v>43</v>
      </c>
      <c r="P197" s="139">
        <f>O197*H197</f>
        <v>0</v>
      </c>
      <c r="Q197" s="139">
        <v>9E-05</v>
      </c>
      <c r="R197" s="139">
        <f>Q197*H197</f>
        <v>0.00108</v>
      </c>
      <c r="S197" s="139">
        <v>0</v>
      </c>
      <c r="T197" s="140">
        <f>S197*H197</f>
        <v>0</v>
      </c>
      <c r="AR197" s="141" t="s">
        <v>311</v>
      </c>
      <c r="AT197" s="141" t="s">
        <v>212</v>
      </c>
      <c r="AU197" s="141" t="s">
        <v>81</v>
      </c>
      <c r="AY197" s="16" t="s">
        <v>210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6" t="s">
        <v>79</v>
      </c>
      <c r="BK197" s="142">
        <f>ROUND(I197*H197,2)</f>
        <v>0</v>
      </c>
      <c r="BL197" s="16" t="s">
        <v>311</v>
      </c>
      <c r="BM197" s="141" t="s">
        <v>3225</v>
      </c>
    </row>
    <row r="198" spans="2:47" s="1" customFormat="1" ht="38.4">
      <c r="B198" s="31"/>
      <c r="D198" s="143" t="s">
        <v>219</v>
      </c>
      <c r="F198" s="144" t="s">
        <v>1838</v>
      </c>
      <c r="I198" s="145"/>
      <c r="L198" s="31"/>
      <c r="M198" s="146"/>
      <c r="T198" s="52"/>
      <c r="AT198" s="16" t="s">
        <v>219</v>
      </c>
      <c r="AU198" s="16" t="s">
        <v>81</v>
      </c>
    </row>
    <row r="199" spans="2:47" s="1" customFormat="1" ht="10.2">
      <c r="B199" s="31"/>
      <c r="D199" s="147" t="s">
        <v>221</v>
      </c>
      <c r="F199" s="148" t="s">
        <v>1839</v>
      </c>
      <c r="I199" s="145"/>
      <c r="L199" s="31"/>
      <c r="M199" s="146"/>
      <c r="T199" s="52"/>
      <c r="AT199" s="16" t="s">
        <v>221</v>
      </c>
      <c r="AU199" s="16" t="s">
        <v>81</v>
      </c>
    </row>
    <row r="200" spans="2:65" s="1" customFormat="1" ht="37.8" customHeight="1">
      <c r="B200" s="31"/>
      <c r="C200" s="130" t="s">
        <v>408</v>
      </c>
      <c r="D200" s="130" t="s">
        <v>212</v>
      </c>
      <c r="E200" s="131" t="s">
        <v>1840</v>
      </c>
      <c r="F200" s="132" t="s">
        <v>1841</v>
      </c>
      <c r="G200" s="133" t="s">
        <v>269</v>
      </c>
      <c r="H200" s="134">
        <v>2.4</v>
      </c>
      <c r="I200" s="135"/>
      <c r="J200" s="136">
        <f>ROUND(I200*H200,2)</f>
        <v>0</v>
      </c>
      <c r="K200" s="132" t="s">
        <v>216</v>
      </c>
      <c r="L200" s="31"/>
      <c r="M200" s="137" t="s">
        <v>19</v>
      </c>
      <c r="N200" s="138" t="s">
        <v>43</v>
      </c>
      <c r="P200" s="139">
        <f>O200*H200</f>
        <v>0</v>
      </c>
      <c r="Q200" s="139">
        <v>0.0002</v>
      </c>
      <c r="R200" s="139">
        <f>Q200*H200</f>
        <v>0.00048</v>
      </c>
      <c r="S200" s="139">
        <v>0</v>
      </c>
      <c r="T200" s="140">
        <f>S200*H200</f>
        <v>0</v>
      </c>
      <c r="AR200" s="141" t="s">
        <v>311</v>
      </c>
      <c r="AT200" s="141" t="s">
        <v>212</v>
      </c>
      <c r="AU200" s="141" t="s">
        <v>81</v>
      </c>
      <c r="AY200" s="16" t="s">
        <v>210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6" t="s">
        <v>79</v>
      </c>
      <c r="BK200" s="142">
        <f>ROUND(I200*H200,2)</f>
        <v>0</v>
      </c>
      <c r="BL200" s="16" t="s">
        <v>311</v>
      </c>
      <c r="BM200" s="141" t="s">
        <v>3226</v>
      </c>
    </row>
    <row r="201" spans="2:47" s="1" customFormat="1" ht="38.4">
      <c r="B201" s="31"/>
      <c r="D201" s="143" t="s">
        <v>219</v>
      </c>
      <c r="F201" s="144" t="s">
        <v>1843</v>
      </c>
      <c r="I201" s="145"/>
      <c r="L201" s="31"/>
      <c r="M201" s="146"/>
      <c r="T201" s="52"/>
      <c r="AT201" s="16" t="s">
        <v>219</v>
      </c>
      <c r="AU201" s="16" t="s">
        <v>81</v>
      </c>
    </row>
    <row r="202" spans="2:47" s="1" customFormat="1" ht="10.2">
      <c r="B202" s="31"/>
      <c r="D202" s="147" t="s">
        <v>221</v>
      </c>
      <c r="F202" s="148" t="s">
        <v>1844</v>
      </c>
      <c r="I202" s="145"/>
      <c r="L202" s="31"/>
      <c r="M202" s="146"/>
      <c r="T202" s="52"/>
      <c r="AT202" s="16" t="s">
        <v>221</v>
      </c>
      <c r="AU202" s="16" t="s">
        <v>81</v>
      </c>
    </row>
    <row r="203" spans="2:65" s="1" customFormat="1" ht="24.15" customHeight="1">
      <c r="B203" s="31"/>
      <c r="C203" s="130" t="s">
        <v>414</v>
      </c>
      <c r="D203" s="130" t="s">
        <v>212</v>
      </c>
      <c r="E203" s="131" t="s">
        <v>1845</v>
      </c>
      <c r="F203" s="132" t="s">
        <v>1846</v>
      </c>
      <c r="G203" s="133" t="s">
        <v>297</v>
      </c>
      <c r="H203" s="134">
        <v>2</v>
      </c>
      <c r="I203" s="135"/>
      <c r="J203" s="136">
        <f>ROUND(I203*H203,2)</f>
        <v>0</v>
      </c>
      <c r="K203" s="132" t="s">
        <v>216</v>
      </c>
      <c r="L203" s="31"/>
      <c r="M203" s="137" t="s">
        <v>19</v>
      </c>
      <c r="N203" s="138" t="s">
        <v>43</v>
      </c>
      <c r="P203" s="139">
        <f>O203*H203</f>
        <v>0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AR203" s="141" t="s">
        <v>311</v>
      </c>
      <c r="AT203" s="141" t="s">
        <v>212</v>
      </c>
      <c r="AU203" s="141" t="s">
        <v>81</v>
      </c>
      <c r="AY203" s="16" t="s">
        <v>210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6" t="s">
        <v>79</v>
      </c>
      <c r="BK203" s="142">
        <f>ROUND(I203*H203,2)</f>
        <v>0</v>
      </c>
      <c r="BL203" s="16" t="s">
        <v>311</v>
      </c>
      <c r="BM203" s="141" t="s">
        <v>3227</v>
      </c>
    </row>
    <row r="204" spans="2:47" s="1" customFormat="1" ht="19.2">
      <c r="B204" s="31"/>
      <c r="D204" s="143" t="s">
        <v>219</v>
      </c>
      <c r="F204" s="144" t="s">
        <v>1848</v>
      </c>
      <c r="I204" s="145"/>
      <c r="L204" s="31"/>
      <c r="M204" s="146"/>
      <c r="T204" s="52"/>
      <c r="AT204" s="16" t="s">
        <v>219</v>
      </c>
      <c r="AU204" s="16" t="s">
        <v>81</v>
      </c>
    </row>
    <row r="205" spans="2:47" s="1" customFormat="1" ht="10.2">
      <c r="B205" s="31"/>
      <c r="D205" s="147" t="s">
        <v>221</v>
      </c>
      <c r="F205" s="148" t="s">
        <v>1849</v>
      </c>
      <c r="I205" s="145"/>
      <c r="L205" s="31"/>
      <c r="M205" s="146"/>
      <c r="T205" s="52"/>
      <c r="AT205" s="16" t="s">
        <v>221</v>
      </c>
      <c r="AU205" s="16" t="s">
        <v>81</v>
      </c>
    </row>
    <row r="206" spans="2:65" s="1" customFormat="1" ht="21.75" customHeight="1">
      <c r="B206" s="31"/>
      <c r="C206" s="130" t="s">
        <v>405</v>
      </c>
      <c r="D206" s="130" t="s">
        <v>212</v>
      </c>
      <c r="E206" s="131" t="s">
        <v>1850</v>
      </c>
      <c r="F206" s="132" t="s">
        <v>1851</v>
      </c>
      <c r="G206" s="133" t="s">
        <v>297</v>
      </c>
      <c r="H206" s="134">
        <v>8</v>
      </c>
      <c r="I206" s="135"/>
      <c r="J206" s="136">
        <f>ROUND(I206*H206,2)</f>
        <v>0</v>
      </c>
      <c r="K206" s="132" t="s">
        <v>216</v>
      </c>
      <c r="L206" s="31"/>
      <c r="M206" s="137" t="s">
        <v>19</v>
      </c>
      <c r="N206" s="138" t="s">
        <v>43</v>
      </c>
      <c r="P206" s="139">
        <f>O206*H206</f>
        <v>0</v>
      </c>
      <c r="Q206" s="139">
        <v>0.00017</v>
      </c>
      <c r="R206" s="139">
        <f>Q206*H206</f>
        <v>0.00136</v>
      </c>
      <c r="S206" s="139">
        <v>0</v>
      </c>
      <c r="T206" s="140">
        <f>S206*H206</f>
        <v>0</v>
      </c>
      <c r="AR206" s="141" t="s">
        <v>311</v>
      </c>
      <c r="AT206" s="141" t="s">
        <v>212</v>
      </c>
      <c r="AU206" s="141" t="s">
        <v>81</v>
      </c>
      <c r="AY206" s="16" t="s">
        <v>210</v>
      </c>
      <c r="BE206" s="142">
        <f>IF(N206="základní",J206,0)</f>
        <v>0</v>
      </c>
      <c r="BF206" s="142">
        <f>IF(N206="snížená",J206,0)</f>
        <v>0</v>
      </c>
      <c r="BG206" s="142">
        <f>IF(N206="zákl. přenesená",J206,0)</f>
        <v>0</v>
      </c>
      <c r="BH206" s="142">
        <f>IF(N206="sníž. přenesená",J206,0)</f>
        <v>0</v>
      </c>
      <c r="BI206" s="142">
        <f>IF(N206="nulová",J206,0)</f>
        <v>0</v>
      </c>
      <c r="BJ206" s="16" t="s">
        <v>79</v>
      </c>
      <c r="BK206" s="142">
        <f>ROUND(I206*H206,2)</f>
        <v>0</v>
      </c>
      <c r="BL206" s="16" t="s">
        <v>311</v>
      </c>
      <c r="BM206" s="141" t="s">
        <v>3228</v>
      </c>
    </row>
    <row r="207" spans="2:47" s="1" customFormat="1" ht="19.2">
      <c r="B207" s="31"/>
      <c r="D207" s="143" t="s">
        <v>219</v>
      </c>
      <c r="F207" s="144" t="s">
        <v>1853</v>
      </c>
      <c r="I207" s="145"/>
      <c r="L207" s="31"/>
      <c r="M207" s="146"/>
      <c r="T207" s="52"/>
      <c r="AT207" s="16" t="s">
        <v>219</v>
      </c>
      <c r="AU207" s="16" t="s">
        <v>81</v>
      </c>
    </row>
    <row r="208" spans="2:47" s="1" customFormat="1" ht="10.2">
      <c r="B208" s="31"/>
      <c r="D208" s="147" t="s">
        <v>221</v>
      </c>
      <c r="F208" s="148" t="s">
        <v>1854</v>
      </c>
      <c r="I208" s="145"/>
      <c r="L208" s="31"/>
      <c r="M208" s="146"/>
      <c r="T208" s="52"/>
      <c r="AT208" s="16" t="s">
        <v>221</v>
      </c>
      <c r="AU208" s="16" t="s">
        <v>81</v>
      </c>
    </row>
    <row r="209" spans="2:65" s="1" customFormat="1" ht="16.5" customHeight="1">
      <c r="B209" s="31"/>
      <c r="C209" s="130" t="s">
        <v>424</v>
      </c>
      <c r="D209" s="130" t="s">
        <v>212</v>
      </c>
      <c r="E209" s="131" t="s">
        <v>1855</v>
      </c>
      <c r="F209" s="132" t="s">
        <v>1856</v>
      </c>
      <c r="G209" s="133" t="s">
        <v>297</v>
      </c>
      <c r="H209" s="134">
        <v>2</v>
      </c>
      <c r="I209" s="135"/>
      <c r="J209" s="136">
        <f>ROUND(I209*H209,2)</f>
        <v>0</v>
      </c>
      <c r="K209" s="132" t="s">
        <v>216</v>
      </c>
      <c r="L209" s="31"/>
      <c r="M209" s="137" t="s">
        <v>19</v>
      </c>
      <c r="N209" s="138" t="s">
        <v>43</v>
      </c>
      <c r="P209" s="139">
        <f>O209*H209</f>
        <v>0</v>
      </c>
      <c r="Q209" s="139">
        <v>0.00057</v>
      </c>
      <c r="R209" s="139">
        <f>Q209*H209</f>
        <v>0.00114</v>
      </c>
      <c r="S209" s="139">
        <v>0</v>
      </c>
      <c r="T209" s="140">
        <f>S209*H209</f>
        <v>0</v>
      </c>
      <c r="AR209" s="141" t="s">
        <v>311</v>
      </c>
      <c r="AT209" s="141" t="s">
        <v>212</v>
      </c>
      <c r="AU209" s="141" t="s">
        <v>81</v>
      </c>
      <c r="AY209" s="16" t="s">
        <v>210</v>
      </c>
      <c r="BE209" s="142">
        <f>IF(N209="základní",J209,0)</f>
        <v>0</v>
      </c>
      <c r="BF209" s="142">
        <f>IF(N209="snížená",J209,0)</f>
        <v>0</v>
      </c>
      <c r="BG209" s="142">
        <f>IF(N209="zákl. přenesená",J209,0)</f>
        <v>0</v>
      </c>
      <c r="BH209" s="142">
        <f>IF(N209="sníž. přenesená",J209,0)</f>
        <v>0</v>
      </c>
      <c r="BI209" s="142">
        <f>IF(N209="nulová",J209,0)</f>
        <v>0</v>
      </c>
      <c r="BJ209" s="16" t="s">
        <v>79</v>
      </c>
      <c r="BK209" s="142">
        <f>ROUND(I209*H209,2)</f>
        <v>0</v>
      </c>
      <c r="BL209" s="16" t="s">
        <v>311</v>
      </c>
      <c r="BM209" s="141" t="s">
        <v>3229</v>
      </c>
    </row>
    <row r="210" spans="2:47" s="1" customFormat="1" ht="10.2">
      <c r="B210" s="31"/>
      <c r="D210" s="143" t="s">
        <v>219</v>
      </c>
      <c r="F210" s="144" t="s">
        <v>1858</v>
      </c>
      <c r="I210" s="145"/>
      <c r="L210" s="31"/>
      <c r="M210" s="146"/>
      <c r="T210" s="52"/>
      <c r="AT210" s="16" t="s">
        <v>219</v>
      </c>
      <c r="AU210" s="16" t="s">
        <v>81</v>
      </c>
    </row>
    <row r="211" spans="2:47" s="1" customFormat="1" ht="10.2">
      <c r="B211" s="31"/>
      <c r="D211" s="147" t="s">
        <v>221</v>
      </c>
      <c r="F211" s="148" t="s">
        <v>1859</v>
      </c>
      <c r="I211" s="145"/>
      <c r="L211" s="31"/>
      <c r="M211" s="146"/>
      <c r="T211" s="52"/>
      <c r="AT211" s="16" t="s">
        <v>221</v>
      </c>
      <c r="AU211" s="16" t="s">
        <v>81</v>
      </c>
    </row>
    <row r="212" spans="2:65" s="1" customFormat="1" ht="16.5" customHeight="1">
      <c r="B212" s="31"/>
      <c r="C212" s="130" t="s">
        <v>432</v>
      </c>
      <c r="D212" s="130" t="s">
        <v>212</v>
      </c>
      <c r="E212" s="131" t="s">
        <v>1860</v>
      </c>
      <c r="F212" s="132" t="s">
        <v>1861</v>
      </c>
      <c r="G212" s="133" t="s">
        <v>297</v>
      </c>
      <c r="H212" s="134">
        <v>3</v>
      </c>
      <c r="I212" s="135"/>
      <c r="J212" s="136">
        <f>ROUND(I212*H212,2)</f>
        <v>0</v>
      </c>
      <c r="K212" s="132" t="s">
        <v>216</v>
      </c>
      <c r="L212" s="31"/>
      <c r="M212" s="137" t="s">
        <v>19</v>
      </c>
      <c r="N212" s="138" t="s">
        <v>43</v>
      </c>
      <c r="P212" s="139">
        <f>O212*H212</f>
        <v>0</v>
      </c>
      <c r="Q212" s="139">
        <v>0.00072</v>
      </c>
      <c r="R212" s="139">
        <f>Q212*H212</f>
        <v>0.00216</v>
      </c>
      <c r="S212" s="139">
        <v>0</v>
      </c>
      <c r="T212" s="140">
        <f>S212*H212</f>
        <v>0</v>
      </c>
      <c r="AR212" s="141" t="s">
        <v>311</v>
      </c>
      <c r="AT212" s="141" t="s">
        <v>212</v>
      </c>
      <c r="AU212" s="141" t="s">
        <v>81</v>
      </c>
      <c r="AY212" s="16" t="s">
        <v>210</v>
      </c>
      <c r="BE212" s="142">
        <f>IF(N212="základní",J212,0)</f>
        <v>0</v>
      </c>
      <c r="BF212" s="142">
        <f>IF(N212="snížená",J212,0)</f>
        <v>0</v>
      </c>
      <c r="BG212" s="142">
        <f>IF(N212="zákl. přenesená",J212,0)</f>
        <v>0</v>
      </c>
      <c r="BH212" s="142">
        <f>IF(N212="sníž. přenesená",J212,0)</f>
        <v>0</v>
      </c>
      <c r="BI212" s="142">
        <f>IF(N212="nulová",J212,0)</f>
        <v>0</v>
      </c>
      <c r="BJ212" s="16" t="s">
        <v>79</v>
      </c>
      <c r="BK212" s="142">
        <f>ROUND(I212*H212,2)</f>
        <v>0</v>
      </c>
      <c r="BL212" s="16" t="s">
        <v>311</v>
      </c>
      <c r="BM212" s="141" t="s">
        <v>3230</v>
      </c>
    </row>
    <row r="213" spans="2:47" s="1" customFormat="1" ht="10.2">
      <c r="B213" s="31"/>
      <c r="D213" s="143" t="s">
        <v>219</v>
      </c>
      <c r="F213" s="144" t="s">
        <v>1863</v>
      </c>
      <c r="I213" s="145"/>
      <c r="L213" s="31"/>
      <c r="M213" s="146"/>
      <c r="T213" s="52"/>
      <c r="AT213" s="16" t="s">
        <v>219</v>
      </c>
      <c r="AU213" s="16" t="s">
        <v>81</v>
      </c>
    </row>
    <row r="214" spans="2:47" s="1" customFormat="1" ht="10.2">
      <c r="B214" s="31"/>
      <c r="D214" s="147" t="s">
        <v>221</v>
      </c>
      <c r="F214" s="148" t="s">
        <v>1864</v>
      </c>
      <c r="I214" s="145"/>
      <c r="L214" s="31"/>
      <c r="M214" s="146"/>
      <c r="T214" s="52"/>
      <c r="AT214" s="16" t="s">
        <v>221</v>
      </c>
      <c r="AU214" s="16" t="s">
        <v>81</v>
      </c>
    </row>
    <row r="215" spans="2:65" s="1" customFormat="1" ht="16.5" customHeight="1">
      <c r="B215" s="31"/>
      <c r="C215" s="130" t="s">
        <v>439</v>
      </c>
      <c r="D215" s="130" t="s">
        <v>212</v>
      </c>
      <c r="E215" s="131" t="s">
        <v>1865</v>
      </c>
      <c r="F215" s="132" t="s">
        <v>1866</v>
      </c>
      <c r="G215" s="133" t="s">
        <v>297</v>
      </c>
      <c r="H215" s="134">
        <v>1</v>
      </c>
      <c r="I215" s="135"/>
      <c r="J215" s="136">
        <f>ROUND(I215*H215,2)</f>
        <v>0</v>
      </c>
      <c r="K215" s="132" t="s">
        <v>216</v>
      </c>
      <c r="L215" s="31"/>
      <c r="M215" s="137" t="s">
        <v>19</v>
      </c>
      <c r="N215" s="138" t="s">
        <v>43</v>
      </c>
      <c r="P215" s="139">
        <f>O215*H215</f>
        <v>0</v>
      </c>
      <c r="Q215" s="139">
        <v>0.00072</v>
      </c>
      <c r="R215" s="139">
        <f>Q215*H215</f>
        <v>0.00072</v>
      </c>
      <c r="S215" s="139">
        <v>0</v>
      </c>
      <c r="T215" s="140">
        <f>S215*H215</f>
        <v>0</v>
      </c>
      <c r="AR215" s="141" t="s">
        <v>311</v>
      </c>
      <c r="AT215" s="141" t="s">
        <v>212</v>
      </c>
      <c r="AU215" s="141" t="s">
        <v>81</v>
      </c>
      <c r="AY215" s="16" t="s">
        <v>210</v>
      </c>
      <c r="BE215" s="142">
        <f>IF(N215="základní",J215,0)</f>
        <v>0</v>
      </c>
      <c r="BF215" s="142">
        <f>IF(N215="snížená",J215,0)</f>
        <v>0</v>
      </c>
      <c r="BG215" s="142">
        <f>IF(N215="zákl. přenesená",J215,0)</f>
        <v>0</v>
      </c>
      <c r="BH215" s="142">
        <f>IF(N215="sníž. přenesená",J215,0)</f>
        <v>0</v>
      </c>
      <c r="BI215" s="142">
        <f>IF(N215="nulová",J215,0)</f>
        <v>0</v>
      </c>
      <c r="BJ215" s="16" t="s">
        <v>79</v>
      </c>
      <c r="BK215" s="142">
        <f>ROUND(I215*H215,2)</f>
        <v>0</v>
      </c>
      <c r="BL215" s="16" t="s">
        <v>311</v>
      </c>
      <c r="BM215" s="141" t="s">
        <v>3231</v>
      </c>
    </row>
    <row r="216" spans="2:47" s="1" customFormat="1" ht="19.2">
      <c r="B216" s="31"/>
      <c r="D216" s="143" t="s">
        <v>219</v>
      </c>
      <c r="F216" s="144" t="s">
        <v>1868</v>
      </c>
      <c r="I216" s="145"/>
      <c r="L216" s="31"/>
      <c r="M216" s="146"/>
      <c r="T216" s="52"/>
      <c r="AT216" s="16" t="s">
        <v>219</v>
      </c>
      <c r="AU216" s="16" t="s">
        <v>81</v>
      </c>
    </row>
    <row r="217" spans="2:47" s="1" customFormat="1" ht="10.2">
      <c r="B217" s="31"/>
      <c r="D217" s="147" t="s">
        <v>221</v>
      </c>
      <c r="F217" s="148" t="s">
        <v>1869</v>
      </c>
      <c r="I217" s="145"/>
      <c r="L217" s="31"/>
      <c r="M217" s="146"/>
      <c r="T217" s="52"/>
      <c r="AT217" s="16" t="s">
        <v>221</v>
      </c>
      <c r="AU217" s="16" t="s">
        <v>81</v>
      </c>
    </row>
    <row r="218" spans="2:65" s="1" customFormat="1" ht="16.5" customHeight="1">
      <c r="B218" s="31"/>
      <c r="C218" s="130" t="s">
        <v>446</v>
      </c>
      <c r="D218" s="130" t="s">
        <v>212</v>
      </c>
      <c r="E218" s="131" t="s">
        <v>1875</v>
      </c>
      <c r="F218" s="132" t="s">
        <v>1876</v>
      </c>
      <c r="G218" s="133" t="s">
        <v>297</v>
      </c>
      <c r="H218" s="134">
        <v>1</v>
      </c>
      <c r="I218" s="135"/>
      <c r="J218" s="136">
        <f>ROUND(I218*H218,2)</f>
        <v>0</v>
      </c>
      <c r="K218" s="132" t="s">
        <v>216</v>
      </c>
      <c r="L218" s="31"/>
      <c r="M218" s="137" t="s">
        <v>19</v>
      </c>
      <c r="N218" s="138" t="s">
        <v>43</v>
      </c>
      <c r="P218" s="139">
        <f>O218*H218</f>
        <v>0</v>
      </c>
      <c r="Q218" s="139">
        <v>0.00077</v>
      </c>
      <c r="R218" s="139">
        <f>Q218*H218</f>
        <v>0.00077</v>
      </c>
      <c r="S218" s="139">
        <v>0</v>
      </c>
      <c r="T218" s="140">
        <f>S218*H218</f>
        <v>0</v>
      </c>
      <c r="AR218" s="141" t="s">
        <v>311</v>
      </c>
      <c r="AT218" s="141" t="s">
        <v>212</v>
      </c>
      <c r="AU218" s="141" t="s">
        <v>81</v>
      </c>
      <c r="AY218" s="16" t="s">
        <v>210</v>
      </c>
      <c r="BE218" s="142">
        <f>IF(N218="základní",J218,0)</f>
        <v>0</v>
      </c>
      <c r="BF218" s="142">
        <f>IF(N218="snížená",J218,0)</f>
        <v>0</v>
      </c>
      <c r="BG218" s="142">
        <f>IF(N218="zákl. přenesená",J218,0)</f>
        <v>0</v>
      </c>
      <c r="BH218" s="142">
        <f>IF(N218="sníž. přenesená",J218,0)</f>
        <v>0</v>
      </c>
      <c r="BI218" s="142">
        <f>IF(N218="nulová",J218,0)</f>
        <v>0</v>
      </c>
      <c r="BJ218" s="16" t="s">
        <v>79</v>
      </c>
      <c r="BK218" s="142">
        <f>ROUND(I218*H218,2)</f>
        <v>0</v>
      </c>
      <c r="BL218" s="16" t="s">
        <v>311</v>
      </c>
      <c r="BM218" s="141" t="s">
        <v>3232</v>
      </c>
    </row>
    <row r="219" spans="2:47" s="1" customFormat="1" ht="10.2">
      <c r="B219" s="31"/>
      <c r="D219" s="143" t="s">
        <v>219</v>
      </c>
      <c r="F219" s="144" t="s">
        <v>1878</v>
      </c>
      <c r="I219" s="145"/>
      <c r="L219" s="31"/>
      <c r="M219" s="146"/>
      <c r="T219" s="52"/>
      <c r="AT219" s="16" t="s">
        <v>219</v>
      </c>
      <c r="AU219" s="16" t="s">
        <v>81</v>
      </c>
    </row>
    <row r="220" spans="2:47" s="1" customFormat="1" ht="10.2">
      <c r="B220" s="31"/>
      <c r="D220" s="147" t="s">
        <v>221</v>
      </c>
      <c r="F220" s="148" t="s">
        <v>1879</v>
      </c>
      <c r="I220" s="145"/>
      <c r="L220" s="31"/>
      <c r="M220" s="146"/>
      <c r="T220" s="52"/>
      <c r="AT220" s="16" t="s">
        <v>221</v>
      </c>
      <c r="AU220" s="16" t="s">
        <v>81</v>
      </c>
    </row>
    <row r="221" spans="2:65" s="1" customFormat="1" ht="21.75" customHeight="1">
      <c r="B221" s="31"/>
      <c r="C221" s="130" t="s">
        <v>452</v>
      </c>
      <c r="D221" s="130" t="s">
        <v>212</v>
      </c>
      <c r="E221" s="131" t="s">
        <v>1885</v>
      </c>
      <c r="F221" s="132" t="s">
        <v>1886</v>
      </c>
      <c r="G221" s="133" t="s">
        <v>269</v>
      </c>
      <c r="H221" s="134">
        <v>17.4</v>
      </c>
      <c r="I221" s="135"/>
      <c r="J221" s="136">
        <f>ROUND(I221*H221,2)</f>
        <v>0</v>
      </c>
      <c r="K221" s="132" t="s">
        <v>216</v>
      </c>
      <c r="L221" s="31"/>
      <c r="M221" s="137" t="s">
        <v>19</v>
      </c>
      <c r="N221" s="138" t="s">
        <v>43</v>
      </c>
      <c r="P221" s="139">
        <f>O221*H221</f>
        <v>0</v>
      </c>
      <c r="Q221" s="139">
        <v>1E-05</v>
      </c>
      <c r="R221" s="139">
        <f>Q221*H221</f>
        <v>0.000174</v>
      </c>
      <c r="S221" s="139">
        <v>0</v>
      </c>
      <c r="T221" s="140">
        <f>S221*H221</f>
        <v>0</v>
      </c>
      <c r="AR221" s="141" t="s">
        <v>311</v>
      </c>
      <c r="AT221" s="141" t="s">
        <v>212</v>
      </c>
      <c r="AU221" s="141" t="s">
        <v>81</v>
      </c>
      <c r="AY221" s="16" t="s">
        <v>210</v>
      </c>
      <c r="BE221" s="142">
        <f>IF(N221="základní",J221,0)</f>
        <v>0</v>
      </c>
      <c r="BF221" s="142">
        <f>IF(N221="snížená",J221,0)</f>
        <v>0</v>
      </c>
      <c r="BG221" s="142">
        <f>IF(N221="zákl. přenesená",J221,0)</f>
        <v>0</v>
      </c>
      <c r="BH221" s="142">
        <f>IF(N221="sníž. přenesená",J221,0)</f>
        <v>0</v>
      </c>
      <c r="BI221" s="142">
        <f>IF(N221="nulová",J221,0)</f>
        <v>0</v>
      </c>
      <c r="BJ221" s="16" t="s">
        <v>79</v>
      </c>
      <c r="BK221" s="142">
        <f>ROUND(I221*H221,2)</f>
        <v>0</v>
      </c>
      <c r="BL221" s="16" t="s">
        <v>311</v>
      </c>
      <c r="BM221" s="141" t="s">
        <v>3233</v>
      </c>
    </row>
    <row r="222" spans="2:47" s="1" customFormat="1" ht="19.2">
      <c r="B222" s="31"/>
      <c r="D222" s="143" t="s">
        <v>219</v>
      </c>
      <c r="F222" s="144" t="s">
        <v>1888</v>
      </c>
      <c r="I222" s="145"/>
      <c r="L222" s="31"/>
      <c r="M222" s="146"/>
      <c r="T222" s="52"/>
      <c r="AT222" s="16" t="s">
        <v>219</v>
      </c>
      <c r="AU222" s="16" t="s">
        <v>81</v>
      </c>
    </row>
    <row r="223" spans="2:47" s="1" customFormat="1" ht="10.2">
      <c r="B223" s="31"/>
      <c r="D223" s="147" t="s">
        <v>221</v>
      </c>
      <c r="F223" s="148" t="s">
        <v>1889</v>
      </c>
      <c r="I223" s="145"/>
      <c r="L223" s="31"/>
      <c r="M223" s="146"/>
      <c r="T223" s="52"/>
      <c r="AT223" s="16" t="s">
        <v>221</v>
      </c>
      <c r="AU223" s="16" t="s">
        <v>81</v>
      </c>
    </row>
    <row r="224" spans="2:65" s="1" customFormat="1" ht="24.15" customHeight="1">
      <c r="B224" s="31"/>
      <c r="C224" s="130" t="s">
        <v>457</v>
      </c>
      <c r="D224" s="130" t="s">
        <v>212</v>
      </c>
      <c r="E224" s="131" t="s">
        <v>1890</v>
      </c>
      <c r="F224" s="132" t="s">
        <v>1891</v>
      </c>
      <c r="G224" s="133" t="s">
        <v>269</v>
      </c>
      <c r="H224" s="134">
        <v>17.4</v>
      </c>
      <c r="I224" s="135"/>
      <c r="J224" s="136">
        <f>ROUND(I224*H224,2)</f>
        <v>0</v>
      </c>
      <c r="K224" s="132" t="s">
        <v>216</v>
      </c>
      <c r="L224" s="31"/>
      <c r="M224" s="137" t="s">
        <v>19</v>
      </c>
      <c r="N224" s="138" t="s">
        <v>43</v>
      </c>
      <c r="P224" s="139">
        <f>O224*H224</f>
        <v>0</v>
      </c>
      <c r="Q224" s="139">
        <v>2E-05</v>
      </c>
      <c r="R224" s="139">
        <f>Q224*H224</f>
        <v>0.000348</v>
      </c>
      <c r="S224" s="139">
        <v>0</v>
      </c>
      <c r="T224" s="140">
        <f>S224*H224</f>
        <v>0</v>
      </c>
      <c r="AR224" s="141" t="s">
        <v>311</v>
      </c>
      <c r="AT224" s="141" t="s">
        <v>212</v>
      </c>
      <c r="AU224" s="141" t="s">
        <v>81</v>
      </c>
      <c r="AY224" s="16" t="s">
        <v>210</v>
      </c>
      <c r="BE224" s="142">
        <f>IF(N224="základní",J224,0)</f>
        <v>0</v>
      </c>
      <c r="BF224" s="142">
        <f>IF(N224="snížená",J224,0)</f>
        <v>0</v>
      </c>
      <c r="BG224" s="142">
        <f>IF(N224="zákl. přenesená",J224,0)</f>
        <v>0</v>
      </c>
      <c r="BH224" s="142">
        <f>IF(N224="sníž. přenesená",J224,0)</f>
        <v>0</v>
      </c>
      <c r="BI224" s="142">
        <f>IF(N224="nulová",J224,0)</f>
        <v>0</v>
      </c>
      <c r="BJ224" s="16" t="s">
        <v>79</v>
      </c>
      <c r="BK224" s="142">
        <f>ROUND(I224*H224,2)</f>
        <v>0</v>
      </c>
      <c r="BL224" s="16" t="s">
        <v>311</v>
      </c>
      <c r="BM224" s="141" t="s">
        <v>3234</v>
      </c>
    </row>
    <row r="225" spans="2:47" s="1" customFormat="1" ht="19.2">
      <c r="B225" s="31"/>
      <c r="D225" s="143" t="s">
        <v>219</v>
      </c>
      <c r="F225" s="144" t="s">
        <v>1893</v>
      </c>
      <c r="I225" s="145"/>
      <c r="L225" s="31"/>
      <c r="M225" s="146"/>
      <c r="T225" s="52"/>
      <c r="AT225" s="16" t="s">
        <v>219</v>
      </c>
      <c r="AU225" s="16" t="s">
        <v>81</v>
      </c>
    </row>
    <row r="226" spans="2:47" s="1" customFormat="1" ht="10.2">
      <c r="B226" s="31"/>
      <c r="D226" s="147" t="s">
        <v>221</v>
      </c>
      <c r="F226" s="148" t="s">
        <v>1894</v>
      </c>
      <c r="I226" s="145"/>
      <c r="L226" s="31"/>
      <c r="M226" s="146"/>
      <c r="T226" s="52"/>
      <c r="AT226" s="16" t="s">
        <v>221</v>
      </c>
      <c r="AU226" s="16" t="s">
        <v>81</v>
      </c>
    </row>
    <row r="227" spans="2:63" s="11" customFormat="1" ht="22.8" customHeight="1">
      <c r="B227" s="118"/>
      <c r="D227" s="119" t="s">
        <v>71</v>
      </c>
      <c r="E227" s="128" t="s">
        <v>573</v>
      </c>
      <c r="F227" s="128" t="s">
        <v>574</v>
      </c>
      <c r="I227" s="121"/>
      <c r="J227" s="129">
        <f>BK227</f>
        <v>0</v>
      </c>
      <c r="L227" s="118"/>
      <c r="M227" s="123"/>
      <c r="P227" s="124">
        <f>SUM(P228:P262)</f>
        <v>0</v>
      </c>
      <c r="R227" s="124">
        <f>SUM(R228:R262)</f>
        <v>0.12886</v>
      </c>
      <c r="T227" s="125">
        <f>SUM(T228:T262)</f>
        <v>0</v>
      </c>
      <c r="AR227" s="119" t="s">
        <v>81</v>
      </c>
      <c r="AT227" s="126" t="s">
        <v>71</v>
      </c>
      <c r="AU227" s="126" t="s">
        <v>79</v>
      </c>
      <c r="AY227" s="119" t="s">
        <v>210</v>
      </c>
      <c r="BK227" s="127">
        <f>SUM(BK228:BK262)</f>
        <v>0</v>
      </c>
    </row>
    <row r="228" spans="2:65" s="1" customFormat="1" ht="24.15" customHeight="1">
      <c r="B228" s="31"/>
      <c r="C228" s="130" t="s">
        <v>466</v>
      </c>
      <c r="D228" s="130" t="s">
        <v>212</v>
      </c>
      <c r="E228" s="131" t="s">
        <v>2835</v>
      </c>
      <c r="F228" s="132" t="s">
        <v>2836</v>
      </c>
      <c r="G228" s="133" t="s">
        <v>578</v>
      </c>
      <c r="H228" s="134">
        <v>1</v>
      </c>
      <c r="I228" s="135"/>
      <c r="J228" s="136">
        <f>ROUND(I228*H228,2)</f>
        <v>0</v>
      </c>
      <c r="K228" s="132" t="s">
        <v>216</v>
      </c>
      <c r="L228" s="31"/>
      <c r="M228" s="137" t="s">
        <v>19</v>
      </c>
      <c r="N228" s="138" t="s">
        <v>43</v>
      </c>
      <c r="P228" s="139">
        <f>O228*H228</f>
        <v>0</v>
      </c>
      <c r="Q228" s="139">
        <v>0.01374</v>
      </c>
      <c r="R228" s="139">
        <f>Q228*H228</f>
        <v>0.01374</v>
      </c>
      <c r="S228" s="139">
        <v>0</v>
      </c>
      <c r="T228" s="140">
        <f>S228*H228</f>
        <v>0</v>
      </c>
      <c r="AR228" s="141" t="s">
        <v>311</v>
      </c>
      <c r="AT228" s="141" t="s">
        <v>212</v>
      </c>
      <c r="AU228" s="141" t="s">
        <v>81</v>
      </c>
      <c r="AY228" s="16" t="s">
        <v>210</v>
      </c>
      <c r="BE228" s="142">
        <f>IF(N228="základní",J228,0)</f>
        <v>0</v>
      </c>
      <c r="BF228" s="142">
        <f>IF(N228="snížená",J228,0)</f>
        <v>0</v>
      </c>
      <c r="BG228" s="142">
        <f>IF(N228="zákl. přenesená",J228,0)</f>
        <v>0</v>
      </c>
      <c r="BH228" s="142">
        <f>IF(N228="sníž. přenesená",J228,0)</f>
        <v>0</v>
      </c>
      <c r="BI228" s="142">
        <f>IF(N228="nulová",J228,0)</f>
        <v>0</v>
      </c>
      <c r="BJ228" s="16" t="s">
        <v>79</v>
      </c>
      <c r="BK228" s="142">
        <f>ROUND(I228*H228,2)</f>
        <v>0</v>
      </c>
      <c r="BL228" s="16" t="s">
        <v>311</v>
      </c>
      <c r="BM228" s="141" t="s">
        <v>3235</v>
      </c>
    </row>
    <row r="229" spans="2:47" s="1" customFormat="1" ht="19.2">
      <c r="B229" s="31"/>
      <c r="D229" s="143" t="s">
        <v>219</v>
      </c>
      <c r="F229" s="144" t="s">
        <v>2838</v>
      </c>
      <c r="I229" s="145"/>
      <c r="L229" s="31"/>
      <c r="M229" s="146"/>
      <c r="T229" s="52"/>
      <c r="AT229" s="16" t="s">
        <v>219</v>
      </c>
      <c r="AU229" s="16" t="s">
        <v>81</v>
      </c>
    </row>
    <row r="230" spans="2:47" s="1" customFormat="1" ht="10.2">
      <c r="B230" s="31"/>
      <c r="D230" s="147" t="s">
        <v>221</v>
      </c>
      <c r="F230" s="148" t="s">
        <v>2839</v>
      </c>
      <c r="I230" s="145"/>
      <c r="L230" s="31"/>
      <c r="M230" s="146"/>
      <c r="T230" s="52"/>
      <c r="AT230" s="16" t="s">
        <v>221</v>
      </c>
      <c r="AU230" s="16" t="s">
        <v>81</v>
      </c>
    </row>
    <row r="231" spans="2:65" s="1" customFormat="1" ht="24.15" customHeight="1">
      <c r="B231" s="31"/>
      <c r="C231" s="130" t="s">
        <v>469</v>
      </c>
      <c r="D231" s="130" t="s">
        <v>212</v>
      </c>
      <c r="E231" s="131" t="s">
        <v>2844</v>
      </c>
      <c r="F231" s="132" t="s">
        <v>2845</v>
      </c>
      <c r="G231" s="133" t="s">
        <v>578</v>
      </c>
      <c r="H231" s="134">
        <v>1</v>
      </c>
      <c r="I231" s="135"/>
      <c r="J231" s="136">
        <f>ROUND(I231*H231,2)</f>
        <v>0</v>
      </c>
      <c r="K231" s="132" t="s">
        <v>216</v>
      </c>
      <c r="L231" s="31"/>
      <c r="M231" s="137" t="s">
        <v>19</v>
      </c>
      <c r="N231" s="138" t="s">
        <v>43</v>
      </c>
      <c r="P231" s="139">
        <f>O231*H231</f>
        <v>0</v>
      </c>
      <c r="Q231" s="139">
        <v>0.01497</v>
      </c>
      <c r="R231" s="139">
        <f>Q231*H231</f>
        <v>0.01497</v>
      </c>
      <c r="S231" s="139">
        <v>0</v>
      </c>
      <c r="T231" s="140">
        <f>S231*H231</f>
        <v>0</v>
      </c>
      <c r="AR231" s="141" t="s">
        <v>311</v>
      </c>
      <c r="AT231" s="141" t="s">
        <v>212</v>
      </c>
      <c r="AU231" s="141" t="s">
        <v>81</v>
      </c>
      <c r="AY231" s="16" t="s">
        <v>210</v>
      </c>
      <c r="BE231" s="142">
        <f>IF(N231="základní",J231,0)</f>
        <v>0</v>
      </c>
      <c r="BF231" s="142">
        <f>IF(N231="snížená",J231,0)</f>
        <v>0</v>
      </c>
      <c r="BG231" s="142">
        <f>IF(N231="zákl. přenesená",J231,0)</f>
        <v>0</v>
      </c>
      <c r="BH231" s="142">
        <f>IF(N231="sníž. přenesená",J231,0)</f>
        <v>0</v>
      </c>
      <c r="BI231" s="142">
        <f>IF(N231="nulová",J231,0)</f>
        <v>0</v>
      </c>
      <c r="BJ231" s="16" t="s">
        <v>79</v>
      </c>
      <c r="BK231" s="142">
        <f>ROUND(I231*H231,2)</f>
        <v>0</v>
      </c>
      <c r="BL231" s="16" t="s">
        <v>311</v>
      </c>
      <c r="BM231" s="141" t="s">
        <v>3236</v>
      </c>
    </row>
    <row r="232" spans="2:47" s="1" customFormat="1" ht="28.8">
      <c r="B232" s="31"/>
      <c r="D232" s="143" t="s">
        <v>219</v>
      </c>
      <c r="F232" s="144" t="s">
        <v>2847</v>
      </c>
      <c r="I232" s="145"/>
      <c r="L232" s="31"/>
      <c r="M232" s="146"/>
      <c r="T232" s="52"/>
      <c r="AT232" s="16" t="s">
        <v>219</v>
      </c>
      <c r="AU232" s="16" t="s">
        <v>81</v>
      </c>
    </row>
    <row r="233" spans="2:47" s="1" customFormat="1" ht="10.2">
      <c r="B233" s="31"/>
      <c r="D233" s="147" t="s">
        <v>221</v>
      </c>
      <c r="F233" s="148" t="s">
        <v>2848</v>
      </c>
      <c r="I233" s="145"/>
      <c r="L233" s="31"/>
      <c r="M233" s="146"/>
      <c r="T233" s="52"/>
      <c r="AT233" s="16" t="s">
        <v>221</v>
      </c>
      <c r="AU233" s="16" t="s">
        <v>81</v>
      </c>
    </row>
    <row r="234" spans="2:65" s="1" customFormat="1" ht="24.15" customHeight="1">
      <c r="B234" s="31"/>
      <c r="C234" s="130" t="s">
        <v>477</v>
      </c>
      <c r="D234" s="130" t="s">
        <v>212</v>
      </c>
      <c r="E234" s="131" t="s">
        <v>1920</v>
      </c>
      <c r="F234" s="132" t="s">
        <v>1921</v>
      </c>
      <c r="G234" s="133" t="s">
        <v>578</v>
      </c>
      <c r="H234" s="134">
        <v>1</v>
      </c>
      <c r="I234" s="135"/>
      <c r="J234" s="136">
        <f>ROUND(I234*H234,2)</f>
        <v>0</v>
      </c>
      <c r="K234" s="132" t="s">
        <v>216</v>
      </c>
      <c r="L234" s="31"/>
      <c r="M234" s="137" t="s">
        <v>19</v>
      </c>
      <c r="N234" s="138" t="s">
        <v>43</v>
      </c>
      <c r="P234" s="139">
        <f>O234*H234</f>
        <v>0</v>
      </c>
      <c r="Q234" s="139">
        <v>0.00052</v>
      </c>
      <c r="R234" s="139">
        <f>Q234*H234</f>
        <v>0.00052</v>
      </c>
      <c r="S234" s="139">
        <v>0</v>
      </c>
      <c r="T234" s="140">
        <f>S234*H234</f>
        <v>0</v>
      </c>
      <c r="AR234" s="141" t="s">
        <v>311</v>
      </c>
      <c r="AT234" s="141" t="s">
        <v>212</v>
      </c>
      <c r="AU234" s="141" t="s">
        <v>81</v>
      </c>
      <c r="AY234" s="16" t="s">
        <v>210</v>
      </c>
      <c r="BE234" s="142">
        <f>IF(N234="základní",J234,0)</f>
        <v>0</v>
      </c>
      <c r="BF234" s="142">
        <f>IF(N234="snížená",J234,0)</f>
        <v>0</v>
      </c>
      <c r="BG234" s="142">
        <f>IF(N234="zákl. přenesená",J234,0)</f>
        <v>0</v>
      </c>
      <c r="BH234" s="142">
        <f>IF(N234="sníž. přenesená",J234,0)</f>
        <v>0</v>
      </c>
      <c r="BI234" s="142">
        <f>IF(N234="nulová",J234,0)</f>
        <v>0</v>
      </c>
      <c r="BJ234" s="16" t="s">
        <v>79</v>
      </c>
      <c r="BK234" s="142">
        <f>ROUND(I234*H234,2)</f>
        <v>0</v>
      </c>
      <c r="BL234" s="16" t="s">
        <v>311</v>
      </c>
      <c r="BM234" s="141" t="s">
        <v>3237</v>
      </c>
    </row>
    <row r="235" spans="2:47" s="1" customFormat="1" ht="19.2">
      <c r="B235" s="31"/>
      <c r="D235" s="143" t="s">
        <v>219</v>
      </c>
      <c r="F235" s="144" t="s">
        <v>1923</v>
      </c>
      <c r="I235" s="145"/>
      <c r="L235" s="31"/>
      <c r="M235" s="146"/>
      <c r="T235" s="52"/>
      <c r="AT235" s="16" t="s">
        <v>219</v>
      </c>
      <c r="AU235" s="16" t="s">
        <v>81</v>
      </c>
    </row>
    <row r="236" spans="2:47" s="1" customFormat="1" ht="10.2">
      <c r="B236" s="31"/>
      <c r="D236" s="147" t="s">
        <v>221</v>
      </c>
      <c r="F236" s="148" t="s">
        <v>1924</v>
      </c>
      <c r="I236" s="145"/>
      <c r="L236" s="31"/>
      <c r="M236" s="146"/>
      <c r="T236" s="52"/>
      <c r="AT236" s="16" t="s">
        <v>221</v>
      </c>
      <c r="AU236" s="16" t="s">
        <v>81</v>
      </c>
    </row>
    <row r="237" spans="2:65" s="1" customFormat="1" ht="33" customHeight="1">
      <c r="B237" s="31"/>
      <c r="C237" s="130" t="s">
        <v>484</v>
      </c>
      <c r="D237" s="130" t="s">
        <v>212</v>
      </c>
      <c r="E237" s="131" t="s">
        <v>1925</v>
      </c>
      <c r="F237" s="132" t="s">
        <v>1926</v>
      </c>
      <c r="G237" s="133" t="s">
        <v>578</v>
      </c>
      <c r="H237" s="134">
        <v>1</v>
      </c>
      <c r="I237" s="135"/>
      <c r="J237" s="136">
        <f>ROUND(I237*H237,2)</f>
        <v>0</v>
      </c>
      <c r="K237" s="132" t="s">
        <v>216</v>
      </c>
      <c r="L237" s="31"/>
      <c r="M237" s="137" t="s">
        <v>19</v>
      </c>
      <c r="N237" s="138" t="s">
        <v>43</v>
      </c>
      <c r="P237" s="139">
        <f>O237*H237</f>
        <v>0</v>
      </c>
      <c r="Q237" s="139">
        <v>0.00493</v>
      </c>
      <c r="R237" s="139">
        <f>Q237*H237</f>
        <v>0.00493</v>
      </c>
      <c r="S237" s="139">
        <v>0</v>
      </c>
      <c r="T237" s="140">
        <f>S237*H237</f>
        <v>0</v>
      </c>
      <c r="AR237" s="141" t="s">
        <v>311</v>
      </c>
      <c r="AT237" s="141" t="s">
        <v>212</v>
      </c>
      <c r="AU237" s="141" t="s">
        <v>81</v>
      </c>
      <c r="AY237" s="16" t="s">
        <v>210</v>
      </c>
      <c r="BE237" s="142">
        <f>IF(N237="základní",J237,0)</f>
        <v>0</v>
      </c>
      <c r="BF237" s="142">
        <f>IF(N237="snížená",J237,0)</f>
        <v>0</v>
      </c>
      <c r="BG237" s="142">
        <f>IF(N237="zákl. přenesená",J237,0)</f>
        <v>0</v>
      </c>
      <c r="BH237" s="142">
        <f>IF(N237="sníž. přenesená",J237,0)</f>
        <v>0</v>
      </c>
      <c r="BI237" s="142">
        <f>IF(N237="nulová",J237,0)</f>
        <v>0</v>
      </c>
      <c r="BJ237" s="16" t="s">
        <v>79</v>
      </c>
      <c r="BK237" s="142">
        <f>ROUND(I237*H237,2)</f>
        <v>0</v>
      </c>
      <c r="BL237" s="16" t="s">
        <v>311</v>
      </c>
      <c r="BM237" s="141" t="s">
        <v>3238</v>
      </c>
    </row>
    <row r="238" spans="2:47" s="1" customFormat="1" ht="28.8">
      <c r="B238" s="31"/>
      <c r="D238" s="143" t="s">
        <v>219</v>
      </c>
      <c r="F238" s="144" t="s">
        <v>1928</v>
      </c>
      <c r="I238" s="145"/>
      <c r="L238" s="31"/>
      <c r="M238" s="146"/>
      <c r="T238" s="52"/>
      <c r="AT238" s="16" t="s">
        <v>219</v>
      </c>
      <c r="AU238" s="16" t="s">
        <v>81</v>
      </c>
    </row>
    <row r="239" spans="2:47" s="1" customFormat="1" ht="10.2">
      <c r="B239" s="31"/>
      <c r="D239" s="147" t="s">
        <v>221</v>
      </c>
      <c r="F239" s="148" t="s">
        <v>1929</v>
      </c>
      <c r="I239" s="145"/>
      <c r="L239" s="31"/>
      <c r="M239" s="146"/>
      <c r="T239" s="52"/>
      <c r="AT239" s="16" t="s">
        <v>221</v>
      </c>
      <c r="AU239" s="16" t="s">
        <v>81</v>
      </c>
    </row>
    <row r="240" spans="2:65" s="1" customFormat="1" ht="24.15" customHeight="1">
      <c r="B240" s="31"/>
      <c r="C240" s="130" t="s">
        <v>491</v>
      </c>
      <c r="D240" s="130" t="s">
        <v>212</v>
      </c>
      <c r="E240" s="131" t="s">
        <v>2862</v>
      </c>
      <c r="F240" s="132" t="s">
        <v>2863</v>
      </c>
      <c r="G240" s="133" t="s">
        <v>578</v>
      </c>
      <c r="H240" s="134">
        <v>1</v>
      </c>
      <c r="I240" s="135"/>
      <c r="J240" s="136">
        <f>ROUND(I240*H240,2)</f>
        <v>0</v>
      </c>
      <c r="K240" s="132" t="s">
        <v>216</v>
      </c>
      <c r="L240" s="31"/>
      <c r="M240" s="137" t="s">
        <v>19</v>
      </c>
      <c r="N240" s="138" t="s">
        <v>43</v>
      </c>
      <c r="P240" s="139">
        <f>O240*H240</f>
        <v>0</v>
      </c>
      <c r="Q240" s="139">
        <v>0.01475</v>
      </c>
      <c r="R240" s="139">
        <f>Q240*H240</f>
        <v>0.01475</v>
      </c>
      <c r="S240" s="139">
        <v>0</v>
      </c>
      <c r="T240" s="140">
        <f>S240*H240</f>
        <v>0</v>
      </c>
      <c r="AR240" s="141" t="s">
        <v>311</v>
      </c>
      <c r="AT240" s="141" t="s">
        <v>212</v>
      </c>
      <c r="AU240" s="141" t="s">
        <v>81</v>
      </c>
      <c r="AY240" s="16" t="s">
        <v>210</v>
      </c>
      <c r="BE240" s="142">
        <f>IF(N240="základní",J240,0)</f>
        <v>0</v>
      </c>
      <c r="BF240" s="142">
        <f>IF(N240="snížená",J240,0)</f>
        <v>0</v>
      </c>
      <c r="BG240" s="142">
        <f>IF(N240="zákl. přenesená",J240,0)</f>
        <v>0</v>
      </c>
      <c r="BH240" s="142">
        <f>IF(N240="sníž. přenesená",J240,0)</f>
        <v>0</v>
      </c>
      <c r="BI240" s="142">
        <f>IF(N240="nulová",J240,0)</f>
        <v>0</v>
      </c>
      <c r="BJ240" s="16" t="s">
        <v>79</v>
      </c>
      <c r="BK240" s="142">
        <f>ROUND(I240*H240,2)</f>
        <v>0</v>
      </c>
      <c r="BL240" s="16" t="s">
        <v>311</v>
      </c>
      <c r="BM240" s="141" t="s">
        <v>3239</v>
      </c>
    </row>
    <row r="241" spans="2:47" s="1" customFormat="1" ht="19.2">
      <c r="B241" s="31"/>
      <c r="D241" s="143" t="s">
        <v>219</v>
      </c>
      <c r="F241" s="144" t="s">
        <v>2865</v>
      </c>
      <c r="I241" s="145"/>
      <c r="L241" s="31"/>
      <c r="M241" s="146"/>
      <c r="T241" s="52"/>
      <c r="AT241" s="16" t="s">
        <v>219</v>
      </c>
      <c r="AU241" s="16" t="s">
        <v>81</v>
      </c>
    </row>
    <row r="242" spans="2:47" s="1" customFormat="1" ht="10.2">
      <c r="B242" s="31"/>
      <c r="D242" s="147" t="s">
        <v>221</v>
      </c>
      <c r="F242" s="148" t="s">
        <v>2866</v>
      </c>
      <c r="I242" s="145"/>
      <c r="L242" s="31"/>
      <c r="M242" s="146"/>
      <c r="T242" s="52"/>
      <c r="AT242" s="16" t="s">
        <v>221</v>
      </c>
      <c r="AU242" s="16" t="s">
        <v>81</v>
      </c>
    </row>
    <row r="243" spans="2:65" s="1" customFormat="1" ht="24.15" customHeight="1">
      <c r="B243" s="31"/>
      <c r="C243" s="130" t="s">
        <v>496</v>
      </c>
      <c r="D243" s="130" t="s">
        <v>212</v>
      </c>
      <c r="E243" s="131" t="s">
        <v>2868</v>
      </c>
      <c r="F243" s="132" t="s">
        <v>2869</v>
      </c>
      <c r="G243" s="133" t="s">
        <v>578</v>
      </c>
      <c r="H243" s="134">
        <v>1</v>
      </c>
      <c r="I243" s="135"/>
      <c r="J243" s="136">
        <f>ROUND(I243*H243,2)</f>
        <v>0</v>
      </c>
      <c r="K243" s="132" t="s">
        <v>216</v>
      </c>
      <c r="L243" s="31"/>
      <c r="M243" s="137" t="s">
        <v>19</v>
      </c>
      <c r="N243" s="138" t="s">
        <v>43</v>
      </c>
      <c r="P243" s="139">
        <f>O243*H243</f>
        <v>0</v>
      </c>
      <c r="Q243" s="139">
        <v>0.07234</v>
      </c>
      <c r="R243" s="139">
        <f>Q243*H243</f>
        <v>0.07234</v>
      </c>
      <c r="S243" s="139">
        <v>0</v>
      </c>
      <c r="T243" s="140">
        <f>S243*H243</f>
        <v>0</v>
      </c>
      <c r="AR243" s="141" t="s">
        <v>311</v>
      </c>
      <c r="AT243" s="141" t="s">
        <v>212</v>
      </c>
      <c r="AU243" s="141" t="s">
        <v>81</v>
      </c>
      <c r="AY243" s="16" t="s">
        <v>210</v>
      </c>
      <c r="BE243" s="142">
        <f>IF(N243="základní",J243,0)</f>
        <v>0</v>
      </c>
      <c r="BF243" s="142">
        <f>IF(N243="snížená",J243,0)</f>
        <v>0</v>
      </c>
      <c r="BG243" s="142">
        <f>IF(N243="zákl. přenesená",J243,0)</f>
        <v>0</v>
      </c>
      <c r="BH243" s="142">
        <f>IF(N243="sníž. přenesená",J243,0)</f>
        <v>0</v>
      </c>
      <c r="BI243" s="142">
        <f>IF(N243="nulová",J243,0)</f>
        <v>0</v>
      </c>
      <c r="BJ243" s="16" t="s">
        <v>79</v>
      </c>
      <c r="BK243" s="142">
        <f>ROUND(I243*H243,2)</f>
        <v>0</v>
      </c>
      <c r="BL243" s="16" t="s">
        <v>311</v>
      </c>
      <c r="BM243" s="141" t="s">
        <v>3240</v>
      </c>
    </row>
    <row r="244" spans="2:47" s="1" customFormat="1" ht="28.8">
      <c r="B244" s="31"/>
      <c r="D244" s="143" t="s">
        <v>219</v>
      </c>
      <c r="F244" s="144" t="s">
        <v>2871</v>
      </c>
      <c r="I244" s="145"/>
      <c r="L244" s="31"/>
      <c r="M244" s="146"/>
      <c r="T244" s="52"/>
      <c r="AT244" s="16" t="s">
        <v>219</v>
      </c>
      <c r="AU244" s="16" t="s">
        <v>81</v>
      </c>
    </row>
    <row r="245" spans="2:47" s="1" customFormat="1" ht="10.2">
      <c r="B245" s="31"/>
      <c r="D245" s="147" t="s">
        <v>221</v>
      </c>
      <c r="F245" s="148" t="s">
        <v>2872</v>
      </c>
      <c r="I245" s="145"/>
      <c r="L245" s="31"/>
      <c r="M245" s="146"/>
      <c r="T245" s="52"/>
      <c r="AT245" s="16" t="s">
        <v>221</v>
      </c>
      <c r="AU245" s="16" t="s">
        <v>81</v>
      </c>
    </row>
    <row r="246" spans="2:65" s="1" customFormat="1" ht="24.15" customHeight="1">
      <c r="B246" s="31"/>
      <c r="C246" s="130" t="s">
        <v>500</v>
      </c>
      <c r="D246" s="130" t="s">
        <v>212</v>
      </c>
      <c r="E246" s="131" t="s">
        <v>1940</v>
      </c>
      <c r="F246" s="132" t="s">
        <v>1941</v>
      </c>
      <c r="G246" s="133" t="s">
        <v>578</v>
      </c>
      <c r="H246" s="134">
        <v>5</v>
      </c>
      <c r="I246" s="135"/>
      <c r="J246" s="136">
        <f>ROUND(I246*H246,2)</f>
        <v>0</v>
      </c>
      <c r="K246" s="132" t="s">
        <v>216</v>
      </c>
      <c r="L246" s="31"/>
      <c r="M246" s="137" t="s">
        <v>19</v>
      </c>
      <c r="N246" s="138" t="s">
        <v>43</v>
      </c>
      <c r="P246" s="139">
        <f>O246*H246</f>
        <v>0</v>
      </c>
      <c r="Q246" s="139">
        <v>0.00024</v>
      </c>
      <c r="R246" s="139">
        <f>Q246*H246</f>
        <v>0.0012000000000000001</v>
      </c>
      <c r="S246" s="139">
        <v>0</v>
      </c>
      <c r="T246" s="140">
        <f>S246*H246</f>
        <v>0</v>
      </c>
      <c r="AR246" s="141" t="s">
        <v>311</v>
      </c>
      <c r="AT246" s="141" t="s">
        <v>212</v>
      </c>
      <c r="AU246" s="141" t="s">
        <v>81</v>
      </c>
      <c r="AY246" s="16" t="s">
        <v>210</v>
      </c>
      <c r="BE246" s="142">
        <f>IF(N246="základní",J246,0)</f>
        <v>0</v>
      </c>
      <c r="BF246" s="142">
        <f>IF(N246="snížená",J246,0)</f>
        <v>0</v>
      </c>
      <c r="BG246" s="142">
        <f>IF(N246="zákl. přenesená",J246,0)</f>
        <v>0</v>
      </c>
      <c r="BH246" s="142">
        <f>IF(N246="sníž. přenesená",J246,0)</f>
        <v>0</v>
      </c>
      <c r="BI246" s="142">
        <f>IF(N246="nulová",J246,0)</f>
        <v>0</v>
      </c>
      <c r="BJ246" s="16" t="s">
        <v>79</v>
      </c>
      <c r="BK246" s="142">
        <f>ROUND(I246*H246,2)</f>
        <v>0</v>
      </c>
      <c r="BL246" s="16" t="s">
        <v>311</v>
      </c>
      <c r="BM246" s="141" t="s">
        <v>3241</v>
      </c>
    </row>
    <row r="247" spans="2:47" s="1" customFormat="1" ht="10.2">
      <c r="B247" s="31"/>
      <c r="D247" s="143" t="s">
        <v>219</v>
      </c>
      <c r="F247" s="144" t="s">
        <v>1943</v>
      </c>
      <c r="I247" s="145"/>
      <c r="L247" s="31"/>
      <c r="M247" s="146"/>
      <c r="T247" s="52"/>
      <c r="AT247" s="16" t="s">
        <v>219</v>
      </c>
      <c r="AU247" s="16" t="s">
        <v>81</v>
      </c>
    </row>
    <row r="248" spans="2:47" s="1" customFormat="1" ht="10.2">
      <c r="B248" s="31"/>
      <c r="D248" s="147" t="s">
        <v>221</v>
      </c>
      <c r="F248" s="148" t="s">
        <v>1944</v>
      </c>
      <c r="I248" s="145"/>
      <c r="L248" s="31"/>
      <c r="M248" s="146"/>
      <c r="T248" s="52"/>
      <c r="AT248" s="16" t="s">
        <v>221</v>
      </c>
      <c r="AU248" s="16" t="s">
        <v>81</v>
      </c>
    </row>
    <row r="249" spans="2:65" s="1" customFormat="1" ht="16.5" customHeight="1">
      <c r="B249" s="31"/>
      <c r="C249" s="130" t="s">
        <v>504</v>
      </c>
      <c r="D249" s="130" t="s">
        <v>212</v>
      </c>
      <c r="E249" s="131" t="s">
        <v>1945</v>
      </c>
      <c r="F249" s="132" t="s">
        <v>1946</v>
      </c>
      <c r="G249" s="133" t="s">
        <v>297</v>
      </c>
      <c r="H249" s="134">
        <v>1</v>
      </c>
      <c r="I249" s="135"/>
      <c r="J249" s="136">
        <f>ROUND(I249*H249,2)</f>
        <v>0</v>
      </c>
      <c r="K249" s="132" t="s">
        <v>216</v>
      </c>
      <c r="L249" s="31"/>
      <c r="M249" s="137" t="s">
        <v>19</v>
      </c>
      <c r="N249" s="138" t="s">
        <v>43</v>
      </c>
      <c r="P249" s="139">
        <f>O249*H249</f>
        <v>0</v>
      </c>
      <c r="Q249" s="139">
        <v>0.00109</v>
      </c>
      <c r="R249" s="139">
        <f>Q249*H249</f>
        <v>0.00109</v>
      </c>
      <c r="S249" s="139">
        <v>0</v>
      </c>
      <c r="T249" s="140">
        <f>S249*H249</f>
        <v>0</v>
      </c>
      <c r="AR249" s="141" t="s">
        <v>311</v>
      </c>
      <c r="AT249" s="141" t="s">
        <v>212</v>
      </c>
      <c r="AU249" s="141" t="s">
        <v>81</v>
      </c>
      <c r="AY249" s="16" t="s">
        <v>210</v>
      </c>
      <c r="BE249" s="142">
        <f>IF(N249="základní",J249,0)</f>
        <v>0</v>
      </c>
      <c r="BF249" s="142">
        <f>IF(N249="snížená",J249,0)</f>
        <v>0</v>
      </c>
      <c r="BG249" s="142">
        <f>IF(N249="zákl. přenesená",J249,0)</f>
        <v>0</v>
      </c>
      <c r="BH249" s="142">
        <f>IF(N249="sníž. přenesená",J249,0)</f>
        <v>0</v>
      </c>
      <c r="BI249" s="142">
        <f>IF(N249="nulová",J249,0)</f>
        <v>0</v>
      </c>
      <c r="BJ249" s="16" t="s">
        <v>79</v>
      </c>
      <c r="BK249" s="142">
        <f>ROUND(I249*H249,2)</f>
        <v>0</v>
      </c>
      <c r="BL249" s="16" t="s">
        <v>311</v>
      </c>
      <c r="BM249" s="141" t="s">
        <v>3242</v>
      </c>
    </row>
    <row r="250" spans="2:47" s="1" customFormat="1" ht="19.2">
      <c r="B250" s="31"/>
      <c r="D250" s="143" t="s">
        <v>219</v>
      </c>
      <c r="F250" s="144" t="s">
        <v>1948</v>
      </c>
      <c r="I250" s="145"/>
      <c r="L250" s="31"/>
      <c r="M250" s="146"/>
      <c r="T250" s="52"/>
      <c r="AT250" s="16" t="s">
        <v>219</v>
      </c>
      <c r="AU250" s="16" t="s">
        <v>81</v>
      </c>
    </row>
    <row r="251" spans="2:47" s="1" customFormat="1" ht="10.2">
      <c r="B251" s="31"/>
      <c r="D251" s="147" t="s">
        <v>221</v>
      </c>
      <c r="F251" s="148" t="s">
        <v>1949</v>
      </c>
      <c r="I251" s="145"/>
      <c r="L251" s="31"/>
      <c r="M251" s="146"/>
      <c r="T251" s="52"/>
      <c r="AT251" s="16" t="s">
        <v>221</v>
      </c>
      <c r="AU251" s="16" t="s">
        <v>81</v>
      </c>
    </row>
    <row r="252" spans="2:65" s="1" customFormat="1" ht="24.15" customHeight="1">
      <c r="B252" s="31"/>
      <c r="C252" s="130" t="s">
        <v>510</v>
      </c>
      <c r="D252" s="130" t="s">
        <v>212</v>
      </c>
      <c r="E252" s="131" t="s">
        <v>2875</v>
      </c>
      <c r="F252" s="132" t="s">
        <v>2876</v>
      </c>
      <c r="G252" s="133" t="s">
        <v>578</v>
      </c>
      <c r="H252" s="134">
        <v>1</v>
      </c>
      <c r="I252" s="135"/>
      <c r="J252" s="136">
        <f>ROUND(I252*H252,2)</f>
        <v>0</v>
      </c>
      <c r="K252" s="132" t="s">
        <v>216</v>
      </c>
      <c r="L252" s="31"/>
      <c r="M252" s="137" t="s">
        <v>19</v>
      </c>
      <c r="N252" s="138" t="s">
        <v>43</v>
      </c>
      <c r="P252" s="139">
        <f>O252*H252</f>
        <v>0</v>
      </c>
      <c r="Q252" s="139">
        <v>0.00172</v>
      </c>
      <c r="R252" s="139">
        <f>Q252*H252</f>
        <v>0.00172</v>
      </c>
      <c r="S252" s="139">
        <v>0</v>
      </c>
      <c r="T252" s="140">
        <f>S252*H252</f>
        <v>0</v>
      </c>
      <c r="AR252" s="141" t="s">
        <v>311</v>
      </c>
      <c r="AT252" s="141" t="s">
        <v>212</v>
      </c>
      <c r="AU252" s="141" t="s">
        <v>81</v>
      </c>
      <c r="AY252" s="16" t="s">
        <v>210</v>
      </c>
      <c r="BE252" s="142">
        <f>IF(N252="základní",J252,0)</f>
        <v>0</v>
      </c>
      <c r="BF252" s="142">
        <f>IF(N252="snížená",J252,0)</f>
        <v>0</v>
      </c>
      <c r="BG252" s="142">
        <f>IF(N252="zákl. přenesená",J252,0)</f>
        <v>0</v>
      </c>
      <c r="BH252" s="142">
        <f>IF(N252="sníž. přenesená",J252,0)</f>
        <v>0</v>
      </c>
      <c r="BI252" s="142">
        <f>IF(N252="nulová",J252,0)</f>
        <v>0</v>
      </c>
      <c r="BJ252" s="16" t="s">
        <v>79</v>
      </c>
      <c r="BK252" s="142">
        <f>ROUND(I252*H252,2)</f>
        <v>0</v>
      </c>
      <c r="BL252" s="16" t="s">
        <v>311</v>
      </c>
      <c r="BM252" s="141" t="s">
        <v>3243</v>
      </c>
    </row>
    <row r="253" spans="2:47" s="1" customFormat="1" ht="19.2">
      <c r="B253" s="31"/>
      <c r="D253" s="143" t="s">
        <v>219</v>
      </c>
      <c r="F253" s="144" t="s">
        <v>2878</v>
      </c>
      <c r="I253" s="145"/>
      <c r="L253" s="31"/>
      <c r="M253" s="146"/>
      <c r="T253" s="52"/>
      <c r="AT253" s="16" t="s">
        <v>219</v>
      </c>
      <c r="AU253" s="16" t="s">
        <v>81</v>
      </c>
    </row>
    <row r="254" spans="2:47" s="1" customFormat="1" ht="10.2">
      <c r="B254" s="31"/>
      <c r="D254" s="147" t="s">
        <v>221</v>
      </c>
      <c r="F254" s="148" t="s">
        <v>2879</v>
      </c>
      <c r="I254" s="145"/>
      <c r="L254" s="31"/>
      <c r="M254" s="146"/>
      <c r="T254" s="52"/>
      <c r="AT254" s="16" t="s">
        <v>221</v>
      </c>
      <c r="AU254" s="16" t="s">
        <v>81</v>
      </c>
    </row>
    <row r="255" spans="2:65" s="1" customFormat="1" ht="24.15" customHeight="1">
      <c r="B255" s="31"/>
      <c r="C255" s="130" t="s">
        <v>516</v>
      </c>
      <c r="D255" s="130" t="s">
        <v>212</v>
      </c>
      <c r="E255" s="131" t="s">
        <v>1960</v>
      </c>
      <c r="F255" s="132" t="s">
        <v>1961</v>
      </c>
      <c r="G255" s="133" t="s">
        <v>578</v>
      </c>
      <c r="H255" s="134">
        <v>1</v>
      </c>
      <c r="I255" s="135"/>
      <c r="J255" s="136">
        <f>ROUND(I255*H255,2)</f>
        <v>0</v>
      </c>
      <c r="K255" s="132" t="s">
        <v>216</v>
      </c>
      <c r="L255" s="31"/>
      <c r="M255" s="137" t="s">
        <v>19</v>
      </c>
      <c r="N255" s="138" t="s">
        <v>43</v>
      </c>
      <c r="P255" s="139">
        <f>O255*H255</f>
        <v>0</v>
      </c>
      <c r="Q255" s="139">
        <v>0.0018</v>
      </c>
      <c r="R255" s="139">
        <f>Q255*H255</f>
        <v>0.0018</v>
      </c>
      <c r="S255" s="139">
        <v>0</v>
      </c>
      <c r="T255" s="140">
        <f>S255*H255</f>
        <v>0</v>
      </c>
      <c r="AR255" s="141" t="s">
        <v>311</v>
      </c>
      <c r="AT255" s="141" t="s">
        <v>212</v>
      </c>
      <c r="AU255" s="141" t="s">
        <v>81</v>
      </c>
      <c r="AY255" s="16" t="s">
        <v>210</v>
      </c>
      <c r="BE255" s="142">
        <f>IF(N255="základní",J255,0)</f>
        <v>0</v>
      </c>
      <c r="BF255" s="142">
        <f>IF(N255="snížená",J255,0)</f>
        <v>0</v>
      </c>
      <c r="BG255" s="142">
        <f>IF(N255="zákl. přenesená",J255,0)</f>
        <v>0</v>
      </c>
      <c r="BH255" s="142">
        <f>IF(N255="sníž. přenesená",J255,0)</f>
        <v>0</v>
      </c>
      <c r="BI255" s="142">
        <f>IF(N255="nulová",J255,0)</f>
        <v>0</v>
      </c>
      <c r="BJ255" s="16" t="s">
        <v>79</v>
      </c>
      <c r="BK255" s="142">
        <f>ROUND(I255*H255,2)</f>
        <v>0</v>
      </c>
      <c r="BL255" s="16" t="s">
        <v>311</v>
      </c>
      <c r="BM255" s="141" t="s">
        <v>3244</v>
      </c>
    </row>
    <row r="256" spans="2:47" s="1" customFormat="1" ht="19.2">
      <c r="B256" s="31"/>
      <c r="D256" s="143" t="s">
        <v>219</v>
      </c>
      <c r="F256" s="144" t="s">
        <v>1963</v>
      </c>
      <c r="I256" s="145"/>
      <c r="L256" s="31"/>
      <c r="M256" s="146"/>
      <c r="T256" s="52"/>
      <c r="AT256" s="16" t="s">
        <v>219</v>
      </c>
      <c r="AU256" s="16" t="s">
        <v>81</v>
      </c>
    </row>
    <row r="257" spans="2:47" s="1" customFormat="1" ht="10.2">
      <c r="B257" s="31"/>
      <c r="D257" s="147" t="s">
        <v>221</v>
      </c>
      <c r="F257" s="148" t="s">
        <v>1964</v>
      </c>
      <c r="I257" s="145"/>
      <c r="L257" s="31"/>
      <c r="M257" s="146"/>
      <c r="T257" s="52"/>
      <c r="AT257" s="16" t="s">
        <v>221</v>
      </c>
      <c r="AU257" s="16" t="s">
        <v>81</v>
      </c>
    </row>
    <row r="258" spans="2:65" s="1" customFormat="1" ht="21.75" customHeight="1">
      <c r="B258" s="31"/>
      <c r="C258" s="130" t="s">
        <v>521</v>
      </c>
      <c r="D258" s="130" t="s">
        <v>212</v>
      </c>
      <c r="E258" s="131" t="s">
        <v>2881</v>
      </c>
      <c r="F258" s="132" t="s">
        <v>2882</v>
      </c>
      <c r="G258" s="133" t="s">
        <v>578</v>
      </c>
      <c r="H258" s="134">
        <v>1</v>
      </c>
      <c r="I258" s="135"/>
      <c r="J258" s="136">
        <f>ROUND(I258*H258,2)</f>
        <v>0</v>
      </c>
      <c r="K258" s="132" t="s">
        <v>216</v>
      </c>
      <c r="L258" s="31"/>
      <c r="M258" s="137" t="s">
        <v>19</v>
      </c>
      <c r="N258" s="138" t="s">
        <v>43</v>
      </c>
      <c r="P258" s="139">
        <f>O258*H258</f>
        <v>0</v>
      </c>
      <c r="Q258" s="139">
        <v>0.0018</v>
      </c>
      <c r="R258" s="139">
        <f>Q258*H258</f>
        <v>0.0018</v>
      </c>
      <c r="S258" s="139">
        <v>0</v>
      </c>
      <c r="T258" s="140">
        <f>S258*H258</f>
        <v>0</v>
      </c>
      <c r="AR258" s="141" t="s">
        <v>311</v>
      </c>
      <c r="AT258" s="141" t="s">
        <v>212</v>
      </c>
      <c r="AU258" s="141" t="s">
        <v>81</v>
      </c>
      <c r="AY258" s="16" t="s">
        <v>210</v>
      </c>
      <c r="BE258" s="142">
        <f>IF(N258="základní",J258,0)</f>
        <v>0</v>
      </c>
      <c r="BF258" s="142">
        <f>IF(N258="snížená",J258,0)</f>
        <v>0</v>
      </c>
      <c r="BG258" s="142">
        <f>IF(N258="zákl. přenesená",J258,0)</f>
        <v>0</v>
      </c>
      <c r="BH258" s="142">
        <f>IF(N258="sníž. přenesená",J258,0)</f>
        <v>0</v>
      </c>
      <c r="BI258" s="142">
        <f>IF(N258="nulová",J258,0)</f>
        <v>0</v>
      </c>
      <c r="BJ258" s="16" t="s">
        <v>79</v>
      </c>
      <c r="BK258" s="142">
        <f>ROUND(I258*H258,2)</f>
        <v>0</v>
      </c>
      <c r="BL258" s="16" t="s">
        <v>311</v>
      </c>
      <c r="BM258" s="141" t="s">
        <v>3245</v>
      </c>
    </row>
    <row r="259" spans="2:47" s="1" customFormat="1" ht="10.2">
      <c r="B259" s="31"/>
      <c r="D259" s="143" t="s">
        <v>219</v>
      </c>
      <c r="F259" s="144" t="s">
        <v>2884</v>
      </c>
      <c r="I259" s="145"/>
      <c r="L259" s="31"/>
      <c r="M259" s="146"/>
      <c r="T259" s="52"/>
      <c r="AT259" s="16" t="s">
        <v>219</v>
      </c>
      <c r="AU259" s="16" t="s">
        <v>81</v>
      </c>
    </row>
    <row r="260" spans="2:47" s="1" customFormat="1" ht="10.2">
      <c r="B260" s="31"/>
      <c r="D260" s="147" t="s">
        <v>221</v>
      </c>
      <c r="F260" s="148" t="s">
        <v>2885</v>
      </c>
      <c r="I260" s="145"/>
      <c r="L260" s="31"/>
      <c r="M260" s="146"/>
      <c r="T260" s="52"/>
      <c r="AT260" s="16" t="s">
        <v>221</v>
      </c>
      <c r="AU260" s="16" t="s">
        <v>81</v>
      </c>
    </row>
    <row r="261" spans="2:65" s="1" customFormat="1" ht="16.5" customHeight="1">
      <c r="B261" s="31"/>
      <c r="C261" s="130" t="s">
        <v>529</v>
      </c>
      <c r="D261" s="130" t="s">
        <v>212</v>
      </c>
      <c r="E261" s="131" t="s">
        <v>2886</v>
      </c>
      <c r="F261" s="132" t="s">
        <v>2887</v>
      </c>
      <c r="G261" s="133" t="s">
        <v>297</v>
      </c>
      <c r="H261" s="134">
        <v>1</v>
      </c>
      <c r="I261" s="135"/>
      <c r="J261" s="136">
        <f>ROUND(I261*H261,2)</f>
        <v>0</v>
      </c>
      <c r="K261" s="132" t="s">
        <v>19</v>
      </c>
      <c r="L261" s="31"/>
      <c r="M261" s="137" t="s">
        <v>19</v>
      </c>
      <c r="N261" s="138" t="s">
        <v>43</v>
      </c>
      <c r="P261" s="139">
        <f>O261*H261</f>
        <v>0</v>
      </c>
      <c r="Q261" s="139">
        <v>0</v>
      </c>
      <c r="R261" s="139">
        <f>Q261*H261</f>
        <v>0</v>
      </c>
      <c r="S261" s="139">
        <v>0</v>
      </c>
      <c r="T261" s="140">
        <f>S261*H261</f>
        <v>0</v>
      </c>
      <c r="AR261" s="141" t="s">
        <v>311</v>
      </c>
      <c r="AT261" s="141" t="s">
        <v>212</v>
      </c>
      <c r="AU261" s="141" t="s">
        <v>81</v>
      </c>
      <c r="AY261" s="16" t="s">
        <v>210</v>
      </c>
      <c r="BE261" s="142">
        <f>IF(N261="základní",J261,0)</f>
        <v>0</v>
      </c>
      <c r="BF261" s="142">
        <f>IF(N261="snížená",J261,0)</f>
        <v>0</v>
      </c>
      <c r="BG261" s="142">
        <f>IF(N261="zákl. přenesená",J261,0)</f>
        <v>0</v>
      </c>
      <c r="BH261" s="142">
        <f>IF(N261="sníž. přenesená",J261,0)</f>
        <v>0</v>
      </c>
      <c r="BI261" s="142">
        <f>IF(N261="nulová",J261,0)</f>
        <v>0</v>
      </c>
      <c r="BJ261" s="16" t="s">
        <v>79</v>
      </c>
      <c r="BK261" s="142">
        <f>ROUND(I261*H261,2)</f>
        <v>0</v>
      </c>
      <c r="BL261" s="16" t="s">
        <v>311</v>
      </c>
      <c r="BM261" s="141" t="s">
        <v>3246</v>
      </c>
    </row>
    <row r="262" spans="2:47" s="1" customFormat="1" ht="10.2">
      <c r="B262" s="31"/>
      <c r="D262" s="143" t="s">
        <v>219</v>
      </c>
      <c r="F262" s="144" t="s">
        <v>2887</v>
      </c>
      <c r="I262" s="145"/>
      <c r="L262" s="31"/>
      <c r="M262" s="177"/>
      <c r="N262" s="178"/>
      <c r="O262" s="178"/>
      <c r="P262" s="178"/>
      <c r="Q262" s="178"/>
      <c r="R262" s="178"/>
      <c r="S262" s="178"/>
      <c r="T262" s="179"/>
      <c r="AT262" s="16" t="s">
        <v>219</v>
      </c>
      <c r="AU262" s="16" t="s">
        <v>81</v>
      </c>
    </row>
    <row r="263" spans="2:12" s="1" customFormat="1" ht="6.9" customHeight="1">
      <c r="B263" s="40"/>
      <c r="C263" s="41"/>
      <c r="D263" s="41"/>
      <c r="E263" s="41"/>
      <c r="F263" s="41"/>
      <c r="G263" s="41"/>
      <c r="H263" s="41"/>
      <c r="I263" s="41"/>
      <c r="J263" s="41"/>
      <c r="K263" s="41"/>
      <c r="L263" s="31"/>
    </row>
  </sheetData>
  <sheetProtection algorithmName="SHA-512" hashValue="KqPjn/Aa9dXPd4RBmrvXT3SXQ0od335ywwK1m2GfbCY1+qRjt/MCRppTMctiymyf+dkjkmCUkQrCsMztD5zL5g==" saltValue="TXbyCRZwJ6GSezZkN9MTLOhZbL1Uhm5fVHunm089NEOEYtvy+g6QedvACbbdbmZLglJZidinOrSKBU+pmXrdVg==" spinCount="100000" sheet="1" objects="1" scenarios="1" formatColumns="0" formatRows="0" autoFilter="0"/>
  <autoFilter ref="C95:K262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1" r:id="rId1" display="https://podminky.urs.cz/item/CS_URS_2023_02/132212131"/>
    <hyperlink ref="F105" r:id="rId2" display="https://podminky.urs.cz/item/CS_URS_2023_02/132251102"/>
    <hyperlink ref="F108" r:id="rId3" display="https://podminky.urs.cz/item/CS_URS_2023_02/133212811"/>
    <hyperlink ref="F111" r:id="rId4" display="https://podminky.urs.cz/item/CS_URS_2023_02/162211311"/>
    <hyperlink ref="F114" r:id="rId5" display="https://podminky.urs.cz/item/CS_URS_2023_02/162651112"/>
    <hyperlink ref="F117" r:id="rId6" display="https://podminky.urs.cz/item/CS_URS_2023_02/171201231"/>
    <hyperlink ref="F122" r:id="rId7" display="https://podminky.urs.cz/item/CS_URS_2023_02/174111101"/>
    <hyperlink ref="F125" r:id="rId8" display="https://podminky.urs.cz/item/CS_URS_2023_02/175111101"/>
    <hyperlink ref="F132" r:id="rId9" display="https://podminky.urs.cz/item/CS_URS_2023_02/451572111"/>
    <hyperlink ref="F136" r:id="rId10" display="https://podminky.urs.cz/item/CS_URS_2023_02/631312141"/>
    <hyperlink ref="F141" r:id="rId11" display="https://podminky.urs.cz/item/CS_URS_2023_02/965042131"/>
    <hyperlink ref="F145" r:id="rId12" display="https://podminky.urs.cz/item/CS_URS_2023_02/977311112"/>
    <hyperlink ref="F149" r:id="rId13" display="https://podminky.urs.cz/item/CS_URS_2023_02/997013501"/>
    <hyperlink ref="F152" r:id="rId14" display="https://podminky.urs.cz/item/CS_URS_2023_02/997013509"/>
    <hyperlink ref="F156" r:id="rId15" display="https://podminky.urs.cz/item/CS_URS_2023_02/997013631"/>
    <hyperlink ref="F160" r:id="rId16" display="https://podminky.urs.cz/item/CS_URS_2023_02/998011001"/>
    <hyperlink ref="F165" r:id="rId17" display="https://podminky.urs.cz/item/CS_URS_2023_02/721173401"/>
    <hyperlink ref="F168" r:id="rId18" display="https://podminky.urs.cz/item/CS_URS_2023_02/721174043"/>
    <hyperlink ref="F171" r:id="rId19" display="https://podminky.urs.cz/item/CS_URS_2023_02/721174045"/>
    <hyperlink ref="F174" r:id="rId20" display="https://podminky.urs.cz/item/CS_URS_2023_02/721194104"/>
    <hyperlink ref="F177" r:id="rId21" display="https://podminky.urs.cz/item/CS_URS_2023_02/721194105"/>
    <hyperlink ref="F180" r:id="rId22" display="https://podminky.urs.cz/item/CS_URS_2023_02/721194109"/>
    <hyperlink ref="F183" r:id="rId23" display="https://podminky.urs.cz/item/CS_URS_2023_02/721290111"/>
    <hyperlink ref="F187" r:id="rId24" display="https://podminky.urs.cz/item/CS_URS_2023_02/722174002"/>
    <hyperlink ref="F190" r:id="rId25" display="https://podminky.urs.cz/item/CS_URS_2023_02/722174003"/>
    <hyperlink ref="F193" r:id="rId26" display="https://podminky.urs.cz/item/CS_URS_2023_02/722174022"/>
    <hyperlink ref="F196" r:id="rId27" display="https://podminky.urs.cz/item/CS_URS_2023_02/722181231"/>
    <hyperlink ref="F199" r:id="rId28" display="https://podminky.urs.cz/item/CS_URS_2023_02/722181232"/>
    <hyperlink ref="F202" r:id="rId29" display="https://podminky.urs.cz/item/CS_URS_2023_02/722181251"/>
    <hyperlink ref="F205" r:id="rId30" display="https://podminky.urs.cz/item/CS_URS_2023_02/722190901"/>
    <hyperlink ref="F208" r:id="rId31" display="https://podminky.urs.cz/item/CS_URS_2023_02/722220151"/>
    <hyperlink ref="F211" r:id="rId32" display="https://podminky.urs.cz/item/CS_URS_2023_02/722230102"/>
    <hyperlink ref="F214" r:id="rId33" display="https://podminky.urs.cz/item/CS_URS_2023_02/722230103"/>
    <hyperlink ref="F217" r:id="rId34" display="https://podminky.urs.cz/item/CS_URS_2023_02/722230113"/>
    <hyperlink ref="F220" r:id="rId35" display="https://podminky.urs.cz/item/CS_URS_2023_02/722231143"/>
    <hyperlink ref="F223" r:id="rId36" display="https://podminky.urs.cz/item/CS_URS_2023_02/722290234"/>
    <hyperlink ref="F226" r:id="rId37" display="https://podminky.urs.cz/item/CS_URS_2023_02/722290246"/>
    <hyperlink ref="F230" r:id="rId38" display="https://podminky.urs.cz/item/CS_URS_2023_02/725112015"/>
    <hyperlink ref="F233" r:id="rId39" display="https://podminky.urs.cz/item/CS_URS_2023_02/725211602"/>
    <hyperlink ref="F236" r:id="rId40" display="https://podminky.urs.cz/item/CS_URS_2023_02/725291621"/>
    <hyperlink ref="F239" r:id="rId41" display="https://podminky.urs.cz/item/CS_URS_2023_02/725311121"/>
    <hyperlink ref="F242" r:id="rId42" display="https://podminky.urs.cz/item/CS_URS_2023_02/725331111"/>
    <hyperlink ref="F245" r:id="rId43" display="https://podminky.urs.cz/item/CS_URS_2023_02/725532124"/>
    <hyperlink ref="F248" r:id="rId44" display="https://podminky.urs.cz/item/CS_URS_2023_02/725813111"/>
    <hyperlink ref="F251" r:id="rId45" display="https://podminky.urs.cz/item/CS_URS_2023_02/725813112"/>
    <hyperlink ref="F254" r:id="rId46" display="https://podminky.urs.cz/item/CS_URS_2023_02/725821312"/>
    <hyperlink ref="F257" r:id="rId47" display="https://podminky.urs.cz/item/CS_URS_2023_02/725821325"/>
    <hyperlink ref="F260" r:id="rId48" display="https://podminky.urs.cz/item/CS_URS_2023_02/7258226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15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140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2914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3247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1982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>Město Nový Bor</v>
      </c>
      <c r="I17" s="26" t="s">
        <v>28</v>
      </c>
      <c r="J17" s="24" t="str">
        <f>IF('Rekapitulace stavby'!AN11="","",'Rekapitulace stavby'!AN11)</f>
        <v/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>R. Voce</v>
      </c>
      <c r="I23" s="26" t="s">
        <v>28</v>
      </c>
      <c r="J23" s="24" t="str">
        <f>IF('Rekapitulace stavby'!AN17="","",'Rekapitulace stavby'!AN17)</f>
        <v/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>J. Nešněra</v>
      </c>
      <c r="I26" s="26" t="s">
        <v>28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ROUND(J86,2)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ROUND((SUM(BE86:BE151)),2)</f>
        <v>0</v>
      </c>
      <c r="I35" s="92">
        <v>0.21</v>
      </c>
      <c r="J35" s="82">
        <f>ROUND(((SUM(BE86:BE151))*I35),2)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ROUND((SUM(BF86:BF151)),2)</f>
        <v>0</v>
      </c>
      <c r="I36" s="92">
        <v>0.12</v>
      </c>
      <c r="J36" s="82">
        <f>ROUND(((SUM(BF86:BF151))*I36),2)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ROUND((SUM(BG86:BG151)),2)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ROUND((SUM(BH86:BH151)),2)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ROUND((SUM(BI86:BI151)),2)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2914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03e - elektro 3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J86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1983</v>
      </c>
      <c r="E64" s="104"/>
      <c r="F64" s="104"/>
      <c r="G64" s="104"/>
      <c r="H64" s="104"/>
      <c r="I64" s="104"/>
      <c r="J64" s="105">
        <f>J87</f>
        <v>0</v>
      </c>
      <c r="L64" s="102"/>
    </row>
    <row r="65" spans="2:12" s="1" customFormat="1" ht="21.75" customHeight="1">
      <c r="B65" s="31"/>
      <c r="L65" s="31"/>
    </row>
    <row r="66" spans="2:12" s="1" customFormat="1" ht="6.9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1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1"/>
    </row>
    <row r="71" spans="2:12" s="1" customFormat="1" ht="24.9" customHeight="1">
      <c r="B71" s="31"/>
      <c r="C71" s="20" t="s">
        <v>195</v>
      </c>
      <c r="L71" s="31"/>
    </row>
    <row r="72" spans="2:12" s="1" customFormat="1" ht="6.9" customHeight="1">
      <c r="B72" s="31"/>
      <c r="L72" s="31"/>
    </row>
    <row r="73" spans="2:12" s="1" customFormat="1" ht="12" customHeight="1">
      <c r="B73" s="31"/>
      <c r="C73" s="26" t="s">
        <v>16</v>
      </c>
      <c r="L73" s="31"/>
    </row>
    <row r="74" spans="2:12" s="1" customFormat="1" ht="16.5" customHeight="1">
      <c r="B74" s="31"/>
      <c r="E74" s="306" t="str">
        <f>E7</f>
        <v>Multifunkční centrum při ZŠ Gen. Svobody Arnultovice rev.1</v>
      </c>
      <c r="F74" s="307"/>
      <c r="G74" s="307"/>
      <c r="H74" s="307"/>
      <c r="L74" s="31"/>
    </row>
    <row r="75" spans="2:12" ht="12" customHeight="1">
      <c r="B75" s="19"/>
      <c r="C75" s="26" t="s">
        <v>160</v>
      </c>
      <c r="L75" s="19"/>
    </row>
    <row r="76" spans="2:12" s="1" customFormat="1" ht="16.5" customHeight="1">
      <c r="B76" s="31"/>
      <c r="E76" s="306" t="s">
        <v>2914</v>
      </c>
      <c r="F76" s="308"/>
      <c r="G76" s="308"/>
      <c r="H76" s="308"/>
      <c r="L76" s="31"/>
    </row>
    <row r="77" spans="2:12" s="1" customFormat="1" ht="12" customHeight="1">
      <c r="B77" s="31"/>
      <c r="C77" s="26" t="s">
        <v>162</v>
      </c>
      <c r="L77" s="31"/>
    </row>
    <row r="78" spans="2:12" s="1" customFormat="1" ht="16.5" customHeight="1">
      <c r="B78" s="31"/>
      <c r="E78" s="272" t="str">
        <f>E11</f>
        <v>03e - elektro 3</v>
      </c>
      <c r="F78" s="308"/>
      <c r="G78" s="308"/>
      <c r="H78" s="308"/>
      <c r="L78" s="31"/>
    </row>
    <row r="79" spans="2:12" s="1" customFormat="1" ht="6.9" customHeight="1">
      <c r="B79" s="31"/>
      <c r="L79" s="31"/>
    </row>
    <row r="80" spans="2:12" s="1" customFormat="1" ht="12" customHeight="1">
      <c r="B80" s="31"/>
      <c r="C80" s="26" t="s">
        <v>21</v>
      </c>
      <c r="F80" s="24" t="str">
        <f>F14</f>
        <v xml:space="preserve"> </v>
      </c>
      <c r="I80" s="26" t="s">
        <v>23</v>
      </c>
      <c r="J80" s="48" t="str">
        <f>IF(J14="","",J14)</f>
        <v>22. 12. 2023</v>
      </c>
      <c r="L80" s="31"/>
    </row>
    <row r="81" spans="2:12" s="1" customFormat="1" ht="6.9" customHeight="1">
      <c r="B81" s="31"/>
      <c r="L81" s="31"/>
    </row>
    <row r="82" spans="2:12" s="1" customFormat="1" ht="15.15" customHeight="1">
      <c r="B82" s="31"/>
      <c r="C82" s="26" t="s">
        <v>25</v>
      </c>
      <c r="F82" s="24" t="str">
        <f>E17</f>
        <v>Město Nový Bor</v>
      </c>
      <c r="I82" s="26" t="s">
        <v>31</v>
      </c>
      <c r="J82" s="29" t="str">
        <f>E23</f>
        <v>R. Voce</v>
      </c>
      <c r="L82" s="31"/>
    </row>
    <row r="83" spans="2:12" s="1" customFormat="1" ht="15.15" customHeight="1">
      <c r="B83" s="31"/>
      <c r="C83" s="26" t="s">
        <v>29</v>
      </c>
      <c r="F83" s="24" t="str">
        <f>IF(E20="","",E20)</f>
        <v>Vyplň údaj</v>
      </c>
      <c r="I83" s="26" t="s">
        <v>34</v>
      </c>
      <c r="J83" s="29" t="str">
        <f>E26</f>
        <v>J. Nešněra</v>
      </c>
      <c r="L83" s="31"/>
    </row>
    <row r="84" spans="2:12" s="1" customFormat="1" ht="10.35" customHeight="1">
      <c r="B84" s="31"/>
      <c r="L84" s="31"/>
    </row>
    <row r="85" spans="2:20" s="10" customFormat="1" ht="29.25" customHeight="1">
      <c r="B85" s="110"/>
      <c r="C85" s="111" t="s">
        <v>196</v>
      </c>
      <c r="D85" s="112" t="s">
        <v>57</v>
      </c>
      <c r="E85" s="112" t="s">
        <v>53</v>
      </c>
      <c r="F85" s="112" t="s">
        <v>54</v>
      </c>
      <c r="G85" s="112" t="s">
        <v>197</v>
      </c>
      <c r="H85" s="112" t="s">
        <v>198</v>
      </c>
      <c r="I85" s="112" t="s">
        <v>199</v>
      </c>
      <c r="J85" s="112" t="s">
        <v>166</v>
      </c>
      <c r="K85" s="113" t="s">
        <v>200</v>
      </c>
      <c r="L85" s="110"/>
      <c r="M85" s="55" t="s">
        <v>19</v>
      </c>
      <c r="N85" s="56" t="s">
        <v>42</v>
      </c>
      <c r="O85" s="56" t="s">
        <v>201</v>
      </c>
      <c r="P85" s="56" t="s">
        <v>202</v>
      </c>
      <c r="Q85" s="56" t="s">
        <v>203</v>
      </c>
      <c r="R85" s="56" t="s">
        <v>204</v>
      </c>
      <c r="S85" s="56" t="s">
        <v>205</v>
      </c>
      <c r="T85" s="57" t="s">
        <v>206</v>
      </c>
    </row>
    <row r="86" spans="2:63" s="1" customFormat="1" ht="22.8" customHeight="1">
      <c r="B86" s="31"/>
      <c r="C86" s="60" t="s">
        <v>207</v>
      </c>
      <c r="J86" s="114">
        <f>BK86</f>
        <v>0</v>
      </c>
      <c r="L86" s="31"/>
      <c r="M86" s="58"/>
      <c r="N86" s="49"/>
      <c r="O86" s="49"/>
      <c r="P86" s="115">
        <f>P87</f>
        <v>0</v>
      </c>
      <c r="Q86" s="49"/>
      <c r="R86" s="115">
        <f>R87</f>
        <v>0</v>
      </c>
      <c r="S86" s="49"/>
      <c r="T86" s="116">
        <f>T87</f>
        <v>0</v>
      </c>
      <c r="AT86" s="16" t="s">
        <v>71</v>
      </c>
      <c r="AU86" s="16" t="s">
        <v>167</v>
      </c>
      <c r="BK86" s="117">
        <f>BK87</f>
        <v>0</v>
      </c>
    </row>
    <row r="87" spans="2:63" s="11" customFormat="1" ht="25.95" customHeight="1">
      <c r="B87" s="118"/>
      <c r="D87" s="119" t="s">
        <v>71</v>
      </c>
      <c r="E87" s="120" t="s">
        <v>1984</v>
      </c>
      <c r="F87" s="120" t="s">
        <v>1985</v>
      </c>
      <c r="I87" s="121"/>
      <c r="J87" s="122">
        <f>BK87</f>
        <v>0</v>
      </c>
      <c r="L87" s="118"/>
      <c r="M87" s="123"/>
      <c r="P87" s="124">
        <f>SUM(P88:P151)</f>
        <v>0</v>
      </c>
      <c r="R87" s="124">
        <f>SUM(R88:R151)</f>
        <v>0</v>
      </c>
      <c r="T87" s="125">
        <f>SUM(T88:T151)</f>
        <v>0</v>
      </c>
      <c r="AR87" s="119" t="s">
        <v>79</v>
      </c>
      <c r="AT87" s="126" t="s">
        <v>71</v>
      </c>
      <c r="AU87" s="126" t="s">
        <v>72</v>
      </c>
      <c r="AY87" s="119" t="s">
        <v>210</v>
      </c>
      <c r="BK87" s="127">
        <f>SUM(BK88:BK151)</f>
        <v>0</v>
      </c>
    </row>
    <row r="88" spans="2:65" s="1" customFormat="1" ht="16.5" customHeight="1">
      <c r="B88" s="31"/>
      <c r="C88" s="130" t="s">
        <v>79</v>
      </c>
      <c r="D88" s="130" t="s">
        <v>212</v>
      </c>
      <c r="E88" s="131" t="s">
        <v>1986</v>
      </c>
      <c r="F88" s="132" t="s">
        <v>1987</v>
      </c>
      <c r="G88" s="133" t="s">
        <v>269</v>
      </c>
      <c r="H88" s="134">
        <v>60</v>
      </c>
      <c r="I88" s="135"/>
      <c r="J88" s="136">
        <f>ROUND(I88*H88,2)</f>
        <v>0</v>
      </c>
      <c r="K88" s="132" t="s">
        <v>19</v>
      </c>
      <c r="L88" s="31"/>
      <c r="M88" s="137" t="s">
        <v>19</v>
      </c>
      <c r="N88" s="138" t="s">
        <v>43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217</v>
      </c>
      <c r="AT88" s="141" t="s">
        <v>212</v>
      </c>
      <c r="AU88" s="141" t="s">
        <v>79</v>
      </c>
      <c r="AY88" s="16" t="s">
        <v>210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6" t="s">
        <v>79</v>
      </c>
      <c r="BK88" s="142">
        <f>ROUND(I88*H88,2)</f>
        <v>0</v>
      </c>
      <c r="BL88" s="16" t="s">
        <v>217</v>
      </c>
      <c r="BM88" s="141" t="s">
        <v>81</v>
      </c>
    </row>
    <row r="89" spans="2:47" s="1" customFormat="1" ht="10.2">
      <c r="B89" s="31"/>
      <c r="D89" s="143" t="s">
        <v>219</v>
      </c>
      <c r="F89" s="144" t="s">
        <v>1987</v>
      </c>
      <c r="I89" s="145"/>
      <c r="L89" s="31"/>
      <c r="M89" s="146"/>
      <c r="T89" s="52"/>
      <c r="AT89" s="16" t="s">
        <v>219</v>
      </c>
      <c r="AU89" s="16" t="s">
        <v>79</v>
      </c>
    </row>
    <row r="90" spans="2:65" s="1" customFormat="1" ht="16.5" customHeight="1">
      <c r="B90" s="31"/>
      <c r="C90" s="130" t="s">
        <v>81</v>
      </c>
      <c r="D90" s="130" t="s">
        <v>212</v>
      </c>
      <c r="E90" s="131" t="s">
        <v>1988</v>
      </c>
      <c r="F90" s="132" t="s">
        <v>1989</v>
      </c>
      <c r="G90" s="133" t="s">
        <v>269</v>
      </c>
      <c r="H90" s="134">
        <v>100</v>
      </c>
      <c r="I90" s="135"/>
      <c r="J90" s="136">
        <f>ROUND(I90*H90,2)</f>
        <v>0</v>
      </c>
      <c r="K90" s="132" t="s">
        <v>19</v>
      </c>
      <c r="L90" s="31"/>
      <c r="M90" s="137" t="s">
        <v>19</v>
      </c>
      <c r="N90" s="138" t="s">
        <v>43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41" t="s">
        <v>217</v>
      </c>
      <c r="AT90" s="141" t="s">
        <v>212</v>
      </c>
      <c r="AU90" s="141" t="s">
        <v>79</v>
      </c>
      <c r="AY90" s="16" t="s">
        <v>210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79</v>
      </c>
      <c r="BK90" s="142">
        <f>ROUND(I90*H90,2)</f>
        <v>0</v>
      </c>
      <c r="BL90" s="16" t="s">
        <v>217</v>
      </c>
      <c r="BM90" s="141" t="s">
        <v>217</v>
      </c>
    </row>
    <row r="91" spans="2:47" s="1" customFormat="1" ht="10.2">
      <c r="B91" s="31"/>
      <c r="D91" s="143" t="s">
        <v>219</v>
      </c>
      <c r="F91" s="144" t="s">
        <v>1989</v>
      </c>
      <c r="I91" s="145"/>
      <c r="L91" s="31"/>
      <c r="M91" s="146"/>
      <c r="T91" s="52"/>
      <c r="AT91" s="16" t="s">
        <v>219</v>
      </c>
      <c r="AU91" s="16" t="s">
        <v>79</v>
      </c>
    </row>
    <row r="92" spans="2:65" s="1" customFormat="1" ht="16.5" customHeight="1">
      <c r="B92" s="31"/>
      <c r="C92" s="130" t="s">
        <v>234</v>
      </c>
      <c r="D92" s="130" t="s">
        <v>212</v>
      </c>
      <c r="E92" s="131" t="s">
        <v>1990</v>
      </c>
      <c r="F92" s="132" t="s">
        <v>1991</v>
      </c>
      <c r="G92" s="133" t="s">
        <v>269</v>
      </c>
      <c r="H92" s="134">
        <v>129</v>
      </c>
      <c r="I92" s="135"/>
      <c r="J92" s="136">
        <f>ROUND(I92*H92,2)</f>
        <v>0</v>
      </c>
      <c r="K92" s="132" t="s">
        <v>19</v>
      </c>
      <c r="L92" s="31"/>
      <c r="M92" s="137" t="s">
        <v>19</v>
      </c>
      <c r="N92" s="138" t="s">
        <v>43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217</v>
      </c>
      <c r="AT92" s="141" t="s">
        <v>212</v>
      </c>
      <c r="AU92" s="141" t="s">
        <v>79</v>
      </c>
      <c r="AY92" s="16" t="s">
        <v>210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6" t="s">
        <v>79</v>
      </c>
      <c r="BK92" s="142">
        <f>ROUND(I92*H92,2)</f>
        <v>0</v>
      </c>
      <c r="BL92" s="16" t="s">
        <v>217</v>
      </c>
      <c r="BM92" s="141" t="s">
        <v>246</v>
      </c>
    </row>
    <row r="93" spans="2:47" s="1" customFormat="1" ht="10.2">
      <c r="B93" s="31"/>
      <c r="D93" s="143" t="s">
        <v>219</v>
      </c>
      <c r="F93" s="144" t="s">
        <v>1991</v>
      </c>
      <c r="I93" s="145"/>
      <c r="L93" s="31"/>
      <c r="M93" s="146"/>
      <c r="T93" s="52"/>
      <c r="AT93" s="16" t="s">
        <v>219</v>
      </c>
      <c r="AU93" s="16" t="s">
        <v>79</v>
      </c>
    </row>
    <row r="94" spans="2:65" s="1" customFormat="1" ht="16.5" customHeight="1">
      <c r="B94" s="31"/>
      <c r="C94" s="130" t="s">
        <v>217</v>
      </c>
      <c r="D94" s="130" t="s">
        <v>212</v>
      </c>
      <c r="E94" s="131" t="s">
        <v>1994</v>
      </c>
      <c r="F94" s="132" t="s">
        <v>1995</v>
      </c>
      <c r="G94" s="133" t="s">
        <v>269</v>
      </c>
      <c r="H94" s="134">
        <v>20</v>
      </c>
      <c r="I94" s="135"/>
      <c r="J94" s="136">
        <f>ROUND(I94*H94,2)</f>
        <v>0</v>
      </c>
      <c r="K94" s="132" t="s">
        <v>19</v>
      </c>
      <c r="L94" s="31"/>
      <c r="M94" s="137" t="s">
        <v>19</v>
      </c>
      <c r="N94" s="138" t="s">
        <v>43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217</v>
      </c>
      <c r="AT94" s="141" t="s">
        <v>212</v>
      </c>
      <c r="AU94" s="141" t="s">
        <v>79</v>
      </c>
      <c r="AY94" s="16" t="s">
        <v>210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79</v>
      </c>
      <c r="BK94" s="142">
        <f>ROUND(I94*H94,2)</f>
        <v>0</v>
      </c>
      <c r="BL94" s="16" t="s">
        <v>217</v>
      </c>
      <c r="BM94" s="141" t="s">
        <v>243</v>
      </c>
    </row>
    <row r="95" spans="2:47" s="1" customFormat="1" ht="10.2">
      <c r="B95" s="31"/>
      <c r="D95" s="143" t="s">
        <v>219</v>
      </c>
      <c r="F95" s="144" t="s">
        <v>1995</v>
      </c>
      <c r="I95" s="145"/>
      <c r="L95" s="31"/>
      <c r="M95" s="146"/>
      <c r="T95" s="52"/>
      <c r="AT95" s="16" t="s">
        <v>219</v>
      </c>
      <c r="AU95" s="16" t="s">
        <v>79</v>
      </c>
    </row>
    <row r="96" spans="2:65" s="1" customFormat="1" ht="16.5" customHeight="1">
      <c r="B96" s="31"/>
      <c r="C96" s="130" t="s">
        <v>225</v>
      </c>
      <c r="D96" s="130" t="s">
        <v>212</v>
      </c>
      <c r="E96" s="131" t="s">
        <v>1996</v>
      </c>
      <c r="F96" s="132" t="s">
        <v>1997</v>
      </c>
      <c r="G96" s="133" t="s">
        <v>269</v>
      </c>
      <c r="H96" s="134">
        <v>100</v>
      </c>
      <c r="I96" s="135"/>
      <c r="J96" s="136">
        <f>ROUND(I96*H96,2)</f>
        <v>0</v>
      </c>
      <c r="K96" s="132" t="s">
        <v>19</v>
      </c>
      <c r="L96" s="31"/>
      <c r="M96" s="137" t="s">
        <v>19</v>
      </c>
      <c r="N96" s="138" t="s">
        <v>43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217</v>
      </c>
      <c r="AT96" s="141" t="s">
        <v>212</v>
      </c>
      <c r="AU96" s="141" t="s">
        <v>79</v>
      </c>
      <c r="AY96" s="16" t="s">
        <v>210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79</v>
      </c>
      <c r="BK96" s="142">
        <f>ROUND(I96*H96,2)</f>
        <v>0</v>
      </c>
      <c r="BL96" s="16" t="s">
        <v>217</v>
      </c>
      <c r="BM96" s="141" t="s">
        <v>277</v>
      </c>
    </row>
    <row r="97" spans="2:47" s="1" customFormat="1" ht="10.2">
      <c r="B97" s="31"/>
      <c r="D97" s="143" t="s">
        <v>219</v>
      </c>
      <c r="F97" s="144" t="s">
        <v>1997</v>
      </c>
      <c r="I97" s="145"/>
      <c r="L97" s="31"/>
      <c r="M97" s="146"/>
      <c r="T97" s="52"/>
      <c r="AT97" s="16" t="s">
        <v>219</v>
      </c>
      <c r="AU97" s="16" t="s">
        <v>79</v>
      </c>
    </row>
    <row r="98" spans="2:65" s="1" customFormat="1" ht="24.15" customHeight="1">
      <c r="B98" s="31"/>
      <c r="C98" s="130" t="s">
        <v>246</v>
      </c>
      <c r="D98" s="130" t="s">
        <v>212</v>
      </c>
      <c r="E98" s="131" t="s">
        <v>1998</v>
      </c>
      <c r="F98" s="132" t="s">
        <v>1999</v>
      </c>
      <c r="G98" s="133" t="s">
        <v>269</v>
      </c>
      <c r="H98" s="134">
        <v>50</v>
      </c>
      <c r="I98" s="135"/>
      <c r="J98" s="136">
        <f>ROUND(I98*H98,2)</f>
        <v>0</v>
      </c>
      <c r="K98" s="132" t="s">
        <v>19</v>
      </c>
      <c r="L98" s="31"/>
      <c r="M98" s="137" t="s">
        <v>19</v>
      </c>
      <c r="N98" s="138" t="s">
        <v>43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217</v>
      </c>
      <c r="AT98" s="141" t="s">
        <v>212</v>
      </c>
      <c r="AU98" s="141" t="s">
        <v>79</v>
      </c>
      <c r="AY98" s="16" t="s">
        <v>210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79</v>
      </c>
      <c r="BK98" s="142">
        <f>ROUND(I98*H98,2)</f>
        <v>0</v>
      </c>
      <c r="BL98" s="16" t="s">
        <v>217</v>
      </c>
      <c r="BM98" s="141" t="s">
        <v>8</v>
      </c>
    </row>
    <row r="99" spans="2:47" s="1" customFormat="1" ht="10.2">
      <c r="B99" s="31"/>
      <c r="D99" s="143" t="s">
        <v>219</v>
      </c>
      <c r="F99" s="144" t="s">
        <v>1999</v>
      </c>
      <c r="I99" s="145"/>
      <c r="L99" s="31"/>
      <c r="M99" s="146"/>
      <c r="T99" s="52"/>
      <c r="AT99" s="16" t="s">
        <v>219</v>
      </c>
      <c r="AU99" s="16" t="s">
        <v>79</v>
      </c>
    </row>
    <row r="100" spans="2:65" s="1" customFormat="1" ht="16.5" customHeight="1">
      <c r="B100" s="31"/>
      <c r="C100" s="130" t="s">
        <v>259</v>
      </c>
      <c r="D100" s="130" t="s">
        <v>212</v>
      </c>
      <c r="E100" s="131" t="s">
        <v>2000</v>
      </c>
      <c r="F100" s="132" t="s">
        <v>2001</v>
      </c>
      <c r="G100" s="133" t="s">
        <v>2002</v>
      </c>
      <c r="H100" s="134">
        <v>2</v>
      </c>
      <c r="I100" s="135"/>
      <c r="J100" s="136">
        <f>ROUND(I100*H100,2)</f>
        <v>0</v>
      </c>
      <c r="K100" s="132" t="s">
        <v>19</v>
      </c>
      <c r="L100" s="31"/>
      <c r="M100" s="137" t="s">
        <v>19</v>
      </c>
      <c r="N100" s="138" t="s">
        <v>43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217</v>
      </c>
      <c r="AT100" s="141" t="s">
        <v>212</v>
      </c>
      <c r="AU100" s="141" t="s">
        <v>79</v>
      </c>
      <c r="AY100" s="16" t="s">
        <v>210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79</v>
      </c>
      <c r="BK100" s="142">
        <f>ROUND(I100*H100,2)</f>
        <v>0</v>
      </c>
      <c r="BL100" s="16" t="s">
        <v>217</v>
      </c>
      <c r="BM100" s="141" t="s">
        <v>301</v>
      </c>
    </row>
    <row r="101" spans="2:47" s="1" customFormat="1" ht="10.2">
      <c r="B101" s="31"/>
      <c r="D101" s="143" t="s">
        <v>219</v>
      </c>
      <c r="F101" s="144" t="s">
        <v>2001</v>
      </c>
      <c r="I101" s="145"/>
      <c r="L101" s="31"/>
      <c r="M101" s="146"/>
      <c r="T101" s="52"/>
      <c r="AT101" s="16" t="s">
        <v>219</v>
      </c>
      <c r="AU101" s="16" t="s">
        <v>79</v>
      </c>
    </row>
    <row r="102" spans="2:65" s="1" customFormat="1" ht="16.5" customHeight="1">
      <c r="B102" s="31"/>
      <c r="C102" s="130" t="s">
        <v>243</v>
      </c>
      <c r="D102" s="130" t="s">
        <v>212</v>
      </c>
      <c r="E102" s="131" t="s">
        <v>2003</v>
      </c>
      <c r="F102" s="132" t="s">
        <v>2004</v>
      </c>
      <c r="G102" s="133" t="s">
        <v>2002</v>
      </c>
      <c r="H102" s="134">
        <v>1</v>
      </c>
      <c r="I102" s="135"/>
      <c r="J102" s="136">
        <f>ROUND(I102*H102,2)</f>
        <v>0</v>
      </c>
      <c r="K102" s="132" t="s">
        <v>19</v>
      </c>
      <c r="L102" s="31"/>
      <c r="M102" s="137" t="s">
        <v>19</v>
      </c>
      <c r="N102" s="138" t="s">
        <v>43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217</v>
      </c>
      <c r="AT102" s="141" t="s">
        <v>212</v>
      </c>
      <c r="AU102" s="141" t="s">
        <v>79</v>
      </c>
      <c r="AY102" s="16" t="s">
        <v>210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79</v>
      </c>
      <c r="BK102" s="142">
        <f>ROUND(I102*H102,2)</f>
        <v>0</v>
      </c>
      <c r="BL102" s="16" t="s">
        <v>217</v>
      </c>
      <c r="BM102" s="141" t="s">
        <v>311</v>
      </c>
    </row>
    <row r="103" spans="2:47" s="1" customFormat="1" ht="10.2">
      <c r="B103" s="31"/>
      <c r="D103" s="143" t="s">
        <v>219</v>
      </c>
      <c r="F103" s="144" t="s">
        <v>2004</v>
      </c>
      <c r="I103" s="145"/>
      <c r="L103" s="31"/>
      <c r="M103" s="146"/>
      <c r="T103" s="52"/>
      <c r="AT103" s="16" t="s">
        <v>219</v>
      </c>
      <c r="AU103" s="16" t="s">
        <v>79</v>
      </c>
    </row>
    <row r="104" spans="2:65" s="1" customFormat="1" ht="16.5" customHeight="1">
      <c r="B104" s="31"/>
      <c r="C104" s="130" t="s">
        <v>265</v>
      </c>
      <c r="D104" s="130" t="s">
        <v>212</v>
      </c>
      <c r="E104" s="131" t="s">
        <v>2005</v>
      </c>
      <c r="F104" s="132" t="s">
        <v>2006</v>
      </c>
      <c r="G104" s="133" t="s">
        <v>2002</v>
      </c>
      <c r="H104" s="134">
        <v>1</v>
      </c>
      <c r="I104" s="135"/>
      <c r="J104" s="136">
        <f>ROUND(I104*H104,2)</f>
        <v>0</v>
      </c>
      <c r="K104" s="132" t="s">
        <v>19</v>
      </c>
      <c r="L104" s="31"/>
      <c r="M104" s="137" t="s">
        <v>19</v>
      </c>
      <c r="N104" s="138" t="s">
        <v>43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217</v>
      </c>
      <c r="AT104" s="141" t="s">
        <v>212</v>
      </c>
      <c r="AU104" s="141" t="s">
        <v>79</v>
      </c>
      <c r="AY104" s="16" t="s">
        <v>210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6" t="s">
        <v>79</v>
      </c>
      <c r="BK104" s="142">
        <f>ROUND(I104*H104,2)</f>
        <v>0</v>
      </c>
      <c r="BL104" s="16" t="s">
        <v>217</v>
      </c>
      <c r="BM104" s="141" t="s">
        <v>329</v>
      </c>
    </row>
    <row r="105" spans="2:47" s="1" customFormat="1" ht="10.2">
      <c r="B105" s="31"/>
      <c r="D105" s="143" t="s">
        <v>219</v>
      </c>
      <c r="F105" s="144" t="s">
        <v>2006</v>
      </c>
      <c r="I105" s="145"/>
      <c r="L105" s="31"/>
      <c r="M105" s="146"/>
      <c r="T105" s="52"/>
      <c r="AT105" s="16" t="s">
        <v>219</v>
      </c>
      <c r="AU105" s="16" t="s">
        <v>79</v>
      </c>
    </row>
    <row r="106" spans="2:65" s="1" customFormat="1" ht="16.5" customHeight="1">
      <c r="B106" s="31"/>
      <c r="C106" s="130" t="s">
        <v>277</v>
      </c>
      <c r="D106" s="130" t="s">
        <v>212</v>
      </c>
      <c r="E106" s="131" t="s">
        <v>2007</v>
      </c>
      <c r="F106" s="132" t="s">
        <v>2008</v>
      </c>
      <c r="G106" s="133" t="s">
        <v>2002</v>
      </c>
      <c r="H106" s="134">
        <v>1</v>
      </c>
      <c r="I106" s="135"/>
      <c r="J106" s="136">
        <f>ROUND(I106*H106,2)</f>
        <v>0</v>
      </c>
      <c r="K106" s="132" t="s">
        <v>19</v>
      </c>
      <c r="L106" s="31"/>
      <c r="M106" s="137" t="s">
        <v>19</v>
      </c>
      <c r="N106" s="138" t="s">
        <v>43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217</v>
      </c>
      <c r="AT106" s="141" t="s">
        <v>212</v>
      </c>
      <c r="AU106" s="141" t="s">
        <v>79</v>
      </c>
      <c r="AY106" s="16" t="s">
        <v>210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79</v>
      </c>
      <c r="BK106" s="142">
        <f>ROUND(I106*H106,2)</f>
        <v>0</v>
      </c>
      <c r="BL106" s="16" t="s">
        <v>217</v>
      </c>
      <c r="BM106" s="141" t="s">
        <v>343</v>
      </c>
    </row>
    <row r="107" spans="2:47" s="1" customFormat="1" ht="10.2">
      <c r="B107" s="31"/>
      <c r="D107" s="143" t="s">
        <v>219</v>
      </c>
      <c r="F107" s="144" t="s">
        <v>2008</v>
      </c>
      <c r="I107" s="145"/>
      <c r="L107" s="31"/>
      <c r="M107" s="146"/>
      <c r="T107" s="52"/>
      <c r="AT107" s="16" t="s">
        <v>219</v>
      </c>
      <c r="AU107" s="16" t="s">
        <v>79</v>
      </c>
    </row>
    <row r="108" spans="2:65" s="1" customFormat="1" ht="16.5" customHeight="1">
      <c r="B108" s="31"/>
      <c r="C108" s="130" t="s">
        <v>283</v>
      </c>
      <c r="D108" s="130" t="s">
        <v>212</v>
      </c>
      <c r="E108" s="131" t="s">
        <v>2009</v>
      </c>
      <c r="F108" s="132" t="s">
        <v>2010</v>
      </c>
      <c r="G108" s="133" t="s">
        <v>2002</v>
      </c>
      <c r="H108" s="134">
        <v>1</v>
      </c>
      <c r="I108" s="135"/>
      <c r="J108" s="136">
        <f>ROUND(I108*H108,2)</f>
        <v>0</v>
      </c>
      <c r="K108" s="132" t="s">
        <v>19</v>
      </c>
      <c r="L108" s="31"/>
      <c r="M108" s="137" t="s">
        <v>19</v>
      </c>
      <c r="N108" s="138" t="s">
        <v>43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217</v>
      </c>
      <c r="AT108" s="141" t="s">
        <v>212</v>
      </c>
      <c r="AU108" s="141" t="s">
        <v>79</v>
      </c>
      <c r="AY108" s="16" t="s">
        <v>210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79</v>
      </c>
      <c r="BK108" s="142">
        <f>ROUND(I108*H108,2)</f>
        <v>0</v>
      </c>
      <c r="BL108" s="16" t="s">
        <v>217</v>
      </c>
      <c r="BM108" s="141" t="s">
        <v>354</v>
      </c>
    </row>
    <row r="109" spans="2:47" s="1" customFormat="1" ht="10.2">
      <c r="B109" s="31"/>
      <c r="D109" s="143" t="s">
        <v>219</v>
      </c>
      <c r="F109" s="144" t="s">
        <v>2010</v>
      </c>
      <c r="I109" s="145"/>
      <c r="L109" s="31"/>
      <c r="M109" s="146"/>
      <c r="T109" s="52"/>
      <c r="AT109" s="16" t="s">
        <v>219</v>
      </c>
      <c r="AU109" s="16" t="s">
        <v>79</v>
      </c>
    </row>
    <row r="110" spans="2:65" s="1" customFormat="1" ht="24.15" customHeight="1">
      <c r="B110" s="31"/>
      <c r="C110" s="130" t="s">
        <v>8</v>
      </c>
      <c r="D110" s="130" t="s">
        <v>212</v>
      </c>
      <c r="E110" s="131" t="s">
        <v>2011</v>
      </c>
      <c r="F110" s="132" t="s">
        <v>2012</v>
      </c>
      <c r="G110" s="133" t="s">
        <v>2002</v>
      </c>
      <c r="H110" s="134">
        <v>9</v>
      </c>
      <c r="I110" s="135"/>
      <c r="J110" s="136">
        <f>ROUND(I110*H110,2)</f>
        <v>0</v>
      </c>
      <c r="K110" s="132" t="s">
        <v>19</v>
      </c>
      <c r="L110" s="31"/>
      <c r="M110" s="137" t="s">
        <v>19</v>
      </c>
      <c r="N110" s="138" t="s">
        <v>43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41" t="s">
        <v>217</v>
      </c>
      <c r="AT110" s="141" t="s">
        <v>212</v>
      </c>
      <c r="AU110" s="141" t="s">
        <v>79</v>
      </c>
      <c r="AY110" s="16" t="s">
        <v>210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79</v>
      </c>
      <c r="BK110" s="142">
        <f>ROUND(I110*H110,2)</f>
        <v>0</v>
      </c>
      <c r="BL110" s="16" t="s">
        <v>217</v>
      </c>
      <c r="BM110" s="141" t="s">
        <v>366</v>
      </c>
    </row>
    <row r="111" spans="2:47" s="1" customFormat="1" ht="19.2">
      <c r="B111" s="31"/>
      <c r="D111" s="143" t="s">
        <v>219</v>
      </c>
      <c r="F111" s="144" t="s">
        <v>2012</v>
      </c>
      <c r="I111" s="145"/>
      <c r="L111" s="31"/>
      <c r="M111" s="146"/>
      <c r="T111" s="52"/>
      <c r="AT111" s="16" t="s">
        <v>219</v>
      </c>
      <c r="AU111" s="16" t="s">
        <v>79</v>
      </c>
    </row>
    <row r="112" spans="2:65" s="1" customFormat="1" ht="24.15" customHeight="1">
      <c r="B112" s="31"/>
      <c r="C112" s="130" t="s">
        <v>294</v>
      </c>
      <c r="D112" s="130" t="s">
        <v>212</v>
      </c>
      <c r="E112" s="131" t="s">
        <v>2013</v>
      </c>
      <c r="F112" s="132" t="s">
        <v>2014</v>
      </c>
      <c r="G112" s="133" t="s">
        <v>2002</v>
      </c>
      <c r="H112" s="134">
        <v>3</v>
      </c>
      <c r="I112" s="135"/>
      <c r="J112" s="136">
        <f>ROUND(I112*H112,2)</f>
        <v>0</v>
      </c>
      <c r="K112" s="132" t="s">
        <v>19</v>
      </c>
      <c r="L112" s="31"/>
      <c r="M112" s="137" t="s">
        <v>19</v>
      </c>
      <c r="N112" s="138" t="s">
        <v>43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217</v>
      </c>
      <c r="AT112" s="141" t="s">
        <v>212</v>
      </c>
      <c r="AU112" s="141" t="s">
        <v>79</v>
      </c>
      <c r="AY112" s="16" t="s">
        <v>210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79</v>
      </c>
      <c r="BK112" s="142">
        <f>ROUND(I112*H112,2)</f>
        <v>0</v>
      </c>
      <c r="BL112" s="16" t="s">
        <v>217</v>
      </c>
      <c r="BM112" s="141" t="s">
        <v>378</v>
      </c>
    </row>
    <row r="113" spans="2:47" s="1" customFormat="1" ht="19.2">
      <c r="B113" s="31"/>
      <c r="D113" s="143" t="s">
        <v>219</v>
      </c>
      <c r="F113" s="144" t="s">
        <v>2014</v>
      </c>
      <c r="I113" s="145"/>
      <c r="L113" s="31"/>
      <c r="M113" s="146"/>
      <c r="T113" s="52"/>
      <c r="AT113" s="16" t="s">
        <v>219</v>
      </c>
      <c r="AU113" s="16" t="s">
        <v>79</v>
      </c>
    </row>
    <row r="114" spans="2:65" s="1" customFormat="1" ht="16.5" customHeight="1">
      <c r="B114" s="31"/>
      <c r="C114" s="130" t="s">
        <v>301</v>
      </c>
      <c r="D114" s="130" t="s">
        <v>212</v>
      </c>
      <c r="E114" s="131" t="s">
        <v>2015</v>
      </c>
      <c r="F114" s="132" t="s">
        <v>2016</v>
      </c>
      <c r="G114" s="133" t="s">
        <v>2002</v>
      </c>
      <c r="H114" s="134">
        <v>1</v>
      </c>
      <c r="I114" s="135"/>
      <c r="J114" s="136">
        <f>ROUND(I114*H114,2)</f>
        <v>0</v>
      </c>
      <c r="K114" s="132" t="s">
        <v>19</v>
      </c>
      <c r="L114" s="31"/>
      <c r="M114" s="137" t="s">
        <v>19</v>
      </c>
      <c r="N114" s="138" t="s">
        <v>43</v>
      </c>
      <c r="P114" s="139">
        <f>O114*H114</f>
        <v>0</v>
      </c>
      <c r="Q114" s="139">
        <v>0</v>
      </c>
      <c r="R114" s="139">
        <f>Q114*H114</f>
        <v>0</v>
      </c>
      <c r="S114" s="139">
        <v>0</v>
      </c>
      <c r="T114" s="140">
        <f>S114*H114</f>
        <v>0</v>
      </c>
      <c r="AR114" s="141" t="s">
        <v>217</v>
      </c>
      <c r="AT114" s="141" t="s">
        <v>212</v>
      </c>
      <c r="AU114" s="141" t="s">
        <v>79</v>
      </c>
      <c r="AY114" s="16" t="s">
        <v>210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6" t="s">
        <v>79</v>
      </c>
      <c r="BK114" s="142">
        <f>ROUND(I114*H114,2)</f>
        <v>0</v>
      </c>
      <c r="BL114" s="16" t="s">
        <v>217</v>
      </c>
      <c r="BM114" s="141" t="s">
        <v>395</v>
      </c>
    </row>
    <row r="115" spans="2:47" s="1" customFormat="1" ht="10.2">
      <c r="B115" s="31"/>
      <c r="D115" s="143" t="s">
        <v>219</v>
      </c>
      <c r="F115" s="144" t="s">
        <v>2016</v>
      </c>
      <c r="I115" s="145"/>
      <c r="L115" s="31"/>
      <c r="M115" s="146"/>
      <c r="T115" s="52"/>
      <c r="AT115" s="16" t="s">
        <v>219</v>
      </c>
      <c r="AU115" s="16" t="s">
        <v>79</v>
      </c>
    </row>
    <row r="116" spans="2:65" s="1" customFormat="1" ht="16.5" customHeight="1">
      <c r="B116" s="31"/>
      <c r="C116" s="130" t="s">
        <v>305</v>
      </c>
      <c r="D116" s="130" t="s">
        <v>212</v>
      </c>
      <c r="E116" s="131" t="s">
        <v>2017</v>
      </c>
      <c r="F116" s="132" t="s">
        <v>2018</v>
      </c>
      <c r="G116" s="133" t="s">
        <v>2002</v>
      </c>
      <c r="H116" s="134">
        <v>2</v>
      </c>
      <c r="I116" s="135"/>
      <c r="J116" s="136">
        <f>ROUND(I116*H116,2)</f>
        <v>0</v>
      </c>
      <c r="K116" s="132" t="s">
        <v>19</v>
      </c>
      <c r="L116" s="31"/>
      <c r="M116" s="137" t="s">
        <v>19</v>
      </c>
      <c r="N116" s="138" t="s">
        <v>43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217</v>
      </c>
      <c r="AT116" s="141" t="s">
        <v>212</v>
      </c>
      <c r="AU116" s="141" t="s">
        <v>79</v>
      </c>
      <c r="AY116" s="16" t="s">
        <v>210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79</v>
      </c>
      <c r="BK116" s="142">
        <f>ROUND(I116*H116,2)</f>
        <v>0</v>
      </c>
      <c r="BL116" s="16" t="s">
        <v>217</v>
      </c>
      <c r="BM116" s="141" t="s">
        <v>408</v>
      </c>
    </row>
    <row r="117" spans="2:47" s="1" customFormat="1" ht="10.2">
      <c r="B117" s="31"/>
      <c r="D117" s="143" t="s">
        <v>219</v>
      </c>
      <c r="F117" s="144" t="s">
        <v>2018</v>
      </c>
      <c r="I117" s="145"/>
      <c r="L117" s="31"/>
      <c r="M117" s="146"/>
      <c r="T117" s="52"/>
      <c r="AT117" s="16" t="s">
        <v>219</v>
      </c>
      <c r="AU117" s="16" t="s">
        <v>79</v>
      </c>
    </row>
    <row r="118" spans="2:65" s="1" customFormat="1" ht="16.5" customHeight="1">
      <c r="B118" s="31"/>
      <c r="C118" s="130" t="s">
        <v>311</v>
      </c>
      <c r="D118" s="130" t="s">
        <v>212</v>
      </c>
      <c r="E118" s="131" t="s">
        <v>2019</v>
      </c>
      <c r="F118" s="132" t="s">
        <v>2020</v>
      </c>
      <c r="G118" s="133" t="s">
        <v>2002</v>
      </c>
      <c r="H118" s="134">
        <v>8</v>
      </c>
      <c r="I118" s="135"/>
      <c r="J118" s="136">
        <f>ROUND(I118*H118,2)</f>
        <v>0</v>
      </c>
      <c r="K118" s="132" t="s">
        <v>19</v>
      </c>
      <c r="L118" s="31"/>
      <c r="M118" s="137" t="s">
        <v>19</v>
      </c>
      <c r="N118" s="138" t="s">
        <v>43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217</v>
      </c>
      <c r="AT118" s="141" t="s">
        <v>212</v>
      </c>
      <c r="AU118" s="141" t="s">
        <v>79</v>
      </c>
      <c r="AY118" s="16" t="s">
        <v>210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6" t="s">
        <v>79</v>
      </c>
      <c r="BK118" s="142">
        <f>ROUND(I118*H118,2)</f>
        <v>0</v>
      </c>
      <c r="BL118" s="16" t="s">
        <v>217</v>
      </c>
      <c r="BM118" s="141" t="s">
        <v>405</v>
      </c>
    </row>
    <row r="119" spans="2:47" s="1" customFormat="1" ht="10.2">
      <c r="B119" s="31"/>
      <c r="D119" s="143" t="s">
        <v>219</v>
      </c>
      <c r="F119" s="144" t="s">
        <v>2020</v>
      </c>
      <c r="I119" s="145"/>
      <c r="L119" s="31"/>
      <c r="M119" s="146"/>
      <c r="T119" s="52"/>
      <c r="AT119" s="16" t="s">
        <v>219</v>
      </c>
      <c r="AU119" s="16" t="s">
        <v>79</v>
      </c>
    </row>
    <row r="120" spans="2:65" s="1" customFormat="1" ht="37.8" customHeight="1">
      <c r="B120" s="31"/>
      <c r="C120" s="130" t="s">
        <v>317</v>
      </c>
      <c r="D120" s="130" t="s">
        <v>212</v>
      </c>
      <c r="E120" s="131" t="s">
        <v>2025</v>
      </c>
      <c r="F120" s="132" t="s">
        <v>2026</v>
      </c>
      <c r="G120" s="133" t="s">
        <v>2002</v>
      </c>
      <c r="H120" s="134">
        <v>8</v>
      </c>
      <c r="I120" s="135"/>
      <c r="J120" s="136">
        <f>ROUND(I120*H120,2)</f>
        <v>0</v>
      </c>
      <c r="K120" s="132" t="s">
        <v>19</v>
      </c>
      <c r="L120" s="31"/>
      <c r="M120" s="137" t="s">
        <v>19</v>
      </c>
      <c r="N120" s="138" t="s">
        <v>43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217</v>
      </c>
      <c r="AT120" s="141" t="s">
        <v>212</v>
      </c>
      <c r="AU120" s="141" t="s">
        <v>79</v>
      </c>
      <c r="AY120" s="16" t="s">
        <v>210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6" t="s">
        <v>79</v>
      </c>
      <c r="BK120" s="142">
        <f>ROUND(I120*H120,2)</f>
        <v>0</v>
      </c>
      <c r="BL120" s="16" t="s">
        <v>217</v>
      </c>
      <c r="BM120" s="141" t="s">
        <v>432</v>
      </c>
    </row>
    <row r="121" spans="2:47" s="1" customFormat="1" ht="19.2">
      <c r="B121" s="31"/>
      <c r="D121" s="143" t="s">
        <v>219</v>
      </c>
      <c r="F121" s="144" t="s">
        <v>2026</v>
      </c>
      <c r="I121" s="145"/>
      <c r="L121" s="31"/>
      <c r="M121" s="146"/>
      <c r="T121" s="52"/>
      <c r="AT121" s="16" t="s">
        <v>219</v>
      </c>
      <c r="AU121" s="16" t="s">
        <v>79</v>
      </c>
    </row>
    <row r="122" spans="2:65" s="1" customFormat="1" ht="21.75" customHeight="1">
      <c r="B122" s="31"/>
      <c r="C122" s="130" t="s">
        <v>329</v>
      </c>
      <c r="D122" s="130" t="s">
        <v>212</v>
      </c>
      <c r="E122" s="131" t="s">
        <v>2027</v>
      </c>
      <c r="F122" s="132" t="s">
        <v>2028</v>
      </c>
      <c r="G122" s="133" t="s">
        <v>2002</v>
      </c>
      <c r="H122" s="134">
        <v>4</v>
      </c>
      <c r="I122" s="135"/>
      <c r="J122" s="136">
        <f>ROUND(I122*H122,2)</f>
        <v>0</v>
      </c>
      <c r="K122" s="132" t="s">
        <v>19</v>
      </c>
      <c r="L122" s="31"/>
      <c r="M122" s="137" t="s">
        <v>19</v>
      </c>
      <c r="N122" s="138" t="s">
        <v>43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AR122" s="141" t="s">
        <v>217</v>
      </c>
      <c r="AT122" s="141" t="s">
        <v>212</v>
      </c>
      <c r="AU122" s="141" t="s">
        <v>79</v>
      </c>
      <c r="AY122" s="16" t="s">
        <v>210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6" t="s">
        <v>79</v>
      </c>
      <c r="BK122" s="142">
        <f>ROUND(I122*H122,2)</f>
        <v>0</v>
      </c>
      <c r="BL122" s="16" t="s">
        <v>217</v>
      </c>
      <c r="BM122" s="141" t="s">
        <v>446</v>
      </c>
    </row>
    <row r="123" spans="2:47" s="1" customFormat="1" ht="10.2">
      <c r="B123" s="31"/>
      <c r="D123" s="143" t="s">
        <v>219</v>
      </c>
      <c r="F123" s="144" t="s">
        <v>2028</v>
      </c>
      <c r="I123" s="145"/>
      <c r="L123" s="31"/>
      <c r="M123" s="146"/>
      <c r="T123" s="52"/>
      <c r="AT123" s="16" t="s">
        <v>219</v>
      </c>
      <c r="AU123" s="16" t="s">
        <v>79</v>
      </c>
    </row>
    <row r="124" spans="2:65" s="1" customFormat="1" ht="16.5" customHeight="1">
      <c r="B124" s="31"/>
      <c r="C124" s="130" t="s">
        <v>336</v>
      </c>
      <c r="D124" s="130" t="s">
        <v>212</v>
      </c>
      <c r="E124" s="131" t="s">
        <v>3248</v>
      </c>
      <c r="F124" s="132" t="s">
        <v>3249</v>
      </c>
      <c r="G124" s="133" t="s">
        <v>2002</v>
      </c>
      <c r="H124" s="134">
        <v>1</v>
      </c>
      <c r="I124" s="135"/>
      <c r="J124" s="136">
        <f>ROUND(I124*H124,2)</f>
        <v>0</v>
      </c>
      <c r="K124" s="132" t="s">
        <v>19</v>
      </c>
      <c r="L124" s="31"/>
      <c r="M124" s="137" t="s">
        <v>19</v>
      </c>
      <c r="N124" s="138" t="s">
        <v>43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41" t="s">
        <v>217</v>
      </c>
      <c r="AT124" s="141" t="s">
        <v>212</v>
      </c>
      <c r="AU124" s="141" t="s">
        <v>79</v>
      </c>
      <c r="AY124" s="16" t="s">
        <v>210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6" t="s">
        <v>79</v>
      </c>
      <c r="BK124" s="142">
        <f>ROUND(I124*H124,2)</f>
        <v>0</v>
      </c>
      <c r="BL124" s="16" t="s">
        <v>217</v>
      </c>
      <c r="BM124" s="141" t="s">
        <v>457</v>
      </c>
    </row>
    <row r="125" spans="2:47" s="1" customFormat="1" ht="10.2">
      <c r="B125" s="31"/>
      <c r="D125" s="143" t="s">
        <v>219</v>
      </c>
      <c r="F125" s="144" t="s">
        <v>3249</v>
      </c>
      <c r="I125" s="145"/>
      <c r="L125" s="31"/>
      <c r="M125" s="146"/>
      <c r="T125" s="52"/>
      <c r="AT125" s="16" t="s">
        <v>219</v>
      </c>
      <c r="AU125" s="16" t="s">
        <v>79</v>
      </c>
    </row>
    <row r="126" spans="2:65" s="1" customFormat="1" ht="16.5" customHeight="1">
      <c r="B126" s="31"/>
      <c r="C126" s="130" t="s">
        <v>343</v>
      </c>
      <c r="D126" s="130" t="s">
        <v>212</v>
      </c>
      <c r="E126" s="131" t="s">
        <v>2033</v>
      </c>
      <c r="F126" s="132" t="s">
        <v>2034</v>
      </c>
      <c r="G126" s="133" t="s">
        <v>2002</v>
      </c>
      <c r="H126" s="134">
        <v>1</v>
      </c>
      <c r="I126" s="135"/>
      <c r="J126" s="136">
        <f>ROUND(I126*H126,2)</f>
        <v>0</v>
      </c>
      <c r="K126" s="132" t="s">
        <v>19</v>
      </c>
      <c r="L126" s="31"/>
      <c r="M126" s="137" t="s">
        <v>19</v>
      </c>
      <c r="N126" s="138" t="s">
        <v>43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217</v>
      </c>
      <c r="AT126" s="141" t="s">
        <v>212</v>
      </c>
      <c r="AU126" s="141" t="s">
        <v>79</v>
      </c>
      <c r="AY126" s="16" t="s">
        <v>210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6" t="s">
        <v>79</v>
      </c>
      <c r="BK126" s="142">
        <f>ROUND(I126*H126,2)</f>
        <v>0</v>
      </c>
      <c r="BL126" s="16" t="s">
        <v>217</v>
      </c>
      <c r="BM126" s="141" t="s">
        <v>469</v>
      </c>
    </row>
    <row r="127" spans="2:47" s="1" customFormat="1" ht="10.2">
      <c r="B127" s="31"/>
      <c r="D127" s="143" t="s">
        <v>219</v>
      </c>
      <c r="F127" s="144" t="s">
        <v>2034</v>
      </c>
      <c r="I127" s="145"/>
      <c r="L127" s="31"/>
      <c r="M127" s="146"/>
      <c r="T127" s="52"/>
      <c r="AT127" s="16" t="s">
        <v>219</v>
      </c>
      <c r="AU127" s="16" t="s">
        <v>79</v>
      </c>
    </row>
    <row r="128" spans="2:65" s="1" customFormat="1" ht="16.5" customHeight="1">
      <c r="B128" s="31"/>
      <c r="C128" s="130" t="s">
        <v>7</v>
      </c>
      <c r="D128" s="130" t="s">
        <v>212</v>
      </c>
      <c r="E128" s="131" t="s">
        <v>2035</v>
      </c>
      <c r="F128" s="132" t="s">
        <v>2036</v>
      </c>
      <c r="G128" s="133" t="s">
        <v>2002</v>
      </c>
      <c r="H128" s="134">
        <v>1</v>
      </c>
      <c r="I128" s="135"/>
      <c r="J128" s="136">
        <f>ROUND(I128*H128,2)</f>
        <v>0</v>
      </c>
      <c r="K128" s="132" t="s">
        <v>19</v>
      </c>
      <c r="L128" s="31"/>
      <c r="M128" s="137" t="s">
        <v>19</v>
      </c>
      <c r="N128" s="138" t="s">
        <v>43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AR128" s="141" t="s">
        <v>217</v>
      </c>
      <c r="AT128" s="141" t="s">
        <v>212</v>
      </c>
      <c r="AU128" s="141" t="s">
        <v>79</v>
      </c>
      <c r="AY128" s="16" t="s">
        <v>210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6" t="s">
        <v>79</v>
      </c>
      <c r="BK128" s="142">
        <f>ROUND(I128*H128,2)</f>
        <v>0</v>
      </c>
      <c r="BL128" s="16" t="s">
        <v>217</v>
      </c>
      <c r="BM128" s="141" t="s">
        <v>484</v>
      </c>
    </row>
    <row r="129" spans="2:47" s="1" customFormat="1" ht="10.2">
      <c r="B129" s="31"/>
      <c r="D129" s="143" t="s">
        <v>219</v>
      </c>
      <c r="F129" s="144" t="s">
        <v>2036</v>
      </c>
      <c r="I129" s="145"/>
      <c r="L129" s="31"/>
      <c r="M129" s="146"/>
      <c r="T129" s="52"/>
      <c r="AT129" s="16" t="s">
        <v>219</v>
      </c>
      <c r="AU129" s="16" t="s">
        <v>79</v>
      </c>
    </row>
    <row r="130" spans="2:65" s="1" customFormat="1" ht="16.5" customHeight="1">
      <c r="B130" s="31"/>
      <c r="C130" s="130" t="s">
        <v>354</v>
      </c>
      <c r="D130" s="130" t="s">
        <v>212</v>
      </c>
      <c r="E130" s="131" t="s">
        <v>2037</v>
      </c>
      <c r="F130" s="132" t="s">
        <v>2038</v>
      </c>
      <c r="G130" s="133" t="s">
        <v>2002</v>
      </c>
      <c r="H130" s="134">
        <v>3</v>
      </c>
      <c r="I130" s="135"/>
      <c r="J130" s="136">
        <f>ROUND(I130*H130,2)</f>
        <v>0</v>
      </c>
      <c r="K130" s="132" t="s">
        <v>19</v>
      </c>
      <c r="L130" s="31"/>
      <c r="M130" s="137" t="s">
        <v>19</v>
      </c>
      <c r="N130" s="138" t="s">
        <v>43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217</v>
      </c>
      <c r="AT130" s="141" t="s">
        <v>212</v>
      </c>
      <c r="AU130" s="141" t="s">
        <v>79</v>
      </c>
      <c r="AY130" s="16" t="s">
        <v>210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6" t="s">
        <v>79</v>
      </c>
      <c r="BK130" s="142">
        <f>ROUND(I130*H130,2)</f>
        <v>0</v>
      </c>
      <c r="BL130" s="16" t="s">
        <v>217</v>
      </c>
      <c r="BM130" s="141" t="s">
        <v>496</v>
      </c>
    </row>
    <row r="131" spans="2:47" s="1" customFormat="1" ht="10.2">
      <c r="B131" s="31"/>
      <c r="D131" s="143" t="s">
        <v>219</v>
      </c>
      <c r="F131" s="144" t="s">
        <v>2038</v>
      </c>
      <c r="I131" s="145"/>
      <c r="L131" s="31"/>
      <c r="M131" s="146"/>
      <c r="T131" s="52"/>
      <c r="AT131" s="16" t="s">
        <v>219</v>
      </c>
      <c r="AU131" s="16" t="s">
        <v>79</v>
      </c>
    </row>
    <row r="132" spans="2:65" s="1" customFormat="1" ht="16.5" customHeight="1">
      <c r="B132" s="31"/>
      <c r="C132" s="130" t="s">
        <v>360</v>
      </c>
      <c r="D132" s="130" t="s">
        <v>212</v>
      </c>
      <c r="E132" s="131" t="s">
        <v>2041</v>
      </c>
      <c r="F132" s="132" t="s">
        <v>2042</v>
      </c>
      <c r="G132" s="133" t="s">
        <v>2002</v>
      </c>
      <c r="H132" s="134">
        <v>5</v>
      </c>
      <c r="I132" s="135"/>
      <c r="J132" s="136">
        <f>ROUND(I132*H132,2)</f>
        <v>0</v>
      </c>
      <c r="K132" s="132" t="s">
        <v>19</v>
      </c>
      <c r="L132" s="31"/>
      <c r="M132" s="137" t="s">
        <v>19</v>
      </c>
      <c r="N132" s="138" t="s">
        <v>43</v>
      </c>
      <c r="P132" s="139">
        <f>O132*H132</f>
        <v>0</v>
      </c>
      <c r="Q132" s="139">
        <v>0</v>
      </c>
      <c r="R132" s="139">
        <f>Q132*H132</f>
        <v>0</v>
      </c>
      <c r="S132" s="139">
        <v>0</v>
      </c>
      <c r="T132" s="140">
        <f>S132*H132</f>
        <v>0</v>
      </c>
      <c r="AR132" s="141" t="s">
        <v>217</v>
      </c>
      <c r="AT132" s="141" t="s">
        <v>212</v>
      </c>
      <c r="AU132" s="141" t="s">
        <v>79</v>
      </c>
      <c r="AY132" s="16" t="s">
        <v>210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6" t="s">
        <v>79</v>
      </c>
      <c r="BK132" s="142">
        <f>ROUND(I132*H132,2)</f>
        <v>0</v>
      </c>
      <c r="BL132" s="16" t="s">
        <v>217</v>
      </c>
      <c r="BM132" s="141" t="s">
        <v>504</v>
      </c>
    </row>
    <row r="133" spans="2:47" s="1" customFormat="1" ht="10.2">
      <c r="B133" s="31"/>
      <c r="D133" s="143" t="s">
        <v>219</v>
      </c>
      <c r="F133" s="144" t="s">
        <v>2042</v>
      </c>
      <c r="I133" s="145"/>
      <c r="L133" s="31"/>
      <c r="M133" s="146"/>
      <c r="T133" s="52"/>
      <c r="AT133" s="16" t="s">
        <v>219</v>
      </c>
      <c r="AU133" s="16" t="s">
        <v>79</v>
      </c>
    </row>
    <row r="134" spans="2:65" s="1" customFormat="1" ht="16.5" customHeight="1">
      <c r="B134" s="31"/>
      <c r="C134" s="130" t="s">
        <v>366</v>
      </c>
      <c r="D134" s="130" t="s">
        <v>212</v>
      </c>
      <c r="E134" s="131" t="s">
        <v>2043</v>
      </c>
      <c r="F134" s="132" t="s">
        <v>2044</v>
      </c>
      <c r="G134" s="133" t="s">
        <v>2002</v>
      </c>
      <c r="H134" s="134">
        <v>1</v>
      </c>
      <c r="I134" s="135"/>
      <c r="J134" s="136">
        <f>ROUND(I134*H134,2)</f>
        <v>0</v>
      </c>
      <c r="K134" s="132" t="s">
        <v>19</v>
      </c>
      <c r="L134" s="31"/>
      <c r="M134" s="137" t="s">
        <v>19</v>
      </c>
      <c r="N134" s="138" t="s">
        <v>43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217</v>
      </c>
      <c r="AT134" s="141" t="s">
        <v>212</v>
      </c>
      <c r="AU134" s="141" t="s">
        <v>79</v>
      </c>
      <c r="AY134" s="16" t="s">
        <v>210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79</v>
      </c>
      <c r="BK134" s="142">
        <f>ROUND(I134*H134,2)</f>
        <v>0</v>
      </c>
      <c r="BL134" s="16" t="s">
        <v>217</v>
      </c>
      <c r="BM134" s="141" t="s">
        <v>516</v>
      </c>
    </row>
    <row r="135" spans="2:47" s="1" customFormat="1" ht="10.2">
      <c r="B135" s="31"/>
      <c r="D135" s="143" t="s">
        <v>219</v>
      </c>
      <c r="F135" s="144" t="s">
        <v>2044</v>
      </c>
      <c r="I135" s="145"/>
      <c r="L135" s="31"/>
      <c r="M135" s="146"/>
      <c r="T135" s="52"/>
      <c r="AT135" s="16" t="s">
        <v>219</v>
      </c>
      <c r="AU135" s="16" t="s">
        <v>79</v>
      </c>
    </row>
    <row r="136" spans="2:65" s="1" customFormat="1" ht="16.5" customHeight="1">
      <c r="B136" s="31"/>
      <c r="C136" s="130" t="s">
        <v>372</v>
      </c>
      <c r="D136" s="130" t="s">
        <v>212</v>
      </c>
      <c r="E136" s="131" t="s">
        <v>2045</v>
      </c>
      <c r="F136" s="132" t="s">
        <v>2046</v>
      </c>
      <c r="G136" s="133" t="s">
        <v>2002</v>
      </c>
      <c r="H136" s="134">
        <v>2</v>
      </c>
      <c r="I136" s="135"/>
      <c r="J136" s="136">
        <f>ROUND(I136*H136,2)</f>
        <v>0</v>
      </c>
      <c r="K136" s="132" t="s">
        <v>19</v>
      </c>
      <c r="L136" s="31"/>
      <c r="M136" s="137" t="s">
        <v>19</v>
      </c>
      <c r="N136" s="138" t="s">
        <v>43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41" t="s">
        <v>217</v>
      </c>
      <c r="AT136" s="141" t="s">
        <v>212</v>
      </c>
      <c r="AU136" s="141" t="s">
        <v>79</v>
      </c>
      <c r="AY136" s="16" t="s">
        <v>210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6" t="s">
        <v>79</v>
      </c>
      <c r="BK136" s="142">
        <f>ROUND(I136*H136,2)</f>
        <v>0</v>
      </c>
      <c r="BL136" s="16" t="s">
        <v>217</v>
      </c>
      <c r="BM136" s="141" t="s">
        <v>529</v>
      </c>
    </row>
    <row r="137" spans="2:47" s="1" customFormat="1" ht="10.2">
      <c r="B137" s="31"/>
      <c r="D137" s="143" t="s">
        <v>219</v>
      </c>
      <c r="F137" s="144" t="s">
        <v>2046</v>
      </c>
      <c r="I137" s="145"/>
      <c r="L137" s="31"/>
      <c r="M137" s="146"/>
      <c r="T137" s="52"/>
      <c r="AT137" s="16" t="s">
        <v>219</v>
      </c>
      <c r="AU137" s="16" t="s">
        <v>79</v>
      </c>
    </row>
    <row r="138" spans="2:65" s="1" customFormat="1" ht="16.5" customHeight="1">
      <c r="B138" s="31"/>
      <c r="C138" s="130" t="s">
        <v>378</v>
      </c>
      <c r="D138" s="130" t="s">
        <v>212</v>
      </c>
      <c r="E138" s="131" t="s">
        <v>2047</v>
      </c>
      <c r="F138" s="132" t="s">
        <v>2048</v>
      </c>
      <c r="G138" s="133" t="s">
        <v>2002</v>
      </c>
      <c r="H138" s="134">
        <v>3</v>
      </c>
      <c r="I138" s="135"/>
      <c r="J138" s="136">
        <f>ROUND(I138*H138,2)</f>
        <v>0</v>
      </c>
      <c r="K138" s="132" t="s">
        <v>19</v>
      </c>
      <c r="L138" s="31"/>
      <c r="M138" s="137" t="s">
        <v>19</v>
      </c>
      <c r="N138" s="138" t="s">
        <v>43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217</v>
      </c>
      <c r="AT138" s="141" t="s">
        <v>212</v>
      </c>
      <c r="AU138" s="141" t="s">
        <v>79</v>
      </c>
      <c r="AY138" s="16" t="s">
        <v>210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79</v>
      </c>
      <c r="BK138" s="142">
        <f>ROUND(I138*H138,2)</f>
        <v>0</v>
      </c>
      <c r="BL138" s="16" t="s">
        <v>217</v>
      </c>
      <c r="BM138" s="141" t="s">
        <v>541</v>
      </c>
    </row>
    <row r="139" spans="2:47" s="1" customFormat="1" ht="10.2">
      <c r="B139" s="31"/>
      <c r="D139" s="143" t="s">
        <v>219</v>
      </c>
      <c r="F139" s="144" t="s">
        <v>2048</v>
      </c>
      <c r="I139" s="145"/>
      <c r="L139" s="31"/>
      <c r="M139" s="146"/>
      <c r="T139" s="52"/>
      <c r="AT139" s="16" t="s">
        <v>219</v>
      </c>
      <c r="AU139" s="16" t="s">
        <v>79</v>
      </c>
    </row>
    <row r="140" spans="2:65" s="1" customFormat="1" ht="24.15" customHeight="1">
      <c r="B140" s="31"/>
      <c r="C140" s="130" t="s">
        <v>385</v>
      </c>
      <c r="D140" s="130" t="s">
        <v>212</v>
      </c>
      <c r="E140" s="131" t="s">
        <v>2051</v>
      </c>
      <c r="F140" s="132" t="s">
        <v>2052</v>
      </c>
      <c r="G140" s="133" t="s">
        <v>2002</v>
      </c>
      <c r="H140" s="134">
        <v>1</v>
      </c>
      <c r="I140" s="135"/>
      <c r="J140" s="136">
        <f>ROUND(I140*H140,2)</f>
        <v>0</v>
      </c>
      <c r="K140" s="132" t="s">
        <v>19</v>
      </c>
      <c r="L140" s="31"/>
      <c r="M140" s="137" t="s">
        <v>19</v>
      </c>
      <c r="N140" s="138" t="s">
        <v>43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217</v>
      </c>
      <c r="AT140" s="141" t="s">
        <v>212</v>
      </c>
      <c r="AU140" s="141" t="s">
        <v>79</v>
      </c>
      <c r="AY140" s="16" t="s">
        <v>210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79</v>
      </c>
      <c r="BK140" s="142">
        <f>ROUND(I140*H140,2)</f>
        <v>0</v>
      </c>
      <c r="BL140" s="16" t="s">
        <v>217</v>
      </c>
      <c r="BM140" s="141" t="s">
        <v>553</v>
      </c>
    </row>
    <row r="141" spans="2:47" s="1" customFormat="1" ht="10.2">
      <c r="B141" s="31"/>
      <c r="D141" s="143" t="s">
        <v>219</v>
      </c>
      <c r="F141" s="144" t="s">
        <v>2052</v>
      </c>
      <c r="I141" s="145"/>
      <c r="L141" s="31"/>
      <c r="M141" s="146"/>
      <c r="T141" s="52"/>
      <c r="AT141" s="16" t="s">
        <v>219</v>
      </c>
      <c r="AU141" s="16" t="s">
        <v>79</v>
      </c>
    </row>
    <row r="142" spans="2:65" s="1" customFormat="1" ht="21.75" customHeight="1">
      <c r="B142" s="31"/>
      <c r="C142" s="130" t="s">
        <v>395</v>
      </c>
      <c r="D142" s="130" t="s">
        <v>212</v>
      </c>
      <c r="E142" s="131" t="s">
        <v>2056</v>
      </c>
      <c r="F142" s="132" t="s">
        <v>2057</v>
      </c>
      <c r="G142" s="133" t="s">
        <v>2002</v>
      </c>
      <c r="H142" s="134">
        <v>15</v>
      </c>
      <c r="I142" s="135"/>
      <c r="J142" s="136">
        <f>ROUND(I142*H142,2)</f>
        <v>0</v>
      </c>
      <c r="K142" s="132" t="s">
        <v>19</v>
      </c>
      <c r="L142" s="31"/>
      <c r="M142" s="137" t="s">
        <v>19</v>
      </c>
      <c r="N142" s="138" t="s">
        <v>43</v>
      </c>
      <c r="P142" s="139">
        <f>O142*H142</f>
        <v>0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217</v>
      </c>
      <c r="AT142" s="141" t="s">
        <v>212</v>
      </c>
      <c r="AU142" s="141" t="s">
        <v>79</v>
      </c>
      <c r="AY142" s="16" t="s">
        <v>210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6" t="s">
        <v>79</v>
      </c>
      <c r="BK142" s="142">
        <f>ROUND(I142*H142,2)</f>
        <v>0</v>
      </c>
      <c r="BL142" s="16" t="s">
        <v>217</v>
      </c>
      <c r="BM142" s="141" t="s">
        <v>569</v>
      </c>
    </row>
    <row r="143" spans="2:47" s="1" customFormat="1" ht="10.2">
      <c r="B143" s="31"/>
      <c r="D143" s="143" t="s">
        <v>219</v>
      </c>
      <c r="F143" s="144" t="s">
        <v>2057</v>
      </c>
      <c r="I143" s="145"/>
      <c r="L143" s="31"/>
      <c r="M143" s="146"/>
      <c r="T143" s="52"/>
      <c r="AT143" s="16" t="s">
        <v>219</v>
      </c>
      <c r="AU143" s="16" t="s">
        <v>79</v>
      </c>
    </row>
    <row r="144" spans="2:65" s="1" customFormat="1" ht="24.15" customHeight="1">
      <c r="B144" s="31"/>
      <c r="C144" s="130" t="s">
        <v>402</v>
      </c>
      <c r="D144" s="130" t="s">
        <v>212</v>
      </c>
      <c r="E144" s="131" t="s">
        <v>2058</v>
      </c>
      <c r="F144" s="132" t="s">
        <v>2059</v>
      </c>
      <c r="G144" s="133" t="s">
        <v>2055</v>
      </c>
      <c r="H144" s="134">
        <v>1</v>
      </c>
      <c r="I144" s="135"/>
      <c r="J144" s="136">
        <f>ROUND(I144*H144,2)</f>
        <v>0</v>
      </c>
      <c r="K144" s="132" t="s">
        <v>19</v>
      </c>
      <c r="L144" s="31"/>
      <c r="M144" s="137" t="s">
        <v>19</v>
      </c>
      <c r="N144" s="138" t="s">
        <v>43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217</v>
      </c>
      <c r="AT144" s="141" t="s">
        <v>212</v>
      </c>
      <c r="AU144" s="141" t="s">
        <v>79</v>
      </c>
      <c r="AY144" s="16" t="s">
        <v>210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6" t="s">
        <v>79</v>
      </c>
      <c r="BK144" s="142">
        <f>ROUND(I144*H144,2)</f>
        <v>0</v>
      </c>
      <c r="BL144" s="16" t="s">
        <v>217</v>
      </c>
      <c r="BM144" s="141" t="s">
        <v>581</v>
      </c>
    </row>
    <row r="145" spans="2:47" s="1" customFormat="1" ht="19.2">
      <c r="B145" s="31"/>
      <c r="D145" s="143" t="s">
        <v>219</v>
      </c>
      <c r="F145" s="144" t="s">
        <v>2060</v>
      </c>
      <c r="I145" s="145"/>
      <c r="L145" s="31"/>
      <c r="M145" s="146"/>
      <c r="T145" s="52"/>
      <c r="AT145" s="16" t="s">
        <v>219</v>
      </c>
      <c r="AU145" s="16" t="s">
        <v>79</v>
      </c>
    </row>
    <row r="146" spans="2:65" s="1" customFormat="1" ht="33" customHeight="1">
      <c r="B146" s="31"/>
      <c r="C146" s="130" t="s">
        <v>408</v>
      </c>
      <c r="D146" s="130" t="s">
        <v>212</v>
      </c>
      <c r="E146" s="131" t="s">
        <v>2063</v>
      </c>
      <c r="F146" s="132" t="s">
        <v>2064</v>
      </c>
      <c r="G146" s="133" t="s">
        <v>2002</v>
      </c>
      <c r="H146" s="134">
        <v>2</v>
      </c>
      <c r="I146" s="135"/>
      <c r="J146" s="136">
        <f>ROUND(I146*H146,2)</f>
        <v>0</v>
      </c>
      <c r="K146" s="132" t="s">
        <v>19</v>
      </c>
      <c r="L146" s="31"/>
      <c r="M146" s="137" t="s">
        <v>19</v>
      </c>
      <c r="N146" s="138" t="s">
        <v>43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217</v>
      </c>
      <c r="AT146" s="141" t="s">
        <v>212</v>
      </c>
      <c r="AU146" s="141" t="s">
        <v>79</v>
      </c>
      <c r="AY146" s="16" t="s">
        <v>210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79</v>
      </c>
      <c r="BK146" s="142">
        <f>ROUND(I146*H146,2)</f>
        <v>0</v>
      </c>
      <c r="BL146" s="16" t="s">
        <v>217</v>
      </c>
      <c r="BM146" s="141" t="s">
        <v>589</v>
      </c>
    </row>
    <row r="147" spans="2:47" s="1" customFormat="1" ht="19.2">
      <c r="B147" s="31"/>
      <c r="D147" s="143" t="s">
        <v>219</v>
      </c>
      <c r="F147" s="144" t="s">
        <v>2064</v>
      </c>
      <c r="I147" s="145"/>
      <c r="L147" s="31"/>
      <c r="M147" s="146"/>
      <c r="T147" s="52"/>
      <c r="AT147" s="16" t="s">
        <v>219</v>
      </c>
      <c r="AU147" s="16" t="s">
        <v>79</v>
      </c>
    </row>
    <row r="148" spans="2:65" s="1" customFormat="1" ht="16.5" customHeight="1">
      <c r="B148" s="31"/>
      <c r="C148" s="130" t="s">
        <v>414</v>
      </c>
      <c r="D148" s="130" t="s">
        <v>212</v>
      </c>
      <c r="E148" s="131" t="s">
        <v>2065</v>
      </c>
      <c r="F148" s="132" t="s">
        <v>2066</v>
      </c>
      <c r="G148" s="133" t="s">
        <v>2002</v>
      </c>
      <c r="H148" s="134">
        <v>2</v>
      </c>
      <c r="I148" s="135"/>
      <c r="J148" s="136">
        <f>ROUND(I148*H148,2)</f>
        <v>0</v>
      </c>
      <c r="K148" s="132" t="s">
        <v>19</v>
      </c>
      <c r="L148" s="31"/>
      <c r="M148" s="137" t="s">
        <v>19</v>
      </c>
      <c r="N148" s="138" t="s">
        <v>43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217</v>
      </c>
      <c r="AT148" s="141" t="s">
        <v>212</v>
      </c>
      <c r="AU148" s="141" t="s">
        <v>79</v>
      </c>
      <c r="AY148" s="16" t="s">
        <v>210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6" t="s">
        <v>79</v>
      </c>
      <c r="BK148" s="142">
        <f>ROUND(I148*H148,2)</f>
        <v>0</v>
      </c>
      <c r="BL148" s="16" t="s">
        <v>217</v>
      </c>
      <c r="BM148" s="141" t="s">
        <v>597</v>
      </c>
    </row>
    <row r="149" spans="2:47" s="1" customFormat="1" ht="10.2">
      <c r="B149" s="31"/>
      <c r="D149" s="143" t="s">
        <v>219</v>
      </c>
      <c r="F149" s="144" t="s">
        <v>2066</v>
      </c>
      <c r="I149" s="145"/>
      <c r="L149" s="31"/>
      <c r="M149" s="146"/>
      <c r="T149" s="52"/>
      <c r="AT149" s="16" t="s">
        <v>219</v>
      </c>
      <c r="AU149" s="16" t="s">
        <v>79</v>
      </c>
    </row>
    <row r="150" spans="2:65" s="1" customFormat="1" ht="16.5" customHeight="1">
      <c r="B150" s="31"/>
      <c r="C150" s="130" t="s">
        <v>405</v>
      </c>
      <c r="D150" s="130" t="s">
        <v>212</v>
      </c>
      <c r="E150" s="131" t="s">
        <v>2067</v>
      </c>
      <c r="F150" s="132" t="s">
        <v>2068</v>
      </c>
      <c r="G150" s="133" t="s">
        <v>2069</v>
      </c>
      <c r="H150" s="134">
        <v>16</v>
      </c>
      <c r="I150" s="135"/>
      <c r="J150" s="136">
        <f>ROUND(I150*H150,2)</f>
        <v>0</v>
      </c>
      <c r="K150" s="132" t="s">
        <v>19</v>
      </c>
      <c r="L150" s="31"/>
      <c r="M150" s="137" t="s">
        <v>19</v>
      </c>
      <c r="N150" s="138" t="s">
        <v>43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217</v>
      </c>
      <c r="AT150" s="141" t="s">
        <v>212</v>
      </c>
      <c r="AU150" s="141" t="s">
        <v>79</v>
      </c>
      <c r="AY150" s="16" t="s">
        <v>210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79</v>
      </c>
      <c r="BK150" s="142">
        <f>ROUND(I150*H150,2)</f>
        <v>0</v>
      </c>
      <c r="BL150" s="16" t="s">
        <v>217</v>
      </c>
      <c r="BM150" s="141" t="s">
        <v>605</v>
      </c>
    </row>
    <row r="151" spans="2:47" s="1" customFormat="1" ht="10.2">
      <c r="B151" s="31"/>
      <c r="D151" s="143" t="s">
        <v>219</v>
      </c>
      <c r="F151" s="144" t="s">
        <v>2068</v>
      </c>
      <c r="I151" s="145"/>
      <c r="L151" s="31"/>
      <c r="M151" s="177"/>
      <c r="N151" s="178"/>
      <c r="O151" s="178"/>
      <c r="P151" s="178"/>
      <c r="Q151" s="178"/>
      <c r="R151" s="178"/>
      <c r="S151" s="178"/>
      <c r="T151" s="179"/>
      <c r="AT151" s="16" t="s">
        <v>219</v>
      </c>
      <c r="AU151" s="16" t="s">
        <v>79</v>
      </c>
    </row>
    <row r="152" spans="2:12" s="1" customFormat="1" ht="6.9" customHeight="1">
      <c r="B152" s="40"/>
      <c r="C152" s="41"/>
      <c r="D152" s="41"/>
      <c r="E152" s="41"/>
      <c r="F152" s="41"/>
      <c r="G152" s="41"/>
      <c r="H152" s="41"/>
      <c r="I152" s="41"/>
      <c r="J152" s="41"/>
      <c r="K152" s="41"/>
      <c r="L152" s="31"/>
    </row>
  </sheetData>
  <sheetProtection algorithmName="SHA-512" hashValue="LNAfAaEo9dcAhYlgHTJTN31gwM1kJ1y7iBa7OYgQdFs6itOklllg0Wr6QhJLjQ3xC8M8o6Pjd5pdOaTi8T34OA==" saltValue="5org4G4VCtIf9pY5U6Kqh2JEuBV1Ffzsw+hLkvnzeTjPzfjoK+UClTxhGhz7BCdWoYVeXhIVcnKZqCCE7cl2cA==" spinCount="100000" sheet="1" objects="1" scenarios="1" formatColumns="0" formatRows="0" autoFilter="0"/>
  <autoFilter ref="C85:K15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1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143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2914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3250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1982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>Město Nový Bor</v>
      </c>
      <c r="I17" s="26" t="s">
        <v>28</v>
      </c>
      <c r="J17" s="24" t="str">
        <f>IF('Rekapitulace stavby'!AN11="","",'Rekapitulace stavby'!AN11)</f>
        <v/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>R. Voce</v>
      </c>
      <c r="I23" s="26" t="s">
        <v>28</v>
      </c>
      <c r="J23" s="24" t="str">
        <f>IF('Rekapitulace stavby'!AN17="","",'Rekapitulace stavby'!AN17)</f>
        <v/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>J. Nešněra</v>
      </c>
      <c r="I26" s="26" t="s">
        <v>28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ROUND(J86,2)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ROUND((SUM(BE86:BE103)),2)</f>
        <v>0</v>
      </c>
      <c r="I35" s="92">
        <v>0.21</v>
      </c>
      <c r="J35" s="82">
        <f>ROUND(((SUM(BE86:BE103))*I35),2)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ROUND((SUM(BF86:BF103)),2)</f>
        <v>0</v>
      </c>
      <c r="I36" s="92">
        <v>0.12</v>
      </c>
      <c r="J36" s="82">
        <f>ROUND(((SUM(BF86:BF103))*I36),2)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ROUND((SUM(BG86:BG103)),2)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ROUND((SUM(BH86:BH103)),2)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ROUND((SUM(BI86:BI103)),2)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2914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03f - Ochrana před bleskem 3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J86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1983</v>
      </c>
      <c r="E64" s="104"/>
      <c r="F64" s="104"/>
      <c r="G64" s="104"/>
      <c r="H64" s="104"/>
      <c r="I64" s="104"/>
      <c r="J64" s="105">
        <f>J87</f>
        <v>0</v>
      </c>
      <c r="L64" s="102"/>
    </row>
    <row r="65" spans="2:12" s="1" customFormat="1" ht="21.75" customHeight="1">
      <c r="B65" s="31"/>
      <c r="L65" s="31"/>
    </row>
    <row r="66" spans="2:12" s="1" customFormat="1" ht="6.9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1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1"/>
    </row>
    <row r="71" spans="2:12" s="1" customFormat="1" ht="24.9" customHeight="1">
      <c r="B71" s="31"/>
      <c r="C71" s="20" t="s">
        <v>195</v>
      </c>
      <c r="L71" s="31"/>
    </row>
    <row r="72" spans="2:12" s="1" customFormat="1" ht="6.9" customHeight="1">
      <c r="B72" s="31"/>
      <c r="L72" s="31"/>
    </row>
    <row r="73" spans="2:12" s="1" customFormat="1" ht="12" customHeight="1">
      <c r="B73" s="31"/>
      <c r="C73" s="26" t="s">
        <v>16</v>
      </c>
      <c r="L73" s="31"/>
    </row>
    <row r="74" spans="2:12" s="1" customFormat="1" ht="16.5" customHeight="1">
      <c r="B74" s="31"/>
      <c r="E74" s="306" t="str">
        <f>E7</f>
        <v>Multifunkční centrum při ZŠ Gen. Svobody Arnultovice rev.1</v>
      </c>
      <c r="F74" s="307"/>
      <c r="G74" s="307"/>
      <c r="H74" s="307"/>
      <c r="L74" s="31"/>
    </row>
    <row r="75" spans="2:12" ht="12" customHeight="1">
      <c r="B75" s="19"/>
      <c r="C75" s="26" t="s">
        <v>160</v>
      </c>
      <c r="L75" s="19"/>
    </row>
    <row r="76" spans="2:12" s="1" customFormat="1" ht="16.5" customHeight="1">
      <c r="B76" s="31"/>
      <c r="E76" s="306" t="s">
        <v>2914</v>
      </c>
      <c r="F76" s="308"/>
      <c r="G76" s="308"/>
      <c r="H76" s="308"/>
      <c r="L76" s="31"/>
    </row>
    <row r="77" spans="2:12" s="1" customFormat="1" ht="12" customHeight="1">
      <c r="B77" s="31"/>
      <c r="C77" s="26" t="s">
        <v>162</v>
      </c>
      <c r="L77" s="31"/>
    </row>
    <row r="78" spans="2:12" s="1" customFormat="1" ht="16.5" customHeight="1">
      <c r="B78" s="31"/>
      <c r="E78" s="272" t="str">
        <f>E11</f>
        <v>03f - Ochrana před bleskem 3</v>
      </c>
      <c r="F78" s="308"/>
      <c r="G78" s="308"/>
      <c r="H78" s="308"/>
      <c r="L78" s="31"/>
    </row>
    <row r="79" spans="2:12" s="1" customFormat="1" ht="6.9" customHeight="1">
      <c r="B79" s="31"/>
      <c r="L79" s="31"/>
    </row>
    <row r="80" spans="2:12" s="1" customFormat="1" ht="12" customHeight="1">
      <c r="B80" s="31"/>
      <c r="C80" s="26" t="s">
        <v>21</v>
      </c>
      <c r="F80" s="24" t="str">
        <f>F14</f>
        <v xml:space="preserve"> </v>
      </c>
      <c r="I80" s="26" t="s">
        <v>23</v>
      </c>
      <c r="J80" s="48" t="str">
        <f>IF(J14="","",J14)</f>
        <v>22. 12. 2023</v>
      </c>
      <c r="L80" s="31"/>
    </row>
    <row r="81" spans="2:12" s="1" customFormat="1" ht="6.9" customHeight="1">
      <c r="B81" s="31"/>
      <c r="L81" s="31"/>
    </row>
    <row r="82" spans="2:12" s="1" customFormat="1" ht="15.15" customHeight="1">
      <c r="B82" s="31"/>
      <c r="C82" s="26" t="s">
        <v>25</v>
      </c>
      <c r="F82" s="24" t="str">
        <f>E17</f>
        <v>Město Nový Bor</v>
      </c>
      <c r="I82" s="26" t="s">
        <v>31</v>
      </c>
      <c r="J82" s="29" t="str">
        <f>E23</f>
        <v>R. Voce</v>
      </c>
      <c r="L82" s="31"/>
    </row>
    <row r="83" spans="2:12" s="1" customFormat="1" ht="15.15" customHeight="1">
      <c r="B83" s="31"/>
      <c r="C83" s="26" t="s">
        <v>29</v>
      </c>
      <c r="F83" s="24" t="str">
        <f>IF(E20="","",E20)</f>
        <v>Vyplň údaj</v>
      </c>
      <c r="I83" s="26" t="s">
        <v>34</v>
      </c>
      <c r="J83" s="29" t="str">
        <f>E26</f>
        <v>J. Nešněra</v>
      </c>
      <c r="L83" s="31"/>
    </row>
    <row r="84" spans="2:12" s="1" customFormat="1" ht="10.35" customHeight="1">
      <c r="B84" s="31"/>
      <c r="L84" s="31"/>
    </row>
    <row r="85" spans="2:20" s="10" customFormat="1" ht="29.25" customHeight="1">
      <c r="B85" s="110"/>
      <c r="C85" s="111" t="s">
        <v>196</v>
      </c>
      <c r="D85" s="112" t="s">
        <v>57</v>
      </c>
      <c r="E85" s="112" t="s">
        <v>53</v>
      </c>
      <c r="F85" s="112" t="s">
        <v>54</v>
      </c>
      <c r="G85" s="112" t="s">
        <v>197</v>
      </c>
      <c r="H85" s="112" t="s">
        <v>198</v>
      </c>
      <c r="I85" s="112" t="s">
        <v>199</v>
      </c>
      <c r="J85" s="112" t="s">
        <v>166</v>
      </c>
      <c r="K85" s="113" t="s">
        <v>200</v>
      </c>
      <c r="L85" s="110"/>
      <c r="M85" s="55" t="s">
        <v>19</v>
      </c>
      <c r="N85" s="56" t="s">
        <v>42</v>
      </c>
      <c r="O85" s="56" t="s">
        <v>201</v>
      </c>
      <c r="P85" s="56" t="s">
        <v>202</v>
      </c>
      <c r="Q85" s="56" t="s">
        <v>203</v>
      </c>
      <c r="R85" s="56" t="s">
        <v>204</v>
      </c>
      <c r="S85" s="56" t="s">
        <v>205</v>
      </c>
      <c r="T85" s="57" t="s">
        <v>206</v>
      </c>
    </row>
    <row r="86" spans="2:63" s="1" customFormat="1" ht="22.8" customHeight="1">
      <c r="B86" s="31"/>
      <c r="C86" s="60" t="s">
        <v>207</v>
      </c>
      <c r="J86" s="114">
        <f>BK86</f>
        <v>0</v>
      </c>
      <c r="L86" s="31"/>
      <c r="M86" s="58"/>
      <c r="N86" s="49"/>
      <c r="O86" s="49"/>
      <c r="P86" s="115">
        <f>P87</f>
        <v>0</v>
      </c>
      <c r="Q86" s="49"/>
      <c r="R86" s="115">
        <f>R87</f>
        <v>0</v>
      </c>
      <c r="S86" s="49"/>
      <c r="T86" s="116">
        <f>T87</f>
        <v>0</v>
      </c>
      <c r="AT86" s="16" t="s">
        <v>71</v>
      </c>
      <c r="AU86" s="16" t="s">
        <v>167</v>
      </c>
      <c r="BK86" s="117">
        <f>BK87</f>
        <v>0</v>
      </c>
    </row>
    <row r="87" spans="2:63" s="11" customFormat="1" ht="25.95" customHeight="1">
      <c r="B87" s="118"/>
      <c r="D87" s="119" t="s">
        <v>71</v>
      </c>
      <c r="E87" s="120" t="s">
        <v>1984</v>
      </c>
      <c r="F87" s="120" t="s">
        <v>1985</v>
      </c>
      <c r="I87" s="121"/>
      <c r="J87" s="122">
        <f>BK87</f>
        <v>0</v>
      </c>
      <c r="L87" s="118"/>
      <c r="M87" s="123"/>
      <c r="P87" s="124">
        <f>SUM(P88:P103)</f>
        <v>0</v>
      </c>
      <c r="R87" s="124">
        <f>SUM(R88:R103)</f>
        <v>0</v>
      </c>
      <c r="T87" s="125">
        <f>SUM(T88:T103)</f>
        <v>0</v>
      </c>
      <c r="AR87" s="119" t="s">
        <v>79</v>
      </c>
      <c r="AT87" s="126" t="s">
        <v>71</v>
      </c>
      <c r="AU87" s="126" t="s">
        <v>72</v>
      </c>
      <c r="AY87" s="119" t="s">
        <v>210</v>
      </c>
      <c r="BK87" s="127">
        <f>SUM(BK88:BK103)</f>
        <v>0</v>
      </c>
    </row>
    <row r="88" spans="2:65" s="1" customFormat="1" ht="16.5" customHeight="1">
      <c r="B88" s="31"/>
      <c r="C88" s="130" t="s">
        <v>79</v>
      </c>
      <c r="D88" s="130" t="s">
        <v>212</v>
      </c>
      <c r="E88" s="131" t="s">
        <v>2071</v>
      </c>
      <c r="F88" s="132" t="s">
        <v>2072</v>
      </c>
      <c r="G88" s="133" t="s">
        <v>269</v>
      </c>
      <c r="H88" s="134">
        <v>40</v>
      </c>
      <c r="I88" s="135"/>
      <c r="J88" s="136">
        <f>ROUND(I88*H88,2)</f>
        <v>0</v>
      </c>
      <c r="K88" s="132" t="s">
        <v>19</v>
      </c>
      <c r="L88" s="31"/>
      <c r="M88" s="137" t="s">
        <v>19</v>
      </c>
      <c r="N88" s="138" t="s">
        <v>43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217</v>
      </c>
      <c r="AT88" s="141" t="s">
        <v>212</v>
      </c>
      <c r="AU88" s="141" t="s">
        <v>79</v>
      </c>
      <c r="AY88" s="16" t="s">
        <v>210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6" t="s">
        <v>79</v>
      </c>
      <c r="BK88" s="142">
        <f>ROUND(I88*H88,2)</f>
        <v>0</v>
      </c>
      <c r="BL88" s="16" t="s">
        <v>217</v>
      </c>
      <c r="BM88" s="141" t="s">
        <v>81</v>
      </c>
    </row>
    <row r="89" spans="2:47" s="1" customFormat="1" ht="10.2">
      <c r="B89" s="31"/>
      <c r="D89" s="143" t="s">
        <v>219</v>
      </c>
      <c r="F89" s="144" t="s">
        <v>2072</v>
      </c>
      <c r="I89" s="145"/>
      <c r="L89" s="31"/>
      <c r="M89" s="146"/>
      <c r="T89" s="52"/>
      <c r="AT89" s="16" t="s">
        <v>219</v>
      </c>
      <c r="AU89" s="16" t="s">
        <v>79</v>
      </c>
    </row>
    <row r="90" spans="2:65" s="1" customFormat="1" ht="16.5" customHeight="1">
      <c r="B90" s="31"/>
      <c r="C90" s="130" t="s">
        <v>81</v>
      </c>
      <c r="D90" s="130" t="s">
        <v>212</v>
      </c>
      <c r="E90" s="131" t="s">
        <v>2075</v>
      </c>
      <c r="F90" s="132" t="s">
        <v>2076</v>
      </c>
      <c r="G90" s="133" t="s">
        <v>2002</v>
      </c>
      <c r="H90" s="134">
        <v>10</v>
      </c>
      <c r="I90" s="135"/>
      <c r="J90" s="136">
        <f>ROUND(I90*H90,2)</f>
        <v>0</v>
      </c>
      <c r="K90" s="132" t="s">
        <v>19</v>
      </c>
      <c r="L90" s="31"/>
      <c r="M90" s="137" t="s">
        <v>19</v>
      </c>
      <c r="N90" s="138" t="s">
        <v>43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41" t="s">
        <v>217</v>
      </c>
      <c r="AT90" s="141" t="s">
        <v>212</v>
      </c>
      <c r="AU90" s="141" t="s">
        <v>79</v>
      </c>
      <c r="AY90" s="16" t="s">
        <v>210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79</v>
      </c>
      <c r="BK90" s="142">
        <f>ROUND(I90*H90,2)</f>
        <v>0</v>
      </c>
      <c r="BL90" s="16" t="s">
        <v>217</v>
      </c>
      <c r="BM90" s="141" t="s">
        <v>217</v>
      </c>
    </row>
    <row r="91" spans="2:47" s="1" customFormat="1" ht="10.2">
      <c r="B91" s="31"/>
      <c r="D91" s="143" t="s">
        <v>219</v>
      </c>
      <c r="F91" s="144" t="s">
        <v>2076</v>
      </c>
      <c r="I91" s="145"/>
      <c r="L91" s="31"/>
      <c r="M91" s="146"/>
      <c r="T91" s="52"/>
      <c r="AT91" s="16" t="s">
        <v>219</v>
      </c>
      <c r="AU91" s="16" t="s">
        <v>79</v>
      </c>
    </row>
    <row r="92" spans="2:65" s="1" customFormat="1" ht="16.5" customHeight="1">
      <c r="B92" s="31"/>
      <c r="C92" s="130" t="s">
        <v>234</v>
      </c>
      <c r="D92" s="130" t="s">
        <v>212</v>
      </c>
      <c r="E92" s="131" t="s">
        <v>2077</v>
      </c>
      <c r="F92" s="132" t="s">
        <v>2078</v>
      </c>
      <c r="G92" s="133" t="s">
        <v>2002</v>
      </c>
      <c r="H92" s="134">
        <v>1</v>
      </c>
      <c r="I92" s="135"/>
      <c r="J92" s="136">
        <f>ROUND(I92*H92,2)</f>
        <v>0</v>
      </c>
      <c r="K92" s="132" t="s">
        <v>19</v>
      </c>
      <c r="L92" s="31"/>
      <c r="M92" s="137" t="s">
        <v>19</v>
      </c>
      <c r="N92" s="138" t="s">
        <v>43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217</v>
      </c>
      <c r="AT92" s="141" t="s">
        <v>212</v>
      </c>
      <c r="AU92" s="141" t="s">
        <v>79</v>
      </c>
      <c r="AY92" s="16" t="s">
        <v>210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6" t="s">
        <v>79</v>
      </c>
      <c r="BK92" s="142">
        <f>ROUND(I92*H92,2)</f>
        <v>0</v>
      </c>
      <c r="BL92" s="16" t="s">
        <v>217</v>
      </c>
      <c r="BM92" s="141" t="s">
        <v>246</v>
      </c>
    </row>
    <row r="93" spans="2:47" s="1" customFormat="1" ht="10.2">
      <c r="B93" s="31"/>
      <c r="D93" s="143" t="s">
        <v>219</v>
      </c>
      <c r="F93" s="144" t="s">
        <v>2078</v>
      </c>
      <c r="I93" s="145"/>
      <c r="L93" s="31"/>
      <c r="M93" s="146"/>
      <c r="T93" s="52"/>
      <c r="AT93" s="16" t="s">
        <v>219</v>
      </c>
      <c r="AU93" s="16" t="s">
        <v>79</v>
      </c>
    </row>
    <row r="94" spans="2:65" s="1" customFormat="1" ht="21.75" customHeight="1">
      <c r="B94" s="31"/>
      <c r="C94" s="130" t="s">
        <v>217</v>
      </c>
      <c r="D94" s="130" t="s">
        <v>212</v>
      </c>
      <c r="E94" s="131" t="s">
        <v>2079</v>
      </c>
      <c r="F94" s="132" t="s">
        <v>2080</v>
      </c>
      <c r="G94" s="133" t="s">
        <v>2002</v>
      </c>
      <c r="H94" s="134">
        <v>1</v>
      </c>
      <c r="I94" s="135"/>
      <c r="J94" s="136">
        <f>ROUND(I94*H94,2)</f>
        <v>0</v>
      </c>
      <c r="K94" s="132" t="s">
        <v>19</v>
      </c>
      <c r="L94" s="31"/>
      <c r="M94" s="137" t="s">
        <v>19</v>
      </c>
      <c r="N94" s="138" t="s">
        <v>43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217</v>
      </c>
      <c r="AT94" s="141" t="s">
        <v>212</v>
      </c>
      <c r="AU94" s="141" t="s">
        <v>79</v>
      </c>
      <c r="AY94" s="16" t="s">
        <v>210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79</v>
      </c>
      <c r="BK94" s="142">
        <f>ROUND(I94*H94,2)</f>
        <v>0</v>
      </c>
      <c r="BL94" s="16" t="s">
        <v>217</v>
      </c>
      <c r="BM94" s="141" t="s">
        <v>243</v>
      </c>
    </row>
    <row r="95" spans="2:47" s="1" customFormat="1" ht="10.2">
      <c r="B95" s="31"/>
      <c r="D95" s="143" t="s">
        <v>219</v>
      </c>
      <c r="F95" s="144" t="s">
        <v>2080</v>
      </c>
      <c r="I95" s="145"/>
      <c r="L95" s="31"/>
      <c r="M95" s="146"/>
      <c r="T95" s="52"/>
      <c r="AT95" s="16" t="s">
        <v>219</v>
      </c>
      <c r="AU95" s="16" t="s">
        <v>79</v>
      </c>
    </row>
    <row r="96" spans="2:65" s="1" customFormat="1" ht="16.5" customHeight="1">
      <c r="B96" s="31"/>
      <c r="C96" s="130" t="s">
        <v>225</v>
      </c>
      <c r="D96" s="130" t="s">
        <v>212</v>
      </c>
      <c r="E96" s="131" t="s">
        <v>2083</v>
      </c>
      <c r="F96" s="132" t="s">
        <v>2084</v>
      </c>
      <c r="G96" s="133" t="s">
        <v>2002</v>
      </c>
      <c r="H96" s="134">
        <v>1</v>
      </c>
      <c r="I96" s="135"/>
      <c r="J96" s="136">
        <f>ROUND(I96*H96,2)</f>
        <v>0</v>
      </c>
      <c r="K96" s="132" t="s">
        <v>19</v>
      </c>
      <c r="L96" s="31"/>
      <c r="M96" s="137" t="s">
        <v>19</v>
      </c>
      <c r="N96" s="138" t="s">
        <v>43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217</v>
      </c>
      <c r="AT96" s="141" t="s">
        <v>212</v>
      </c>
      <c r="AU96" s="141" t="s">
        <v>79</v>
      </c>
      <c r="AY96" s="16" t="s">
        <v>210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79</v>
      </c>
      <c r="BK96" s="142">
        <f>ROUND(I96*H96,2)</f>
        <v>0</v>
      </c>
      <c r="BL96" s="16" t="s">
        <v>217</v>
      </c>
      <c r="BM96" s="141" t="s">
        <v>277</v>
      </c>
    </row>
    <row r="97" spans="2:47" s="1" customFormat="1" ht="10.2">
      <c r="B97" s="31"/>
      <c r="D97" s="143" t="s">
        <v>219</v>
      </c>
      <c r="F97" s="144" t="s">
        <v>2084</v>
      </c>
      <c r="I97" s="145"/>
      <c r="L97" s="31"/>
      <c r="M97" s="146"/>
      <c r="T97" s="52"/>
      <c r="AT97" s="16" t="s">
        <v>219</v>
      </c>
      <c r="AU97" s="16" t="s">
        <v>79</v>
      </c>
    </row>
    <row r="98" spans="2:65" s="1" customFormat="1" ht="16.5" customHeight="1">
      <c r="B98" s="31"/>
      <c r="C98" s="130" t="s">
        <v>246</v>
      </c>
      <c r="D98" s="130" t="s">
        <v>212</v>
      </c>
      <c r="E98" s="131" t="s">
        <v>2085</v>
      </c>
      <c r="F98" s="132" t="s">
        <v>2086</v>
      </c>
      <c r="G98" s="133" t="s">
        <v>2002</v>
      </c>
      <c r="H98" s="134">
        <v>25</v>
      </c>
      <c r="I98" s="135"/>
      <c r="J98" s="136">
        <f>ROUND(I98*H98,2)</f>
        <v>0</v>
      </c>
      <c r="K98" s="132" t="s">
        <v>19</v>
      </c>
      <c r="L98" s="31"/>
      <c r="M98" s="137" t="s">
        <v>19</v>
      </c>
      <c r="N98" s="138" t="s">
        <v>43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217</v>
      </c>
      <c r="AT98" s="141" t="s">
        <v>212</v>
      </c>
      <c r="AU98" s="141" t="s">
        <v>79</v>
      </c>
      <c r="AY98" s="16" t="s">
        <v>210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79</v>
      </c>
      <c r="BK98" s="142">
        <f>ROUND(I98*H98,2)</f>
        <v>0</v>
      </c>
      <c r="BL98" s="16" t="s">
        <v>217</v>
      </c>
      <c r="BM98" s="141" t="s">
        <v>8</v>
      </c>
    </row>
    <row r="99" spans="2:47" s="1" customFormat="1" ht="10.2">
      <c r="B99" s="31"/>
      <c r="D99" s="143" t="s">
        <v>219</v>
      </c>
      <c r="F99" s="144" t="s">
        <v>2086</v>
      </c>
      <c r="I99" s="145"/>
      <c r="L99" s="31"/>
      <c r="M99" s="146"/>
      <c r="T99" s="52"/>
      <c r="AT99" s="16" t="s">
        <v>219</v>
      </c>
      <c r="AU99" s="16" t="s">
        <v>79</v>
      </c>
    </row>
    <row r="100" spans="2:65" s="1" customFormat="1" ht="16.5" customHeight="1">
      <c r="B100" s="31"/>
      <c r="C100" s="130" t="s">
        <v>259</v>
      </c>
      <c r="D100" s="130" t="s">
        <v>212</v>
      </c>
      <c r="E100" s="131" t="s">
        <v>2089</v>
      </c>
      <c r="F100" s="132" t="s">
        <v>2090</v>
      </c>
      <c r="G100" s="133" t="s">
        <v>2002</v>
      </c>
      <c r="H100" s="134">
        <v>3</v>
      </c>
      <c r="I100" s="135"/>
      <c r="J100" s="136">
        <f>ROUND(I100*H100,2)</f>
        <v>0</v>
      </c>
      <c r="K100" s="132" t="s">
        <v>19</v>
      </c>
      <c r="L100" s="31"/>
      <c r="M100" s="137" t="s">
        <v>19</v>
      </c>
      <c r="N100" s="138" t="s">
        <v>43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217</v>
      </c>
      <c r="AT100" s="141" t="s">
        <v>212</v>
      </c>
      <c r="AU100" s="141" t="s">
        <v>79</v>
      </c>
      <c r="AY100" s="16" t="s">
        <v>210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79</v>
      </c>
      <c r="BK100" s="142">
        <f>ROUND(I100*H100,2)</f>
        <v>0</v>
      </c>
      <c r="BL100" s="16" t="s">
        <v>217</v>
      </c>
      <c r="BM100" s="141" t="s">
        <v>301</v>
      </c>
    </row>
    <row r="101" spans="2:47" s="1" customFormat="1" ht="10.2">
      <c r="B101" s="31"/>
      <c r="D101" s="143" t="s">
        <v>219</v>
      </c>
      <c r="F101" s="144" t="s">
        <v>2090</v>
      </c>
      <c r="I101" s="145"/>
      <c r="L101" s="31"/>
      <c r="M101" s="146"/>
      <c r="T101" s="52"/>
      <c r="AT101" s="16" t="s">
        <v>219</v>
      </c>
      <c r="AU101" s="16" t="s">
        <v>79</v>
      </c>
    </row>
    <row r="102" spans="2:65" s="1" customFormat="1" ht="24.15" customHeight="1">
      <c r="B102" s="31"/>
      <c r="C102" s="130" t="s">
        <v>243</v>
      </c>
      <c r="D102" s="130" t="s">
        <v>212</v>
      </c>
      <c r="E102" s="131" t="s">
        <v>2091</v>
      </c>
      <c r="F102" s="132" t="s">
        <v>2092</v>
      </c>
      <c r="G102" s="133" t="s">
        <v>269</v>
      </c>
      <c r="H102" s="134">
        <v>40</v>
      </c>
      <c r="I102" s="135"/>
      <c r="J102" s="136">
        <f>ROUND(I102*H102,2)</f>
        <v>0</v>
      </c>
      <c r="K102" s="132" t="s">
        <v>19</v>
      </c>
      <c r="L102" s="31"/>
      <c r="M102" s="137" t="s">
        <v>19</v>
      </c>
      <c r="N102" s="138" t="s">
        <v>43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217</v>
      </c>
      <c r="AT102" s="141" t="s">
        <v>212</v>
      </c>
      <c r="AU102" s="141" t="s">
        <v>79</v>
      </c>
      <c r="AY102" s="16" t="s">
        <v>210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79</v>
      </c>
      <c r="BK102" s="142">
        <f>ROUND(I102*H102,2)</f>
        <v>0</v>
      </c>
      <c r="BL102" s="16" t="s">
        <v>217</v>
      </c>
      <c r="BM102" s="141" t="s">
        <v>311</v>
      </c>
    </row>
    <row r="103" spans="2:47" s="1" customFormat="1" ht="10.2">
      <c r="B103" s="31"/>
      <c r="D103" s="143" t="s">
        <v>219</v>
      </c>
      <c r="F103" s="144" t="s">
        <v>2092</v>
      </c>
      <c r="I103" s="145"/>
      <c r="L103" s="31"/>
      <c r="M103" s="177"/>
      <c r="N103" s="178"/>
      <c r="O103" s="178"/>
      <c r="P103" s="178"/>
      <c r="Q103" s="178"/>
      <c r="R103" s="178"/>
      <c r="S103" s="178"/>
      <c r="T103" s="179"/>
      <c r="AT103" s="16" t="s">
        <v>219</v>
      </c>
      <c r="AU103" s="16" t="s">
        <v>79</v>
      </c>
    </row>
    <row r="104" spans="2:12" s="1" customFormat="1" ht="6.9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31"/>
    </row>
  </sheetData>
  <sheetProtection algorithmName="SHA-512" hashValue="zT0fih9dz3E1nCbUkAKG9Y2wtMe58hcsIbT9sZR7X/9jgApdDxZ2UkZrsWZAVzy9KLhAGube++Hi8jgKu4AwxA==" saltValue="kS26NTImuWT2GvS94jZII7her2mN8saWau/H30jeM8bxKIWCvwEKwflSpr4c0VSXcd2rb2sKLO71E2A0aW9X4w==" spinCount="100000" sheet="1" objects="1" scenarios="1" formatColumns="0" formatRows="0" autoFilter="0"/>
  <autoFilter ref="C85:K103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8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86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161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163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ROUND(J112,2)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ROUND((SUM(BE112:BE821)),2)</f>
        <v>0</v>
      </c>
      <c r="I35" s="92">
        <v>0.21</v>
      </c>
      <c r="J35" s="82">
        <f>ROUND(((SUM(BE112:BE821))*I35),2)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ROUND((SUM(BF112:BF821)),2)</f>
        <v>0</v>
      </c>
      <c r="I36" s="92">
        <v>0.12</v>
      </c>
      <c r="J36" s="82">
        <f>ROUND(((SUM(BF112:BF821))*I36),2)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ROUND((SUM(BG112:BG821)),2)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ROUND((SUM(BH112:BH821)),2)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ROUND((SUM(BI112:BI821)),2)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161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01a - stavební část 1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J112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168</v>
      </c>
      <c r="E64" s="104"/>
      <c r="F64" s="104"/>
      <c r="G64" s="104"/>
      <c r="H64" s="104"/>
      <c r="I64" s="104"/>
      <c r="J64" s="105">
        <f>J113</f>
        <v>0</v>
      </c>
      <c r="L64" s="102"/>
    </row>
    <row r="65" spans="2:12" s="9" customFormat="1" ht="19.95" customHeight="1">
      <c r="B65" s="106"/>
      <c r="D65" s="107" t="s">
        <v>169</v>
      </c>
      <c r="E65" s="108"/>
      <c r="F65" s="108"/>
      <c r="G65" s="108"/>
      <c r="H65" s="108"/>
      <c r="I65" s="108"/>
      <c r="J65" s="109">
        <f>J114</f>
        <v>0</v>
      </c>
      <c r="L65" s="106"/>
    </row>
    <row r="66" spans="2:12" s="9" customFormat="1" ht="19.95" customHeight="1">
      <c r="B66" s="106"/>
      <c r="D66" s="107" t="s">
        <v>170</v>
      </c>
      <c r="E66" s="108"/>
      <c r="F66" s="108"/>
      <c r="G66" s="108"/>
      <c r="H66" s="108"/>
      <c r="I66" s="108"/>
      <c r="J66" s="109">
        <f>J119</f>
        <v>0</v>
      </c>
      <c r="L66" s="106"/>
    </row>
    <row r="67" spans="2:12" s="9" customFormat="1" ht="19.95" customHeight="1">
      <c r="B67" s="106"/>
      <c r="D67" s="107" t="s">
        <v>171</v>
      </c>
      <c r="E67" s="108"/>
      <c r="F67" s="108"/>
      <c r="G67" s="108"/>
      <c r="H67" s="108"/>
      <c r="I67" s="108"/>
      <c r="J67" s="109">
        <f>J130</f>
        <v>0</v>
      </c>
      <c r="L67" s="106"/>
    </row>
    <row r="68" spans="2:12" s="9" customFormat="1" ht="19.95" customHeight="1">
      <c r="B68" s="106"/>
      <c r="D68" s="107" t="s">
        <v>172</v>
      </c>
      <c r="E68" s="108"/>
      <c r="F68" s="108"/>
      <c r="G68" s="108"/>
      <c r="H68" s="108"/>
      <c r="I68" s="108"/>
      <c r="J68" s="109">
        <f>J141</f>
        <v>0</v>
      </c>
      <c r="L68" s="106"/>
    </row>
    <row r="69" spans="2:12" s="9" customFormat="1" ht="19.95" customHeight="1">
      <c r="B69" s="106"/>
      <c r="D69" s="107" t="s">
        <v>173</v>
      </c>
      <c r="E69" s="108"/>
      <c r="F69" s="108"/>
      <c r="G69" s="108"/>
      <c r="H69" s="108"/>
      <c r="I69" s="108"/>
      <c r="J69" s="109">
        <f>J175</f>
        <v>0</v>
      </c>
      <c r="L69" s="106"/>
    </row>
    <row r="70" spans="2:12" s="9" customFormat="1" ht="19.95" customHeight="1">
      <c r="B70" s="106"/>
      <c r="D70" s="107" t="s">
        <v>174</v>
      </c>
      <c r="E70" s="108"/>
      <c r="F70" s="108"/>
      <c r="G70" s="108"/>
      <c r="H70" s="108"/>
      <c r="I70" s="108"/>
      <c r="J70" s="109">
        <f>J204</f>
        <v>0</v>
      </c>
      <c r="L70" s="106"/>
    </row>
    <row r="71" spans="2:12" s="8" customFormat="1" ht="24.9" customHeight="1">
      <c r="B71" s="102"/>
      <c r="D71" s="103" t="s">
        <v>175</v>
      </c>
      <c r="E71" s="104"/>
      <c r="F71" s="104"/>
      <c r="G71" s="104"/>
      <c r="H71" s="104"/>
      <c r="I71" s="104"/>
      <c r="J71" s="105">
        <f>J208</f>
        <v>0</v>
      </c>
      <c r="L71" s="102"/>
    </row>
    <row r="72" spans="2:12" s="9" customFormat="1" ht="19.95" customHeight="1">
      <c r="B72" s="106"/>
      <c r="D72" s="107" t="s">
        <v>176</v>
      </c>
      <c r="E72" s="108"/>
      <c r="F72" s="108"/>
      <c r="G72" s="108"/>
      <c r="H72" s="108"/>
      <c r="I72" s="108"/>
      <c r="J72" s="109">
        <f>J209</f>
        <v>0</v>
      </c>
      <c r="L72" s="106"/>
    </row>
    <row r="73" spans="2:12" s="9" customFormat="1" ht="19.95" customHeight="1">
      <c r="B73" s="106"/>
      <c r="D73" s="107" t="s">
        <v>177</v>
      </c>
      <c r="E73" s="108"/>
      <c r="F73" s="108"/>
      <c r="G73" s="108"/>
      <c r="H73" s="108"/>
      <c r="I73" s="108"/>
      <c r="J73" s="109">
        <f>J229</f>
        <v>0</v>
      </c>
      <c r="L73" s="106"/>
    </row>
    <row r="74" spans="2:12" s="9" customFormat="1" ht="19.95" customHeight="1">
      <c r="B74" s="106"/>
      <c r="D74" s="107" t="s">
        <v>178</v>
      </c>
      <c r="E74" s="108"/>
      <c r="F74" s="108"/>
      <c r="G74" s="108"/>
      <c r="H74" s="108"/>
      <c r="I74" s="108"/>
      <c r="J74" s="109">
        <f>J257</f>
        <v>0</v>
      </c>
      <c r="L74" s="106"/>
    </row>
    <row r="75" spans="2:12" s="9" customFormat="1" ht="19.95" customHeight="1">
      <c r="B75" s="106"/>
      <c r="D75" s="107" t="s">
        <v>179</v>
      </c>
      <c r="E75" s="108"/>
      <c r="F75" s="108"/>
      <c r="G75" s="108"/>
      <c r="H75" s="108"/>
      <c r="I75" s="108"/>
      <c r="J75" s="109">
        <f>J308</f>
        <v>0</v>
      </c>
      <c r="L75" s="106"/>
    </row>
    <row r="76" spans="2:12" s="9" customFormat="1" ht="19.95" customHeight="1">
      <c r="B76" s="106"/>
      <c r="D76" s="107" t="s">
        <v>180</v>
      </c>
      <c r="E76" s="108"/>
      <c r="F76" s="108"/>
      <c r="G76" s="108"/>
      <c r="H76" s="108"/>
      <c r="I76" s="108"/>
      <c r="J76" s="109">
        <f>J316</f>
        <v>0</v>
      </c>
      <c r="L76" s="106"/>
    </row>
    <row r="77" spans="2:12" s="9" customFormat="1" ht="19.95" customHeight="1">
      <c r="B77" s="106"/>
      <c r="D77" s="107" t="s">
        <v>181</v>
      </c>
      <c r="E77" s="108"/>
      <c r="F77" s="108"/>
      <c r="G77" s="108"/>
      <c r="H77" s="108"/>
      <c r="I77" s="108"/>
      <c r="J77" s="109">
        <f>J338</f>
        <v>0</v>
      </c>
      <c r="L77" s="106"/>
    </row>
    <row r="78" spans="2:12" s="9" customFormat="1" ht="19.95" customHeight="1">
      <c r="B78" s="106"/>
      <c r="D78" s="107" t="s">
        <v>182</v>
      </c>
      <c r="E78" s="108"/>
      <c r="F78" s="108"/>
      <c r="G78" s="108"/>
      <c r="H78" s="108"/>
      <c r="I78" s="108"/>
      <c r="J78" s="109">
        <f>J429</f>
        <v>0</v>
      </c>
      <c r="L78" s="106"/>
    </row>
    <row r="79" spans="2:12" s="9" customFormat="1" ht="19.95" customHeight="1">
      <c r="B79" s="106"/>
      <c r="D79" s="107" t="s">
        <v>183</v>
      </c>
      <c r="E79" s="108"/>
      <c r="F79" s="108"/>
      <c r="G79" s="108"/>
      <c r="H79" s="108"/>
      <c r="I79" s="108"/>
      <c r="J79" s="109">
        <f>J535</f>
        <v>0</v>
      </c>
      <c r="L79" s="106"/>
    </row>
    <row r="80" spans="2:12" s="9" customFormat="1" ht="19.95" customHeight="1">
      <c r="B80" s="106"/>
      <c r="D80" s="107" t="s">
        <v>184</v>
      </c>
      <c r="E80" s="108"/>
      <c r="F80" s="108"/>
      <c r="G80" s="108"/>
      <c r="H80" s="108"/>
      <c r="I80" s="108"/>
      <c r="J80" s="109">
        <f>J583</f>
        <v>0</v>
      </c>
      <c r="L80" s="106"/>
    </row>
    <row r="81" spans="2:12" s="9" customFormat="1" ht="19.95" customHeight="1">
      <c r="B81" s="106"/>
      <c r="D81" s="107" t="s">
        <v>185</v>
      </c>
      <c r="E81" s="108"/>
      <c r="F81" s="108"/>
      <c r="G81" s="108"/>
      <c r="H81" s="108"/>
      <c r="I81" s="108"/>
      <c r="J81" s="109">
        <f>J590</f>
        <v>0</v>
      </c>
      <c r="L81" s="106"/>
    </row>
    <row r="82" spans="2:12" s="9" customFormat="1" ht="19.95" customHeight="1">
      <c r="B82" s="106"/>
      <c r="D82" s="107" t="s">
        <v>186</v>
      </c>
      <c r="E82" s="108"/>
      <c r="F82" s="108"/>
      <c r="G82" s="108"/>
      <c r="H82" s="108"/>
      <c r="I82" s="108"/>
      <c r="J82" s="109">
        <f>J641</f>
        <v>0</v>
      </c>
      <c r="L82" s="106"/>
    </row>
    <row r="83" spans="2:12" s="9" customFormat="1" ht="19.95" customHeight="1">
      <c r="B83" s="106"/>
      <c r="D83" s="107" t="s">
        <v>187</v>
      </c>
      <c r="E83" s="108"/>
      <c r="F83" s="108"/>
      <c r="G83" s="108"/>
      <c r="H83" s="108"/>
      <c r="I83" s="108"/>
      <c r="J83" s="109">
        <f>J667</f>
        <v>0</v>
      </c>
      <c r="L83" s="106"/>
    </row>
    <row r="84" spans="2:12" s="9" customFormat="1" ht="19.95" customHeight="1">
      <c r="B84" s="106"/>
      <c r="D84" s="107" t="s">
        <v>188</v>
      </c>
      <c r="E84" s="108"/>
      <c r="F84" s="108"/>
      <c r="G84" s="108"/>
      <c r="H84" s="108"/>
      <c r="I84" s="108"/>
      <c r="J84" s="109">
        <f>J699</f>
        <v>0</v>
      </c>
      <c r="L84" s="106"/>
    </row>
    <row r="85" spans="2:12" s="9" customFormat="1" ht="19.95" customHeight="1">
      <c r="B85" s="106"/>
      <c r="D85" s="107" t="s">
        <v>189</v>
      </c>
      <c r="E85" s="108"/>
      <c r="F85" s="108"/>
      <c r="G85" s="108"/>
      <c r="H85" s="108"/>
      <c r="I85" s="108"/>
      <c r="J85" s="109">
        <f>J703</f>
        <v>0</v>
      </c>
      <c r="L85" s="106"/>
    </row>
    <row r="86" spans="2:12" s="9" customFormat="1" ht="19.95" customHeight="1">
      <c r="B86" s="106"/>
      <c r="D86" s="107" t="s">
        <v>190</v>
      </c>
      <c r="E86" s="108"/>
      <c r="F86" s="108"/>
      <c r="G86" s="108"/>
      <c r="H86" s="108"/>
      <c r="I86" s="108"/>
      <c r="J86" s="109">
        <f>J742</f>
        <v>0</v>
      </c>
      <c r="L86" s="106"/>
    </row>
    <row r="87" spans="2:12" s="9" customFormat="1" ht="19.95" customHeight="1">
      <c r="B87" s="106"/>
      <c r="D87" s="107" t="s">
        <v>191</v>
      </c>
      <c r="E87" s="108"/>
      <c r="F87" s="108"/>
      <c r="G87" s="108"/>
      <c r="H87" s="108"/>
      <c r="I87" s="108"/>
      <c r="J87" s="109">
        <f>J767</f>
        <v>0</v>
      </c>
      <c r="L87" s="106"/>
    </row>
    <row r="88" spans="2:12" s="9" customFormat="1" ht="19.95" customHeight="1">
      <c r="B88" s="106"/>
      <c r="D88" s="107" t="s">
        <v>192</v>
      </c>
      <c r="E88" s="108"/>
      <c r="F88" s="108"/>
      <c r="G88" s="108"/>
      <c r="H88" s="108"/>
      <c r="I88" s="108"/>
      <c r="J88" s="109">
        <f>J789</f>
        <v>0</v>
      </c>
      <c r="L88" s="106"/>
    </row>
    <row r="89" spans="2:12" s="9" customFormat="1" ht="19.95" customHeight="1">
      <c r="B89" s="106"/>
      <c r="D89" s="107" t="s">
        <v>193</v>
      </c>
      <c r="E89" s="108"/>
      <c r="F89" s="108"/>
      <c r="G89" s="108"/>
      <c r="H89" s="108"/>
      <c r="I89" s="108"/>
      <c r="J89" s="109">
        <f>J806</f>
        <v>0</v>
      </c>
      <c r="L89" s="106"/>
    </row>
    <row r="90" spans="2:12" s="9" customFormat="1" ht="19.95" customHeight="1">
      <c r="B90" s="106"/>
      <c r="D90" s="107" t="s">
        <v>194</v>
      </c>
      <c r="E90" s="108"/>
      <c r="F90" s="108"/>
      <c r="G90" s="108"/>
      <c r="H90" s="108"/>
      <c r="I90" s="108"/>
      <c r="J90" s="109">
        <f>J817</f>
        <v>0</v>
      </c>
      <c r="L90" s="106"/>
    </row>
    <row r="91" spans="2:12" s="1" customFormat="1" ht="21.75" customHeight="1">
      <c r="B91" s="31"/>
      <c r="L91" s="31"/>
    </row>
    <row r="92" spans="2:12" s="1" customFormat="1" ht="6.9" customHeight="1"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31"/>
    </row>
    <row r="96" spans="2:12" s="1" customFormat="1" ht="6.9" customHeight="1"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31"/>
    </row>
    <row r="97" spans="2:12" s="1" customFormat="1" ht="24.9" customHeight="1">
      <c r="B97" s="31"/>
      <c r="C97" s="20" t="s">
        <v>195</v>
      </c>
      <c r="L97" s="31"/>
    </row>
    <row r="98" spans="2:12" s="1" customFormat="1" ht="6.9" customHeight="1">
      <c r="B98" s="31"/>
      <c r="L98" s="31"/>
    </row>
    <row r="99" spans="2:12" s="1" customFormat="1" ht="12" customHeight="1">
      <c r="B99" s="31"/>
      <c r="C99" s="26" t="s">
        <v>16</v>
      </c>
      <c r="L99" s="31"/>
    </row>
    <row r="100" spans="2:12" s="1" customFormat="1" ht="16.5" customHeight="1">
      <c r="B100" s="31"/>
      <c r="E100" s="306" t="str">
        <f>E7</f>
        <v>Multifunkční centrum při ZŠ Gen. Svobody Arnultovice rev.1</v>
      </c>
      <c r="F100" s="307"/>
      <c r="G100" s="307"/>
      <c r="H100" s="307"/>
      <c r="L100" s="31"/>
    </row>
    <row r="101" spans="2:12" ht="12" customHeight="1">
      <c r="B101" s="19"/>
      <c r="C101" s="26" t="s">
        <v>160</v>
      </c>
      <c r="L101" s="19"/>
    </row>
    <row r="102" spans="2:12" s="1" customFormat="1" ht="16.5" customHeight="1">
      <c r="B102" s="31"/>
      <c r="E102" s="306" t="s">
        <v>161</v>
      </c>
      <c r="F102" s="308"/>
      <c r="G102" s="308"/>
      <c r="H102" s="308"/>
      <c r="L102" s="31"/>
    </row>
    <row r="103" spans="2:12" s="1" customFormat="1" ht="12" customHeight="1">
      <c r="B103" s="31"/>
      <c r="C103" s="26" t="s">
        <v>162</v>
      </c>
      <c r="L103" s="31"/>
    </row>
    <row r="104" spans="2:12" s="1" customFormat="1" ht="16.5" customHeight="1">
      <c r="B104" s="31"/>
      <c r="E104" s="272" t="str">
        <f>E11</f>
        <v>01a - stavební část 1</v>
      </c>
      <c r="F104" s="308"/>
      <c r="G104" s="308"/>
      <c r="H104" s="308"/>
      <c r="L104" s="31"/>
    </row>
    <row r="105" spans="2:12" s="1" customFormat="1" ht="6.9" customHeight="1">
      <c r="B105" s="31"/>
      <c r="L105" s="31"/>
    </row>
    <row r="106" spans="2:12" s="1" customFormat="1" ht="12" customHeight="1">
      <c r="B106" s="31"/>
      <c r="C106" s="26" t="s">
        <v>21</v>
      </c>
      <c r="F106" s="24" t="str">
        <f>F14</f>
        <v>Nový Bor</v>
      </c>
      <c r="I106" s="26" t="s">
        <v>23</v>
      </c>
      <c r="J106" s="48" t="str">
        <f>IF(J14="","",J14)</f>
        <v>22. 12. 2023</v>
      </c>
      <c r="L106" s="31"/>
    </row>
    <row r="107" spans="2:12" s="1" customFormat="1" ht="6.9" customHeight="1">
      <c r="B107" s="31"/>
      <c r="L107" s="31"/>
    </row>
    <row r="108" spans="2:12" s="1" customFormat="1" ht="15.15" customHeight="1">
      <c r="B108" s="31"/>
      <c r="C108" s="26" t="s">
        <v>25</v>
      </c>
      <c r="F108" s="24" t="str">
        <f>E17</f>
        <v>Město Nový Bor</v>
      </c>
      <c r="I108" s="26" t="s">
        <v>31</v>
      </c>
      <c r="J108" s="29" t="str">
        <f>E23</f>
        <v>R. Voce</v>
      </c>
      <c r="L108" s="31"/>
    </row>
    <row r="109" spans="2:12" s="1" customFormat="1" ht="15.15" customHeight="1">
      <c r="B109" s="31"/>
      <c r="C109" s="26" t="s">
        <v>29</v>
      </c>
      <c r="F109" s="24" t="str">
        <f>IF(E20="","",E20)</f>
        <v>Vyplň údaj</v>
      </c>
      <c r="I109" s="26" t="s">
        <v>34</v>
      </c>
      <c r="J109" s="29" t="str">
        <f>E26</f>
        <v>J. Nešněra</v>
      </c>
      <c r="L109" s="31"/>
    </row>
    <row r="110" spans="2:12" s="1" customFormat="1" ht="10.35" customHeight="1">
      <c r="B110" s="31"/>
      <c r="L110" s="31"/>
    </row>
    <row r="111" spans="2:20" s="10" customFormat="1" ht="29.25" customHeight="1">
      <c r="B111" s="110"/>
      <c r="C111" s="111" t="s">
        <v>196</v>
      </c>
      <c r="D111" s="112" t="s">
        <v>57</v>
      </c>
      <c r="E111" s="112" t="s">
        <v>53</v>
      </c>
      <c r="F111" s="112" t="s">
        <v>54</v>
      </c>
      <c r="G111" s="112" t="s">
        <v>197</v>
      </c>
      <c r="H111" s="112" t="s">
        <v>198</v>
      </c>
      <c r="I111" s="112" t="s">
        <v>199</v>
      </c>
      <c r="J111" s="112" t="s">
        <v>166</v>
      </c>
      <c r="K111" s="113" t="s">
        <v>200</v>
      </c>
      <c r="L111" s="110"/>
      <c r="M111" s="55" t="s">
        <v>19</v>
      </c>
      <c r="N111" s="56" t="s">
        <v>42</v>
      </c>
      <c r="O111" s="56" t="s">
        <v>201</v>
      </c>
      <c r="P111" s="56" t="s">
        <v>202</v>
      </c>
      <c r="Q111" s="56" t="s">
        <v>203</v>
      </c>
      <c r="R111" s="56" t="s">
        <v>204</v>
      </c>
      <c r="S111" s="56" t="s">
        <v>205</v>
      </c>
      <c r="T111" s="57" t="s">
        <v>206</v>
      </c>
    </row>
    <row r="112" spans="2:63" s="1" customFormat="1" ht="22.8" customHeight="1">
      <c r="B112" s="31"/>
      <c r="C112" s="60" t="s">
        <v>207</v>
      </c>
      <c r="J112" s="114">
        <f>BK112</f>
        <v>0</v>
      </c>
      <c r="L112" s="31"/>
      <c r="M112" s="58"/>
      <c r="N112" s="49"/>
      <c r="O112" s="49"/>
      <c r="P112" s="115">
        <f>P113+P208</f>
        <v>0</v>
      </c>
      <c r="Q112" s="49"/>
      <c r="R112" s="115">
        <f>R113+R208</f>
        <v>40.662879159999996</v>
      </c>
      <c r="S112" s="49"/>
      <c r="T112" s="116">
        <f>T113+T208</f>
        <v>46.18660595</v>
      </c>
      <c r="AT112" s="16" t="s">
        <v>71</v>
      </c>
      <c r="AU112" s="16" t="s">
        <v>167</v>
      </c>
      <c r="BK112" s="117">
        <f>BK113+BK208</f>
        <v>0</v>
      </c>
    </row>
    <row r="113" spans="2:63" s="11" customFormat="1" ht="25.95" customHeight="1">
      <c r="B113" s="118"/>
      <c r="D113" s="119" t="s">
        <v>71</v>
      </c>
      <c r="E113" s="120" t="s">
        <v>208</v>
      </c>
      <c r="F113" s="120" t="s">
        <v>209</v>
      </c>
      <c r="I113" s="121"/>
      <c r="J113" s="122">
        <f>BK113</f>
        <v>0</v>
      </c>
      <c r="L113" s="118"/>
      <c r="M113" s="123"/>
      <c r="P113" s="124">
        <f>P114+P119+P130+P141+P175+P204</f>
        <v>0</v>
      </c>
      <c r="R113" s="124">
        <f>R114+R119+R130+R141+R175+R204</f>
        <v>25.1169255</v>
      </c>
      <c r="T113" s="125">
        <f>T114+T119+T130+T141+T175+T204</f>
        <v>29.431600000000003</v>
      </c>
      <c r="AR113" s="119" t="s">
        <v>79</v>
      </c>
      <c r="AT113" s="126" t="s">
        <v>71</v>
      </c>
      <c r="AU113" s="126" t="s">
        <v>72</v>
      </c>
      <c r="AY113" s="119" t="s">
        <v>210</v>
      </c>
      <c r="BK113" s="127">
        <f>BK114+BK119+BK130+BK141+BK175+BK204</f>
        <v>0</v>
      </c>
    </row>
    <row r="114" spans="2:63" s="11" customFormat="1" ht="22.8" customHeight="1">
      <c r="B114" s="118"/>
      <c r="D114" s="119" t="s">
        <v>71</v>
      </c>
      <c r="E114" s="128" t="s">
        <v>79</v>
      </c>
      <c r="F114" s="128" t="s">
        <v>211</v>
      </c>
      <c r="I114" s="121"/>
      <c r="J114" s="129">
        <f>BK114</f>
        <v>0</v>
      </c>
      <c r="L114" s="118"/>
      <c r="M114" s="123"/>
      <c r="P114" s="124">
        <f>SUM(P115:P118)</f>
        <v>0</v>
      </c>
      <c r="R114" s="124">
        <f>SUM(R115:R118)</f>
        <v>0</v>
      </c>
      <c r="T114" s="125">
        <f>SUM(T115:T118)</f>
        <v>0</v>
      </c>
      <c r="AR114" s="119" t="s">
        <v>79</v>
      </c>
      <c r="AT114" s="126" t="s">
        <v>71</v>
      </c>
      <c r="AU114" s="126" t="s">
        <v>79</v>
      </c>
      <c r="AY114" s="119" t="s">
        <v>210</v>
      </c>
      <c r="BK114" s="127">
        <f>SUM(BK115:BK118)</f>
        <v>0</v>
      </c>
    </row>
    <row r="115" spans="2:65" s="1" customFormat="1" ht="33" customHeight="1">
      <c r="B115" s="31"/>
      <c r="C115" s="130" t="s">
        <v>79</v>
      </c>
      <c r="D115" s="130" t="s">
        <v>212</v>
      </c>
      <c r="E115" s="131" t="s">
        <v>213</v>
      </c>
      <c r="F115" s="132" t="s">
        <v>214</v>
      </c>
      <c r="G115" s="133" t="s">
        <v>215</v>
      </c>
      <c r="H115" s="134">
        <v>7.2</v>
      </c>
      <c r="I115" s="135"/>
      <c r="J115" s="136">
        <f>ROUND(I115*H115,2)</f>
        <v>0</v>
      </c>
      <c r="K115" s="132" t="s">
        <v>216</v>
      </c>
      <c r="L115" s="31"/>
      <c r="M115" s="137" t="s">
        <v>19</v>
      </c>
      <c r="N115" s="138" t="s">
        <v>43</v>
      </c>
      <c r="P115" s="139">
        <f>O115*H115</f>
        <v>0</v>
      </c>
      <c r="Q115" s="139">
        <v>0</v>
      </c>
      <c r="R115" s="139">
        <f>Q115*H115</f>
        <v>0</v>
      </c>
      <c r="S115" s="139">
        <v>0</v>
      </c>
      <c r="T115" s="140">
        <f>S115*H115</f>
        <v>0</v>
      </c>
      <c r="AR115" s="141" t="s">
        <v>217</v>
      </c>
      <c r="AT115" s="141" t="s">
        <v>212</v>
      </c>
      <c r="AU115" s="141" t="s">
        <v>81</v>
      </c>
      <c r="AY115" s="16" t="s">
        <v>210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6" t="s">
        <v>79</v>
      </c>
      <c r="BK115" s="142">
        <f>ROUND(I115*H115,2)</f>
        <v>0</v>
      </c>
      <c r="BL115" s="16" t="s">
        <v>217</v>
      </c>
      <c r="BM115" s="141" t="s">
        <v>218</v>
      </c>
    </row>
    <row r="116" spans="2:47" s="1" customFormat="1" ht="19.2">
      <c r="B116" s="31"/>
      <c r="D116" s="143" t="s">
        <v>219</v>
      </c>
      <c r="F116" s="144" t="s">
        <v>220</v>
      </c>
      <c r="I116" s="145"/>
      <c r="L116" s="31"/>
      <c r="M116" s="146"/>
      <c r="T116" s="52"/>
      <c r="AT116" s="16" t="s">
        <v>219</v>
      </c>
      <c r="AU116" s="16" t="s">
        <v>81</v>
      </c>
    </row>
    <row r="117" spans="2:47" s="1" customFormat="1" ht="10.2">
      <c r="B117" s="31"/>
      <c r="D117" s="147" t="s">
        <v>221</v>
      </c>
      <c r="F117" s="148" t="s">
        <v>222</v>
      </c>
      <c r="I117" s="145"/>
      <c r="L117" s="31"/>
      <c r="M117" s="146"/>
      <c r="T117" s="52"/>
      <c r="AT117" s="16" t="s">
        <v>221</v>
      </c>
      <c r="AU117" s="16" t="s">
        <v>81</v>
      </c>
    </row>
    <row r="118" spans="2:51" s="12" customFormat="1" ht="10.2">
      <c r="B118" s="149"/>
      <c r="D118" s="143" t="s">
        <v>223</v>
      </c>
      <c r="E118" s="150" t="s">
        <v>19</v>
      </c>
      <c r="F118" s="151" t="s">
        <v>224</v>
      </c>
      <c r="H118" s="152">
        <v>7.2</v>
      </c>
      <c r="I118" s="153"/>
      <c r="L118" s="149"/>
      <c r="M118" s="154"/>
      <c r="T118" s="155"/>
      <c r="AT118" s="150" t="s">
        <v>223</v>
      </c>
      <c r="AU118" s="150" t="s">
        <v>81</v>
      </c>
      <c r="AV118" s="12" t="s">
        <v>81</v>
      </c>
      <c r="AW118" s="12" t="s">
        <v>33</v>
      </c>
      <c r="AX118" s="12" t="s">
        <v>79</v>
      </c>
      <c r="AY118" s="150" t="s">
        <v>210</v>
      </c>
    </row>
    <row r="119" spans="2:63" s="11" customFormat="1" ht="22.8" customHeight="1">
      <c r="B119" s="118"/>
      <c r="D119" s="119" t="s">
        <v>71</v>
      </c>
      <c r="E119" s="128" t="s">
        <v>225</v>
      </c>
      <c r="F119" s="128" t="s">
        <v>226</v>
      </c>
      <c r="I119" s="121"/>
      <c r="J119" s="129">
        <f>BK119</f>
        <v>0</v>
      </c>
      <c r="L119" s="118"/>
      <c r="M119" s="123"/>
      <c r="P119" s="124">
        <f>SUM(P120:P129)</f>
        <v>0</v>
      </c>
      <c r="R119" s="124">
        <f>SUM(R120:R129)</f>
        <v>10.333314999999999</v>
      </c>
      <c r="T119" s="125">
        <f>SUM(T120:T129)</f>
        <v>0</v>
      </c>
      <c r="AR119" s="119" t="s">
        <v>79</v>
      </c>
      <c r="AT119" s="126" t="s">
        <v>71</v>
      </c>
      <c r="AU119" s="126" t="s">
        <v>79</v>
      </c>
      <c r="AY119" s="119" t="s">
        <v>210</v>
      </c>
      <c r="BK119" s="127">
        <f>SUM(BK120:BK129)</f>
        <v>0</v>
      </c>
    </row>
    <row r="120" spans="2:65" s="1" customFormat="1" ht="21.75" customHeight="1">
      <c r="B120" s="31"/>
      <c r="C120" s="130" t="s">
        <v>81</v>
      </c>
      <c r="D120" s="130" t="s">
        <v>212</v>
      </c>
      <c r="E120" s="131" t="s">
        <v>227</v>
      </c>
      <c r="F120" s="132" t="s">
        <v>228</v>
      </c>
      <c r="G120" s="133" t="s">
        <v>229</v>
      </c>
      <c r="H120" s="134">
        <v>46.1</v>
      </c>
      <c r="I120" s="135"/>
      <c r="J120" s="136">
        <f>ROUND(I120*H120,2)</f>
        <v>0</v>
      </c>
      <c r="K120" s="132" t="s">
        <v>216</v>
      </c>
      <c r="L120" s="31"/>
      <c r="M120" s="137" t="s">
        <v>19</v>
      </c>
      <c r="N120" s="138" t="s">
        <v>43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217</v>
      </c>
      <c r="AT120" s="141" t="s">
        <v>212</v>
      </c>
      <c r="AU120" s="141" t="s">
        <v>81</v>
      </c>
      <c r="AY120" s="16" t="s">
        <v>210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6" t="s">
        <v>79</v>
      </c>
      <c r="BK120" s="142">
        <f>ROUND(I120*H120,2)</f>
        <v>0</v>
      </c>
      <c r="BL120" s="16" t="s">
        <v>217</v>
      </c>
      <c r="BM120" s="141" t="s">
        <v>230</v>
      </c>
    </row>
    <row r="121" spans="2:47" s="1" customFormat="1" ht="19.2">
      <c r="B121" s="31"/>
      <c r="D121" s="143" t="s">
        <v>219</v>
      </c>
      <c r="F121" s="144" t="s">
        <v>231</v>
      </c>
      <c r="I121" s="145"/>
      <c r="L121" s="31"/>
      <c r="M121" s="146"/>
      <c r="T121" s="52"/>
      <c r="AT121" s="16" t="s">
        <v>219</v>
      </c>
      <c r="AU121" s="16" t="s">
        <v>81</v>
      </c>
    </row>
    <row r="122" spans="2:47" s="1" customFormat="1" ht="10.2">
      <c r="B122" s="31"/>
      <c r="D122" s="147" t="s">
        <v>221</v>
      </c>
      <c r="F122" s="148" t="s">
        <v>232</v>
      </c>
      <c r="I122" s="145"/>
      <c r="L122" s="31"/>
      <c r="M122" s="146"/>
      <c r="T122" s="52"/>
      <c r="AT122" s="16" t="s">
        <v>221</v>
      </c>
      <c r="AU122" s="16" t="s">
        <v>81</v>
      </c>
    </row>
    <row r="123" spans="2:51" s="12" customFormat="1" ht="10.2">
      <c r="B123" s="149"/>
      <c r="D123" s="143" t="s">
        <v>223</v>
      </c>
      <c r="E123" s="150" t="s">
        <v>19</v>
      </c>
      <c r="F123" s="151" t="s">
        <v>233</v>
      </c>
      <c r="H123" s="152">
        <v>46.1</v>
      </c>
      <c r="I123" s="153"/>
      <c r="L123" s="149"/>
      <c r="M123" s="154"/>
      <c r="T123" s="155"/>
      <c r="AT123" s="150" t="s">
        <v>223</v>
      </c>
      <c r="AU123" s="150" t="s">
        <v>81</v>
      </c>
      <c r="AV123" s="12" t="s">
        <v>81</v>
      </c>
      <c r="AW123" s="12" t="s">
        <v>33</v>
      </c>
      <c r="AX123" s="12" t="s">
        <v>79</v>
      </c>
      <c r="AY123" s="150" t="s">
        <v>210</v>
      </c>
    </row>
    <row r="124" spans="2:65" s="1" customFormat="1" ht="24.15" customHeight="1">
      <c r="B124" s="31"/>
      <c r="C124" s="130" t="s">
        <v>234</v>
      </c>
      <c r="D124" s="130" t="s">
        <v>212</v>
      </c>
      <c r="E124" s="131" t="s">
        <v>235</v>
      </c>
      <c r="F124" s="132" t="s">
        <v>236</v>
      </c>
      <c r="G124" s="133" t="s">
        <v>229</v>
      </c>
      <c r="H124" s="134">
        <v>46.1</v>
      </c>
      <c r="I124" s="135"/>
      <c r="J124" s="136">
        <f>ROUND(I124*H124,2)</f>
        <v>0</v>
      </c>
      <c r="K124" s="132" t="s">
        <v>216</v>
      </c>
      <c r="L124" s="31"/>
      <c r="M124" s="137" t="s">
        <v>19</v>
      </c>
      <c r="N124" s="138" t="s">
        <v>43</v>
      </c>
      <c r="P124" s="139">
        <f>O124*H124</f>
        <v>0</v>
      </c>
      <c r="Q124" s="139">
        <v>0.08922</v>
      </c>
      <c r="R124" s="139">
        <f>Q124*H124</f>
        <v>4.113042</v>
      </c>
      <c r="S124" s="139">
        <v>0</v>
      </c>
      <c r="T124" s="140">
        <f>S124*H124</f>
        <v>0</v>
      </c>
      <c r="AR124" s="141" t="s">
        <v>217</v>
      </c>
      <c r="AT124" s="141" t="s">
        <v>212</v>
      </c>
      <c r="AU124" s="141" t="s">
        <v>81</v>
      </c>
      <c r="AY124" s="16" t="s">
        <v>210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6" t="s">
        <v>79</v>
      </c>
      <c r="BK124" s="142">
        <f>ROUND(I124*H124,2)</f>
        <v>0</v>
      </c>
      <c r="BL124" s="16" t="s">
        <v>217</v>
      </c>
      <c r="BM124" s="141" t="s">
        <v>237</v>
      </c>
    </row>
    <row r="125" spans="2:47" s="1" customFormat="1" ht="48">
      <c r="B125" s="31"/>
      <c r="D125" s="143" t="s">
        <v>219</v>
      </c>
      <c r="F125" s="144" t="s">
        <v>238</v>
      </c>
      <c r="I125" s="145"/>
      <c r="L125" s="31"/>
      <c r="M125" s="146"/>
      <c r="T125" s="52"/>
      <c r="AT125" s="16" t="s">
        <v>219</v>
      </c>
      <c r="AU125" s="16" t="s">
        <v>81</v>
      </c>
    </row>
    <row r="126" spans="2:47" s="1" customFormat="1" ht="10.2">
      <c r="B126" s="31"/>
      <c r="D126" s="147" t="s">
        <v>221</v>
      </c>
      <c r="F126" s="148" t="s">
        <v>239</v>
      </c>
      <c r="I126" s="145"/>
      <c r="L126" s="31"/>
      <c r="M126" s="146"/>
      <c r="T126" s="52"/>
      <c r="AT126" s="16" t="s">
        <v>221</v>
      </c>
      <c r="AU126" s="16" t="s">
        <v>81</v>
      </c>
    </row>
    <row r="127" spans="2:65" s="1" customFormat="1" ht="21.75" customHeight="1">
      <c r="B127" s="31"/>
      <c r="C127" s="156" t="s">
        <v>217</v>
      </c>
      <c r="D127" s="156" t="s">
        <v>240</v>
      </c>
      <c r="E127" s="157" t="s">
        <v>241</v>
      </c>
      <c r="F127" s="158" t="s">
        <v>242</v>
      </c>
      <c r="G127" s="159" t="s">
        <v>229</v>
      </c>
      <c r="H127" s="160">
        <v>47.483</v>
      </c>
      <c r="I127" s="161"/>
      <c r="J127" s="162">
        <f>ROUND(I127*H127,2)</f>
        <v>0</v>
      </c>
      <c r="K127" s="158" t="s">
        <v>216</v>
      </c>
      <c r="L127" s="163"/>
      <c r="M127" s="164" t="s">
        <v>19</v>
      </c>
      <c r="N127" s="165" t="s">
        <v>43</v>
      </c>
      <c r="P127" s="139">
        <f>O127*H127</f>
        <v>0</v>
      </c>
      <c r="Q127" s="139">
        <v>0.131</v>
      </c>
      <c r="R127" s="139">
        <f>Q127*H127</f>
        <v>6.220273</v>
      </c>
      <c r="S127" s="139">
        <v>0</v>
      </c>
      <c r="T127" s="140">
        <f>S127*H127</f>
        <v>0</v>
      </c>
      <c r="AR127" s="141" t="s">
        <v>243</v>
      </c>
      <c r="AT127" s="141" t="s">
        <v>240</v>
      </c>
      <c r="AU127" s="141" t="s">
        <v>81</v>
      </c>
      <c r="AY127" s="16" t="s">
        <v>210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6" t="s">
        <v>79</v>
      </c>
      <c r="BK127" s="142">
        <f>ROUND(I127*H127,2)</f>
        <v>0</v>
      </c>
      <c r="BL127" s="16" t="s">
        <v>217</v>
      </c>
      <c r="BM127" s="141" t="s">
        <v>244</v>
      </c>
    </row>
    <row r="128" spans="2:47" s="1" customFormat="1" ht="10.2">
      <c r="B128" s="31"/>
      <c r="D128" s="143" t="s">
        <v>219</v>
      </c>
      <c r="F128" s="144" t="s">
        <v>242</v>
      </c>
      <c r="I128" s="145"/>
      <c r="L128" s="31"/>
      <c r="M128" s="146"/>
      <c r="T128" s="52"/>
      <c r="AT128" s="16" t="s">
        <v>219</v>
      </c>
      <c r="AU128" s="16" t="s">
        <v>81</v>
      </c>
    </row>
    <row r="129" spans="2:51" s="12" customFormat="1" ht="10.2">
      <c r="B129" s="149"/>
      <c r="D129" s="143" t="s">
        <v>223</v>
      </c>
      <c r="F129" s="151" t="s">
        <v>245</v>
      </c>
      <c r="H129" s="152">
        <v>47.483</v>
      </c>
      <c r="I129" s="153"/>
      <c r="L129" s="149"/>
      <c r="M129" s="154"/>
      <c r="T129" s="155"/>
      <c r="AT129" s="150" t="s">
        <v>223</v>
      </c>
      <c r="AU129" s="150" t="s">
        <v>81</v>
      </c>
      <c r="AV129" s="12" t="s">
        <v>81</v>
      </c>
      <c r="AW129" s="12" t="s">
        <v>4</v>
      </c>
      <c r="AX129" s="12" t="s">
        <v>79</v>
      </c>
      <c r="AY129" s="150" t="s">
        <v>210</v>
      </c>
    </row>
    <row r="130" spans="2:63" s="11" customFormat="1" ht="22.8" customHeight="1">
      <c r="B130" s="118"/>
      <c r="D130" s="119" t="s">
        <v>71</v>
      </c>
      <c r="E130" s="128" t="s">
        <v>246</v>
      </c>
      <c r="F130" s="128" t="s">
        <v>247</v>
      </c>
      <c r="I130" s="121"/>
      <c r="J130" s="129">
        <f>BK130</f>
        <v>0</v>
      </c>
      <c r="L130" s="118"/>
      <c r="M130" s="123"/>
      <c r="P130" s="124">
        <f>SUM(P131:P140)</f>
        <v>0</v>
      </c>
      <c r="R130" s="124">
        <f>SUM(R131:R140)</f>
        <v>12.524842</v>
      </c>
      <c r="T130" s="125">
        <f>SUM(T131:T140)</f>
        <v>0</v>
      </c>
      <c r="AR130" s="119" t="s">
        <v>79</v>
      </c>
      <c r="AT130" s="126" t="s">
        <v>71</v>
      </c>
      <c r="AU130" s="126" t="s">
        <v>79</v>
      </c>
      <c r="AY130" s="119" t="s">
        <v>210</v>
      </c>
      <c r="BK130" s="127">
        <f>SUM(BK131:BK140)</f>
        <v>0</v>
      </c>
    </row>
    <row r="131" spans="2:65" s="1" customFormat="1" ht="24.15" customHeight="1">
      <c r="B131" s="31"/>
      <c r="C131" s="130" t="s">
        <v>225</v>
      </c>
      <c r="D131" s="130" t="s">
        <v>212</v>
      </c>
      <c r="E131" s="131" t="s">
        <v>248</v>
      </c>
      <c r="F131" s="132" t="s">
        <v>249</v>
      </c>
      <c r="G131" s="133" t="s">
        <v>229</v>
      </c>
      <c r="H131" s="134">
        <v>103.4</v>
      </c>
      <c r="I131" s="135"/>
      <c r="J131" s="136">
        <f>ROUND(I131*H131,2)</f>
        <v>0</v>
      </c>
      <c r="K131" s="132" t="s">
        <v>216</v>
      </c>
      <c r="L131" s="31"/>
      <c r="M131" s="137" t="s">
        <v>19</v>
      </c>
      <c r="N131" s="138" t="s">
        <v>43</v>
      </c>
      <c r="P131" s="139">
        <f>O131*H131</f>
        <v>0</v>
      </c>
      <c r="Q131" s="139">
        <v>0.11</v>
      </c>
      <c r="R131" s="139">
        <f>Q131*H131</f>
        <v>11.374</v>
      </c>
      <c r="S131" s="139">
        <v>0</v>
      </c>
      <c r="T131" s="140">
        <f>S131*H131</f>
        <v>0</v>
      </c>
      <c r="AR131" s="141" t="s">
        <v>217</v>
      </c>
      <c r="AT131" s="141" t="s">
        <v>212</v>
      </c>
      <c r="AU131" s="141" t="s">
        <v>81</v>
      </c>
      <c r="AY131" s="16" t="s">
        <v>210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6" t="s">
        <v>79</v>
      </c>
      <c r="BK131" s="142">
        <f>ROUND(I131*H131,2)</f>
        <v>0</v>
      </c>
      <c r="BL131" s="16" t="s">
        <v>217</v>
      </c>
      <c r="BM131" s="141" t="s">
        <v>250</v>
      </c>
    </row>
    <row r="132" spans="2:47" s="1" customFormat="1" ht="19.2">
      <c r="B132" s="31"/>
      <c r="D132" s="143" t="s">
        <v>219</v>
      </c>
      <c r="F132" s="144" t="s">
        <v>251</v>
      </c>
      <c r="I132" s="145"/>
      <c r="L132" s="31"/>
      <c r="M132" s="146"/>
      <c r="T132" s="52"/>
      <c r="AT132" s="16" t="s">
        <v>219</v>
      </c>
      <c r="AU132" s="16" t="s">
        <v>81</v>
      </c>
    </row>
    <row r="133" spans="2:47" s="1" customFormat="1" ht="10.2">
      <c r="B133" s="31"/>
      <c r="D133" s="147" t="s">
        <v>221</v>
      </c>
      <c r="F133" s="148" t="s">
        <v>252</v>
      </c>
      <c r="I133" s="145"/>
      <c r="L133" s="31"/>
      <c r="M133" s="146"/>
      <c r="T133" s="52"/>
      <c r="AT133" s="16" t="s">
        <v>221</v>
      </c>
      <c r="AU133" s="16" t="s">
        <v>81</v>
      </c>
    </row>
    <row r="134" spans="2:51" s="12" customFormat="1" ht="10.2">
      <c r="B134" s="149"/>
      <c r="D134" s="143" t="s">
        <v>223</v>
      </c>
      <c r="E134" s="150" t="s">
        <v>19</v>
      </c>
      <c r="F134" s="151" t="s">
        <v>253</v>
      </c>
      <c r="H134" s="152">
        <v>103.4</v>
      </c>
      <c r="I134" s="153"/>
      <c r="L134" s="149"/>
      <c r="M134" s="154"/>
      <c r="T134" s="155"/>
      <c r="AT134" s="150" t="s">
        <v>223</v>
      </c>
      <c r="AU134" s="150" t="s">
        <v>81</v>
      </c>
      <c r="AV134" s="12" t="s">
        <v>81</v>
      </c>
      <c r="AW134" s="12" t="s">
        <v>33</v>
      </c>
      <c r="AX134" s="12" t="s">
        <v>79</v>
      </c>
      <c r="AY134" s="150" t="s">
        <v>210</v>
      </c>
    </row>
    <row r="135" spans="2:65" s="1" customFormat="1" ht="24.15" customHeight="1">
      <c r="B135" s="31"/>
      <c r="C135" s="130" t="s">
        <v>246</v>
      </c>
      <c r="D135" s="130" t="s">
        <v>212</v>
      </c>
      <c r="E135" s="131" t="s">
        <v>254</v>
      </c>
      <c r="F135" s="132" t="s">
        <v>255</v>
      </c>
      <c r="G135" s="133" t="s">
        <v>229</v>
      </c>
      <c r="H135" s="134">
        <v>103.4</v>
      </c>
      <c r="I135" s="135"/>
      <c r="J135" s="136">
        <f>ROUND(I135*H135,2)</f>
        <v>0</v>
      </c>
      <c r="K135" s="132" t="s">
        <v>216</v>
      </c>
      <c r="L135" s="31"/>
      <c r="M135" s="137" t="s">
        <v>19</v>
      </c>
      <c r="N135" s="138" t="s">
        <v>43</v>
      </c>
      <c r="P135" s="139">
        <f>O135*H135</f>
        <v>0</v>
      </c>
      <c r="Q135" s="139">
        <v>0.011</v>
      </c>
      <c r="R135" s="139">
        <f>Q135*H135</f>
        <v>1.1374</v>
      </c>
      <c r="S135" s="139">
        <v>0</v>
      </c>
      <c r="T135" s="140">
        <f>S135*H135</f>
        <v>0</v>
      </c>
      <c r="AR135" s="141" t="s">
        <v>217</v>
      </c>
      <c r="AT135" s="141" t="s">
        <v>212</v>
      </c>
      <c r="AU135" s="141" t="s">
        <v>81</v>
      </c>
      <c r="AY135" s="16" t="s">
        <v>210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6" t="s">
        <v>79</v>
      </c>
      <c r="BK135" s="142">
        <f>ROUND(I135*H135,2)</f>
        <v>0</v>
      </c>
      <c r="BL135" s="16" t="s">
        <v>217</v>
      </c>
      <c r="BM135" s="141" t="s">
        <v>256</v>
      </c>
    </row>
    <row r="136" spans="2:47" s="1" customFormat="1" ht="28.8">
      <c r="B136" s="31"/>
      <c r="D136" s="143" t="s">
        <v>219</v>
      </c>
      <c r="F136" s="144" t="s">
        <v>257</v>
      </c>
      <c r="I136" s="145"/>
      <c r="L136" s="31"/>
      <c r="M136" s="146"/>
      <c r="T136" s="52"/>
      <c r="AT136" s="16" t="s">
        <v>219</v>
      </c>
      <c r="AU136" s="16" t="s">
        <v>81</v>
      </c>
    </row>
    <row r="137" spans="2:47" s="1" customFormat="1" ht="10.2">
      <c r="B137" s="31"/>
      <c r="D137" s="147" t="s">
        <v>221</v>
      </c>
      <c r="F137" s="148" t="s">
        <v>258</v>
      </c>
      <c r="I137" s="145"/>
      <c r="L137" s="31"/>
      <c r="M137" s="146"/>
      <c r="T137" s="52"/>
      <c r="AT137" s="16" t="s">
        <v>221</v>
      </c>
      <c r="AU137" s="16" t="s">
        <v>81</v>
      </c>
    </row>
    <row r="138" spans="2:65" s="1" customFormat="1" ht="16.5" customHeight="1">
      <c r="B138" s="31"/>
      <c r="C138" s="130" t="s">
        <v>259</v>
      </c>
      <c r="D138" s="130" t="s">
        <v>212</v>
      </c>
      <c r="E138" s="131" t="s">
        <v>260</v>
      </c>
      <c r="F138" s="132" t="s">
        <v>261</v>
      </c>
      <c r="G138" s="133" t="s">
        <v>229</v>
      </c>
      <c r="H138" s="134">
        <v>103.4</v>
      </c>
      <c r="I138" s="135"/>
      <c r="J138" s="136">
        <f>ROUND(I138*H138,2)</f>
        <v>0</v>
      </c>
      <c r="K138" s="132" t="s">
        <v>216</v>
      </c>
      <c r="L138" s="31"/>
      <c r="M138" s="137" t="s">
        <v>19</v>
      </c>
      <c r="N138" s="138" t="s">
        <v>43</v>
      </c>
      <c r="P138" s="139">
        <f>O138*H138</f>
        <v>0</v>
      </c>
      <c r="Q138" s="139">
        <v>0.00013</v>
      </c>
      <c r="R138" s="139">
        <f>Q138*H138</f>
        <v>0.013441999999999999</v>
      </c>
      <c r="S138" s="139">
        <v>0</v>
      </c>
      <c r="T138" s="140">
        <f>S138*H138</f>
        <v>0</v>
      </c>
      <c r="AR138" s="141" t="s">
        <v>217</v>
      </c>
      <c r="AT138" s="141" t="s">
        <v>212</v>
      </c>
      <c r="AU138" s="141" t="s">
        <v>81</v>
      </c>
      <c r="AY138" s="16" t="s">
        <v>210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79</v>
      </c>
      <c r="BK138" s="142">
        <f>ROUND(I138*H138,2)</f>
        <v>0</v>
      </c>
      <c r="BL138" s="16" t="s">
        <v>217</v>
      </c>
      <c r="BM138" s="141" t="s">
        <v>262</v>
      </c>
    </row>
    <row r="139" spans="2:47" s="1" customFormat="1" ht="19.2">
      <c r="B139" s="31"/>
      <c r="D139" s="143" t="s">
        <v>219</v>
      </c>
      <c r="F139" s="144" t="s">
        <v>263</v>
      </c>
      <c r="I139" s="145"/>
      <c r="L139" s="31"/>
      <c r="M139" s="146"/>
      <c r="T139" s="52"/>
      <c r="AT139" s="16" t="s">
        <v>219</v>
      </c>
      <c r="AU139" s="16" t="s">
        <v>81</v>
      </c>
    </row>
    <row r="140" spans="2:47" s="1" customFormat="1" ht="10.2">
      <c r="B140" s="31"/>
      <c r="D140" s="147" t="s">
        <v>221</v>
      </c>
      <c r="F140" s="148" t="s">
        <v>264</v>
      </c>
      <c r="I140" s="145"/>
      <c r="L140" s="31"/>
      <c r="M140" s="146"/>
      <c r="T140" s="52"/>
      <c r="AT140" s="16" t="s">
        <v>221</v>
      </c>
      <c r="AU140" s="16" t="s">
        <v>81</v>
      </c>
    </row>
    <row r="141" spans="2:63" s="11" customFormat="1" ht="22.8" customHeight="1">
      <c r="B141" s="118"/>
      <c r="D141" s="119" t="s">
        <v>71</v>
      </c>
      <c r="E141" s="128" t="s">
        <v>265</v>
      </c>
      <c r="F141" s="128" t="s">
        <v>266</v>
      </c>
      <c r="I141" s="121"/>
      <c r="J141" s="129">
        <f>BK141</f>
        <v>0</v>
      </c>
      <c r="L141" s="118"/>
      <c r="M141" s="123"/>
      <c r="P141" s="124">
        <f>SUM(P142:P174)</f>
        <v>0</v>
      </c>
      <c r="R141" s="124">
        <f>SUM(R142:R174)</f>
        <v>2.2587685000000004</v>
      </c>
      <c r="T141" s="125">
        <f>SUM(T142:T174)</f>
        <v>29.431600000000003</v>
      </c>
      <c r="AR141" s="119" t="s">
        <v>79</v>
      </c>
      <c r="AT141" s="126" t="s">
        <v>71</v>
      </c>
      <c r="AU141" s="126" t="s">
        <v>79</v>
      </c>
      <c r="AY141" s="119" t="s">
        <v>210</v>
      </c>
      <c r="BK141" s="127">
        <f>SUM(BK142:BK174)</f>
        <v>0</v>
      </c>
    </row>
    <row r="142" spans="2:65" s="1" customFormat="1" ht="24.15" customHeight="1">
      <c r="B142" s="31"/>
      <c r="C142" s="130" t="s">
        <v>243</v>
      </c>
      <c r="D142" s="130" t="s">
        <v>212</v>
      </c>
      <c r="E142" s="131" t="s">
        <v>267</v>
      </c>
      <c r="F142" s="132" t="s">
        <v>268</v>
      </c>
      <c r="G142" s="133" t="s">
        <v>269</v>
      </c>
      <c r="H142" s="134">
        <v>17.19</v>
      </c>
      <c r="I142" s="135"/>
      <c r="J142" s="136">
        <f>ROUND(I142*H142,2)</f>
        <v>0</v>
      </c>
      <c r="K142" s="132" t="s">
        <v>216</v>
      </c>
      <c r="L142" s="31"/>
      <c r="M142" s="137" t="s">
        <v>19</v>
      </c>
      <c r="N142" s="138" t="s">
        <v>43</v>
      </c>
      <c r="P142" s="139">
        <f>O142*H142</f>
        <v>0</v>
      </c>
      <c r="Q142" s="139">
        <v>0.10095</v>
      </c>
      <c r="R142" s="139">
        <f>Q142*H142</f>
        <v>1.7353305</v>
      </c>
      <c r="S142" s="139">
        <v>0</v>
      </c>
      <c r="T142" s="140">
        <f>S142*H142</f>
        <v>0</v>
      </c>
      <c r="AR142" s="141" t="s">
        <v>217</v>
      </c>
      <c r="AT142" s="141" t="s">
        <v>212</v>
      </c>
      <c r="AU142" s="141" t="s">
        <v>81</v>
      </c>
      <c r="AY142" s="16" t="s">
        <v>210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6" t="s">
        <v>79</v>
      </c>
      <c r="BK142" s="142">
        <f>ROUND(I142*H142,2)</f>
        <v>0</v>
      </c>
      <c r="BL142" s="16" t="s">
        <v>217</v>
      </c>
      <c r="BM142" s="141" t="s">
        <v>270</v>
      </c>
    </row>
    <row r="143" spans="2:47" s="1" customFormat="1" ht="28.8">
      <c r="B143" s="31"/>
      <c r="D143" s="143" t="s">
        <v>219</v>
      </c>
      <c r="F143" s="144" t="s">
        <v>271</v>
      </c>
      <c r="I143" s="145"/>
      <c r="L143" s="31"/>
      <c r="M143" s="146"/>
      <c r="T143" s="52"/>
      <c r="AT143" s="16" t="s">
        <v>219</v>
      </c>
      <c r="AU143" s="16" t="s">
        <v>81</v>
      </c>
    </row>
    <row r="144" spans="2:47" s="1" customFormat="1" ht="10.2">
      <c r="B144" s="31"/>
      <c r="D144" s="147" t="s">
        <v>221</v>
      </c>
      <c r="F144" s="148" t="s">
        <v>272</v>
      </c>
      <c r="I144" s="145"/>
      <c r="L144" s="31"/>
      <c r="M144" s="146"/>
      <c r="T144" s="52"/>
      <c r="AT144" s="16" t="s">
        <v>221</v>
      </c>
      <c r="AU144" s="16" t="s">
        <v>81</v>
      </c>
    </row>
    <row r="145" spans="2:51" s="12" customFormat="1" ht="10.2">
      <c r="B145" s="149"/>
      <c r="D145" s="143" t="s">
        <v>223</v>
      </c>
      <c r="E145" s="150" t="s">
        <v>19</v>
      </c>
      <c r="F145" s="151" t="s">
        <v>273</v>
      </c>
      <c r="H145" s="152">
        <v>17.19</v>
      </c>
      <c r="I145" s="153"/>
      <c r="L145" s="149"/>
      <c r="M145" s="154"/>
      <c r="T145" s="155"/>
      <c r="AT145" s="150" t="s">
        <v>223</v>
      </c>
      <c r="AU145" s="150" t="s">
        <v>81</v>
      </c>
      <c r="AV145" s="12" t="s">
        <v>81</v>
      </c>
      <c r="AW145" s="12" t="s">
        <v>33</v>
      </c>
      <c r="AX145" s="12" t="s">
        <v>79</v>
      </c>
      <c r="AY145" s="150" t="s">
        <v>210</v>
      </c>
    </row>
    <row r="146" spans="2:65" s="1" customFormat="1" ht="16.5" customHeight="1">
      <c r="B146" s="31"/>
      <c r="C146" s="156" t="s">
        <v>265</v>
      </c>
      <c r="D146" s="156" t="s">
        <v>240</v>
      </c>
      <c r="E146" s="157" t="s">
        <v>274</v>
      </c>
      <c r="F146" s="158" t="s">
        <v>275</v>
      </c>
      <c r="G146" s="159" t="s">
        <v>269</v>
      </c>
      <c r="H146" s="160">
        <v>17.19</v>
      </c>
      <c r="I146" s="161"/>
      <c r="J146" s="162">
        <f>ROUND(I146*H146,2)</f>
        <v>0</v>
      </c>
      <c r="K146" s="158" t="s">
        <v>216</v>
      </c>
      <c r="L146" s="163"/>
      <c r="M146" s="164" t="s">
        <v>19</v>
      </c>
      <c r="N146" s="165" t="s">
        <v>43</v>
      </c>
      <c r="P146" s="139">
        <f>O146*H146</f>
        <v>0</v>
      </c>
      <c r="Q146" s="139">
        <v>0.028</v>
      </c>
      <c r="R146" s="139">
        <f>Q146*H146</f>
        <v>0.48132</v>
      </c>
      <c r="S146" s="139">
        <v>0</v>
      </c>
      <c r="T146" s="140">
        <f>S146*H146</f>
        <v>0</v>
      </c>
      <c r="AR146" s="141" t="s">
        <v>243</v>
      </c>
      <c r="AT146" s="141" t="s">
        <v>240</v>
      </c>
      <c r="AU146" s="141" t="s">
        <v>81</v>
      </c>
      <c r="AY146" s="16" t="s">
        <v>210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79</v>
      </c>
      <c r="BK146" s="142">
        <f>ROUND(I146*H146,2)</f>
        <v>0</v>
      </c>
      <c r="BL146" s="16" t="s">
        <v>217</v>
      </c>
      <c r="BM146" s="141" t="s">
        <v>276</v>
      </c>
    </row>
    <row r="147" spans="2:47" s="1" customFormat="1" ht="10.2">
      <c r="B147" s="31"/>
      <c r="D147" s="143" t="s">
        <v>219</v>
      </c>
      <c r="F147" s="144" t="s">
        <v>275</v>
      </c>
      <c r="I147" s="145"/>
      <c r="L147" s="31"/>
      <c r="M147" s="146"/>
      <c r="T147" s="52"/>
      <c r="AT147" s="16" t="s">
        <v>219</v>
      </c>
      <c r="AU147" s="16" t="s">
        <v>81</v>
      </c>
    </row>
    <row r="148" spans="2:65" s="1" customFormat="1" ht="24.15" customHeight="1">
      <c r="B148" s="31"/>
      <c r="C148" s="130" t="s">
        <v>277</v>
      </c>
      <c r="D148" s="130" t="s">
        <v>212</v>
      </c>
      <c r="E148" s="131" t="s">
        <v>278</v>
      </c>
      <c r="F148" s="132" t="s">
        <v>279</v>
      </c>
      <c r="G148" s="133" t="s">
        <v>269</v>
      </c>
      <c r="H148" s="134">
        <v>5</v>
      </c>
      <c r="I148" s="135"/>
      <c r="J148" s="136">
        <f>ROUND(I148*H148,2)</f>
        <v>0</v>
      </c>
      <c r="K148" s="132" t="s">
        <v>216</v>
      </c>
      <c r="L148" s="31"/>
      <c r="M148" s="137" t="s">
        <v>19</v>
      </c>
      <c r="N148" s="138" t="s">
        <v>43</v>
      </c>
      <c r="P148" s="139">
        <f>O148*H148</f>
        <v>0</v>
      </c>
      <c r="Q148" s="139">
        <v>3E-05</v>
      </c>
      <c r="R148" s="139">
        <f>Q148*H148</f>
        <v>0.00015000000000000001</v>
      </c>
      <c r="S148" s="139">
        <v>0</v>
      </c>
      <c r="T148" s="140">
        <f>S148*H148</f>
        <v>0</v>
      </c>
      <c r="AR148" s="141" t="s">
        <v>217</v>
      </c>
      <c r="AT148" s="141" t="s">
        <v>212</v>
      </c>
      <c r="AU148" s="141" t="s">
        <v>81</v>
      </c>
      <c r="AY148" s="16" t="s">
        <v>210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6" t="s">
        <v>79</v>
      </c>
      <c r="BK148" s="142">
        <f>ROUND(I148*H148,2)</f>
        <v>0</v>
      </c>
      <c r="BL148" s="16" t="s">
        <v>217</v>
      </c>
      <c r="BM148" s="141" t="s">
        <v>280</v>
      </c>
    </row>
    <row r="149" spans="2:47" s="1" customFormat="1" ht="19.2">
      <c r="B149" s="31"/>
      <c r="D149" s="143" t="s">
        <v>219</v>
      </c>
      <c r="F149" s="144" t="s">
        <v>281</v>
      </c>
      <c r="I149" s="145"/>
      <c r="L149" s="31"/>
      <c r="M149" s="146"/>
      <c r="T149" s="52"/>
      <c r="AT149" s="16" t="s">
        <v>219</v>
      </c>
      <c r="AU149" s="16" t="s">
        <v>81</v>
      </c>
    </row>
    <row r="150" spans="2:47" s="1" customFormat="1" ht="10.2">
      <c r="B150" s="31"/>
      <c r="D150" s="147" t="s">
        <v>221</v>
      </c>
      <c r="F150" s="148" t="s">
        <v>282</v>
      </c>
      <c r="I150" s="145"/>
      <c r="L150" s="31"/>
      <c r="M150" s="146"/>
      <c r="T150" s="52"/>
      <c r="AT150" s="16" t="s">
        <v>221</v>
      </c>
      <c r="AU150" s="16" t="s">
        <v>81</v>
      </c>
    </row>
    <row r="151" spans="2:65" s="1" customFormat="1" ht="33" customHeight="1">
      <c r="B151" s="31"/>
      <c r="C151" s="130" t="s">
        <v>283</v>
      </c>
      <c r="D151" s="130" t="s">
        <v>212</v>
      </c>
      <c r="E151" s="131" t="s">
        <v>284</v>
      </c>
      <c r="F151" s="132" t="s">
        <v>285</v>
      </c>
      <c r="G151" s="133" t="s">
        <v>229</v>
      </c>
      <c r="H151" s="134">
        <v>103.4</v>
      </c>
      <c r="I151" s="135"/>
      <c r="J151" s="136">
        <f>ROUND(I151*H151,2)</f>
        <v>0</v>
      </c>
      <c r="K151" s="132" t="s">
        <v>216</v>
      </c>
      <c r="L151" s="31"/>
      <c r="M151" s="137" t="s">
        <v>19</v>
      </c>
      <c r="N151" s="138" t="s">
        <v>43</v>
      </c>
      <c r="P151" s="139">
        <f>O151*H151</f>
        <v>0</v>
      </c>
      <c r="Q151" s="139">
        <v>0.00013</v>
      </c>
      <c r="R151" s="139">
        <f>Q151*H151</f>
        <v>0.013441999999999999</v>
      </c>
      <c r="S151" s="139">
        <v>0</v>
      </c>
      <c r="T151" s="140">
        <f>S151*H151</f>
        <v>0</v>
      </c>
      <c r="AR151" s="141" t="s">
        <v>217</v>
      </c>
      <c r="AT151" s="141" t="s">
        <v>212</v>
      </c>
      <c r="AU151" s="141" t="s">
        <v>81</v>
      </c>
      <c r="AY151" s="16" t="s">
        <v>210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6" t="s">
        <v>79</v>
      </c>
      <c r="BK151" s="142">
        <f>ROUND(I151*H151,2)</f>
        <v>0</v>
      </c>
      <c r="BL151" s="16" t="s">
        <v>217</v>
      </c>
      <c r="BM151" s="141" t="s">
        <v>286</v>
      </c>
    </row>
    <row r="152" spans="2:47" s="1" customFormat="1" ht="19.2">
      <c r="B152" s="31"/>
      <c r="D152" s="143" t="s">
        <v>219</v>
      </c>
      <c r="F152" s="144" t="s">
        <v>287</v>
      </c>
      <c r="I152" s="145"/>
      <c r="L152" s="31"/>
      <c r="M152" s="146"/>
      <c r="T152" s="52"/>
      <c r="AT152" s="16" t="s">
        <v>219</v>
      </c>
      <c r="AU152" s="16" t="s">
        <v>81</v>
      </c>
    </row>
    <row r="153" spans="2:47" s="1" customFormat="1" ht="10.2">
      <c r="B153" s="31"/>
      <c r="D153" s="147" t="s">
        <v>221</v>
      </c>
      <c r="F153" s="148" t="s">
        <v>288</v>
      </c>
      <c r="I153" s="145"/>
      <c r="L153" s="31"/>
      <c r="M153" s="146"/>
      <c r="T153" s="52"/>
      <c r="AT153" s="16" t="s">
        <v>221</v>
      </c>
      <c r="AU153" s="16" t="s">
        <v>81</v>
      </c>
    </row>
    <row r="154" spans="2:65" s="1" customFormat="1" ht="24.15" customHeight="1">
      <c r="B154" s="31"/>
      <c r="C154" s="130" t="s">
        <v>8</v>
      </c>
      <c r="D154" s="130" t="s">
        <v>212</v>
      </c>
      <c r="E154" s="131" t="s">
        <v>289</v>
      </c>
      <c r="F154" s="132" t="s">
        <v>290</v>
      </c>
      <c r="G154" s="133" t="s">
        <v>229</v>
      </c>
      <c r="H154" s="134">
        <v>103.4</v>
      </c>
      <c r="I154" s="135"/>
      <c r="J154" s="136">
        <f>ROUND(I154*H154,2)</f>
        <v>0</v>
      </c>
      <c r="K154" s="132" t="s">
        <v>216</v>
      </c>
      <c r="L154" s="31"/>
      <c r="M154" s="137" t="s">
        <v>19</v>
      </c>
      <c r="N154" s="138" t="s">
        <v>43</v>
      </c>
      <c r="P154" s="139">
        <f>O154*H154</f>
        <v>0</v>
      </c>
      <c r="Q154" s="139">
        <v>4E-05</v>
      </c>
      <c r="R154" s="139">
        <f>Q154*H154</f>
        <v>0.004136000000000001</v>
      </c>
      <c r="S154" s="139">
        <v>0</v>
      </c>
      <c r="T154" s="140">
        <f>S154*H154</f>
        <v>0</v>
      </c>
      <c r="AR154" s="141" t="s">
        <v>217</v>
      </c>
      <c r="AT154" s="141" t="s">
        <v>212</v>
      </c>
      <c r="AU154" s="141" t="s">
        <v>81</v>
      </c>
      <c r="AY154" s="16" t="s">
        <v>210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6" t="s">
        <v>79</v>
      </c>
      <c r="BK154" s="142">
        <f>ROUND(I154*H154,2)</f>
        <v>0</v>
      </c>
      <c r="BL154" s="16" t="s">
        <v>217</v>
      </c>
      <c r="BM154" s="141" t="s">
        <v>291</v>
      </c>
    </row>
    <row r="155" spans="2:47" s="1" customFormat="1" ht="19.2">
      <c r="B155" s="31"/>
      <c r="D155" s="143" t="s">
        <v>219</v>
      </c>
      <c r="F155" s="144" t="s">
        <v>292</v>
      </c>
      <c r="I155" s="145"/>
      <c r="L155" s="31"/>
      <c r="M155" s="146"/>
      <c r="T155" s="52"/>
      <c r="AT155" s="16" t="s">
        <v>219</v>
      </c>
      <c r="AU155" s="16" t="s">
        <v>81</v>
      </c>
    </row>
    <row r="156" spans="2:47" s="1" customFormat="1" ht="10.2">
      <c r="B156" s="31"/>
      <c r="D156" s="147" t="s">
        <v>221</v>
      </c>
      <c r="F156" s="148" t="s">
        <v>293</v>
      </c>
      <c r="I156" s="145"/>
      <c r="L156" s="31"/>
      <c r="M156" s="146"/>
      <c r="T156" s="52"/>
      <c r="AT156" s="16" t="s">
        <v>221</v>
      </c>
      <c r="AU156" s="16" t="s">
        <v>81</v>
      </c>
    </row>
    <row r="157" spans="2:65" s="1" customFormat="1" ht="16.5" customHeight="1">
      <c r="B157" s="31"/>
      <c r="C157" s="130" t="s">
        <v>294</v>
      </c>
      <c r="D157" s="130" t="s">
        <v>212</v>
      </c>
      <c r="E157" s="131" t="s">
        <v>295</v>
      </c>
      <c r="F157" s="132" t="s">
        <v>296</v>
      </c>
      <c r="G157" s="133" t="s">
        <v>297</v>
      </c>
      <c r="H157" s="134">
        <v>2</v>
      </c>
      <c r="I157" s="135"/>
      <c r="J157" s="136">
        <f>ROUND(I157*H157,2)</f>
        <v>0</v>
      </c>
      <c r="K157" s="132" t="s">
        <v>216</v>
      </c>
      <c r="L157" s="31"/>
      <c r="M157" s="137" t="s">
        <v>19</v>
      </c>
      <c r="N157" s="138" t="s">
        <v>43</v>
      </c>
      <c r="P157" s="139">
        <f>O157*H157</f>
        <v>0</v>
      </c>
      <c r="Q157" s="139">
        <v>0.00018</v>
      </c>
      <c r="R157" s="139">
        <f>Q157*H157</f>
        <v>0.00036</v>
      </c>
      <c r="S157" s="139">
        <v>0</v>
      </c>
      <c r="T157" s="140">
        <f>S157*H157</f>
        <v>0</v>
      </c>
      <c r="AR157" s="141" t="s">
        <v>217</v>
      </c>
      <c r="AT157" s="141" t="s">
        <v>212</v>
      </c>
      <c r="AU157" s="141" t="s">
        <v>81</v>
      </c>
      <c r="AY157" s="16" t="s">
        <v>210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6" t="s">
        <v>79</v>
      </c>
      <c r="BK157" s="142">
        <f>ROUND(I157*H157,2)</f>
        <v>0</v>
      </c>
      <c r="BL157" s="16" t="s">
        <v>217</v>
      </c>
      <c r="BM157" s="141" t="s">
        <v>298</v>
      </c>
    </row>
    <row r="158" spans="2:47" s="1" customFormat="1" ht="19.2">
      <c r="B158" s="31"/>
      <c r="D158" s="143" t="s">
        <v>219</v>
      </c>
      <c r="F158" s="144" t="s">
        <v>299</v>
      </c>
      <c r="I158" s="145"/>
      <c r="L158" s="31"/>
      <c r="M158" s="146"/>
      <c r="T158" s="52"/>
      <c r="AT158" s="16" t="s">
        <v>219</v>
      </c>
      <c r="AU158" s="16" t="s">
        <v>81</v>
      </c>
    </row>
    <row r="159" spans="2:47" s="1" customFormat="1" ht="10.2">
      <c r="B159" s="31"/>
      <c r="D159" s="147" t="s">
        <v>221</v>
      </c>
      <c r="F159" s="148" t="s">
        <v>300</v>
      </c>
      <c r="I159" s="145"/>
      <c r="L159" s="31"/>
      <c r="M159" s="146"/>
      <c r="T159" s="52"/>
      <c r="AT159" s="16" t="s">
        <v>221</v>
      </c>
      <c r="AU159" s="16" t="s">
        <v>81</v>
      </c>
    </row>
    <row r="160" spans="2:65" s="1" customFormat="1" ht="16.5" customHeight="1">
      <c r="B160" s="31"/>
      <c r="C160" s="156" t="s">
        <v>301</v>
      </c>
      <c r="D160" s="156" t="s">
        <v>240</v>
      </c>
      <c r="E160" s="157" t="s">
        <v>302</v>
      </c>
      <c r="F160" s="158" t="s">
        <v>303</v>
      </c>
      <c r="G160" s="159" t="s">
        <v>297</v>
      </c>
      <c r="H160" s="160">
        <v>2</v>
      </c>
      <c r="I160" s="161"/>
      <c r="J160" s="162">
        <f>ROUND(I160*H160,2)</f>
        <v>0</v>
      </c>
      <c r="K160" s="158" t="s">
        <v>216</v>
      </c>
      <c r="L160" s="163"/>
      <c r="M160" s="164" t="s">
        <v>19</v>
      </c>
      <c r="N160" s="165" t="s">
        <v>43</v>
      </c>
      <c r="P160" s="139">
        <f>O160*H160</f>
        <v>0</v>
      </c>
      <c r="Q160" s="139">
        <v>0.012</v>
      </c>
      <c r="R160" s="139">
        <f>Q160*H160</f>
        <v>0.024</v>
      </c>
      <c r="S160" s="139">
        <v>0</v>
      </c>
      <c r="T160" s="140">
        <f>S160*H160</f>
        <v>0</v>
      </c>
      <c r="AR160" s="141" t="s">
        <v>243</v>
      </c>
      <c r="AT160" s="141" t="s">
        <v>240</v>
      </c>
      <c r="AU160" s="141" t="s">
        <v>81</v>
      </c>
      <c r="AY160" s="16" t="s">
        <v>210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6" t="s">
        <v>79</v>
      </c>
      <c r="BK160" s="142">
        <f>ROUND(I160*H160,2)</f>
        <v>0</v>
      </c>
      <c r="BL160" s="16" t="s">
        <v>217</v>
      </c>
      <c r="BM160" s="141" t="s">
        <v>304</v>
      </c>
    </row>
    <row r="161" spans="2:47" s="1" customFormat="1" ht="10.2">
      <c r="B161" s="31"/>
      <c r="D161" s="143" t="s">
        <v>219</v>
      </c>
      <c r="F161" s="144" t="s">
        <v>303</v>
      </c>
      <c r="I161" s="145"/>
      <c r="L161" s="31"/>
      <c r="M161" s="146"/>
      <c r="T161" s="52"/>
      <c r="AT161" s="16" t="s">
        <v>219</v>
      </c>
      <c r="AU161" s="16" t="s">
        <v>81</v>
      </c>
    </row>
    <row r="162" spans="2:65" s="1" customFormat="1" ht="24.15" customHeight="1">
      <c r="B162" s="31"/>
      <c r="C162" s="130" t="s">
        <v>305</v>
      </c>
      <c r="D162" s="130" t="s">
        <v>212</v>
      </c>
      <c r="E162" s="131" t="s">
        <v>306</v>
      </c>
      <c r="F162" s="132" t="s">
        <v>307</v>
      </c>
      <c r="G162" s="133" t="s">
        <v>297</v>
      </c>
      <c r="H162" s="134">
        <v>3</v>
      </c>
      <c r="I162" s="135"/>
      <c r="J162" s="136">
        <f>ROUND(I162*H162,2)</f>
        <v>0</v>
      </c>
      <c r="K162" s="132" t="s">
        <v>216</v>
      </c>
      <c r="L162" s="31"/>
      <c r="M162" s="137" t="s">
        <v>19</v>
      </c>
      <c r="N162" s="138" t="s">
        <v>43</v>
      </c>
      <c r="P162" s="139">
        <f>O162*H162</f>
        <v>0</v>
      </c>
      <c r="Q162" s="139">
        <v>1E-05</v>
      </c>
      <c r="R162" s="139">
        <f>Q162*H162</f>
        <v>3.0000000000000004E-05</v>
      </c>
      <c r="S162" s="139">
        <v>0</v>
      </c>
      <c r="T162" s="140">
        <f>S162*H162</f>
        <v>0</v>
      </c>
      <c r="AR162" s="141" t="s">
        <v>217</v>
      </c>
      <c r="AT162" s="141" t="s">
        <v>212</v>
      </c>
      <c r="AU162" s="141" t="s">
        <v>81</v>
      </c>
      <c r="AY162" s="16" t="s">
        <v>210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6" t="s">
        <v>79</v>
      </c>
      <c r="BK162" s="142">
        <f>ROUND(I162*H162,2)</f>
        <v>0</v>
      </c>
      <c r="BL162" s="16" t="s">
        <v>217</v>
      </c>
      <c r="BM162" s="141" t="s">
        <v>308</v>
      </c>
    </row>
    <row r="163" spans="2:47" s="1" customFormat="1" ht="19.2">
      <c r="B163" s="31"/>
      <c r="D163" s="143" t="s">
        <v>219</v>
      </c>
      <c r="F163" s="144" t="s">
        <v>309</v>
      </c>
      <c r="I163" s="145"/>
      <c r="L163" s="31"/>
      <c r="M163" s="146"/>
      <c r="T163" s="52"/>
      <c r="AT163" s="16" t="s">
        <v>219</v>
      </c>
      <c r="AU163" s="16" t="s">
        <v>81</v>
      </c>
    </row>
    <row r="164" spans="2:47" s="1" customFormat="1" ht="10.2">
      <c r="B164" s="31"/>
      <c r="D164" s="147" t="s">
        <v>221</v>
      </c>
      <c r="F164" s="148" t="s">
        <v>310</v>
      </c>
      <c r="I164" s="145"/>
      <c r="L164" s="31"/>
      <c r="M164" s="146"/>
      <c r="T164" s="52"/>
      <c r="AT164" s="16" t="s">
        <v>221</v>
      </c>
      <c r="AU164" s="16" t="s">
        <v>81</v>
      </c>
    </row>
    <row r="165" spans="2:65" s="1" customFormat="1" ht="24.15" customHeight="1">
      <c r="B165" s="31"/>
      <c r="C165" s="156" t="s">
        <v>311</v>
      </c>
      <c r="D165" s="156" t="s">
        <v>240</v>
      </c>
      <c r="E165" s="157" t="s">
        <v>312</v>
      </c>
      <c r="F165" s="158" t="s">
        <v>313</v>
      </c>
      <c r="G165" s="159" t="s">
        <v>297</v>
      </c>
      <c r="H165" s="160">
        <v>3</v>
      </c>
      <c r="I165" s="161"/>
      <c r="J165" s="162">
        <f>ROUND(I165*H165,2)</f>
        <v>0</v>
      </c>
      <c r="K165" s="158" t="s">
        <v>216</v>
      </c>
      <c r="L165" s="163"/>
      <c r="M165" s="164" t="s">
        <v>19</v>
      </c>
      <c r="N165" s="165" t="s">
        <v>43</v>
      </c>
      <c r="P165" s="139">
        <f>O165*H165</f>
        <v>0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AR165" s="141" t="s">
        <v>243</v>
      </c>
      <c r="AT165" s="141" t="s">
        <v>240</v>
      </c>
      <c r="AU165" s="141" t="s">
        <v>81</v>
      </c>
      <c r="AY165" s="16" t="s">
        <v>210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6" t="s">
        <v>79</v>
      </c>
      <c r="BK165" s="142">
        <f>ROUND(I165*H165,2)</f>
        <v>0</v>
      </c>
      <c r="BL165" s="16" t="s">
        <v>217</v>
      </c>
      <c r="BM165" s="141" t="s">
        <v>314</v>
      </c>
    </row>
    <row r="166" spans="2:47" s="1" customFormat="1" ht="19.2">
      <c r="B166" s="31"/>
      <c r="D166" s="143" t="s">
        <v>219</v>
      </c>
      <c r="F166" s="144" t="s">
        <v>313</v>
      </c>
      <c r="I166" s="145"/>
      <c r="L166" s="31"/>
      <c r="M166" s="146"/>
      <c r="T166" s="52"/>
      <c r="AT166" s="16" t="s">
        <v>219</v>
      </c>
      <c r="AU166" s="16" t="s">
        <v>81</v>
      </c>
    </row>
    <row r="167" spans="2:47" s="1" customFormat="1" ht="19.2">
      <c r="B167" s="31"/>
      <c r="D167" s="143" t="s">
        <v>315</v>
      </c>
      <c r="F167" s="166" t="s">
        <v>316</v>
      </c>
      <c r="I167" s="145"/>
      <c r="L167" s="31"/>
      <c r="M167" s="146"/>
      <c r="T167" s="52"/>
      <c r="AT167" s="16" t="s">
        <v>315</v>
      </c>
      <c r="AU167" s="16" t="s">
        <v>81</v>
      </c>
    </row>
    <row r="168" spans="2:65" s="1" customFormat="1" ht="37.8" customHeight="1">
      <c r="B168" s="31"/>
      <c r="C168" s="130" t="s">
        <v>317</v>
      </c>
      <c r="D168" s="130" t="s">
        <v>212</v>
      </c>
      <c r="E168" s="131" t="s">
        <v>318</v>
      </c>
      <c r="F168" s="132" t="s">
        <v>319</v>
      </c>
      <c r="G168" s="133" t="s">
        <v>215</v>
      </c>
      <c r="H168" s="134">
        <v>13.378</v>
      </c>
      <c r="I168" s="135"/>
      <c r="J168" s="136">
        <f>ROUND(I168*H168,2)</f>
        <v>0</v>
      </c>
      <c r="K168" s="132" t="s">
        <v>216</v>
      </c>
      <c r="L168" s="31"/>
      <c r="M168" s="137" t="s">
        <v>19</v>
      </c>
      <c r="N168" s="138" t="s">
        <v>43</v>
      </c>
      <c r="P168" s="139">
        <f>O168*H168</f>
        <v>0</v>
      </c>
      <c r="Q168" s="139">
        <v>0</v>
      </c>
      <c r="R168" s="139">
        <f>Q168*H168</f>
        <v>0</v>
      </c>
      <c r="S168" s="139">
        <v>2.2</v>
      </c>
      <c r="T168" s="140">
        <f>S168*H168</f>
        <v>29.431600000000003</v>
      </c>
      <c r="AR168" s="141" t="s">
        <v>217</v>
      </c>
      <c r="AT168" s="141" t="s">
        <v>212</v>
      </c>
      <c r="AU168" s="141" t="s">
        <v>81</v>
      </c>
      <c r="AY168" s="16" t="s">
        <v>210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6" t="s">
        <v>79</v>
      </c>
      <c r="BK168" s="142">
        <f>ROUND(I168*H168,2)</f>
        <v>0</v>
      </c>
      <c r="BL168" s="16" t="s">
        <v>217</v>
      </c>
      <c r="BM168" s="141" t="s">
        <v>320</v>
      </c>
    </row>
    <row r="169" spans="2:47" s="1" customFormat="1" ht="19.2">
      <c r="B169" s="31"/>
      <c r="D169" s="143" t="s">
        <v>219</v>
      </c>
      <c r="F169" s="144" t="s">
        <v>321</v>
      </c>
      <c r="I169" s="145"/>
      <c r="L169" s="31"/>
      <c r="M169" s="146"/>
      <c r="T169" s="52"/>
      <c r="AT169" s="16" t="s">
        <v>219</v>
      </c>
      <c r="AU169" s="16" t="s">
        <v>81</v>
      </c>
    </row>
    <row r="170" spans="2:47" s="1" customFormat="1" ht="10.2">
      <c r="B170" s="31"/>
      <c r="D170" s="147" t="s">
        <v>221</v>
      </c>
      <c r="F170" s="148" t="s">
        <v>322</v>
      </c>
      <c r="I170" s="145"/>
      <c r="L170" s="31"/>
      <c r="M170" s="146"/>
      <c r="T170" s="52"/>
      <c r="AT170" s="16" t="s">
        <v>221</v>
      </c>
      <c r="AU170" s="16" t="s">
        <v>81</v>
      </c>
    </row>
    <row r="171" spans="2:51" s="12" customFormat="1" ht="10.2">
      <c r="B171" s="149"/>
      <c r="D171" s="143" t="s">
        <v>223</v>
      </c>
      <c r="E171" s="150" t="s">
        <v>19</v>
      </c>
      <c r="F171" s="151" t="s">
        <v>323</v>
      </c>
      <c r="H171" s="152">
        <v>2.408</v>
      </c>
      <c r="I171" s="153"/>
      <c r="L171" s="149"/>
      <c r="M171" s="154"/>
      <c r="T171" s="155"/>
      <c r="AT171" s="150" t="s">
        <v>223</v>
      </c>
      <c r="AU171" s="150" t="s">
        <v>81</v>
      </c>
      <c r="AV171" s="12" t="s">
        <v>81</v>
      </c>
      <c r="AW171" s="12" t="s">
        <v>33</v>
      </c>
      <c r="AX171" s="12" t="s">
        <v>72</v>
      </c>
      <c r="AY171" s="150" t="s">
        <v>210</v>
      </c>
    </row>
    <row r="172" spans="2:51" s="12" customFormat="1" ht="10.2">
      <c r="B172" s="149"/>
      <c r="D172" s="143" t="s">
        <v>223</v>
      </c>
      <c r="E172" s="150" t="s">
        <v>19</v>
      </c>
      <c r="F172" s="151" t="s">
        <v>324</v>
      </c>
      <c r="H172" s="152">
        <v>1.23</v>
      </c>
      <c r="I172" s="153"/>
      <c r="L172" s="149"/>
      <c r="M172" s="154"/>
      <c r="T172" s="155"/>
      <c r="AT172" s="150" t="s">
        <v>223</v>
      </c>
      <c r="AU172" s="150" t="s">
        <v>81</v>
      </c>
      <c r="AV172" s="12" t="s">
        <v>81</v>
      </c>
      <c r="AW172" s="12" t="s">
        <v>33</v>
      </c>
      <c r="AX172" s="12" t="s">
        <v>72</v>
      </c>
      <c r="AY172" s="150" t="s">
        <v>210</v>
      </c>
    </row>
    <row r="173" spans="2:51" s="12" customFormat="1" ht="20.4">
      <c r="B173" s="149"/>
      <c r="D173" s="143" t="s">
        <v>223</v>
      </c>
      <c r="E173" s="150" t="s">
        <v>19</v>
      </c>
      <c r="F173" s="151" t="s">
        <v>325</v>
      </c>
      <c r="H173" s="152">
        <v>9.74</v>
      </c>
      <c r="I173" s="153"/>
      <c r="L173" s="149"/>
      <c r="M173" s="154"/>
      <c r="T173" s="155"/>
      <c r="AT173" s="150" t="s">
        <v>223</v>
      </c>
      <c r="AU173" s="150" t="s">
        <v>81</v>
      </c>
      <c r="AV173" s="12" t="s">
        <v>81</v>
      </c>
      <c r="AW173" s="12" t="s">
        <v>33</v>
      </c>
      <c r="AX173" s="12" t="s">
        <v>72</v>
      </c>
      <c r="AY173" s="150" t="s">
        <v>210</v>
      </c>
    </row>
    <row r="174" spans="2:51" s="13" customFormat="1" ht="10.2">
      <c r="B174" s="167"/>
      <c r="D174" s="143" t="s">
        <v>223</v>
      </c>
      <c r="E174" s="168" t="s">
        <v>19</v>
      </c>
      <c r="F174" s="169" t="s">
        <v>326</v>
      </c>
      <c r="H174" s="170">
        <v>13.378</v>
      </c>
      <c r="I174" s="171"/>
      <c r="L174" s="167"/>
      <c r="M174" s="172"/>
      <c r="T174" s="173"/>
      <c r="AT174" s="168" t="s">
        <v>223</v>
      </c>
      <c r="AU174" s="168" t="s">
        <v>81</v>
      </c>
      <c r="AV174" s="13" t="s">
        <v>217</v>
      </c>
      <c r="AW174" s="13" t="s">
        <v>33</v>
      </c>
      <c r="AX174" s="13" t="s">
        <v>79</v>
      </c>
      <c r="AY174" s="168" t="s">
        <v>210</v>
      </c>
    </row>
    <row r="175" spans="2:63" s="11" customFormat="1" ht="22.8" customHeight="1">
      <c r="B175" s="118"/>
      <c r="D175" s="119" t="s">
        <v>71</v>
      </c>
      <c r="E175" s="128" t="s">
        <v>327</v>
      </c>
      <c r="F175" s="128" t="s">
        <v>328</v>
      </c>
      <c r="I175" s="121"/>
      <c r="J175" s="129">
        <f>BK175</f>
        <v>0</v>
      </c>
      <c r="L175" s="118"/>
      <c r="M175" s="123"/>
      <c r="P175" s="124">
        <f>SUM(P176:P203)</f>
        <v>0</v>
      </c>
      <c r="R175" s="124">
        <f>SUM(R176:R203)</f>
        <v>0</v>
      </c>
      <c r="T175" s="125">
        <f>SUM(T176:T203)</f>
        <v>0</v>
      </c>
      <c r="AR175" s="119" t="s">
        <v>79</v>
      </c>
      <c r="AT175" s="126" t="s">
        <v>71</v>
      </c>
      <c r="AU175" s="126" t="s">
        <v>79</v>
      </c>
      <c r="AY175" s="119" t="s">
        <v>210</v>
      </c>
      <c r="BK175" s="127">
        <f>SUM(BK176:BK203)</f>
        <v>0</v>
      </c>
    </row>
    <row r="176" spans="2:65" s="1" customFormat="1" ht="24.15" customHeight="1">
      <c r="B176" s="31"/>
      <c r="C176" s="130" t="s">
        <v>329</v>
      </c>
      <c r="D176" s="130" t="s">
        <v>212</v>
      </c>
      <c r="E176" s="131" t="s">
        <v>330</v>
      </c>
      <c r="F176" s="132" t="s">
        <v>331</v>
      </c>
      <c r="G176" s="133" t="s">
        <v>332</v>
      </c>
      <c r="H176" s="134">
        <v>46.187</v>
      </c>
      <c r="I176" s="135"/>
      <c r="J176" s="136">
        <f>ROUND(I176*H176,2)</f>
        <v>0</v>
      </c>
      <c r="K176" s="132" t="s">
        <v>216</v>
      </c>
      <c r="L176" s="31"/>
      <c r="M176" s="137" t="s">
        <v>19</v>
      </c>
      <c r="N176" s="138" t="s">
        <v>43</v>
      </c>
      <c r="P176" s="139">
        <f>O176*H176</f>
        <v>0</v>
      </c>
      <c r="Q176" s="139">
        <v>0</v>
      </c>
      <c r="R176" s="139">
        <f>Q176*H176</f>
        <v>0</v>
      </c>
      <c r="S176" s="139">
        <v>0</v>
      </c>
      <c r="T176" s="140">
        <f>S176*H176</f>
        <v>0</v>
      </c>
      <c r="AR176" s="141" t="s">
        <v>217</v>
      </c>
      <c r="AT176" s="141" t="s">
        <v>212</v>
      </c>
      <c r="AU176" s="141" t="s">
        <v>81</v>
      </c>
      <c r="AY176" s="16" t="s">
        <v>210</v>
      </c>
      <c r="BE176" s="142">
        <f>IF(N176="základní",J176,0)</f>
        <v>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6" t="s">
        <v>79</v>
      </c>
      <c r="BK176" s="142">
        <f>ROUND(I176*H176,2)</f>
        <v>0</v>
      </c>
      <c r="BL176" s="16" t="s">
        <v>217</v>
      </c>
      <c r="BM176" s="141" t="s">
        <v>333</v>
      </c>
    </row>
    <row r="177" spans="2:47" s="1" customFormat="1" ht="19.2">
      <c r="B177" s="31"/>
      <c r="D177" s="143" t="s">
        <v>219</v>
      </c>
      <c r="F177" s="144" t="s">
        <v>334</v>
      </c>
      <c r="I177" s="145"/>
      <c r="L177" s="31"/>
      <c r="M177" s="146"/>
      <c r="T177" s="52"/>
      <c r="AT177" s="16" t="s">
        <v>219</v>
      </c>
      <c r="AU177" s="16" t="s">
        <v>81</v>
      </c>
    </row>
    <row r="178" spans="2:47" s="1" customFormat="1" ht="10.2">
      <c r="B178" s="31"/>
      <c r="D178" s="147" t="s">
        <v>221</v>
      </c>
      <c r="F178" s="148" t="s">
        <v>335</v>
      </c>
      <c r="I178" s="145"/>
      <c r="L178" s="31"/>
      <c r="M178" s="146"/>
      <c r="T178" s="52"/>
      <c r="AT178" s="16" t="s">
        <v>221</v>
      </c>
      <c r="AU178" s="16" t="s">
        <v>81</v>
      </c>
    </row>
    <row r="179" spans="2:65" s="1" customFormat="1" ht="24.15" customHeight="1">
      <c r="B179" s="31"/>
      <c r="C179" s="130" t="s">
        <v>336</v>
      </c>
      <c r="D179" s="130" t="s">
        <v>212</v>
      </c>
      <c r="E179" s="131" t="s">
        <v>337</v>
      </c>
      <c r="F179" s="132" t="s">
        <v>338</v>
      </c>
      <c r="G179" s="133" t="s">
        <v>332</v>
      </c>
      <c r="H179" s="134">
        <v>230.935</v>
      </c>
      <c r="I179" s="135"/>
      <c r="J179" s="136">
        <f>ROUND(I179*H179,2)</f>
        <v>0</v>
      </c>
      <c r="K179" s="132" t="s">
        <v>216</v>
      </c>
      <c r="L179" s="31"/>
      <c r="M179" s="137" t="s">
        <v>19</v>
      </c>
      <c r="N179" s="138" t="s">
        <v>43</v>
      </c>
      <c r="P179" s="139">
        <f>O179*H179</f>
        <v>0</v>
      </c>
      <c r="Q179" s="139">
        <v>0</v>
      </c>
      <c r="R179" s="139">
        <f>Q179*H179</f>
        <v>0</v>
      </c>
      <c r="S179" s="139">
        <v>0</v>
      </c>
      <c r="T179" s="140">
        <f>S179*H179</f>
        <v>0</v>
      </c>
      <c r="AR179" s="141" t="s">
        <v>217</v>
      </c>
      <c r="AT179" s="141" t="s">
        <v>212</v>
      </c>
      <c r="AU179" s="141" t="s">
        <v>81</v>
      </c>
      <c r="AY179" s="16" t="s">
        <v>210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6" t="s">
        <v>79</v>
      </c>
      <c r="BK179" s="142">
        <f>ROUND(I179*H179,2)</f>
        <v>0</v>
      </c>
      <c r="BL179" s="16" t="s">
        <v>217</v>
      </c>
      <c r="BM179" s="141" t="s">
        <v>339</v>
      </c>
    </row>
    <row r="180" spans="2:47" s="1" customFormat="1" ht="28.8">
      <c r="B180" s="31"/>
      <c r="D180" s="143" t="s">
        <v>219</v>
      </c>
      <c r="F180" s="144" t="s">
        <v>340</v>
      </c>
      <c r="I180" s="145"/>
      <c r="L180" s="31"/>
      <c r="M180" s="146"/>
      <c r="T180" s="52"/>
      <c r="AT180" s="16" t="s">
        <v>219</v>
      </c>
      <c r="AU180" s="16" t="s">
        <v>81</v>
      </c>
    </row>
    <row r="181" spans="2:47" s="1" customFormat="1" ht="10.2">
      <c r="B181" s="31"/>
      <c r="D181" s="147" t="s">
        <v>221</v>
      </c>
      <c r="F181" s="148" t="s">
        <v>341</v>
      </c>
      <c r="I181" s="145"/>
      <c r="L181" s="31"/>
      <c r="M181" s="146"/>
      <c r="T181" s="52"/>
      <c r="AT181" s="16" t="s">
        <v>221</v>
      </c>
      <c r="AU181" s="16" t="s">
        <v>81</v>
      </c>
    </row>
    <row r="182" spans="2:51" s="12" customFormat="1" ht="10.2">
      <c r="B182" s="149"/>
      <c r="D182" s="143" t="s">
        <v>223</v>
      </c>
      <c r="F182" s="151" t="s">
        <v>342</v>
      </c>
      <c r="H182" s="152">
        <v>230.935</v>
      </c>
      <c r="I182" s="153"/>
      <c r="L182" s="149"/>
      <c r="M182" s="154"/>
      <c r="T182" s="155"/>
      <c r="AT182" s="150" t="s">
        <v>223</v>
      </c>
      <c r="AU182" s="150" t="s">
        <v>81</v>
      </c>
      <c r="AV182" s="12" t="s">
        <v>81</v>
      </c>
      <c r="AW182" s="12" t="s">
        <v>4</v>
      </c>
      <c r="AX182" s="12" t="s">
        <v>79</v>
      </c>
      <c r="AY182" s="150" t="s">
        <v>210</v>
      </c>
    </row>
    <row r="183" spans="2:65" s="1" customFormat="1" ht="33" customHeight="1">
      <c r="B183" s="31"/>
      <c r="C183" s="130" t="s">
        <v>343</v>
      </c>
      <c r="D183" s="130" t="s">
        <v>212</v>
      </c>
      <c r="E183" s="131" t="s">
        <v>344</v>
      </c>
      <c r="F183" s="132" t="s">
        <v>345</v>
      </c>
      <c r="G183" s="133" t="s">
        <v>332</v>
      </c>
      <c r="H183" s="134">
        <v>3.5</v>
      </c>
      <c r="I183" s="135"/>
      <c r="J183" s="136">
        <f>ROUND(I183*H183,2)</f>
        <v>0</v>
      </c>
      <c r="K183" s="132" t="s">
        <v>216</v>
      </c>
      <c r="L183" s="31"/>
      <c r="M183" s="137" t="s">
        <v>19</v>
      </c>
      <c r="N183" s="138" t="s">
        <v>43</v>
      </c>
      <c r="P183" s="139">
        <f>O183*H183</f>
        <v>0</v>
      </c>
      <c r="Q183" s="139">
        <v>0</v>
      </c>
      <c r="R183" s="139">
        <f>Q183*H183</f>
        <v>0</v>
      </c>
      <c r="S183" s="139">
        <v>0</v>
      </c>
      <c r="T183" s="140">
        <f>S183*H183</f>
        <v>0</v>
      </c>
      <c r="AR183" s="141" t="s">
        <v>217</v>
      </c>
      <c r="AT183" s="141" t="s">
        <v>212</v>
      </c>
      <c r="AU183" s="141" t="s">
        <v>81</v>
      </c>
      <c r="AY183" s="16" t="s">
        <v>210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6" t="s">
        <v>79</v>
      </c>
      <c r="BK183" s="142">
        <f>ROUND(I183*H183,2)</f>
        <v>0</v>
      </c>
      <c r="BL183" s="16" t="s">
        <v>217</v>
      </c>
      <c r="BM183" s="141" t="s">
        <v>346</v>
      </c>
    </row>
    <row r="184" spans="2:47" s="1" customFormat="1" ht="28.8">
      <c r="B184" s="31"/>
      <c r="D184" s="143" t="s">
        <v>219</v>
      </c>
      <c r="F184" s="144" t="s">
        <v>347</v>
      </c>
      <c r="I184" s="145"/>
      <c r="L184" s="31"/>
      <c r="M184" s="146"/>
      <c r="T184" s="52"/>
      <c r="AT184" s="16" t="s">
        <v>219</v>
      </c>
      <c r="AU184" s="16" t="s">
        <v>81</v>
      </c>
    </row>
    <row r="185" spans="2:47" s="1" customFormat="1" ht="10.2">
      <c r="B185" s="31"/>
      <c r="D185" s="147" t="s">
        <v>221</v>
      </c>
      <c r="F185" s="148" t="s">
        <v>348</v>
      </c>
      <c r="I185" s="145"/>
      <c r="L185" s="31"/>
      <c r="M185" s="146"/>
      <c r="T185" s="52"/>
      <c r="AT185" s="16" t="s">
        <v>221</v>
      </c>
      <c r="AU185" s="16" t="s">
        <v>81</v>
      </c>
    </row>
    <row r="186" spans="2:65" s="1" customFormat="1" ht="33" customHeight="1">
      <c r="B186" s="31"/>
      <c r="C186" s="130" t="s">
        <v>7</v>
      </c>
      <c r="D186" s="130" t="s">
        <v>212</v>
      </c>
      <c r="E186" s="131" t="s">
        <v>349</v>
      </c>
      <c r="F186" s="132" t="s">
        <v>350</v>
      </c>
      <c r="G186" s="133" t="s">
        <v>332</v>
      </c>
      <c r="H186" s="134">
        <v>1.22</v>
      </c>
      <c r="I186" s="135"/>
      <c r="J186" s="136">
        <f>ROUND(I186*H186,2)</f>
        <v>0</v>
      </c>
      <c r="K186" s="132" t="s">
        <v>216</v>
      </c>
      <c r="L186" s="31"/>
      <c r="M186" s="137" t="s">
        <v>19</v>
      </c>
      <c r="N186" s="138" t="s">
        <v>43</v>
      </c>
      <c r="P186" s="139">
        <f>O186*H186</f>
        <v>0</v>
      </c>
      <c r="Q186" s="139">
        <v>0</v>
      </c>
      <c r="R186" s="139">
        <f>Q186*H186</f>
        <v>0</v>
      </c>
      <c r="S186" s="139">
        <v>0</v>
      </c>
      <c r="T186" s="140">
        <f>S186*H186</f>
        <v>0</v>
      </c>
      <c r="AR186" s="141" t="s">
        <v>217</v>
      </c>
      <c r="AT186" s="141" t="s">
        <v>212</v>
      </c>
      <c r="AU186" s="141" t="s">
        <v>81</v>
      </c>
      <c r="AY186" s="16" t="s">
        <v>210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6" t="s">
        <v>79</v>
      </c>
      <c r="BK186" s="142">
        <f>ROUND(I186*H186,2)</f>
        <v>0</v>
      </c>
      <c r="BL186" s="16" t="s">
        <v>217</v>
      </c>
      <c r="BM186" s="141" t="s">
        <v>351</v>
      </c>
    </row>
    <row r="187" spans="2:47" s="1" customFormat="1" ht="28.8">
      <c r="B187" s="31"/>
      <c r="D187" s="143" t="s">
        <v>219</v>
      </c>
      <c r="F187" s="144" t="s">
        <v>352</v>
      </c>
      <c r="I187" s="145"/>
      <c r="L187" s="31"/>
      <c r="M187" s="146"/>
      <c r="T187" s="52"/>
      <c r="AT187" s="16" t="s">
        <v>219</v>
      </c>
      <c r="AU187" s="16" t="s">
        <v>81</v>
      </c>
    </row>
    <row r="188" spans="2:47" s="1" customFormat="1" ht="10.2">
      <c r="B188" s="31"/>
      <c r="D188" s="147" t="s">
        <v>221</v>
      </c>
      <c r="F188" s="148" t="s">
        <v>353</v>
      </c>
      <c r="I188" s="145"/>
      <c r="L188" s="31"/>
      <c r="M188" s="146"/>
      <c r="T188" s="52"/>
      <c r="AT188" s="16" t="s">
        <v>221</v>
      </c>
      <c r="AU188" s="16" t="s">
        <v>81</v>
      </c>
    </row>
    <row r="189" spans="2:65" s="1" customFormat="1" ht="33" customHeight="1">
      <c r="B189" s="31"/>
      <c r="C189" s="130" t="s">
        <v>354</v>
      </c>
      <c r="D189" s="130" t="s">
        <v>212</v>
      </c>
      <c r="E189" s="131" t="s">
        <v>355</v>
      </c>
      <c r="F189" s="132" t="s">
        <v>356</v>
      </c>
      <c r="G189" s="133" t="s">
        <v>332</v>
      </c>
      <c r="H189" s="134">
        <v>6.8</v>
      </c>
      <c r="I189" s="135"/>
      <c r="J189" s="136">
        <f>ROUND(I189*H189,2)</f>
        <v>0</v>
      </c>
      <c r="K189" s="132" t="s">
        <v>216</v>
      </c>
      <c r="L189" s="31"/>
      <c r="M189" s="137" t="s">
        <v>19</v>
      </c>
      <c r="N189" s="138" t="s">
        <v>43</v>
      </c>
      <c r="P189" s="139">
        <f>O189*H189</f>
        <v>0</v>
      </c>
      <c r="Q189" s="139">
        <v>0</v>
      </c>
      <c r="R189" s="139">
        <f>Q189*H189</f>
        <v>0</v>
      </c>
      <c r="S189" s="139">
        <v>0</v>
      </c>
      <c r="T189" s="140">
        <f>S189*H189</f>
        <v>0</v>
      </c>
      <c r="AR189" s="141" t="s">
        <v>217</v>
      </c>
      <c r="AT189" s="141" t="s">
        <v>212</v>
      </c>
      <c r="AU189" s="141" t="s">
        <v>81</v>
      </c>
      <c r="AY189" s="16" t="s">
        <v>210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6" t="s">
        <v>79</v>
      </c>
      <c r="BK189" s="142">
        <f>ROUND(I189*H189,2)</f>
        <v>0</v>
      </c>
      <c r="BL189" s="16" t="s">
        <v>217</v>
      </c>
      <c r="BM189" s="141" t="s">
        <v>357</v>
      </c>
    </row>
    <row r="190" spans="2:47" s="1" customFormat="1" ht="28.8">
      <c r="B190" s="31"/>
      <c r="D190" s="143" t="s">
        <v>219</v>
      </c>
      <c r="F190" s="144" t="s">
        <v>358</v>
      </c>
      <c r="I190" s="145"/>
      <c r="L190" s="31"/>
      <c r="M190" s="146"/>
      <c r="T190" s="52"/>
      <c r="AT190" s="16" t="s">
        <v>219</v>
      </c>
      <c r="AU190" s="16" t="s">
        <v>81</v>
      </c>
    </row>
    <row r="191" spans="2:47" s="1" customFormat="1" ht="10.2">
      <c r="B191" s="31"/>
      <c r="D191" s="147" t="s">
        <v>221</v>
      </c>
      <c r="F191" s="148" t="s">
        <v>359</v>
      </c>
      <c r="I191" s="145"/>
      <c r="L191" s="31"/>
      <c r="M191" s="146"/>
      <c r="T191" s="52"/>
      <c r="AT191" s="16" t="s">
        <v>221</v>
      </c>
      <c r="AU191" s="16" t="s">
        <v>81</v>
      </c>
    </row>
    <row r="192" spans="2:65" s="1" customFormat="1" ht="33" customHeight="1">
      <c r="B192" s="31"/>
      <c r="C192" s="130" t="s">
        <v>360</v>
      </c>
      <c r="D192" s="130" t="s">
        <v>212</v>
      </c>
      <c r="E192" s="131" t="s">
        <v>361</v>
      </c>
      <c r="F192" s="132" t="s">
        <v>362</v>
      </c>
      <c r="G192" s="133" t="s">
        <v>332</v>
      </c>
      <c r="H192" s="134">
        <v>1.64</v>
      </c>
      <c r="I192" s="135"/>
      <c r="J192" s="136">
        <f>ROUND(I192*H192,2)</f>
        <v>0</v>
      </c>
      <c r="K192" s="132" t="s">
        <v>216</v>
      </c>
      <c r="L192" s="31"/>
      <c r="M192" s="137" t="s">
        <v>19</v>
      </c>
      <c r="N192" s="138" t="s">
        <v>43</v>
      </c>
      <c r="P192" s="139">
        <f>O192*H192</f>
        <v>0</v>
      </c>
      <c r="Q192" s="139">
        <v>0</v>
      </c>
      <c r="R192" s="139">
        <f>Q192*H192</f>
        <v>0</v>
      </c>
      <c r="S192" s="139">
        <v>0</v>
      </c>
      <c r="T192" s="140">
        <f>S192*H192</f>
        <v>0</v>
      </c>
      <c r="AR192" s="141" t="s">
        <v>217</v>
      </c>
      <c r="AT192" s="141" t="s">
        <v>212</v>
      </c>
      <c r="AU192" s="141" t="s">
        <v>81</v>
      </c>
      <c r="AY192" s="16" t="s">
        <v>210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6" t="s">
        <v>79</v>
      </c>
      <c r="BK192" s="142">
        <f>ROUND(I192*H192,2)</f>
        <v>0</v>
      </c>
      <c r="BL192" s="16" t="s">
        <v>217</v>
      </c>
      <c r="BM192" s="141" t="s">
        <v>363</v>
      </c>
    </row>
    <row r="193" spans="2:47" s="1" customFormat="1" ht="28.8">
      <c r="B193" s="31"/>
      <c r="D193" s="143" t="s">
        <v>219</v>
      </c>
      <c r="F193" s="144" t="s">
        <v>364</v>
      </c>
      <c r="I193" s="145"/>
      <c r="L193" s="31"/>
      <c r="M193" s="146"/>
      <c r="T193" s="52"/>
      <c r="AT193" s="16" t="s">
        <v>219</v>
      </c>
      <c r="AU193" s="16" t="s">
        <v>81</v>
      </c>
    </row>
    <row r="194" spans="2:47" s="1" customFormat="1" ht="10.2">
      <c r="B194" s="31"/>
      <c r="D194" s="147" t="s">
        <v>221</v>
      </c>
      <c r="F194" s="148" t="s">
        <v>365</v>
      </c>
      <c r="I194" s="145"/>
      <c r="L194" s="31"/>
      <c r="M194" s="146"/>
      <c r="T194" s="52"/>
      <c r="AT194" s="16" t="s">
        <v>221</v>
      </c>
      <c r="AU194" s="16" t="s">
        <v>81</v>
      </c>
    </row>
    <row r="195" spans="2:65" s="1" customFormat="1" ht="37.8" customHeight="1">
      <c r="B195" s="31"/>
      <c r="C195" s="130" t="s">
        <v>366</v>
      </c>
      <c r="D195" s="130" t="s">
        <v>212</v>
      </c>
      <c r="E195" s="131" t="s">
        <v>367</v>
      </c>
      <c r="F195" s="132" t="s">
        <v>368</v>
      </c>
      <c r="G195" s="133" t="s">
        <v>332</v>
      </c>
      <c r="H195" s="134">
        <v>0.4</v>
      </c>
      <c r="I195" s="135"/>
      <c r="J195" s="136">
        <f>ROUND(I195*H195,2)</f>
        <v>0</v>
      </c>
      <c r="K195" s="132" t="s">
        <v>216</v>
      </c>
      <c r="L195" s="31"/>
      <c r="M195" s="137" t="s">
        <v>19</v>
      </c>
      <c r="N195" s="138" t="s">
        <v>43</v>
      </c>
      <c r="P195" s="139">
        <f>O195*H195</f>
        <v>0</v>
      </c>
      <c r="Q195" s="139">
        <v>0</v>
      </c>
      <c r="R195" s="139">
        <f>Q195*H195</f>
        <v>0</v>
      </c>
      <c r="S195" s="139">
        <v>0</v>
      </c>
      <c r="T195" s="140">
        <f>S195*H195</f>
        <v>0</v>
      </c>
      <c r="AR195" s="141" t="s">
        <v>217</v>
      </c>
      <c r="AT195" s="141" t="s">
        <v>212</v>
      </c>
      <c r="AU195" s="141" t="s">
        <v>81</v>
      </c>
      <c r="AY195" s="16" t="s">
        <v>210</v>
      </c>
      <c r="BE195" s="142">
        <f>IF(N195="základní",J195,0)</f>
        <v>0</v>
      </c>
      <c r="BF195" s="142">
        <f>IF(N195="snížená",J195,0)</f>
        <v>0</v>
      </c>
      <c r="BG195" s="142">
        <f>IF(N195="zákl. přenesená",J195,0)</f>
        <v>0</v>
      </c>
      <c r="BH195" s="142">
        <f>IF(N195="sníž. přenesená",J195,0)</f>
        <v>0</v>
      </c>
      <c r="BI195" s="142">
        <f>IF(N195="nulová",J195,0)</f>
        <v>0</v>
      </c>
      <c r="BJ195" s="16" t="s">
        <v>79</v>
      </c>
      <c r="BK195" s="142">
        <f>ROUND(I195*H195,2)</f>
        <v>0</v>
      </c>
      <c r="BL195" s="16" t="s">
        <v>217</v>
      </c>
      <c r="BM195" s="141" t="s">
        <v>369</v>
      </c>
    </row>
    <row r="196" spans="2:47" s="1" customFormat="1" ht="28.8">
      <c r="B196" s="31"/>
      <c r="D196" s="143" t="s">
        <v>219</v>
      </c>
      <c r="F196" s="144" t="s">
        <v>370</v>
      </c>
      <c r="I196" s="145"/>
      <c r="L196" s="31"/>
      <c r="M196" s="146"/>
      <c r="T196" s="52"/>
      <c r="AT196" s="16" t="s">
        <v>219</v>
      </c>
      <c r="AU196" s="16" t="s">
        <v>81</v>
      </c>
    </row>
    <row r="197" spans="2:47" s="1" customFormat="1" ht="10.2">
      <c r="B197" s="31"/>
      <c r="D197" s="147" t="s">
        <v>221</v>
      </c>
      <c r="F197" s="148" t="s">
        <v>371</v>
      </c>
      <c r="I197" s="145"/>
      <c r="L197" s="31"/>
      <c r="M197" s="146"/>
      <c r="T197" s="52"/>
      <c r="AT197" s="16" t="s">
        <v>221</v>
      </c>
      <c r="AU197" s="16" t="s">
        <v>81</v>
      </c>
    </row>
    <row r="198" spans="2:65" s="1" customFormat="1" ht="37.8" customHeight="1">
      <c r="B198" s="31"/>
      <c r="C198" s="130" t="s">
        <v>372</v>
      </c>
      <c r="D198" s="130" t="s">
        <v>212</v>
      </c>
      <c r="E198" s="131" t="s">
        <v>373</v>
      </c>
      <c r="F198" s="132" t="s">
        <v>374</v>
      </c>
      <c r="G198" s="133" t="s">
        <v>332</v>
      </c>
      <c r="H198" s="134">
        <v>26.75</v>
      </c>
      <c r="I198" s="135"/>
      <c r="J198" s="136">
        <f>ROUND(I198*H198,2)</f>
        <v>0</v>
      </c>
      <c r="K198" s="132" t="s">
        <v>216</v>
      </c>
      <c r="L198" s="31"/>
      <c r="M198" s="137" t="s">
        <v>19</v>
      </c>
      <c r="N198" s="138" t="s">
        <v>43</v>
      </c>
      <c r="P198" s="139">
        <f>O198*H198</f>
        <v>0</v>
      </c>
      <c r="Q198" s="139">
        <v>0</v>
      </c>
      <c r="R198" s="139">
        <f>Q198*H198</f>
        <v>0</v>
      </c>
      <c r="S198" s="139">
        <v>0</v>
      </c>
      <c r="T198" s="140">
        <f>S198*H198</f>
        <v>0</v>
      </c>
      <c r="AR198" s="141" t="s">
        <v>217</v>
      </c>
      <c r="AT198" s="141" t="s">
        <v>212</v>
      </c>
      <c r="AU198" s="141" t="s">
        <v>81</v>
      </c>
      <c r="AY198" s="16" t="s">
        <v>210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6" t="s">
        <v>79</v>
      </c>
      <c r="BK198" s="142">
        <f>ROUND(I198*H198,2)</f>
        <v>0</v>
      </c>
      <c r="BL198" s="16" t="s">
        <v>217</v>
      </c>
      <c r="BM198" s="141" t="s">
        <v>375</v>
      </c>
    </row>
    <row r="199" spans="2:47" s="1" customFormat="1" ht="28.8">
      <c r="B199" s="31"/>
      <c r="D199" s="143" t="s">
        <v>219</v>
      </c>
      <c r="F199" s="144" t="s">
        <v>376</v>
      </c>
      <c r="I199" s="145"/>
      <c r="L199" s="31"/>
      <c r="M199" s="146"/>
      <c r="T199" s="52"/>
      <c r="AT199" s="16" t="s">
        <v>219</v>
      </c>
      <c r="AU199" s="16" t="s">
        <v>81</v>
      </c>
    </row>
    <row r="200" spans="2:47" s="1" customFormat="1" ht="10.2">
      <c r="B200" s="31"/>
      <c r="D200" s="147" t="s">
        <v>221</v>
      </c>
      <c r="F200" s="148" t="s">
        <v>377</v>
      </c>
      <c r="I200" s="145"/>
      <c r="L200" s="31"/>
      <c r="M200" s="146"/>
      <c r="T200" s="52"/>
      <c r="AT200" s="16" t="s">
        <v>221</v>
      </c>
      <c r="AU200" s="16" t="s">
        <v>81</v>
      </c>
    </row>
    <row r="201" spans="2:65" s="1" customFormat="1" ht="44.25" customHeight="1">
      <c r="B201" s="31"/>
      <c r="C201" s="130" t="s">
        <v>378</v>
      </c>
      <c r="D201" s="130" t="s">
        <v>212</v>
      </c>
      <c r="E201" s="131" t="s">
        <v>379</v>
      </c>
      <c r="F201" s="132" t="s">
        <v>380</v>
      </c>
      <c r="G201" s="133" t="s">
        <v>332</v>
      </c>
      <c r="H201" s="134">
        <v>3.2</v>
      </c>
      <c r="I201" s="135"/>
      <c r="J201" s="136">
        <f>ROUND(I201*H201,2)</f>
        <v>0</v>
      </c>
      <c r="K201" s="132" t="s">
        <v>216</v>
      </c>
      <c r="L201" s="31"/>
      <c r="M201" s="137" t="s">
        <v>19</v>
      </c>
      <c r="N201" s="138" t="s">
        <v>43</v>
      </c>
      <c r="P201" s="139">
        <f>O201*H201</f>
        <v>0</v>
      </c>
      <c r="Q201" s="139">
        <v>0</v>
      </c>
      <c r="R201" s="139">
        <f>Q201*H201</f>
        <v>0</v>
      </c>
      <c r="S201" s="139">
        <v>0</v>
      </c>
      <c r="T201" s="140">
        <f>S201*H201</f>
        <v>0</v>
      </c>
      <c r="AR201" s="141" t="s">
        <v>217</v>
      </c>
      <c r="AT201" s="141" t="s">
        <v>212</v>
      </c>
      <c r="AU201" s="141" t="s">
        <v>81</v>
      </c>
      <c r="AY201" s="16" t="s">
        <v>210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6" t="s">
        <v>79</v>
      </c>
      <c r="BK201" s="142">
        <f>ROUND(I201*H201,2)</f>
        <v>0</v>
      </c>
      <c r="BL201" s="16" t="s">
        <v>217</v>
      </c>
      <c r="BM201" s="141" t="s">
        <v>381</v>
      </c>
    </row>
    <row r="202" spans="2:47" s="1" customFormat="1" ht="28.8">
      <c r="B202" s="31"/>
      <c r="D202" s="143" t="s">
        <v>219</v>
      </c>
      <c r="F202" s="144" t="s">
        <v>380</v>
      </c>
      <c r="I202" s="145"/>
      <c r="L202" s="31"/>
      <c r="M202" s="146"/>
      <c r="T202" s="52"/>
      <c r="AT202" s="16" t="s">
        <v>219</v>
      </c>
      <c r="AU202" s="16" t="s">
        <v>81</v>
      </c>
    </row>
    <row r="203" spans="2:47" s="1" customFormat="1" ht="10.2">
      <c r="B203" s="31"/>
      <c r="D203" s="147" t="s">
        <v>221</v>
      </c>
      <c r="F203" s="148" t="s">
        <v>382</v>
      </c>
      <c r="I203" s="145"/>
      <c r="L203" s="31"/>
      <c r="M203" s="146"/>
      <c r="T203" s="52"/>
      <c r="AT203" s="16" t="s">
        <v>221</v>
      </c>
      <c r="AU203" s="16" t="s">
        <v>81</v>
      </c>
    </row>
    <row r="204" spans="2:63" s="11" customFormat="1" ht="22.8" customHeight="1">
      <c r="B204" s="118"/>
      <c r="D204" s="119" t="s">
        <v>71</v>
      </c>
      <c r="E204" s="128" t="s">
        <v>383</v>
      </c>
      <c r="F204" s="128" t="s">
        <v>384</v>
      </c>
      <c r="I204" s="121"/>
      <c r="J204" s="129">
        <f>BK204</f>
        <v>0</v>
      </c>
      <c r="L204" s="118"/>
      <c r="M204" s="123"/>
      <c r="P204" s="124">
        <f>SUM(P205:P207)</f>
        <v>0</v>
      </c>
      <c r="R204" s="124">
        <f>SUM(R205:R207)</f>
        <v>0</v>
      </c>
      <c r="T204" s="125">
        <f>SUM(T205:T207)</f>
        <v>0</v>
      </c>
      <c r="AR204" s="119" t="s">
        <v>79</v>
      </c>
      <c r="AT204" s="126" t="s">
        <v>71</v>
      </c>
      <c r="AU204" s="126" t="s">
        <v>79</v>
      </c>
      <c r="AY204" s="119" t="s">
        <v>210</v>
      </c>
      <c r="BK204" s="127">
        <f>SUM(BK205:BK207)</f>
        <v>0</v>
      </c>
    </row>
    <row r="205" spans="2:65" s="1" customFormat="1" ht="16.5" customHeight="1">
      <c r="B205" s="31"/>
      <c r="C205" s="130" t="s">
        <v>385</v>
      </c>
      <c r="D205" s="130" t="s">
        <v>212</v>
      </c>
      <c r="E205" s="131" t="s">
        <v>386</v>
      </c>
      <c r="F205" s="132" t="s">
        <v>387</v>
      </c>
      <c r="G205" s="133" t="s">
        <v>332</v>
      </c>
      <c r="H205" s="134">
        <v>25.117</v>
      </c>
      <c r="I205" s="135"/>
      <c r="J205" s="136">
        <f>ROUND(I205*H205,2)</f>
        <v>0</v>
      </c>
      <c r="K205" s="132" t="s">
        <v>216</v>
      </c>
      <c r="L205" s="31"/>
      <c r="M205" s="137" t="s">
        <v>19</v>
      </c>
      <c r="N205" s="138" t="s">
        <v>43</v>
      </c>
      <c r="P205" s="139">
        <f>O205*H205</f>
        <v>0</v>
      </c>
      <c r="Q205" s="139">
        <v>0</v>
      </c>
      <c r="R205" s="139">
        <f>Q205*H205</f>
        <v>0</v>
      </c>
      <c r="S205" s="139">
        <v>0</v>
      </c>
      <c r="T205" s="140">
        <f>S205*H205</f>
        <v>0</v>
      </c>
      <c r="AR205" s="141" t="s">
        <v>217</v>
      </c>
      <c r="AT205" s="141" t="s">
        <v>212</v>
      </c>
      <c r="AU205" s="141" t="s">
        <v>81</v>
      </c>
      <c r="AY205" s="16" t="s">
        <v>210</v>
      </c>
      <c r="BE205" s="142">
        <f>IF(N205="základní",J205,0)</f>
        <v>0</v>
      </c>
      <c r="BF205" s="142">
        <f>IF(N205="snížená",J205,0)</f>
        <v>0</v>
      </c>
      <c r="BG205" s="142">
        <f>IF(N205="zákl. přenesená",J205,0)</f>
        <v>0</v>
      </c>
      <c r="BH205" s="142">
        <f>IF(N205="sníž. přenesená",J205,0)</f>
        <v>0</v>
      </c>
      <c r="BI205" s="142">
        <f>IF(N205="nulová",J205,0)</f>
        <v>0</v>
      </c>
      <c r="BJ205" s="16" t="s">
        <v>79</v>
      </c>
      <c r="BK205" s="142">
        <f>ROUND(I205*H205,2)</f>
        <v>0</v>
      </c>
      <c r="BL205" s="16" t="s">
        <v>217</v>
      </c>
      <c r="BM205" s="141" t="s">
        <v>388</v>
      </c>
    </row>
    <row r="206" spans="2:47" s="1" customFormat="1" ht="38.4">
      <c r="B206" s="31"/>
      <c r="D206" s="143" t="s">
        <v>219</v>
      </c>
      <c r="F206" s="144" t="s">
        <v>389</v>
      </c>
      <c r="I206" s="145"/>
      <c r="L206" s="31"/>
      <c r="M206" s="146"/>
      <c r="T206" s="52"/>
      <c r="AT206" s="16" t="s">
        <v>219</v>
      </c>
      <c r="AU206" s="16" t="s">
        <v>81</v>
      </c>
    </row>
    <row r="207" spans="2:47" s="1" customFormat="1" ht="10.2">
      <c r="B207" s="31"/>
      <c r="D207" s="147" t="s">
        <v>221</v>
      </c>
      <c r="F207" s="148" t="s">
        <v>390</v>
      </c>
      <c r="I207" s="145"/>
      <c r="L207" s="31"/>
      <c r="M207" s="146"/>
      <c r="T207" s="52"/>
      <c r="AT207" s="16" t="s">
        <v>221</v>
      </c>
      <c r="AU207" s="16" t="s">
        <v>81</v>
      </c>
    </row>
    <row r="208" spans="2:63" s="11" customFormat="1" ht="25.95" customHeight="1">
      <c r="B208" s="118"/>
      <c r="D208" s="119" t="s">
        <v>71</v>
      </c>
      <c r="E208" s="120" t="s">
        <v>391</v>
      </c>
      <c r="F208" s="120" t="s">
        <v>392</v>
      </c>
      <c r="I208" s="121"/>
      <c r="J208" s="122">
        <f>BK208</f>
        <v>0</v>
      </c>
      <c r="L208" s="118"/>
      <c r="M208" s="123"/>
      <c r="P208" s="124">
        <f>P209+P229+P257+P308+P316+P338+P429+P535+P583+P590+P641+P667+P699+P703+P742+P767+P789+P806+P817</f>
        <v>0</v>
      </c>
      <c r="R208" s="124">
        <f>R209+R229+R257+R308+R316+R338+R429+R535+R583+R590+R641+R667+R699+R703+R742+R767+R789+R806+R817</f>
        <v>15.545953659999995</v>
      </c>
      <c r="T208" s="125">
        <f>T209+T229+T257+T308+T316+T338+T429+T535+T583+T590+T641+T667+T699+T703+T742+T767+T789+T806+T817</f>
        <v>16.75500595</v>
      </c>
      <c r="AR208" s="119" t="s">
        <v>81</v>
      </c>
      <c r="AT208" s="126" t="s">
        <v>71</v>
      </c>
      <c r="AU208" s="126" t="s">
        <v>72</v>
      </c>
      <c r="AY208" s="119" t="s">
        <v>210</v>
      </c>
      <c r="BK208" s="127">
        <f>BK209+BK229+BK257+BK308+BK316+BK338+BK429+BK535+BK583+BK590+BK641+BK667+BK699+BK703+BK742+BK767+BK789+BK806+BK817</f>
        <v>0</v>
      </c>
    </row>
    <row r="209" spans="2:63" s="11" customFormat="1" ht="22.8" customHeight="1">
      <c r="B209" s="118"/>
      <c r="D209" s="119" t="s">
        <v>71</v>
      </c>
      <c r="E209" s="128" t="s">
        <v>393</v>
      </c>
      <c r="F209" s="128" t="s">
        <v>394</v>
      </c>
      <c r="I209" s="121"/>
      <c r="J209" s="129">
        <f>BK209</f>
        <v>0</v>
      </c>
      <c r="L209" s="118"/>
      <c r="M209" s="123"/>
      <c r="P209" s="124">
        <f>SUM(P210:P228)</f>
        <v>0</v>
      </c>
      <c r="R209" s="124">
        <f>SUM(R210:R228)</f>
        <v>0.7110789</v>
      </c>
      <c r="T209" s="125">
        <f>SUM(T210:T228)</f>
        <v>0.4136</v>
      </c>
      <c r="AR209" s="119" t="s">
        <v>81</v>
      </c>
      <c r="AT209" s="126" t="s">
        <v>71</v>
      </c>
      <c r="AU209" s="126" t="s">
        <v>79</v>
      </c>
      <c r="AY209" s="119" t="s">
        <v>210</v>
      </c>
      <c r="BK209" s="127">
        <f>SUM(BK210:BK228)</f>
        <v>0</v>
      </c>
    </row>
    <row r="210" spans="2:65" s="1" customFormat="1" ht="24.15" customHeight="1">
      <c r="B210" s="31"/>
      <c r="C210" s="130" t="s">
        <v>395</v>
      </c>
      <c r="D210" s="130" t="s">
        <v>212</v>
      </c>
      <c r="E210" s="131" t="s">
        <v>396</v>
      </c>
      <c r="F210" s="132" t="s">
        <v>397</v>
      </c>
      <c r="G210" s="133" t="s">
        <v>229</v>
      </c>
      <c r="H210" s="134">
        <v>103.4</v>
      </c>
      <c r="I210" s="135"/>
      <c r="J210" s="136">
        <f>ROUND(I210*H210,2)</f>
        <v>0</v>
      </c>
      <c r="K210" s="132" t="s">
        <v>216</v>
      </c>
      <c r="L210" s="31"/>
      <c r="M210" s="137" t="s">
        <v>19</v>
      </c>
      <c r="N210" s="138" t="s">
        <v>43</v>
      </c>
      <c r="P210" s="139">
        <f>O210*H210</f>
        <v>0</v>
      </c>
      <c r="Q210" s="139">
        <v>0</v>
      </c>
      <c r="R210" s="139">
        <f>Q210*H210</f>
        <v>0</v>
      </c>
      <c r="S210" s="139">
        <v>0</v>
      </c>
      <c r="T210" s="140">
        <f>S210*H210</f>
        <v>0</v>
      </c>
      <c r="AR210" s="141" t="s">
        <v>311</v>
      </c>
      <c r="AT210" s="141" t="s">
        <v>212</v>
      </c>
      <c r="AU210" s="141" t="s">
        <v>81</v>
      </c>
      <c r="AY210" s="16" t="s">
        <v>210</v>
      </c>
      <c r="BE210" s="142">
        <f>IF(N210="základní",J210,0)</f>
        <v>0</v>
      </c>
      <c r="BF210" s="142">
        <f>IF(N210="snížená",J210,0)</f>
        <v>0</v>
      </c>
      <c r="BG210" s="142">
        <f>IF(N210="zákl. přenesená",J210,0)</f>
        <v>0</v>
      </c>
      <c r="BH210" s="142">
        <f>IF(N210="sníž. přenesená",J210,0)</f>
        <v>0</v>
      </c>
      <c r="BI210" s="142">
        <f>IF(N210="nulová",J210,0)</f>
        <v>0</v>
      </c>
      <c r="BJ210" s="16" t="s">
        <v>79</v>
      </c>
      <c r="BK210" s="142">
        <f>ROUND(I210*H210,2)</f>
        <v>0</v>
      </c>
      <c r="BL210" s="16" t="s">
        <v>311</v>
      </c>
      <c r="BM210" s="141" t="s">
        <v>398</v>
      </c>
    </row>
    <row r="211" spans="2:47" s="1" customFormat="1" ht="19.2">
      <c r="B211" s="31"/>
      <c r="D211" s="143" t="s">
        <v>219</v>
      </c>
      <c r="F211" s="144" t="s">
        <v>399</v>
      </c>
      <c r="I211" s="145"/>
      <c r="L211" s="31"/>
      <c r="M211" s="146"/>
      <c r="T211" s="52"/>
      <c r="AT211" s="16" t="s">
        <v>219</v>
      </c>
      <c r="AU211" s="16" t="s">
        <v>81</v>
      </c>
    </row>
    <row r="212" spans="2:47" s="1" customFormat="1" ht="10.2">
      <c r="B212" s="31"/>
      <c r="D212" s="147" t="s">
        <v>221</v>
      </c>
      <c r="F212" s="148" t="s">
        <v>400</v>
      </c>
      <c r="I212" s="145"/>
      <c r="L212" s="31"/>
      <c r="M212" s="146"/>
      <c r="T212" s="52"/>
      <c r="AT212" s="16" t="s">
        <v>221</v>
      </c>
      <c r="AU212" s="16" t="s">
        <v>81</v>
      </c>
    </row>
    <row r="213" spans="2:51" s="12" customFormat="1" ht="10.2">
      <c r="B213" s="149"/>
      <c r="D213" s="143" t="s">
        <v>223</v>
      </c>
      <c r="E213" s="150" t="s">
        <v>19</v>
      </c>
      <c r="F213" s="151" t="s">
        <v>401</v>
      </c>
      <c r="H213" s="152">
        <v>103.4</v>
      </c>
      <c r="I213" s="153"/>
      <c r="L213" s="149"/>
      <c r="M213" s="154"/>
      <c r="T213" s="155"/>
      <c r="AT213" s="150" t="s">
        <v>223</v>
      </c>
      <c r="AU213" s="150" t="s">
        <v>81</v>
      </c>
      <c r="AV213" s="12" t="s">
        <v>81</v>
      </c>
      <c r="AW213" s="12" t="s">
        <v>33</v>
      </c>
      <c r="AX213" s="12" t="s">
        <v>79</v>
      </c>
      <c r="AY213" s="150" t="s">
        <v>210</v>
      </c>
    </row>
    <row r="214" spans="2:65" s="1" customFormat="1" ht="16.5" customHeight="1">
      <c r="B214" s="31"/>
      <c r="C214" s="156" t="s">
        <v>402</v>
      </c>
      <c r="D214" s="156" t="s">
        <v>240</v>
      </c>
      <c r="E214" s="157" t="s">
        <v>403</v>
      </c>
      <c r="F214" s="158" t="s">
        <v>404</v>
      </c>
      <c r="G214" s="159" t="s">
        <v>332</v>
      </c>
      <c r="H214" s="160">
        <v>0.031</v>
      </c>
      <c r="I214" s="161"/>
      <c r="J214" s="162">
        <f>ROUND(I214*H214,2)</f>
        <v>0</v>
      </c>
      <c r="K214" s="158" t="s">
        <v>216</v>
      </c>
      <c r="L214" s="163"/>
      <c r="M214" s="164" t="s">
        <v>19</v>
      </c>
      <c r="N214" s="165" t="s">
        <v>43</v>
      </c>
      <c r="P214" s="139">
        <f>O214*H214</f>
        <v>0</v>
      </c>
      <c r="Q214" s="139">
        <v>1</v>
      </c>
      <c r="R214" s="139">
        <f>Q214*H214</f>
        <v>0.031</v>
      </c>
      <c r="S214" s="139">
        <v>0</v>
      </c>
      <c r="T214" s="140">
        <f>S214*H214</f>
        <v>0</v>
      </c>
      <c r="AR214" s="141" t="s">
        <v>405</v>
      </c>
      <c r="AT214" s="141" t="s">
        <v>240</v>
      </c>
      <c r="AU214" s="141" t="s">
        <v>81</v>
      </c>
      <c r="AY214" s="16" t="s">
        <v>210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6" t="s">
        <v>79</v>
      </c>
      <c r="BK214" s="142">
        <f>ROUND(I214*H214,2)</f>
        <v>0</v>
      </c>
      <c r="BL214" s="16" t="s">
        <v>311</v>
      </c>
      <c r="BM214" s="141" t="s">
        <v>406</v>
      </c>
    </row>
    <row r="215" spans="2:47" s="1" customFormat="1" ht="10.2">
      <c r="B215" s="31"/>
      <c r="D215" s="143" t="s">
        <v>219</v>
      </c>
      <c r="F215" s="144" t="s">
        <v>404</v>
      </c>
      <c r="I215" s="145"/>
      <c r="L215" s="31"/>
      <c r="M215" s="146"/>
      <c r="T215" s="52"/>
      <c r="AT215" s="16" t="s">
        <v>219</v>
      </c>
      <c r="AU215" s="16" t="s">
        <v>81</v>
      </c>
    </row>
    <row r="216" spans="2:51" s="12" customFormat="1" ht="10.2">
      <c r="B216" s="149"/>
      <c r="D216" s="143" t="s">
        <v>223</v>
      </c>
      <c r="F216" s="151" t="s">
        <v>407</v>
      </c>
      <c r="H216" s="152">
        <v>0.031</v>
      </c>
      <c r="I216" s="153"/>
      <c r="L216" s="149"/>
      <c r="M216" s="154"/>
      <c r="T216" s="155"/>
      <c r="AT216" s="150" t="s">
        <v>223</v>
      </c>
      <c r="AU216" s="150" t="s">
        <v>81</v>
      </c>
      <c r="AV216" s="12" t="s">
        <v>81</v>
      </c>
      <c r="AW216" s="12" t="s">
        <v>4</v>
      </c>
      <c r="AX216" s="12" t="s">
        <v>79</v>
      </c>
      <c r="AY216" s="150" t="s">
        <v>210</v>
      </c>
    </row>
    <row r="217" spans="2:65" s="1" customFormat="1" ht="16.5" customHeight="1">
      <c r="B217" s="31"/>
      <c r="C217" s="130" t="s">
        <v>408</v>
      </c>
      <c r="D217" s="130" t="s">
        <v>212</v>
      </c>
      <c r="E217" s="131" t="s">
        <v>409</v>
      </c>
      <c r="F217" s="132" t="s">
        <v>410</v>
      </c>
      <c r="G217" s="133" t="s">
        <v>229</v>
      </c>
      <c r="H217" s="134">
        <v>103.4</v>
      </c>
      <c r="I217" s="135"/>
      <c r="J217" s="136">
        <f>ROUND(I217*H217,2)</f>
        <v>0</v>
      </c>
      <c r="K217" s="132" t="s">
        <v>216</v>
      </c>
      <c r="L217" s="31"/>
      <c r="M217" s="137" t="s">
        <v>19</v>
      </c>
      <c r="N217" s="138" t="s">
        <v>43</v>
      </c>
      <c r="P217" s="139">
        <f>O217*H217</f>
        <v>0</v>
      </c>
      <c r="Q217" s="139">
        <v>0</v>
      </c>
      <c r="R217" s="139">
        <f>Q217*H217</f>
        <v>0</v>
      </c>
      <c r="S217" s="139">
        <v>0.004</v>
      </c>
      <c r="T217" s="140">
        <f>S217*H217</f>
        <v>0.4136</v>
      </c>
      <c r="AR217" s="141" t="s">
        <v>311</v>
      </c>
      <c r="AT217" s="141" t="s">
        <v>212</v>
      </c>
      <c r="AU217" s="141" t="s">
        <v>81</v>
      </c>
      <c r="AY217" s="16" t="s">
        <v>210</v>
      </c>
      <c r="BE217" s="142">
        <f>IF(N217="základní",J217,0)</f>
        <v>0</v>
      </c>
      <c r="BF217" s="142">
        <f>IF(N217="snížená",J217,0)</f>
        <v>0</v>
      </c>
      <c r="BG217" s="142">
        <f>IF(N217="zákl. přenesená",J217,0)</f>
        <v>0</v>
      </c>
      <c r="BH217" s="142">
        <f>IF(N217="sníž. přenesená",J217,0)</f>
        <v>0</v>
      </c>
      <c r="BI217" s="142">
        <f>IF(N217="nulová",J217,0)</f>
        <v>0</v>
      </c>
      <c r="BJ217" s="16" t="s">
        <v>79</v>
      </c>
      <c r="BK217" s="142">
        <f>ROUND(I217*H217,2)</f>
        <v>0</v>
      </c>
      <c r="BL217" s="16" t="s">
        <v>311</v>
      </c>
      <c r="BM217" s="141" t="s">
        <v>411</v>
      </c>
    </row>
    <row r="218" spans="2:47" s="1" customFormat="1" ht="10.2">
      <c r="B218" s="31"/>
      <c r="D218" s="143" t="s">
        <v>219</v>
      </c>
      <c r="F218" s="144" t="s">
        <v>412</v>
      </c>
      <c r="I218" s="145"/>
      <c r="L218" s="31"/>
      <c r="M218" s="146"/>
      <c r="T218" s="52"/>
      <c r="AT218" s="16" t="s">
        <v>219</v>
      </c>
      <c r="AU218" s="16" t="s">
        <v>81</v>
      </c>
    </row>
    <row r="219" spans="2:47" s="1" customFormat="1" ht="10.2">
      <c r="B219" s="31"/>
      <c r="D219" s="147" t="s">
        <v>221</v>
      </c>
      <c r="F219" s="148" t="s">
        <v>413</v>
      </c>
      <c r="I219" s="145"/>
      <c r="L219" s="31"/>
      <c r="M219" s="146"/>
      <c r="T219" s="52"/>
      <c r="AT219" s="16" t="s">
        <v>221</v>
      </c>
      <c r="AU219" s="16" t="s">
        <v>81</v>
      </c>
    </row>
    <row r="220" spans="2:65" s="1" customFormat="1" ht="24.15" customHeight="1">
      <c r="B220" s="31"/>
      <c r="C220" s="130" t="s">
        <v>414</v>
      </c>
      <c r="D220" s="130" t="s">
        <v>212</v>
      </c>
      <c r="E220" s="131" t="s">
        <v>415</v>
      </c>
      <c r="F220" s="132" t="s">
        <v>416</v>
      </c>
      <c r="G220" s="133" t="s">
        <v>229</v>
      </c>
      <c r="H220" s="134">
        <v>103.4</v>
      </c>
      <c r="I220" s="135"/>
      <c r="J220" s="136">
        <f>ROUND(I220*H220,2)</f>
        <v>0</v>
      </c>
      <c r="K220" s="132" t="s">
        <v>216</v>
      </c>
      <c r="L220" s="31"/>
      <c r="M220" s="137" t="s">
        <v>19</v>
      </c>
      <c r="N220" s="138" t="s">
        <v>43</v>
      </c>
      <c r="P220" s="139">
        <f>O220*H220</f>
        <v>0</v>
      </c>
      <c r="Q220" s="139">
        <v>0.0004</v>
      </c>
      <c r="R220" s="139">
        <f>Q220*H220</f>
        <v>0.04136</v>
      </c>
      <c r="S220" s="139">
        <v>0</v>
      </c>
      <c r="T220" s="140">
        <f>S220*H220</f>
        <v>0</v>
      </c>
      <c r="AR220" s="141" t="s">
        <v>311</v>
      </c>
      <c r="AT220" s="141" t="s">
        <v>212</v>
      </c>
      <c r="AU220" s="141" t="s">
        <v>81</v>
      </c>
      <c r="AY220" s="16" t="s">
        <v>210</v>
      </c>
      <c r="BE220" s="142">
        <f>IF(N220="základní",J220,0)</f>
        <v>0</v>
      </c>
      <c r="BF220" s="142">
        <f>IF(N220="snížená",J220,0)</f>
        <v>0</v>
      </c>
      <c r="BG220" s="142">
        <f>IF(N220="zákl. přenesená",J220,0)</f>
        <v>0</v>
      </c>
      <c r="BH220" s="142">
        <f>IF(N220="sníž. přenesená",J220,0)</f>
        <v>0</v>
      </c>
      <c r="BI220" s="142">
        <f>IF(N220="nulová",J220,0)</f>
        <v>0</v>
      </c>
      <c r="BJ220" s="16" t="s">
        <v>79</v>
      </c>
      <c r="BK220" s="142">
        <f>ROUND(I220*H220,2)</f>
        <v>0</v>
      </c>
      <c r="BL220" s="16" t="s">
        <v>311</v>
      </c>
      <c r="BM220" s="141" t="s">
        <v>417</v>
      </c>
    </row>
    <row r="221" spans="2:47" s="1" customFormat="1" ht="19.2">
      <c r="B221" s="31"/>
      <c r="D221" s="143" t="s">
        <v>219</v>
      </c>
      <c r="F221" s="144" t="s">
        <v>418</v>
      </c>
      <c r="I221" s="145"/>
      <c r="L221" s="31"/>
      <c r="M221" s="146"/>
      <c r="T221" s="52"/>
      <c r="AT221" s="16" t="s">
        <v>219</v>
      </c>
      <c r="AU221" s="16" t="s">
        <v>81</v>
      </c>
    </row>
    <row r="222" spans="2:47" s="1" customFormat="1" ht="10.2">
      <c r="B222" s="31"/>
      <c r="D222" s="147" t="s">
        <v>221</v>
      </c>
      <c r="F222" s="148" t="s">
        <v>419</v>
      </c>
      <c r="I222" s="145"/>
      <c r="L222" s="31"/>
      <c r="M222" s="146"/>
      <c r="T222" s="52"/>
      <c r="AT222" s="16" t="s">
        <v>221</v>
      </c>
      <c r="AU222" s="16" t="s">
        <v>81</v>
      </c>
    </row>
    <row r="223" spans="2:65" s="1" customFormat="1" ht="49.05" customHeight="1">
      <c r="B223" s="31"/>
      <c r="C223" s="156" t="s">
        <v>405</v>
      </c>
      <c r="D223" s="156" t="s">
        <v>240</v>
      </c>
      <c r="E223" s="157" t="s">
        <v>420</v>
      </c>
      <c r="F223" s="158" t="s">
        <v>421</v>
      </c>
      <c r="G223" s="159" t="s">
        <v>229</v>
      </c>
      <c r="H223" s="160">
        <v>120.513</v>
      </c>
      <c r="I223" s="161"/>
      <c r="J223" s="162">
        <f>ROUND(I223*H223,2)</f>
        <v>0</v>
      </c>
      <c r="K223" s="158" t="s">
        <v>216</v>
      </c>
      <c r="L223" s="163"/>
      <c r="M223" s="164" t="s">
        <v>19</v>
      </c>
      <c r="N223" s="165" t="s">
        <v>43</v>
      </c>
      <c r="P223" s="139">
        <f>O223*H223</f>
        <v>0</v>
      </c>
      <c r="Q223" s="139">
        <v>0.0053</v>
      </c>
      <c r="R223" s="139">
        <f>Q223*H223</f>
        <v>0.6387189</v>
      </c>
      <c r="S223" s="139">
        <v>0</v>
      </c>
      <c r="T223" s="140">
        <f>S223*H223</f>
        <v>0</v>
      </c>
      <c r="AR223" s="141" t="s">
        <v>405</v>
      </c>
      <c r="AT223" s="141" t="s">
        <v>240</v>
      </c>
      <c r="AU223" s="141" t="s">
        <v>81</v>
      </c>
      <c r="AY223" s="16" t="s">
        <v>210</v>
      </c>
      <c r="BE223" s="142">
        <f>IF(N223="základní",J223,0)</f>
        <v>0</v>
      </c>
      <c r="BF223" s="142">
        <f>IF(N223="snížená",J223,0)</f>
        <v>0</v>
      </c>
      <c r="BG223" s="142">
        <f>IF(N223="zákl. přenesená",J223,0)</f>
        <v>0</v>
      </c>
      <c r="BH223" s="142">
        <f>IF(N223="sníž. přenesená",J223,0)</f>
        <v>0</v>
      </c>
      <c r="BI223" s="142">
        <f>IF(N223="nulová",J223,0)</f>
        <v>0</v>
      </c>
      <c r="BJ223" s="16" t="s">
        <v>79</v>
      </c>
      <c r="BK223" s="142">
        <f>ROUND(I223*H223,2)</f>
        <v>0</v>
      </c>
      <c r="BL223" s="16" t="s">
        <v>311</v>
      </c>
      <c r="BM223" s="141" t="s">
        <v>422</v>
      </c>
    </row>
    <row r="224" spans="2:47" s="1" customFormat="1" ht="28.8">
      <c r="B224" s="31"/>
      <c r="D224" s="143" t="s">
        <v>219</v>
      </c>
      <c r="F224" s="144" t="s">
        <v>421</v>
      </c>
      <c r="I224" s="145"/>
      <c r="L224" s="31"/>
      <c r="M224" s="146"/>
      <c r="T224" s="52"/>
      <c r="AT224" s="16" t="s">
        <v>219</v>
      </c>
      <c r="AU224" s="16" t="s">
        <v>81</v>
      </c>
    </row>
    <row r="225" spans="2:51" s="12" customFormat="1" ht="10.2">
      <c r="B225" s="149"/>
      <c r="D225" s="143" t="s">
        <v>223</v>
      </c>
      <c r="F225" s="151" t="s">
        <v>423</v>
      </c>
      <c r="H225" s="152">
        <v>120.513</v>
      </c>
      <c r="I225" s="153"/>
      <c r="L225" s="149"/>
      <c r="M225" s="154"/>
      <c r="T225" s="155"/>
      <c r="AT225" s="150" t="s">
        <v>223</v>
      </c>
      <c r="AU225" s="150" t="s">
        <v>81</v>
      </c>
      <c r="AV225" s="12" t="s">
        <v>81</v>
      </c>
      <c r="AW225" s="12" t="s">
        <v>4</v>
      </c>
      <c r="AX225" s="12" t="s">
        <v>79</v>
      </c>
      <c r="AY225" s="150" t="s">
        <v>210</v>
      </c>
    </row>
    <row r="226" spans="2:65" s="1" customFormat="1" ht="24.15" customHeight="1">
      <c r="B226" s="31"/>
      <c r="C226" s="130" t="s">
        <v>424</v>
      </c>
      <c r="D226" s="130" t="s">
        <v>212</v>
      </c>
      <c r="E226" s="131" t="s">
        <v>425</v>
      </c>
      <c r="F226" s="132" t="s">
        <v>426</v>
      </c>
      <c r="G226" s="133" t="s">
        <v>332</v>
      </c>
      <c r="H226" s="134">
        <v>0.711</v>
      </c>
      <c r="I226" s="135"/>
      <c r="J226" s="136">
        <f>ROUND(I226*H226,2)</f>
        <v>0</v>
      </c>
      <c r="K226" s="132" t="s">
        <v>216</v>
      </c>
      <c r="L226" s="31"/>
      <c r="M226" s="137" t="s">
        <v>19</v>
      </c>
      <c r="N226" s="138" t="s">
        <v>43</v>
      </c>
      <c r="P226" s="139">
        <f>O226*H226</f>
        <v>0</v>
      </c>
      <c r="Q226" s="139">
        <v>0</v>
      </c>
      <c r="R226" s="139">
        <f>Q226*H226</f>
        <v>0</v>
      </c>
      <c r="S226" s="139">
        <v>0</v>
      </c>
      <c r="T226" s="140">
        <f>S226*H226</f>
        <v>0</v>
      </c>
      <c r="AR226" s="141" t="s">
        <v>311</v>
      </c>
      <c r="AT226" s="141" t="s">
        <v>212</v>
      </c>
      <c r="AU226" s="141" t="s">
        <v>81</v>
      </c>
      <c r="AY226" s="16" t="s">
        <v>210</v>
      </c>
      <c r="BE226" s="142">
        <f>IF(N226="základní",J226,0)</f>
        <v>0</v>
      </c>
      <c r="BF226" s="142">
        <f>IF(N226="snížená",J226,0)</f>
        <v>0</v>
      </c>
      <c r="BG226" s="142">
        <f>IF(N226="zákl. přenesená",J226,0)</f>
        <v>0</v>
      </c>
      <c r="BH226" s="142">
        <f>IF(N226="sníž. přenesená",J226,0)</f>
        <v>0</v>
      </c>
      <c r="BI226" s="142">
        <f>IF(N226="nulová",J226,0)</f>
        <v>0</v>
      </c>
      <c r="BJ226" s="16" t="s">
        <v>79</v>
      </c>
      <c r="BK226" s="142">
        <f>ROUND(I226*H226,2)</f>
        <v>0</v>
      </c>
      <c r="BL226" s="16" t="s">
        <v>311</v>
      </c>
      <c r="BM226" s="141" t="s">
        <v>427</v>
      </c>
    </row>
    <row r="227" spans="2:47" s="1" customFormat="1" ht="28.8">
      <c r="B227" s="31"/>
      <c r="D227" s="143" t="s">
        <v>219</v>
      </c>
      <c r="F227" s="144" t="s">
        <v>428</v>
      </c>
      <c r="I227" s="145"/>
      <c r="L227" s="31"/>
      <c r="M227" s="146"/>
      <c r="T227" s="52"/>
      <c r="AT227" s="16" t="s">
        <v>219</v>
      </c>
      <c r="AU227" s="16" t="s">
        <v>81</v>
      </c>
    </row>
    <row r="228" spans="2:47" s="1" customFormat="1" ht="10.2">
      <c r="B228" s="31"/>
      <c r="D228" s="147" t="s">
        <v>221</v>
      </c>
      <c r="F228" s="148" t="s">
        <v>429</v>
      </c>
      <c r="I228" s="145"/>
      <c r="L228" s="31"/>
      <c r="M228" s="146"/>
      <c r="T228" s="52"/>
      <c r="AT228" s="16" t="s">
        <v>221</v>
      </c>
      <c r="AU228" s="16" t="s">
        <v>81</v>
      </c>
    </row>
    <row r="229" spans="2:63" s="11" customFormat="1" ht="22.8" customHeight="1">
      <c r="B229" s="118"/>
      <c r="D229" s="119" t="s">
        <v>71</v>
      </c>
      <c r="E229" s="128" t="s">
        <v>430</v>
      </c>
      <c r="F229" s="128" t="s">
        <v>431</v>
      </c>
      <c r="I229" s="121"/>
      <c r="J229" s="129">
        <f>BK229</f>
        <v>0</v>
      </c>
      <c r="L229" s="118"/>
      <c r="M229" s="123"/>
      <c r="P229" s="124">
        <f>SUM(P230:P256)</f>
        <v>0</v>
      </c>
      <c r="R229" s="124">
        <f>SUM(R230:R256)</f>
        <v>0.26489684999999996</v>
      </c>
      <c r="T229" s="125">
        <f>SUM(T230:T256)</f>
        <v>2.7829725</v>
      </c>
      <c r="AR229" s="119" t="s">
        <v>81</v>
      </c>
      <c r="AT229" s="126" t="s">
        <v>71</v>
      </c>
      <c r="AU229" s="126" t="s">
        <v>79</v>
      </c>
      <c r="AY229" s="119" t="s">
        <v>210</v>
      </c>
      <c r="BK229" s="127">
        <f>SUM(BK230:BK256)</f>
        <v>0</v>
      </c>
    </row>
    <row r="230" spans="2:65" s="1" customFormat="1" ht="24.15" customHeight="1">
      <c r="B230" s="31"/>
      <c r="C230" s="130" t="s">
        <v>432</v>
      </c>
      <c r="D230" s="130" t="s">
        <v>212</v>
      </c>
      <c r="E230" s="131" t="s">
        <v>433</v>
      </c>
      <c r="F230" s="132" t="s">
        <v>434</v>
      </c>
      <c r="G230" s="133" t="s">
        <v>229</v>
      </c>
      <c r="H230" s="134">
        <v>101.199</v>
      </c>
      <c r="I230" s="135"/>
      <c r="J230" s="136">
        <f>ROUND(I230*H230,2)</f>
        <v>0</v>
      </c>
      <c r="K230" s="132" t="s">
        <v>216</v>
      </c>
      <c r="L230" s="31"/>
      <c r="M230" s="137" t="s">
        <v>19</v>
      </c>
      <c r="N230" s="138" t="s">
        <v>43</v>
      </c>
      <c r="P230" s="139">
        <f>O230*H230</f>
        <v>0</v>
      </c>
      <c r="Q230" s="139">
        <v>0</v>
      </c>
      <c r="R230" s="139">
        <f>Q230*H230</f>
        <v>0</v>
      </c>
      <c r="S230" s="139">
        <v>0.0165</v>
      </c>
      <c r="T230" s="140">
        <f>S230*H230</f>
        <v>1.6697835</v>
      </c>
      <c r="AR230" s="141" t="s">
        <v>311</v>
      </c>
      <c r="AT230" s="141" t="s">
        <v>212</v>
      </c>
      <c r="AU230" s="141" t="s">
        <v>81</v>
      </c>
      <c r="AY230" s="16" t="s">
        <v>210</v>
      </c>
      <c r="BE230" s="142">
        <f>IF(N230="základní",J230,0)</f>
        <v>0</v>
      </c>
      <c r="BF230" s="142">
        <f>IF(N230="snížená",J230,0)</f>
        <v>0</v>
      </c>
      <c r="BG230" s="142">
        <f>IF(N230="zákl. přenesená",J230,0)</f>
        <v>0</v>
      </c>
      <c r="BH230" s="142">
        <f>IF(N230="sníž. přenesená",J230,0)</f>
        <v>0</v>
      </c>
      <c r="BI230" s="142">
        <f>IF(N230="nulová",J230,0)</f>
        <v>0</v>
      </c>
      <c r="BJ230" s="16" t="s">
        <v>79</v>
      </c>
      <c r="BK230" s="142">
        <f>ROUND(I230*H230,2)</f>
        <v>0</v>
      </c>
      <c r="BL230" s="16" t="s">
        <v>311</v>
      </c>
      <c r="BM230" s="141" t="s">
        <v>435</v>
      </c>
    </row>
    <row r="231" spans="2:47" s="1" customFormat="1" ht="19.2">
      <c r="B231" s="31"/>
      <c r="D231" s="143" t="s">
        <v>219</v>
      </c>
      <c r="F231" s="144" t="s">
        <v>436</v>
      </c>
      <c r="I231" s="145"/>
      <c r="L231" s="31"/>
      <c r="M231" s="146"/>
      <c r="T231" s="52"/>
      <c r="AT231" s="16" t="s">
        <v>219</v>
      </c>
      <c r="AU231" s="16" t="s">
        <v>81</v>
      </c>
    </row>
    <row r="232" spans="2:47" s="1" customFormat="1" ht="10.2">
      <c r="B232" s="31"/>
      <c r="D232" s="147" t="s">
        <v>221</v>
      </c>
      <c r="F232" s="148" t="s">
        <v>437</v>
      </c>
      <c r="I232" s="145"/>
      <c r="L232" s="31"/>
      <c r="M232" s="146"/>
      <c r="T232" s="52"/>
      <c r="AT232" s="16" t="s">
        <v>221</v>
      </c>
      <c r="AU232" s="16" t="s">
        <v>81</v>
      </c>
    </row>
    <row r="233" spans="2:51" s="12" customFormat="1" ht="10.2">
      <c r="B233" s="149"/>
      <c r="D233" s="143" t="s">
        <v>223</v>
      </c>
      <c r="E233" s="150" t="s">
        <v>19</v>
      </c>
      <c r="F233" s="151" t="s">
        <v>438</v>
      </c>
      <c r="H233" s="152">
        <v>101.199</v>
      </c>
      <c r="I233" s="153"/>
      <c r="L233" s="149"/>
      <c r="M233" s="154"/>
      <c r="T233" s="155"/>
      <c r="AT233" s="150" t="s">
        <v>223</v>
      </c>
      <c r="AU233" s="150" t="s">
        <v>81</v>
      </c>
      <c r="AV233" s="12" t="s">
        <v>81</v>
      </c>
      <c r="AW233" s="12" t="s">
        <v>33</v>
      </c>
      <c r="AX233" s="12" t="s">
        <v>79</v>
      </c>
      <c r="AY233" s="150" t="s">
        <v>210</v>
      </c>
    </row>
    <row r="234" spans="2:65" s="1" customFormat="1" ht="33" customHeight="1">
      <c r="B234" s="31"/>
      <c r="C234" s="130" t="s">
        <v>439</v>
      </c>
      <c r="D234" s="130" t="s">
        <v>212</v>
      </c>
      <c r="E234" s="131" t="s">
        <v>440</v>
      </c>
      <c r="F234" s="132" t="s">
        <v>441</v>
      </c>
      <c r="G234" s="133" t="s">
        <v>229</v>
      </c>
      <c r="H234" s="134">
        <v>202.398</v>
      </c>
      <c r="I234" s="135"/>
      <c r="J234" s="136">
        <f>ROUND(I234*H234,2)</f>
        <v>0</v>
      </c>
      <c r="K234" s="132" t="s">
        <v>216</v>
      </c>
      <c r="L234" s="31"/>
      <c r="M234" s="137" t="s">
        <v>19</v>
      </c>
      <c r="N234" s="138" t="s">
        <v>43</v>
      </c>
      <c r="P234" s="139">
        <f>O234*H234</f>
        <v>0</v>
      </c>
      <c r="Q234" s="139">
        <v>0</v>
      </c>
      <c r="R234" s="139">
        <f>Q234*H234</f>
        <v>0</v>
      </c>
      <c r="S234" s="139">
        <v>0.0055</v>
      </c>
      <c r="T234" s="140">
        <f>S234*H234</f>
        <v>1.113189</v>
      </c>
      <c r="AR234" s="141" t="s">
        <v>311</v>
      </c>
      <c r="AT234" s="141" t="s">
        <v>212</v>
      </c>
      <c r="AU234" s="141" t="s">
        <v>81</v>
      </c>
      <c r="AY234" s="16" t="s">
        <v>210</v>
      </c>
      <c r="BE234" s="142">
        <f>IF(N234="základní",J234,0)</f>
        <v>0</v>
      </c>
      <c r="BF234" s="142">
        <f>IF(N234="snížená",J234,0)</f>
        <v>0</v>
      </c>
      <c r="BG234" s="142">
        <f>IF(N234="zákl. přenesená",J234,0)</f>
        <v>0</v>
      </c>
      <c r="BH234" s="142">
        <f>IF(N234="sníž. přenesená",J234,0)</f>
        <v>0</v>
      </c>
      <c r="BI234" s="142">
        <f>IF(N234="nulová",J234,0)</f>
        <v>0</v>
      </c>
      <c r="BJ234" s="16" t="s">
        <v>79</v>
      </c>
      <c r="BK234" s="142">
        <f>ROUND(I234*H234,2)</f>
        <v>0</v>
      </c>
      <c r="BL234" s="16" t="s">
        <v>311</v>
      </c>
      <c r="BM234" s="141" t="s">
        <v>442</v>
      </c>
    </row>
    <row r="235" spans="2:47" s="1" customFormat="1" ht="28.8">
      <c r="B235" s="31"/>
      <c r="D235" s="143" t="s">
        <v>219</v>
      </c>
      <c r="F235" s="144" t="s">
        <v>443</v>
      </c>
      <c r="I235" s="145"/>
      <c r="L235" s="31"/>
      <c r="M235" s="146"/>
      <c r="T235" s="52"/>
      <c r="AT235" s="16" t="s">
        <v>219</v>
      </c>
      <c r="AU235" s="16" t="s">
        <v>81</v>
      </c>
    </row>
    <row r="236" spans="2:47" s="1" customFormat="1" ht="10.2">
      <c r="B236" s="31"/>
      <c r="D236" s="147" t="s">
        <v>221</v>
      </c>
      <c r="F236" s="148" t="s">
        <v>444</v>
      </c>
      <c r="I236" s="145"/>
      <c r="L236" s="31"/>
      <c r="M236" s="146"/>
      <c r="T236" s="52"/>
      <c r="AT236" s="16" t="s">
        <v>221</v>
      </c>
      <c r="AU236" s="16" t="s">
        <v>81</v>
      </c>
    </row>
    <row r="237" spans="2:51" s="12" customFormat="1" ht="10.2">
      <c r="B237" s="149"/>
      <c r="D237" s="143" t="s">
        <v>223</v>
      </c>
      <c r="F237" s="151" t="s">
        <v>445</v>
      </c>
      <c r="H237" s="152">
        <v>202.398</v>
      </c>
      <c r="I237" s="153"/>
      <c r="L237" s="149"/>
      <c r="M237" s="154"/>
      <c r="T237" s="155"/>
      <c r="AT237" s="150" t="s">
        <v>223</v>
      </c>
      <c r="AU237" s="150" t="s">
        <v>81</v>
      </c>
      <c r="AV237" s="12" t="s">
        <v>81</v>
      </c>
      <c r="AW237" s="12" t="s">
        <v>4</v>
      </c>
      <c r="AX237" s="12" t="s">
        <v>79</v>
      </c>
      <c r="AY237" s="150" t="s">
        <v>210</v>
      </c>
    </row>
    <row r="238" spans="2:65" s="1" customFormat="1" ht="33" customHeight="1">
      <c r="B238" s="31"/>
      <c r="C238" s="130" t="s">
        <v>446</v>
      </c>
      <c r="D238" s="130" t="s">
        <v>212</v>
      </c>
      <c r="E238" s="131" t="s">
        <v>447</v>
      </c>
      <c r="F238" s="132" t="s">
        <v>448</v>
      </c>
      <c r="G238" s="133" t="s">
        <v>229</v>
      </c>
      <c r="H238" s="134">
        <v>101.199</v>
      </c>
      <c r="I238" s="135"/>
      <c r="J238" s="136">
        <f>ROUND(I238*H238,2)</f>
        <v>0</v>
      </c>
      <c r="K238" s="132" t="s">
        <v>216</v>
      </c>
      <c r="L238" s="31"/>
      <c r="M238" s="137" t="s">
        <v>19</v>
      </c>
      <c r="N238" s="138" t="s">
        <v>43</v>
      </c>
      <c r="P238" s="139">
        <f>O238*H238</f>
        <v>0</v>
      </c>
      <c r="Q238" s="139">
        <v>0.00015</v>
      </c>
      <c r="R238" s="139">
        <f>Q238*H238</f>
        <v>0.015179849999999998</v>
      </c>
      <c r="S238" s="139">
        <v>0</v>
      </c>
      <c r="T238" s="140">
        <f>S238*H238</f>
        <v>0</v>
      </c>
      <c r="AR238" s="141" t="s">
        <v>311</v>
      </c>
      <c r="AT238" s="141" t="s">
        <v>212</v>
      </c>
      <c r="AU238" s="141" t="s">
        <v>81</v>
      </c>
      <c r="AY238" s="16" t="s">
        <v>210</v>
      </c>
      <c r="BE238" s="142">
        <f>IF(N238="základní",J238,0)</f>
        <v>0</v>
      </c>
      <c r="BF238" s="142">
        <f>IF(N238="snížená",J238,0)</f>
        <v>0</v>
      </c>
      <c r="BG238" s="142">
        <f>IF(N238="zákl. přenesená",J238,0)</f>
        <v>0</v>
      </c>
      <c r="BH238" s="142">
        <f>IF(N238="sníž. přenesená",J238,0)</f>
        <v>0</v>
      </c>
      <c r="BI238" s="142">
        <f>IF(N238="nulová",J238,0)</f>
        <v>0</v>
      </c>
      <c r="BJ238" s="16" t="s">
        <v>79</v>
      </c>
      <c r="BK238" s="142">
        <f>ROUND(I238*H238,2)</f>
        <v>0</v>
      </c>
      <c r="BL238" s="16" t="s">
        <v>311</v>
      </c>
      <c r="BM238" s="141" t="s">
        <v>449</v>
      </c>
    </row>
    <row r="239" spans="2:47" s="1" customFormat="1" ht="48">
      <c r="B239" s="31"/>
      <c r="D239" s="143" t="s">
        <v>219</v>
      </c>
      <c r="F239" s="144" t="s">
        <v>450</v>
      </c>
      <c r="I239" s="145"/>
      <c r="L239" s="31"/>
      <c r="M239" s="146"/>
      <c r="T239" s="52"/>
      <c r="AT239" s="16" t="s">
        <v>219</v>
      </c>
      <c r="AU239" s="16" t="s">
        <v>81</v>
      </c>
    </row>
    <row r="240" spans="2:47" s="1" customFormat="1" ht="10.2">
      <c r="B240" s="31"/>
      <c r="D240" s="147" t="s">
        <v>221</v>
      </c>
      <c r="F240" s="148" t="s">
        <v>451</v>
      </c>
      <c r="I240" s="145"/>
      <c r="L240" s="31"/>
      <c r="M240" s="146"/>
      <c r="T240" s="52"/>
      <c r="AT240" s="16" t="s">
        <v>221</v>
      </c>
      <c r="AU240" s="16" t="s">
        <v>81</v>
      </c>
    </row>
    <row r="241" spans="2:65" s="1" customFormat="1" ht="24.15" customHeight="1">
      <c r="B241" s="31"/>
      <c r="C241" s="156" t="s">
        <v>452</v>
      </c>
      <c r="D241" s="156" t="s">
        <v>240</v>
      </c>
      <c r="E241" s="157" t="s">
        <v>453</v>
      </c>
      <c r="F241" s="158" t="s">
        <v>454</v>
      </c>
      <c r="G241" s="159" t="s">
        <v>229</v>
      </c>
      <c r="H241" s="160">
        <v>117.947</v>
      </c>
      <c r="I241" s="161"/>
      <c r="J241" s="162">
        <f>ROUND(I241*H241,2)</f>
        <v>0</v>
      </c>
      <c r="K241" s="158" t="s">
        <v>216</v>
      </c>
      <c r="L241" s="163"/>
      <c r="M241" s="164" t="s">
        <v>19</v>
      </c>
      <c r="N241" s="165" t="s">
        <v>43</v>
      </c>
      <c r="P241" s="139">
        <f>O241*H241</f>
        <v>0</v>
      </c>
      <c r="Q241" s="139">
        <v>0.0019</v>
      </c>
      <c r="R241" s="139">
        <f>Q241*H241</f>
        <v>0.2240993</v>
      </c>
      <c r="S241" s="139">
        <v>0</v>
      </c>
      <c r="T241" s="140">
        <f>S241*H241</f>
        <v>0</v>
      </c>
      <c r="AR241" s="141" t="s">
        <v>405</v>
      </c>
      <c r="AT241" s="141" t="s">
        <v>240</v>
      </c>
      <c r="AU241" s="141" t="s">
        <v>81</v>
      </c>
      <c r="AY241" s="16" t="s">
        <v>210</v>
      </c>
      <c r="BE241" s="142">
        <f>IF(N241="základní",J241,0)</f>
        <v>0</v>
      </c>
      <c r="BF241" s="142">
        <f>IF(N241="snížená",J241,0)</f>
        <v>0</v>
      </c>
      <c r="BG241" s="142">
        <f>IF(N241="zákl. přenesená",J241,0)</f>
        <v>0</v>
      </c>
      <c r="BH241" s="142">
        <f>IF(N241="sníž. přenesená",J241,0)</f>
        <v>0</v>
      </c>
      <c r="BI241" s="142">
        <f>IF(N241="nulová",J241,0)</f>
        <v>0</v>
      </c>
      <c r="BJ241" s="16" t="s">
        <v>79</v>
      </c>
      <c r="BK241" s="142">
        <f>ROUND(I241*H241,2)</f>
        <v>0</v>
      </c>
      <c r="BL241" s="16" t="s">
        <v>311</v>
      </c>
      <c r="BM241" s="141" t="s">
        <v>455</v>
      </c>
    </row>
    <row r="242" spans="2:47" s="1" customFormat="1" ht="19.2">
      <c r="B242" s="31"/>
      <c r="D242" s="143" t="s">
        <v>219</v>
      </c>
      <c r="F242" s="144" t="s">
        <v>454</v>
      </c>
      <c r="I242" s="145"/>
      <c r="L242" s="31"/>
      <c r="M242" s="146"/>
      <c r="T242" s="52"/>
      <c r="AT242" s="16" t="s">
        <v>219</v>
      </c>
      <c r="AU242" s="16" t="s">
        <v>81</v>
      </c>
    </row>
    <row r="243" spans="2:51" s="12" customFormat="1" ht="10.2">
      <c r="B243" s="149"/>
      <c r="D243" s="143" t="s">
        <v>223</v>
      </c>
      <c r="F243" s="151" t="s">
        <v>456</v>
      </c>
      <c r="H243" s="152">
        <v>117.947</v>
      </c>
      <c r="I243" s="153"/>
      <c r="L243" s="149"/>
      <c r="M243" s="154"/>
      <c r="T243" s="155"/>
      <c r="AT243" s="150" t="s">
        <v>223</v>
      </c>
      <c r="AU243" s="150" t="s">
        <v>81</v>
      </c>
      <c r="AV243" s="12" t="s">
        <v>81</v>
      </c>
      <c r="AW243" s="12" t="s">
        <v>4</v>
      </c>
      <c r="AX243" s="12" t="s">
        <v>79</v>
      </c>
      <c r="AY243" s="150" t="s">
        <v>210</v>
      </c>
    </row>
    <row r="244" spans="2:65" s="1" customFormat="1" ht="24.15" customHeight="1">
      <c r="B244" s="31"/>
      <c r="C244" s="130" t="s">
        <v>457</v>
      </c>
      <c r="D244" s="130" t="s">
        <v>212</v>
      </c>
      <c r="E244" s="131" t="s">
        <v>458</v>
      </c>
      <c r="F244" s="132" t="s">
        <v>459</v>
      </c>
      <c r="G244" s="133" t="s">
        <v>229</v>
      </c>
      <c r="H244" s="134">
        <v>9.215</v>
      </c>
      <c r="I244" s="135"/>
      <c r="J244" s="136">
        <f>ROUND(I244*H244,2)</f>
        <v>0</v>
      </c>
      <c r="K244" s="132" t="s">
        <v>216</v>
      </c>
      <c r="L244" s="31"/>
      <c r="M244" s="137" t="s">
        <v>19</v>
      </c>
      <c r="N244" s="138" t="s">
        <v>43</v>
      </c>
      <c r="P244" s="139">
        <f>O244*H244</f>
        <v>0</v>
      </c>
      <c r="Q244" s="139">
        <v>0.0005</v>
      </c>
      <c r="R244" s="139">
        <f>Q244*H244</f>
        <v>0.0046075</v>
      </c>
      <c r="S244" s="139">
        <v>0</v>
      </c>
      <c r="T244" s="140">
        <f>S244*H244</f>
        <v>0</v>
      </c>
      <c r="AR244" s="141" t="s">
        <v>311</v>
      </c>
      <c r="AT244" s="141" t="s">
        <v>212</v>
      </c>
      <c r="AU244" s="141" t="s">
        <v>81</v>
      </c>
      <c r="AY244" s="16" t="s">
        <v>210</v>
      </c>
      <c r="BE244" s="142">
        <f>IF(N244="základní",J244,0)</f>
        <v>0</v>
      </c>
      <c r="BF244" s="142">
        <f>IF(N244="snížená",J244,0)</f>
        <v>0</v>
      </c>
      <c r="BG244" s="142">
        <f>IF(N244="zákl. přenesená",J244,0)</f>
        <v>0</v>
      </c>
      <c r="BH244" s="142">
        <f>IF(N244="sníž. přenesená",J244,0)</f>
        <v>0</v>
      </c>
      <c r="BI244" s="142">
        <f>IF(N244="nulová",J244,0)</f>
        <v>0</v>
      </c>
      <c r="BJ244" s="16" t="s">
        <v>79</v>
      </c>
      <c r="BK244" s="142">
        <f>ROUND(I244*H244,2)</f>
        <v>0</v>
      </c>
      <c r="BL244" s="16" t="s">
        <v>311</v>
      </c>
      <c r="BM244" s="141" t="s">
        <v>460</v>
      </c>
    </row>
    <row r="245" spans="2:47" s="1" customFormat="1" ht="28.8">
      <c r="B245" s="31"/>
      <c r="D245" s="143" t="s">
        <v>219</v>
      </c>
      <c r="F245" s="144" t="s">
        <v>461</v>
      </c>
      <c r="I245" s="145"/>
      <c r="L245" s="31"/>
      <c r="M245" s="146"/>
      <c r="T245" s="52"/>
      <c r="AT245" s="16" t="s">
        <v>219</v>
      </c>
      <c r="AU245" s="16" t="s">
        <v>81</v>
      </c>
    </row>
    <row r="246" spans="2:47" s="1" customFormat="1" ht="10.2">
      <c r="B246" s="31"/>
      <c r="D246" s="147" t="s">
        <v>221</v>
      </c>
      <c r="F246" s="148" t="s">
        <v>462</v>
      </c>
      <c r="I246" s="145"/>
      <c r="L246" s="31"/>
      <c r="M246" s="146"/>
      <c r="T246" s="52"/>
      <c r="AT246" s="16" t="s">
        <v>221</v>
      </c>
      <c r="AU246" s="16" t="s">
        <v>81</v>
      </c>
    </row>
    <row r="247" spans="2:51" s="12" customFormat="1" ht="10.2">
      <c r="B247" s="149"/>
      <c r="D247" s="143" t="s">
        <v>223</v>
      </c>
      <c r="E247" s="150" t="s">
        <v>19</v>
      </c>
      <c r="F247" s="151" t="s">
        <v>463</v>
      </c>
      <c r="H247" s="152">
        <v>6.3</v>
      </c>
      <c r="I247" s="153"/>
      <c r="L247" s="149"/>
      <c r="M247" s="154"/>
      <c r="T247" s="155"/>
      <c r="AT247" s="150" t="s">
        <v>223</v>
      </c>
      <c r="AU247" s="150" t="s">
        <v>81</v>
      </c>
      <c r="AV247" s="12" t="s">
        <v>81</v>
      </c>
      <c r="AW247" s="12" t="s">
        <v>33</v>
      </c>
      <c r="AX247" s="12" t="s">
        <v>72</v>
      </c>
      <c r="AY247" s="150" t="s">
        <v>210</v>
      </c>
    </row>
    <row r="248" spans="2:51" s="12" customFormat="1" ht="10.2">
      <c r="B248" s="149"/>
      <c r="D248" s="143" t="s">
        <v>223</v>
      </c>
      <c r="E248" s="150" t="s">
        <v>19</v>
      </c>
      <c r="F248" s="151" t="s">
        <v>464</v>
      </c>
      <c r="H248" s="152">
        <v>1.04</v>
      </c>
      <c r="I248" s="153"/>
      <c r="L248" s="149"/>
      <c r="M248" s="154"/>
      <c r="T248" s="155"/>
      <c r="AT248" s="150" t="s">
        <v>223</v>
      </c>
      <c r="AU248" s="150" t="s">
        <v>81</v>
      </c>
      <c r="AV248" s="12" t="s">
        <v>81</v>
      </c>
      <c r="AW248" s="12" t="s">
        <v>33</v>
      </c>
      <c r="AX248" s="12" t="s">
        <v>72</v>
      </c>
      <c r="AY248" s="150" t="s">
        <v>210</v>
      </c>
    </row>
    <row r="249" spans="2:51" s="12" customFormat="1" ht="10.2">
      <c r="B249" s="149"/>
      <c r="D249" s="143" t="s">
        <v>223</v>
      </c>
      <c r="E249" s="150" t="s">
        <v>19</v>
      </c>
      <c r="F249" s="151" t="s">
        <v>465</v>
      </c>
      <c r="H249" s="152">
        <v>1.875</v>
      </c>
      <c r="I249" s="153"/>
      <c r="L249" s="149"/>
      <c r="M249" s="154"/>
      <c r="T249" s="155"/>
      <c r="AT249" s="150" t="s">
        <v>223</v>
      </c>
      <c r="AU249" s="150" t="s">
        <v>81</v>
      </c>
      <c r="AV249" s="12" t="s">
        <v>81</v>
      </c>
      <c r="AW249" s="12" t="s">
        <v>33</v>
      </c>
      <c r="AX249" s="12" t="s">
        <v>72</v>
      </c>
      <c r="AY249" s="150" t="s">
        <v>210</v>
      </c>
    </row>
    <row r="250" spans="2:51" s="13" customFormat="1" ht="10.2">
      <c r="B250" s="167"/>
      <c r="D250" s="143" t="s">
        <v>223</v>
      </c>
      <c r="E250" s="168" t="s">
        <v>19</v>
      </c>
      <c r="F250" s="169" t="s">
        <v>326</v>
      </c>
      <c r="H250" s="170">
        <v>9.215</v>
      </c>
      <c r="I250" s="171"/>
      <c r="L250" s="167"/>
      <c r="M250" s="172"/>
      <c r="T250" s="173"/>
      <c r="AT250" s="168" t="s">
        <v>223</v>
      </c>
      <c r="AU250" s="168" t="s">
        <v>81</v>
      </c>
      <c r="AV250" s="13" t="s">
        <v>217</v>
      </c>
      <c r="AW250" s="13" t="s">
        <v>33</v>
      </c>
      <c r="AX250" s="13" t="s">
        <v>79</v>
      </c>
      <c r="AY250" s="168" t="s">
        <v>210</v>
      </c>
    </row>
    <row r="251" spans="2:65" s="1" customFormat="1" ht="24.15" customHeight="1">
      <c r="B251" s="31"/>
      <c r="C251" s="156" t="s">
        <v>466</v>
      </c>
      <c r="D251" s="156" t="s">
        <v>240</v>
      </c>
      <c r="E251" s="157" t="s">
        <v>453</v>
      </c>
      <c r="F251" s="158" t="s">
        <v>454</v>
      </c>
      <c r="G251" s="159" t="s">
        <v>229</v>
      </c>
      <c r="H251" s="160">
        <v>11.058</v>
      </c>
      <c r="I251" s="161"/>
      <c r="J251" s="162">
        <f>ROUND(I251*H251,2)</f>
        <v>0</v>
      </c>
      <c r="K251" s="158" t="s">
        <v>216</v>
      </c>
      <c r="L251" s="163"/>
      <c r="M251" s="164" t="s">
        <v>19</v>
      </c>
      <c r="N251" s="165" t="s">
        <v>43</v>
      </c>
      <c r="P251" s="139">
        <f>O251*H251</f>
        <v>0</v>
      </c>
      <c r="Q251" s="139">
        <v>0.0019</v>
      </c>
      <c r="R251" s="139">
        <f>Q251*H251</f>
        <v>0.0210102</v>
      </c>
      <c r="S251" s="139">
        <v>0</v>
      </c>
      <c r="T251" s="140">
        <f>S251*H251</f>
        <v>0</v>
      </c>
      <c r="AR251" s="141" t="s">
        <v>405</v>
      </c>
      <c r="AT251" s="141" t="s">
        <v>240</v>
      </c>
      <c r="AU251" s="141" t="s">
        <v>81</v>
      </c>
      <c r="AY251" s="16" t="s">
        <v>210</v>
      </c>
      <c r="BE251" s="142">
        <f>IF(N251="základní",J251,0)</f>
        <v>0</v>
      </c>
      <c r="BF251" s="142">
        <f>IF(N251="snížená",J251,0)</f>
        <v>0</v>
      </c>
      <c r="BG251" s="142">
        <f>IF(N251="zákl. přenesená",J251,0)</f>
        <v>0</v>
      </c>
      <c r="BH251" s="142">
        <f>IF(N251="sníž. přenesená",J251,0)</f>
        <v>0</v>
      </c>
      <c r="BI251" s="142">
        <f>IF(N251="nulová",J251,0)</f>
        <v>0</v>
      </c>
      <c r="BJ251" s="16" t="s">
        <v>79</v>
      </c>
      <c r="BK251" s="142">
        <f>ROUND(I251*H251,2)</f>
        <v>0</v>
      </c>
      <c r="BL251" s="16" t="s">
        <v>311</v>
      </c>
      <c r="BM251" s="141" t="s">
        <v>467</v>
      </c>
    </row>
    <row r="252" spans="2:47" s="1" customFormat="1" ht="19.2">
      <c r="B252" s="31"/>
      <c r="D252" s="143" t="s">
        <v>219</v>
      </c>
      <c r="F252" s="144" t="s">
        <v>454</v>
      </c>
      <c r="I252" s="145"/>
      <c r="L252" s="31"/>
      <c r="M252" s="146"/>
      <c r="T252" s="52"/>
      <c r="AT252" s="16" t="s">
        <v>219</v>
      </c>
      <c r="AU252" s="16" t="s">
        <v>81</v>
      </c>
    </row>
    <row r="253" spans="2:51" s="12" customFormat="1" ht="10.2">
      <c r="B253" s="149"/>
      <c r="D253" s="143" t="s">
        <v>223</v>
      </c>
      <c r="F253" s="151" t="s">
        <v>468</v>
      </c>
      <c r="H253" s="152">
        <v>11.058</v>
      </c>
      <c r="I253" s="153"/>
      <c r="L253" s="149"/>
      <c r="M253" s="154"/>
      <c r="T253" s="155"/>
      <c r="AT253" s="150" t="s">
        <v>223</v>
      </c>
      <c r="AU253" s="150" t="s">
        <v>81</v>
      </c>
      <c r="AV253" s="12" t="s">
        <v>81</v>
      </c>
      <c r="AW253" s="12" t="s">
        <v>4</v>
      </c>
      <c r="AX253" s="12" t="s">
        <v>79</v>
      </c>
      <c r="AY253" s="150" t="s">
        <v>210</v>
      </c>
    </row>
    <row r="254" spans="2:65" s="1" customFormat="1" ht="24.15" customHeight="1">
      <c r="B254" s="31"/>
      <c r="C254" s="130" t="s">
        <v>469</v>
      </c>
      <c r="D254" s="130" t="s">
        <v>212</v>
      </c>
      <c r="E254" s="131" t="s">
        <v>470</v>
      </c>
      <c r="F254" s="132" t="s">
        <v>471</v>
      </c>
      <c r="G254" s="133" t="s">
        <v>332</v>
      </c>
      <c r="H254" s="134">
        <v>0.265</v>
      </c>
      <c r="I254" s="135"/>
      <c r="J254" s="136">
        <f>ROUND(I254*H254,2)</f>
        <v>0</v>
      </c>
      <c r="K254" s="132" t="s">
        <v>216</v>
      </c>
      <c r="L254" s="31"/>
      <c r="M254" s="137" t="s">
        <v>19</v>
      </c>
      <c r="N254" s="138" t="s">
        <v>43</v>
      </c>
      <c r="P254" s="139">
        <f>O254*H254</f>
        <v>0</v>
      </c>
      <c r="Q254" s="139">
        <v>0</v>
      </c>
      <c r="R254" s="139">
        <f>Q254*H254</f>
        <v>0</v>
      </c>
      <c r="S254" s="139">
        <v>0</v>
      </c>
      <c r="T254" s="140">
        <f>S254*H254</f>
        <v>0</v>
      </c>
      <c r="AR254" s="141" t="s">
        <v>311</v>
      </c>
      <c r="AT254" s="141" t="s">
        <v>212</v>
      </c>
      <c r="AU254" s="141" t="s">
        <v>81</v>
      </c>
      <c r="AY254" s="16" t="s">
        <v>210</v>
      </c>
      <c r="BE254" s="142">
        <f>IF(N254="základní",J254,0)</f>
        <v>0</v>
      </c>
      <c r="BF254" s="142">
        <f>IF(N254="snížená",J254,0)</f>
        <v>0</v>
      </c>
      <c r="BG254" s="142">
        <f>IF(N254="zákl. přenesená",J254,0)</f>
        <v>0</v>
      </c>
      <c r="BH254" s="142">
        <f>IF(N254="sníž. přenesená",J254,0)</f>
        <v>0</v>
      </c>
      <c r="BI254" s="142">
        <f>IF(N254="nulová",J254,0)</f>
        <v>0</v>
      </c>
      <c r="BJ254" s="16" t="s">
        <v>79</v>
      </c>
      <c r="BK254" s="142">
        <f>ROUND(I254*H254,2)</f>
        <v>0</v>
      </c>
      <c r="BL254" s="16" t="s">
        <v>311</v>
      </c>
      <c r="BM254" s="141" t="s">
        <v>472</v>
      </c>
    </row>
    <row r="255" spans="2:47" s="1" customFormat="1" ht="28.8">
      <c r="B255" s="31"/>
      <c r="D255" s="143" t="s">
        <v>219</v>
      </c>
      <c r="F255" s="144" t="s">
        <v>473</v>
      </c>
      <c r="I255" s="145"/>
      <c r="L255" s="31"/>
      <c r="M255" s="146"/>
      <c r="T255" s="52"/>
      <c r="AT255" s="16" t="s">
        <v>219</v>
      </c>
      <c r="AU255" s="16" t="s">
        <v>81</v>
      </c>
    </row>
    <row r="256" spans="2:47" s="1" customFormat="1" ht="10.2">
      <c r="B256" s="31"/>
      <c r="D256" s="147" t="s">
        <v>221</v>
      </c>
      <c r="F256" s="148" t="s">
        <v>474</v>
      </c>
      <c r="I256" s="145"/>
      <c r="L256" s="31"/>
      <c r="M256" s="146"/>
      <c r="T256" s="52"/>
      <c r="AT256" s="16" t="s">
        <v>221</v>
      </c>
      <c r="AU256" s="16" t="s">
        <v>81</v>
      </c>
    </row>
    <row r="257" spans="2:63" s="11" customFormat="1" ht="22.8" customHeight="1">
      <c r="B257" s="118"/>
      <c r="D257" s="119" t="s">
        <v>71</v>
      </c>
      <c r="E257" s="128" t="s">
        <v>475</v>
      </c>
      <c r="F257" s="128" t="s">
        <v>476</v>
      </c>
      <c r="I257" s="121"/>
      <c r="J257" s="129">
        <f>BK257</f>
        <v>0</v>
      </c>
      <c r="L257" s="118"/>
      <c r="M257" s="123"/>
      <c r="P257" s="124">
        <f>SUM(P258:P307)</f>
        <v>0</v>
      </c>
      <c r="R257" s="124">
        <f>SUM(R258:R307)</f>
        <v>1.6216798799999999</v>
      </c>
      <c r="T257" s="125">
        <f>SUM(T258:T307)</f>
        <v>0.35917</v>
      </c>
      <c r="AR257" s="119" t="s">
        <v>81</v>
      </c>
      <c r="AT257" s="126" t="s">
        <v>71</v>
      </c>
      <c r="AU257" s="126" t="s">
        <v>79</v>
      </c>
      <c r="AY257" s="119" t="s">
        <v>210</v>
      </c>
      <c r="BK257" s="127">
        <f>SUM(BK258:BK307)</f>
        <v>0</v>
      </c>
    </row>
    <row r="258" spans="2:65" s="1" customFormat="1" ht="24.15" customHeight="1">
      <c r="B258" s="31"/>
      <c r="C258" s="130" t="s">
        <v>477</v>
      </c>
      <c r="D258" s="130" t="s">
        <v>212</v>
      </c>
      <c r="E258" s="131" t="s">
        <v>478</v>
      </c>
      <c r="F258" s="132" t="s">
        <v>479</v>
      </c>
      <c r="G258" s="133" t="s">
        <v>229</v>
      </c>
      <c r="H258" s="134">
        <v>218</v>
      </c>
      <c r="I258" s="135"/>
      <c r="J258" s="136">
        <f>ROUND(I258*H258,2)</f>
        <v>0</v>
      </c>
      <c r="K258" s="132" t="s">
        <v>216</v>
      </c>
      <c r="L258" s="31"/>
      <c r="M258" s="137" t="s">
        <v>19</v>
      </c>
      <c r="N258" s="138" t="s">
        <v>43</v>
      </c>
      <c r="P258" s="139">
        <f>O258*H258</f>
        <v>0</v>
      </c>
      <c r="Q258" s="139">
        <v>0</v>
      </c>
      <c r="R258" s="139">
        <f>Q258*H258</f>
        <v>0</v>
      </c>
      <c r="S258" s="139">
        <v>0.0014</v>
      </c>
      <c r="T258" s="140">
        <f>S258*H258</f>
        <v>0.30519999999999997</v>
      </c>
      <c r="AR258" s="141" t="s">
        <v>311</v>
      </c>
      <c r="AT258" s="141" t="s">
        <v>212</v>
      </c>
      <c r="AU258" s="141" t="s">
        <v>81</v>
      </c>
      <c r="AY258" s="16" t="s">
        <v>210</v>
      </c>
      <c r="BE258" s="142">
        <f>IF(N258="základní",J258,0)</f>
        <v>0</v>
      </c>
      <c r="BF258" s="142">
        <f>IF(N258="snížená",J258,0)</f>
        <v>0</v>
      </c>
      <c r="BG258" s="142">
        <f>IF(N258="zákl. přenesená",J258,0)</f>
        <v>0</v>
      </c>
      <c r="BH258" s="142">
        <f>IF(N258="sníž. přenesená",J258,0)</f>
        <v>0</v>
      </c>
      <c r="BI258" s="142">
        <f>IF(N258="nulová",J258,0)</f>
        <v>0</v>
      </c>
      <c r="BJ258" s="16" t="s">
        <v>79</v>
      </c>
      <c r="BK258" s="142">
        <f>ROUND(I258*H258,2)</f>
        <v>0</v>
      </c>
      <c r="BL258" s="16" t="s">
        <v>311</v>
      </c>
      <c r="BM258" s="141" t="s">
        <v>480</v>
      </c>
    </row>
    <row r="259" spans="2:47" s="1" customFormat="1" ht="28.8">
      <c r="B259" s="31"/>
      <c r="D259" s="143" t="s">
        <v>219</v>
      </c>
      <c r="F259" s="144" t="s">
        <v>481</v>
      </c>
      <c r="I259" s="145"/>
      <c r="L259" s="31"/>
      <c r="M259" s="146"/>
      <c r="T259" s="52"/>
      <c r="AT259" s="16" t="s">
        <v>219</v>
      </c>
      <c r="AU259" s="16" t="s">
        <v>81</v>
      </c>
    </row>
    <row r="260" spans="2:47" s="1" customFormat="1" ht="10.2">
      <c r="B260" s="31"/>
      <c r="D260" s="147" t="s">
        <v>221</v>
      </c>
      <c r="F260" s="148" t="s">
        <v>482</v>
      </c>
      <c r="I260" s="145"/>
      <c r="L260" s="31"/>
      <c r="M260" s="146"/>
      <c r="T260" s="52"/>
      <c r="AT260" s="16" t="s">
        <v>221</v>
      </c>
      <c r="AU260" s="16" t="s">
        <v>81</v>
      </c>
    </row>
    <row r="261" spans="2:51" s="12" customFormat="1" ht="10.2">
      <c r="B261" s="149"/>
      <c r="D261" s="143" t="s">
        <v>223</v>
      </c>
      <c r="E261" s="150" t="s">
        <v>19</v>
      </c>
      <c r="F261" s="151" t="s">
        <v>483</v>
      </c>
      <c r="H261" s="152">
        <v>218</v>
      </c>
      <c r="I261" s="153"/>
      <c r="L261" s="149"/>
      <c r="M261" s="154"/>
      <c r="T261" s="155"/>
      <c r="AT261" s="150" t="s">
        <v>223</v>
      </c>
      <c r="AU261" s="150" t="s">
        <v>81</v>
      </c>
      <c r="AV261" s="12" t="s">
        <v>81</v>
      </c>
      <c r="AW261" s="12" t="s">
        <v>33</v>
      </c>
      <c r="AX261" s="12" t="s">
        <v>79</v>
      </c>
      <c r="AY261" s="150" t="s">
        <v>210</v>
      </c>
    </row>
    <row r="262" spans="2:65" s="1" customFormat="1" ht="24.15" customHeight="1">
      <c r="B262" s="31"/>
      <c r="C262" s="130" t="s">
        <v>484</v>
      </c>
      <c r="D262" s="130" t="s">
        <v>212</v>
      </c>
      <c r="E262" s="131" t="s">
        <v>485</v>
      </c>
      <c r="F262" s="132" t="s">
        <v>486</v>
      </c>
      <c r="G262" s="133" t="s">
        <v>229</v>
      </c>
      <c r="H262" s="134">
        <v>327.06</v>
      </c>
      <c r="I262" s="135"/>
      <c r="J262" s="136">
        <f>ROUND(I262*H262,2)</f>
        <v>0</v>
      </c>
      <c r="K262" s="132" t="s">
        <v>216</v>
      </c>
      <c r="L262" s="31"/>
      <c r="M262" s="137" t="s">
        <v>19</v>
      </c>
      <c r="N262" s="138" t="s">
        <v>43</v>
      </c>
      <c r="P262" s="139">
        <f>O262*H262</f>
        <v>0</v>
      </c>
      <c r="Q262" s="139">
        <v>0</v>
      </c>
      <c r="R262" s="139">
        <f>Q262*H262</f>
        <v>0</v>
      </c>
      <c r="S262" s="139">
        <v>0</v>
      </c>
      <c r="T262" s="140">
        <f>S262*H262</f>
        <v>0</v>
      </c>
      <c r="AR262" s="141" t="s">
        <v>311</v>
      </c>
      <c r="AT262" s="141" t="s">
        <v>212</v>
      </c>
      <c r="AU262" s="141" t="s">
        <v>81</v>
      </c>
      <c r="AY262" s="16" t="s">
        <v>210</v>
      </c>
      <c r="BE262" s="142">
        <f>IF(N262="základní",J262,0)</f>
        <v>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16" t="s">
        <v>79</v>
      </c>
      <c r="BK262" s="142">
        <f>ROUND(I262*H262,2)</f>
        <v>0</v>
      </c>
      <c r="BL262" s="16" t="s">
        <v>311</v>
      </c>
      <c r="BM262" s="141" t="s">
        <v>487</v>
      </c>
    </row>
    <row r="263" spans="2:47" s="1" customFormat="1" ht="28.8">
      <c r="B263" s="31"/>
      <c r="D263" s="143" t="s">
        <v>219</v>
      </c>
      <c r="F263" s="144" t="s">
        <v>488</v>
      </c>
      <c r="I263" s="145"/>
      <c r="L263" s="31"/>
      <c r="M263" s="146"/>
      <c r="T263" s="52"/>
      <c r="AT263" s="16" t="s">
        <v>219</v>
      </c>
      <c r="AU263" s="16" t="s">
        <v>81</v>
      </c>
    </row>
    <row r="264" spans="2:47" s="1" customFormat="1" ht="10.2">
      <c r="B264" s="31"/>
      <c r="D264" s="147" t="s">
        <v>221</v>
      </c>
      <c r="F264" s="148" t="s">
        <v>489</v>
      </c>
      <c r="I264" s="145"/>
      <c r="L264" s="31"/>
      <c r="M264" s="146"/>
      <c r="T264" s="52"/>
      <c r="AT264" s="16" t="s">
        <v>221</v>
      </c>
      <c r="AU264" s="16" t="s">
        <v>81</v>
      </c>
    </row>
    <row r="265" spans="2:51" s="12" customFormat="1" ht="10.2">
      <c r="B265" s="149"/>
      <c r="D265" s="143" t="s">
        <v>223</v>
      </c>
      <c r="E265" s="150" t="s">
        <v>19</v>
      </c>
      <c r="F265" s="151" t="s">
        <v>490</v>
      </c>
      <c r="H265" s="152">
        <v>327.06</v>
      </c>
      <c r="I265" s="153"/>
      <c r="L265" s="149"/>
      <c r="M265" s="154"/>
      <c r="T265" s="155"/>
      <c r="AT265" s="150" t="s">
        <v>223</v>
      </c>
      <c r="AU265" s="150" t="s">
        <v>81</v>
      </c>
      <c r="AV265" s="12" t="s">
        <v>81</v>
      </c>
      <c r="AW265" s="12" t="s">
        <v>33</v>
      </c>
      <c r="AX265" s="12" t="s">
        <v>72</v>
      </c>
      <c r="AY265" s="150" t="s">
        <v>210</v>
      </c>
    </row>
    <row r="266" spans="2:51" s="13" customFormat="1" ht="10.2">
      <c r="B266" s="167"/>
      <c r="D266" s="143" t="s">
        <v>223</v>
      </c>
      <c r="E266" s="168" t="s">
        <v>19</v>
      </c>
      <c r="F266" s="169" t="s">
        <v>326</v>
      </c>
      <c r="H266" s="170">
        <v>327.06</v>
      </c>
      <c r="I266" s="171"/>
      <c r="L266" s="167"/>
      <c r="M266" s="172"/>
      <c r="T266" s="173"/>
      <c r="AT266" s="168" t="s">
        <v>223</v>
      </c>
      <c r="AU266" s="168" t="s">
        <v>81</v>
      </c>
      <c r="AV266" s="13" t="s">
        <v>217</v>
      </c>
      <c r="AW266" s="13" t="s">
        <v>33</v>
      </c>
      <c r="AX266" s="13" t="s">
        <v>79</v>
      </c>
      <c r="AY266" s="168" t="s">
        <v>210</v>
      </c>
    </row>
    <row r="267" spans="2:65" s="1" customFormat="1" ht="33" customHeight="1">
      <c r="B267" s="31"/>
      <c r="C267" s="156" t="s">
        <v>491</v>
      </c>
      <c r="D267" s="156" t="s">
        <v>240</v>
      </c>
      <c r="E267" s="157" t="s">
        <v>492</v>
      </c>
      <c r="F267" s="158" t="s">
        <v>493</v>
      </c>
      <c r="G267" s="159" t="s">
        <v>229</v>
      </c>
      <c r="H267" s="160">
        <v>114.471</v>
      </c>
      <c r="I267" s="161"/>
      <c r="J267" s="162">
        <f>ROUND(I267*H267,2)</f>
        <v>0</v>
      </c>
      <c r="K267" s="158" t="s">
        <v>216</v>
      </c>
      <c r="L267" s="163"/>
      <c r="M267" s="164" t="s">
        <v>19</v>
      </c>
      <c r="N267" s="165" t="s">
        <v>43</v>
      </c>
      <c r="P267" s="139">
        <f>O267*H267</f>
        <v>0</v>
      </c>
      <c r="Q267" s="139">
        <v>0.0018</v>
      </c>
      <c r="R267" s="139">
        <f>Q267*H267</f>
        <v>0.2060478</v>
      </c>
      <c r="S267" s="139">
        <v>0</v>
      </c>
      <c r="T267" s="140">
        <f>S267*H267</f>
        <v>0</v>
      </c>
      <c r="AR267" s="141" t="s">
        <v>405</v>
      </c>
      <c r="AT267" s="141" t="s">
        <v>240</v>
      </c>
      <c r="AU267" s="141" t="s">
        <v>81</v>
      </c>
      <c r="AY267" s="16" t="s">
        <v>210</v>
      </c>
      <c r="BE267" s="142">
        <f>IF(N267="základní",J267,0)</f>
        <v>0</v>
      </c>
      <c r="BF267" s="142">
        <f>IF(N267="snížená",J267,0)</f>
        <v>0</v>
      </c>
      <c r="BG267" s="142">
        <f>IF(N267="zákl. přenesená",J267,0)</f>
        <v>0</v>
      </c>
      <c r="BH267" s="142">
        <f>IF(N267="sníž. přenesená",J267,0)</f>
        <v>0</v>
      </c>
      <c r="BI267" s="142">
        <f>IF(N267="nulová",J267,0)</f>
        <v>0</v>
      </c>
      <c r="BJ267" s="16" t="s">
        <v>79</v>
      </c>
      <c r="BK267" s="142">
        <f>ROUND(I267*H267,2)</f>
        <v>0</v>
      </c>
      <c r="BL267" s="16" t="s">
        <v>311</v>
      </c>
      <c r="BM267" s="141" t="s">
        <v>494</v>
      </c>
    </row>
    <row r="268" spans="2:47" s="1" customFormat="1" ht="19.2">
      <c r="B268" s="31"/>
      <c r="D268" s="143" t="s">
        <v>219</v>
      </c>
      <c r="F268" s="144" t="s">
        <v>493</v>
      </c>
      <c r="I268" s="145"/>
      <c r="L268" s="31"/>
      <c r="M268" s="146"/>
      <c r="T268" s="52"/>
      <c r="AT268" s="16" t="s">
        <v>219</v>
      </c>
      <c r="AU268" s="16" t="s">
        <v>81</v>
      </c>
    </row>
    <row r="269" spans="2:51" s="12" customFormat="1" ht="10.2">
      <c r="B269" s="149"/>
      <c r="D269" s="143" t="s">
        <v>223</v>
      </c>
      <c r="F269" s="151" t="s">
        <v>495</v>
      </c>
      <c r="H269" s="152">
        <v>114.471</v>
      </c>
      <c r="I269" s="153"/>
      <c r="L269" s="149"/>
      <c r="M269" s="154"/>
      <c r="T269" s="155"/>
      <c r="AT269" s="150" t="s">
        <v>223</v>
      </c>
      <c r="AU269" s="150" t="s">
        <v>81</v>
      </c>
      <c r="AV269" s="12" t="s">
        <v>81</v>
      </c>
      <c r="AW269" s="12" t="s">
        <v>4</v>
      </c>
      <c r="AX269" s="12" t="s">
        <v>79</v>
      </c>
      <c r="AY269" s="150" t="s">
        <v>210</v>
      </c>
    </row>
    <row r="270" spans="2:65" s="1" customFormat="1" ht="24.15" customHeight="1">
      <c r="B270" s="31"/>
      <c r="C270" s="156" t="s">
        <v>496</v>
      </c>
      <c r="D270" s="156" t="s">
        <v>240</v>
      </c>
      <c r="E270" s="157" t="s">
        <v>497</v>
      </c>
      <c r="F270" s="158" t="s">
        <v>498</v>
      </c>
      <c r="G270" s="159" t="s">
        <v>229</v>
      </c>
      <c r="H270" s="160">
        <v>114.471</v>
      </c>
      <c r="I270" s="161"/>
      <c r="J270" s="162">
        <f>ROUND(I270*H270,2)</f>
        <v>0</v>
      </c>
      <c r="K270" s="158" t="s">
        <v>216</v>
      </c>
      <c r="L270" s="163"/>
      <c r="M270" s="164" t="s">
        <v>19</v>
      </c>
      <c r="N270" s="165" t="s">
        <v>43</v>
      </c>
      <c r="P270" s="139">
        <f>O270*H270</f>
        <v>0</v>
      </c>
      <c r="Q270" s="139">
        <v>0.00168</v>
      </c>
      <c r="R270" s="139">
        <f>Q270*H270</f>
        <v>0.19231128</v>
      </c>
      <c r="S270" s="139">
        <v>0</v>
      </c>
      <c r="T270" s="140">
        <f>S270*H270</f>
        <v>0</v>
      </c>
      <c r="AR270" s="141" t="s">
        <v>405</v>
      </c>
      <c r="AT270" s="141" t="s">
        <v>240</v>
      </c>
      <c r="AU270" s="141" t="s">
        <v>81</v>
      </c>
      <c r="AY270" s="16" t="s">
        <v>210</v>
      </c>
      <c r="BE270" s="142">
        <f>IF(N270="základní",J270,0)</f>
        <v>0</v>
      </c>
      <c r="BF270" s="142">
        <f>IF(N270="snížená",J270,0)</f>
        <v>0</v>
      </c>
      <c r="BG270" s="142">
        <f>IF(N270="zákl. přenesená",J270,0)</f>
        <v>0</v>
      </c>
      <c r="BH270" s="142">
        <f>IF(N270="sníž. přenesená",J270,0)</f>
        <v>0</v>
      </c>
      <c r="BI270" s="142">
        <f>IF(N270="nulová",J270,0)</f>
        <v>0</v>
      </c>
      <c r="BJ270" s="16" t="s">
        <v>79</v>
      </c>
      <c r="BK270" s="142">
        <f>ROUND(I270*H270,2)</f>
        <v>0</v>
      </c>
      <c r="BL270" s="16" t="s">
        <v>311</v>
      </c>
      <c r="BM270" s="141" t="s">
        <v>499</v>
      </c>
    </row>
    <row r="271" spans="2:47" s="1" customFormat="1" ht="10.2">
      <c r="B271" s="31"/>
      <c r="D271" s="143" t="s">
        <v>219</v>
      </c>
      <c r="F271" s="144" t="s">
        <v>498</v>
      </c>
      <c r="I271" s="145"/>
      <c r="L271" s="31"/>
      <c r="M271" s="146"/>
      <c r="T271" s="52"/>
      <c r="AT271" s="16" t="s">
        <v>219</v>
      </c>
      <c r="AU271" s="16" t="s">
        <v>81</v>
      </c>
    </row>
    <row r="272" spans="2:51" s="12" customFormat="1" ht="10.2">
      <c r="B272" s="149"/>
      <c r="D272" s="143" t="s">
        <v>223</v>
      </c>
      <c r="F272" s="151" t="s">
        <v>495</v>
      </c>
      <c r="H272" s="152">
        <v>114.471</v>
      </c>
      <c r="I272" s="153"/>
      <c r="L272" s="149"/>
      <c r="M272" s="154"/>
      <c r="T272" s="155"/>
      <c r="AT272" s="150" t="s">
        <v>223</v>
      </c>
      <c r="AU272" s="150" t="s">
        <v>81</v>
      </c>
      <c r="AV272" s="12" t="s">
        <v>81</v>
      </c>
      <c r="AW272" s="12" t="s">
        <v>4</v>
      </c>
      <c r="AX272" s="12" t="s">
        <v>79</v>
      </c>
      <c r="AY272" s="150" t="s">
        <v>210</v>
      </c>
    </row>
    <row r="273" spans="2:65" s="1" customFormat="1" ht="24.15" customHeight="1">
      <c r="B273" s="31"/>
      <c r="C273" s="156" t="s">
        <v>500</v>
      </c>
      <c r="D273" s="156" t="s">
        <v>240</v>
      </c>
      <c r="E273" s="157" t="s">
        <v>501</v>
      </c>
      <c r="F273" s="158" t="s">
        <v>502</v>
      </c>
      <c r="G273" s="159" t="s">
        <v>229</v>
      </c>
      <c r="H273" s="160">
        <v>114.471</v>
      </c>
      <c r="I273" s="161"/>
      <c r="J273" s="162">
        <f>ROUND(I273*H273,2)</f>
        <v>0</v>
      </c>
      <c r="K273" s="158" t="s">
        <v>216</v>
      </c>
      <c r="L273" s="163"/>
      <c r="M273" s="164" t="s">
        <v>19</v>
      </c>
      <c r="N273" s="165" t="s">
        <v>43</v>
      </c>
      <c r="P273" s="139">
        <f>O273*H273</f>
        <v>0</v>
      </c>
      <c r="Q273" s="139">
        <v>0.0028</v>
      </c>
      <c r="R273" s="139">
        <f>Q273*H273</f>
        <v>0.3205188</v>
      </c>
      <c r="S273" s="139">
        <v>0</v>
      </c>
      <c r="T273" s="140">
        <f>S273*H273</f>
        <v>0</v>
      </c>
      <c r="AR273" s="141" t="s">
        <v>405</v>
      </c>
      <c r="AT273" s="141" t="s">
        <v>240</v>
      </c>
      <c r="AU273" s="141" t="s">
        <v>81</v>
      </c>
      <c r="AY273" s="16" t="s">
        <v>210</v>
      </c>
      <c r="BE273" s="142">
        <f>IF(N273="základní",J273,0)</f>
        <v>0</v>
      </c>
      <c r="BF273" s="142">
        <f>IF(N273="snížená",J273,0)</f>
        <v>0</v>
      </c>
      <c r="BG273" s="142">
        <f>IF(N273="zákl. přenesená",J273,0)</f>
        <v>0</v>
      </c>
      <c r="BH273" s="142">
        <f>IF(N273="sníž. přenesená",J273,0)</f>
        <v>0</v>
      </c>
      <c r="BI273" s="142">
        <f>IF(N273="nulová",J273,0)</f>
        <v>0</v>
      </c>
      <c r="BJ273" s="16" t="s">
        <v>79</v>
      </c>
      <c r="BK273" s="142">
        <f>ROUND(I273*H273,2)</f>
        <v>0</v>
      </c>
      <c r="BL273" s="16" t="s">
        <v>311</v>
      </c>
      <c r="BM273" s="141" t="s">
        <v>503</v>
      </c>
    </row>
    <row r="274" spans="2:47" s="1" customFormat="1" ht="10.2">
      <c r="B274" s="31"/>
      <c r="D274" s="143" t="s">
        <v>219</v>
      </c>
      <c r="F274" s="144" t="s">
        <v>502</v>
      </c>
      <c r="I274" s="145"/>
      <c r="L274" s="31"/>
      <c r="M274" s="146"/>
      <c r="T274" s="52"/>
      <c r="AT274" s="16" t="s">
        <v>219</v>
      </c>
      <c r="AU274" s="16" t="s">
        <v>81</v>
      </c>
    </row>
    <row r="275" spans="2:51" s="12" customFormat="1" ht="10.2">
      <c r="B275" s="149"/>
      <c r="D275" s="143" t="s">
        <v>223</v>
      </c>
      <c r="F275" s="151" t="s">
        <v>495</v>
      </c>
      <c r="H275" s="152">
        <v>114.471</v>
      </c>
      <c r="I275" s="153"/>
      <c r="L275" s="149"/>
      <c r="M275" s="154"/>
      <c r="T275" s="155"/>
      <c r="AT275" s="150" t="s">
        <v>223</v>
      </c>
      <c r="AU275" s="150" t="s">
        <v>81</v>
      </c>
      <c r="AV275" s="12" t="s">
        <v>81</v>
      </c>
      <c r="AW275" s="12" t="s">
        <v>4</v>
      </c>
      <c r="AX275" s="12" t="s">
        <v>79</v>
      </c>
      <c r="AY275" s="150" t="s">
        <v>210</v>
      </c>
    </row>
    <row r="276" spans="2:65" s="1" customFormat="1" ht="24.15" customHeight="1">
      <c r="B276" s="31"/>
      <c r="C276" s="130" t="s">
        <v>504</v>
      </c>
      <c r="D276" s="130" t="s">
        <v>212</v>
      </c>
      <c r="E276" s="131" t="s">
        <v>505</v>
      </c>
      <c r="F276" s="132" t="s">
        <v>506</v>
      </c>
      <c r="G276" s="133" t="s">
        <v>229</v>
      </c>
      <c r="H276" s="134">
        <v>103.4</v>
      </c>
      <c r="I276" s="135"/>
      <c r="J276" s="136">
        <f>ROUND(I276*H276,2)</f>
        <v>0</v>
      </c>
      <c r="K276" s="132" t="s">
        <v>216</v>
      </c>
      <c r="L276" s="31"/>
      <c r="M276" s="137" t="s">
        <v>19</v>
      </c>
      <c r="N276" s="138" t="s">
        <v>43</v>
      </c>
      <c r="P276" s="139">
        <f>O276*H276</f>
        <v>0</v>
      </c>
      <c r="Q276" s="139">
        <v>0</v>
      </c>
      <c r="R276" s="139">
        <f>Q276*H276</f>
        <v>0</v>
      </c>
      <c r="S276" s="139">
        <v>0.00042</v>
      </c>
      <c r="T276" s="140">
        <f>S276*H276</f>
        <v>0.043428</v>
      </c>
      <c r="AR276" s="141" t="s">
        <v>311</v>
      </c>
      <c r="AT276" s="141" t="s">
        <v>212</v>
      </c>
      <c r="AU276" s="141" t="s">
        <v>81</v>
      </c>
      <c r="AY276" s="16" t="s">
        <v>210</v>
      </c>
      <c r="BE276" s="142">
        <f>IF(N276="základní",J276,0)</f>
        <v>0</v>
      </c>
      <c r="BF276" s="142">
        <f>IF(N276="snížená",J276,0)</f>
        <v>0</v>
      </c>
      <c r="BG276" s="142">
        <f>IF(N276="zákl. přenesená",J276,0)</f>
        <v>0</v>
      </c>
      <c r="BH276" s="142">
        <f>IF(N276="sníž. přenesená",J276,0)</f>
        <v>0</v>
      </c>
      <c r="BI276" s="142">
        <f>IF(N276="nulová",J276,0)</f>
        <v>0</v>
      </c>
      <c r="BJ276" s="16" t="s">
        <v>79</v>
      </c>
      <c r="BK276" s="142">
        <f>ROUND(I276*H276,2)</f>
        <v>0</v>
      </c>
      <c r="BL276" s="16" t="s">
        <v>311</v>
      </c>
      <c r="BM276" s="141" t="s">
        <v>507</v>
      </c>
    </row>
    <row r="277" spans="2:47" s="1" customFormat="1" ht="38.4">
      <c r="B277" s="31"/>
      <c r="D277" s="143" t="s">
        <v>219</v>
      </c>
      <c r="F277" s="144" t="s">
        <v>508</v>
      </c>
      <c r="I277" s="145"/>
      <c r="L277" s="31"/>
      <c r="M277" s="146"/>
      <c r="T277" s="52"/>
      <c r="AT277" s="16" t="s">
        <v>219</v>
      </c>
      <c r="AU277" s="16" t="s">
        <v>81</v>
      </c>
    </row>
    <row r="278" spans="2:47" s="1" customFormat="1" ht="10.2">
      <c r="B278" s="31"/>
      <c r="D278" s="147" t="s">
        <v>221</v>
      </c>
      <c r="F278" s="148" t="s">
        <v>509</v>
      </c>
      <c r="I278" s="145"/>
      <c r="L278" s="31"/>
      <c r="M278" s="146"/>
      <c r="T278" s="52"/>
      <c r="AT278" s="16" t="s">
        <v>221</v>
      </c>
      <c r="AU278" s="16" t="s">
        <v>81</v>
      </c>
    </row>
    <row r="279" spans="2:51" s="12" customFormat="1" ht="10.2">
      <c r="B279" s="149"/>
      <c r="D279" s="143" t="s">
        <v>223</v>
      </c>
      <c r="E279" s="150" t="s">
        <v>19</v>
      </c>
      <c r="F279" s="151" t="s">
        <v>401</v>
      </c>
      <c r="H279" s="152">
        <v>103.4</v>
      </c>
      <c r="I279" s="153"/>
      <c r="L279" s="149"/>
      <c r="M279" s="154"/>
      <c r="T279" s="155"/>
      <c r="AT279" s="150" t="s">
        <v>223</v>
      </c>
      <c r="AU279" s="150" t="s">
        <v>81</v>
      </c>
      <c r="AV279" s="12" t="s">
        <v>81</v>
      </c>
      <c r="AW279" s="12" t="s">
        <v>33</v>
      </c>
      <c r="AX279" s="12" t="s">
        <v>79</v>
      </c>
      <c r="AY279" s="150" t="s">
        <v>210</v>
      </c>
    </row>
    <row r="280" spans="2:65" s="1" customFormat="1" ht="24.15" customHeight="1">
      <c r="B280" s="31"/>
      <c r="C280" s="130" t="s">
        <v>510</v>
      </c>
      <c r="D280" s="130" t="s">
        <v>212</v>
      </c>
      <c r="E280" s="131" t="s">
        <v>511</v>
      </c>
      <c r="F280" s="132" t="s">
        <v>512</v>
      </c>
      <c r="G280" s="133" t="s">
        <v>229</v>
      </c>
      <c r="H280" s="134">
        <v>103.4</v>
      </c>
      <c r="I280" s="135"/>
      <c r="J280" s="136">
        <f>ROUND(I280*H280,2)</f>
        <v>0</v>
      </c>
      <c r="K280" s="132" t="s">
        <v>216</v>
      </c>
      <c r="L280" s="31"/>
      <c r="M280" s="137" t="s">
        <v>19</v>
      </c>
      <c r="N280" s="138" t="s">
        <v>43</v>
      </c>
      <c r="P280" s="139">
        <f>O280*H280</f>
        <v>0</v>
      </c>
      <c r="Q280" s="139">
        <v>0</v>
      </c>
      <c r="R280" s="139">
        <f>Q280*H280</f>
        <v>0</v>
      </c>
      <c r="S280" s="139">
        <v>0</v>
      </c>
      <c r="T280" s="140">
        <f>S280*H280</f>
        <v>0</v>
      </c>
      <c r="AR280" s="141" t="s">
        <v>311</v>
      </c>
      <c r="AT280" s="141" t="s">
        <v>212</v>
      </c>
      <c r="AU280" s="141" t="s">
        <v>81</v>
      </c>
      <c r="AY280" s="16" t="s">
        <v>210</v>
      </c>
      <c r="BE280" s="142">
        <f>IF(N280="základní",J280,0)</f>
        <v>0</v>
      </c>
      <c r="BF280" s="142">
        <f>IF(N280="snížená",J280,0)</f>
        <v>0</v>
      </c>
      <c r="BG280" s="142">
        <f>IF(N280="zákl. přenesená",J280,0)</f>
        <v>0</v>
      </c>
      <c r="BH280" s="142">
        <f>IF(N280="sníž. přenesená",J280,0)</f>
        <v>0</v>
      </c>
      <c r="BI280" s="142">
        <f>IF(N280="nulová",J280,0)</f>
        <v>0</v>
      </c>
      <c r="BJ280" s="16" t="s">
        <v>79</v>
      </c>
      <c r="BK280" s="142">
        <f>ROUND(I280*H280,2)</f>
        <v>0</v>
      </c>
      <c r="BL280" s="16" t="s">
        <v>311</v>
      </c>
      <c r="BM280" s="141" t="s">
        <v>513</v>
      </c>
    </row>
    <row r="281" spans="2:47" s="1" customFormat="1" ht="28.8">
      <c r="B281" s="31"/>
      <c r="D281" s="143" t="s">
        <v>219</v>
      </c>
      <c r="F281" s="144" t="s">
        <v>514</v>
      </c>
      <c r="I281" s="145"/>
      <c r="L281" s="31"/>
      <c r="M281" s="146"/>
      <c r="T281" s="52"/>
      <c r="AT281" s="16" t="s">
        <v>219</v>
      </c>
      <c r="AU281" s="16" t="s">
        <v>81</v>
      </c>
    </row>
    <row r="282" spans="2:47" s="1" customFormat="1" ht="10.2">
      <c r="B282" s="31"/>
      <c r="D282" s="147" t="s">
        <v>221</v>
      </c>
      <c r="F282" s="148" t="s">
        <v>515</v>
      </c>
      <c r="I282" s="145"/>
      <c r="L282" s="31"/>
      <c r="M282" s="146"/>
      <c r="T282" s="52"/>
      <c r="AT282" s="16" t="s">
        <v>221</v>
      </c>
      <c r="AU282" s="16" t="s">
        <v>81</v>
      </c>
    </row>
    <row r="283" spans="2:65" s="1" customFormat="1" ht="24.15" customHeight="1">
      <c r="B283" s="31"/>
      <c r="C283" s="156" t="s">
        <v>516</v>
      </c>
      <c r="D283" s="156" t="s">
        <v>240</v>
      </c>
      <c r="E283" s="157" t="s">
        <v>517</v>
      </c>
      <c r="F283" s="158" t="s">
        <v>518</v>
      </c>
      <c r="G283" s="159" t="s">
        <v>229</v>
      </c>
      <c r="H283" s="160">
        <v>217.14</v>
      </c>
      <c r="I283" s="161"/>
      <c r="J283" s="162">
        <f>ROUND(I283*H283,2)</f>
        <v>0</v>
      </c>
      <c r="K283" s="158" t="s">
        <v>216</v>
      </c>
      <c r="L283" s="163"/>
      <c r="M283" s="164" t="s">
        <v>19</v>
      </c>
      <c r="N283" s="165" t="s">
        <v>43</v>
      </c>
      <c r="P283" s="139">
        <f>O283*H283</f>
        <v>0</v>
      </c>
      <c r="Q283" s="139">
        <v>0.0012</v>
      </c>
      <c r="R283" s="139">
        <f>Q283*H283</f>
        <v>0.26056799999999997</v>
      </c>
      <c r="S283" s="139">
        <v>0</v>
      </c>
      <c r="T283" s="140">
        <f>S283*H283</f>
        <v>0</v>
      </c>
      <c r="AR283" s="141" t="s">
        <v>405</v>
      </c>
      <c r="AT283" s="141" t="s">
        <v>240</v>
      </c>
      <c r="AU283" s="141" t="s">
        <v>81</v>
      </c>
      <c r="AY283" s="16" t="s">
        <v>210</v>
      </c>
      <c r="BE283" s="142">
        <f>IF(N283="základní",J283,0)</f>
        <v>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16" t="s">
        <v>79</v>
      </c>
      <c r="BK283" s="142">
        <f>ROUND(I283*H283,2)</f>
        <v>0</v>
      </c>
      <c r="BL283" s="16" t="s">
        <v>311</v>
      </c>
      <c r="BM283" s="141" t="s">
        <v>519</v>
      </c>
    </row>
    <row r="284" spans="2:47" s="1" customFormat="1" ht="10.2">
      <c r="B284" s="31"/>
      <c r="D284" s="143" t="s">
        <v>219</v>
      </c>
      <c r="F284" s="144" t="s">
        <v>518</v>
      </c>
      <c r="I284" s="145"/>
      <c r="L284" s="31"/>
      <c r="M284" s="146"/>
      <c r="T284" s="52"/>
      <c r="AT284" s="16" t="s">
        <v>219</v>
      </c>
      <c r="AU284" s="16" t="s">
        <v>81</v>
      </c>
    </row>
    <row r="285" spans="2:51" s="12" customFormat="1" ht="10.2">
      <c r="B285" s="149"/>
      <c r="D285" s="143" t="s">
        <v>223</v>
      </c>
      <c r="F285" s="151" t="s">
        <v>520</v>
      </c>
      <c r="H285" s="152">
        <v>217.14</v>
      </c>
      <c r="I285" s="153"/>
      <c r="L285" s="149"/>
      <c r="M285" s="154"/>
      <c r="T285" s="155"/>
      <c r="AT285" s="150" t="s">
        <v>223</v>
      </c>
      <c r="AU285" s="150" t="s">
        <v>81</v>
      </c>
      <c r="AV285" s="12" t="s">
        <v>81</v>
      </c>
      <c r="AW285" s="12" t="s">
        <v>4</v>
      </c>
      <c r="AX285" s="12" t="s">
        <v>79</v>
      </c>
      <c r="AY285" s="150" t="s">
        <v>210</v>
      </c>
    </row>
    <row r="286" spans="2:65" s="1" customFormat="1" ht="24.15" customHeight="1">
      <c r="B286" s="31"/>
      <c r="C286" s="130" t="s">
        <v>521</v>
      </c>
      <c r="D286" s="130" t="s">
        <v>212</v>
      </c>
      <c r="E286" s="131" t="s">
        <v>522</v>
      </c>
      <c r="F286" s="132" t="s">
        <v>523</v>
      </c>
      <c r="G286" s="133" t="s">
        <v>229</v>
      </c>
      <c r="H286" s="134">
        <v>7.53</v>
      </c>
      <c r="I286" s="135"/>
      <c r="J286" s="136">
        <f>ROUND(I286*H286,2)</f>
        <v>0</v>
      </c>
      <c r="K286" s="132" t="s">
        <v>216</v>
      </c>
      <c r="L286" s="31"/>
      <c r="M286" s="137" t="s">
        <v>19</v>
      </c>
      <c r="N286" s="138" t="s">
        <v>43</v>
      </c>
      <c r="P286" s="139">
        <f>O286*H286</f>
        <v>0</v>
      </c>
      <c r="Q286" s="139">
        <v>0</v>
      </c>
      <c r="R286" s="139">
        <f>Q286*H286</f>
        <v>0</v>
      </c>
      <c r="S286" s="139">
        <v>0.0014</v>
      </c>
      <c r="T286" s="140">
        <f>S286*H286</f>
        <v>0.010542000000000001</v>
      </c>
      <c r="AR286" s="141" t="s">
        <v>311</v>
      </c>
      <c r="AT286" s="141" t="s">
        <v>212</v>
      </c>
      <c r="AU286" s="141" t="s">
        <v>81</v>
      </c>
      <c r="AY286" s="16" t="s">
        <v>210</v>
      </c>
      <c r="BE286" s="142">
        <f>IF(N286="základní",J286,0)</f>
        <v>0</v>
      </c>
      <c r="BF286" s="142">
        <f>IF(N286="snížená",J286,0)</f>
        <v>0</v>
      </c>
      <c r="BG286" s="142">
        <f>IF(N286="zákl. přenesená",J286,0)</f>
        <v>0</v>
      </c>
      <c r="BH286" s="142">
        <f>IF(N286="sníž. přenesená",J286,0)</f>
        <v>0</v>
      </c>
      <c r="BI286" s="142">
        <f>IF(N286="nulová",J286,0)</f>
        <v>0</v>
      </c>
      <c r="BJ286" s="16" t="s">
        <v>79</v>
      </c>
      <c r="BK286" s="142">
        <f>ROUND(I286*H286,2)</f>
        <v>0</v>
      </c>
      <c r="BL286" s="16" t="s">
        <v>311</v>
      </c>
      <c r="BM286" s="141" t="s">
        <v>524</v>
      </c>
    </row>
    <row r="287" spans="2:47" s="1" customFormat="1" ht="28.8">
      <c r="B287" s="31"/>
      <c r="D287" s="143" t="s">
        <v>219</v>
      </c>
      <c r="F287" s="144" t="s">
        <v>525</v>
      </c>
      <c r="I287" s="145"/>
      <c r="L287" s="31"/>
      <c r="M287" s="146"/>
      <c r="T287" s="52"/>
      <c r="AT287" s="16" t="s">
        <v>219</v>
      </c>
      <c r="AU287" s="16" t="s">
        <v>81</v>
      </c>
    </row>
    <row r="288" spans="2:47" s="1" customFormat="1" ht="10.2">
      <c r="B288" s="31"/>
      <c r="D288" s="147" t="s">
        <v>221</v>
      </c>
      <c r="F288" s="148" t="s">
        <v>526</v>
      </c>
      <c r="I288" s="145"/>
      <c r="L288" s="31"/>
      <c r="M288" s="146"/>
      <c r="T288" s="52"/>
      <c r="AT288" s="16" t="s">
        <v>221</v>
      </c>
      <c r="AU288" s="16" t="s">
        <v>81</v>
      </c>
    </row>
    <row r="289" spans="2:47" s="1" customFormat="1" ht="19.2">
      <c r="B289" s="31"/>
      <c r="D289" s="143" t="s">
        <v>315</v>
      </c>
      <c r="F289" s="166" t="s">
        <v>527</v>
      </c>
      <c r="I289" s="145"/>
      <c r="L289" s="31"/>
      <c r="M289" s="146"/>
      <c r="T289" s="52"/>
      <c r="AT289" s="16" t="s">
        <v>315</v>
      </c>
      <c r="AU289" s="16" t="s">
        <v>81</v>
      </c>
    </row>
    <row r="290" spans="2:51" s="12" customFormat="1" ht="10.2">
      <c r="B290" s="149"/>
      <c r="D290" s="143" t="s">
        <v>223</v>
      </c>
      <c r="E290" s="150" t="s">
        <v>19</v>
      </c>
      <c r="F290" s="151" t="s">
        <v>528</v>
      </c>
      <c r="H290" s="152">
        <v>7.53</v>
      </c>
      <c r="I290" s="153"/>
      <c r="L290" s="149"/>
      <c r="M290" s="154"/>
      <c r="T290" s="155"/>
      <c r="AT290" s="150" t="s">
        <v>223</v>
      </c>
      <c r="AU290" s="150" t="s">
        <v>81</v>
      </c>
      <c r="AV290" s="12" t="s">
        <v>81</v>
      </c>
      <c r="AW290" s="12" t="s">
        <v>33</v>
      </c>
      <c r="AX290" s="12" t="s">
        <v>79</v>
      </c>
      <c r="AY290" s="150" t="s">
        <v>210</v>
      </c>
    </row>
    <row r="291" spans="2:65" s="1" customFormat="1" ht="33" customHeight="1">
      <c r="B291" s="31"/>
      <c r="C291" s="130" t="s">
        <v>529</v>
      </c>
      <c r="D291" s="130" t="s">
        <v>212</v>
      </c>
      <c r="E291" s="131" t="s">
        <v>530</v>
      </c>
      <c r="F291" s="132" t="s">
        <v>531</v>
      </c>
      <c r="G291" s="133" t="s">
        <v>229</v>
      </c>
      <c r="H291" s="134">
        <v>3</v>
      </c>
      <c r="I291" s="135"/>
      <c r="J291" s="136">
        <f>ROUND(I291*H291,2)</f>
        <v>0</v>
      </c>
      <c r="K291" s="132" t="s">
        <v>216</v>
      </c>
      <c r="L291" s="31"/>
      <c r="M291" s="137" t="s">
        <v>19</v>
      </c>
      <c r="N291" s="138" t="s">
        <v>43</v>
      </c>
      <c r="P291" s="139">
        <f>O291*H291</f>
        <v>0</v>
      </c>
      <c r="Q291" s="139">
        <v>0.00116</v>
      </c>
      <c r="R291" s="139">
        <f>Q291*H291</f>
        <v>0.00348</v>
      </c>
      <c r="S291" s="139">
        <v>0</v>
      </c>
      <c r="T291" s="140">
        <f>S291*H291</f>
        <v>0</v>
      </c>
      <c r="AR291" s="141" t="s">
        <v>311</v>
      </c>
      <c r="AT291" s="141" t="s">
        <v>212</v>
      </c>
      <c r="AU291" s="141" t="s">
        <v>81</v>
      </c>
      <c r="AY291" s="16" t="s">
        <v>210</v>
      </c>
      <c r="BE291" s="142">
        <f>IF(N291="základní",J291,0)</f>
        <v>0</v>
      </c>
      <c r="BF291" s="142">
        <f>IF(N291="snížená",J291,0)</f>
        <v>0</v>
      </c>
      <c r="BG291" s="142">
        <f>IF(N291="zákl. přenesená",J291,0)</f>
        <v>0</v>
      </c>
      <c r="BH291" s="142">
        <f>IF(N291="sníž. přenesená",J291,0)</f>
        <v>0</v>
      </c>
      <c r="BI291" s="142">
        <f>IF(N291="nulová",J291,0)</f>
        <v>0</v>
      </c>
      <c r="BJ291" s="16" t="s">
        <v>79</v>
      </c>
      <c r="BK291" s="142">
        <f>ROUND(I291*H291,2)</f>
        <v>0</v>
      </c>
      <c r="BL291" s="16" t="s">
        <v>311</v>
      </c>
      <c r="BM291" s="141" t="s">
        <v>532</v>
      </c>
    </row>
    <row r="292" spans="2:47" s="1" customFormat="1" ht="28.8">
      <c r="B292" s="31"/>
      <c r="D292" s="143" t="s">
        <v>219</v>
      </c>
      <c r="F292" s="144" t="s">
        <v>533</v>
      </c>
      <c r="I292" s="145"/>
      <c r="L292" s="31"/>
      <c r="M292" s="146"/>
      <c r="T292" s="52"/>
      <c r="AT292" s="16" t="s">
        <v>219</v>
      </c>
      <c r="AU292" s="16" t="s">
        <v>81</v>
      </c>
    </row>
    <row r="293" spans="2:47" s="1" customFormat="1" ht="10.2">
      <c r="B293" s="31"/>
      <c r="D293" s="147" t="s">
        <v>221</v>
      </c>
      <c r="F293" s="148" t="s">
        <v>534</v>
      </c>
      <c r="I293" s="145"/>
      <c r="L293" s="31"/>
      <c r="M293" s="146"/>
      <c r="T293" s="52"/>
      <c r="AT293" s="16" t="s">
        <v>221</v>
      </c>
      <c r="AU293" s="16" t="s">
        <v>81</v>
      </c>
    </row>
    <row r="294" spans="2:51" s="12" customFormat="1" ht="10.2">
      <c r="B294" s="149"/>
      <c r="D294" s="143" t="s">
        <v>223</v>
      </c>
      <c r="E294" s="150" t="s">
        <v>19</v>
      </c>
      <c r="F294" s="151" t="s">
        <v>535</v>
      </c>
      <c r="H294" s="152">
        <v>3</v>
      </c>
      <c r="I294" s="153"/>
      <c r="L294" s="149"/>
      <c r="M294" s="154"/>
      <c r="T294" s="155"/>
      <c r="AT294" s="150" t="s">
        <v>223</v>
      </c>
      <c r="AU294" s="150" t="s">
        <v>81</v>
      </c>
      <c r="AV294" s="12" t="s">
        <v>81</v>
      </c>
      <c r="AW294" s="12" t="s">
        <v>33</v>
      </c>
      <c r="AX294" s="12" t="s">
        <v>79</v>
      </c>
      <c r="AY294" s="150" t="s">
        <v>210</v>
      </c>
    </row>
    <row r="295" spans="2:65" s="1" customFormat="1" ht="16.5" customHeight="1">
      <c r="B295" s="31"/>
      <c r="C295" s="156" t="s">
        <v>536</v>
      </c>
      <c r="D295" s="156" t="s">
        <v>240</v>
      </c>
      <c r="E295" s="157" t="s">
        <v>537</v>
      </c>
      <c r="F295" s="158" t="s">
        <v>538</v>
      </c>
      <c r="G295" s="159" t="s">
        <v>215</v>
      </c>
      <c r="H295" s="160">
        <v>0.06</v>
      </c>
      <c r="I295" s="161"/>
      <c r="J295" s="162">
        <f>ROUND(I295*H295,2)</f>
        <v>0</v>
      </c>
      <c r="K295" s="158" t="s">
        <v>216</v>
      </c>
      <c r="L295" s="163"/>
      <c r="M295" s="164" t="s">
        <v>19</v>
      </c>
      <c r="N295" s="165" t="s">
        <v>43</v>
      </c>
      <c r="P295" s="139">
        <f>O295*H295</f>
        <v>0</v>
      </c>
      <c r="Q295" s="139">
        <v>0.02</v>
      </c>
      <c r="R295" s="139">
        <f>Q295*H295</f>
        <v>0.0012</v>
      </c>
      <c r="S295" s="139">
        <v>0</v>
      </c>
      <c r="T295" s="140">
        <f>S295*H295</f>
        <v>0</v>
      </c>
      <c r="AR295" s="141" t="s">
        <v>405</v>
      </c>
      <c r="AT295" s="141" t="s">
        <v>240</v>
      </c>
      <c r="AU295" s="141" t="s">
        <v>81</v>
      </c>
      <c r="AY295" s="16" t="s">
        <v>210</v>
      </c>
      <c r="BE295" s="142">
        <f>IF(N295="základní",J295,0)</f>
        <v>0</v>
      </c>
      <c r="BF295" s="142">
        <f>IF(N295="snížená",J295,0)</f>
        <v>0</v>
      </c>
      <c r="BG295" s="142">
        <f>IF(N295="zákl. přenesená",J295,0)</f>
        <v>0</v>
      </c>
      <c r="BH295" s="142">
        <f>IF(N295="sníž. přenesená",J295,0)</f>
        <v>0</v>
      </c>
      <c r="BI295" s="142">
        <f>IF(N295="nulová",J295,0)</f>
        <v>0</v>
      </c>
      <c r="BJ295" s="16" t="s">
        <v>79</v>
      </c>
      <c r="BK295" s="142">
        <f>ROUND(I295*H295,2)</f>
        <v>0</v>
      </c>
      <c r="BL295" s="16" t="s">
        <v>311</v>
      </c>
      <c r="BM295" s="141" t="s">
        <v>539</v>
      </c>
    </row>
    <row r="296" spans="2:47" s="1" customFormat="1" ht="10.2">
      <c r="B296" s="31"/>
      <c r="D296" s="143" t="s">
        <v>219</v>
      </c>
      <c r="F296" s="144" t="s">
        <v>538</v>
      </c>
      <c r="I296" s="145"/>
      <c r="L296" s="31"/>
      <c r="M296" s="146"/>
      <c r="T296" s="52"/>
      <c r="AT296" s="16" t="s">
        <v>219</v>
      </c>
      <c r="AU296" s="16" t="s">
        <v>81</v>
      </c>
    </row>
    <row r="297" spans="2:51" s="12" customFormat="1" ht="10.2">
      <c r="B297" s="149"/>
      <c r="D297" s="143" t="s">
        <v>223</v>
      </c>
      <c r="E297" s="150" t="s">
        <v>19</v>
      </c>
      <c r="F297" s="151" t="s">
        <v>540</v>
      </c>
      <c r="H297" s="152">
        <v>0.06</v>
      </c>
      <c r="I297" s="153"/>
      <c r="L297" s="149"/>
      <c r="M297" s="154"/>
      <c r="T297" s="155"/>
      <c r="AT297" s="150" t="s">
        <v>223</v>
      </c>
      <c r="AU297" s="150" t="s">
        <v>81</v>
      </c>
      <c r="AV297" s="12" t="s">
        <v>81</v>
      </c>
      <c r="AW297" s="12" t="s">
        <v>33</v>
      </c>
      <c r="AX297" s="12" t="s">
        <v>79</v>
      </c>
      <c r="AY297" s="150" t="s">
        <v>210</v>
      </c>
    </row>
    <row r="298" spans="2:65" s="1" customFormat="1" ht="24.15" customHeight="1">
      <c r="B298" s="31"/>
      <c r="C298" s="130" t="s">
        <v>541</v>
      </c>
      <c r="D298" s="130" t="s">
        <v>212</v>
      </c>
      <c r="E298" s="131" t="s">
        <v>542</v>
      </c>
      <c r="F298" s="132" t="s">
        <v>543</v>
      </c>
      <c r="G298" s="133" t="s">
        <v>229</v>
      </c>
      <c r="H298" s="134">
        <v>101.199</v>
      </c>
      <c r="I298" s="135"/>
      <c r="J298" s="136">
        <f>ROUND(I298*H298,2)</f>
        <v>0</v>
      </c>
      <c r="K298" s="132" t="s">
        <v>216</v>
      </c>
      <c r="L298" s="31"/>
      <c r="M298" s="137" t="s">
        <v>19</v>
      </c>
      <c r="N298" s="138" t="s">
        <v>43</v>
      </c>
      <c r="P298" s="139">
        <f>O298*H298</f>
        <v>0</v>
      </c>
      <c r="Q298" s="139">
        <v>0</v>
      </c>
      <c r="R298" s="139">
        <f>Q298*H298</f>
        <v>0</v>
      </c>
      <c r="S298" s="139">
        <v>0</v>
      </c>
      <c r="T298" s="140">
        <f>S298*H298</f>
        <v>0</v>
      </c>
      <c r="AR298" s="141" t="s">
        <v>311</v>
      </c>
      <c r="AT298" s="141" t="s">
        <v>212</v>
      </c>
      <c r="AU298" s="141" t="s">
        <v>81</v>
      </c>
      <c r="AY298" s="16" t="s">
        <v>210</v>
      </c>
      <c r="BE298" s="142">
        <f>IF(N298="základní",J298,0)</f>
        <v>0</v>
      </c>
      <c r="BF298" s="142">
        <f>IF(N298="snížená",J298,0)</f>
        <v>0</v>
      </c>
      <c r="BG298" s="142">
        <f>IF(N298="zákl. přenesená",J298,0)</f>
        <v>0</v>
      </c>
      <c r="BH298" s="142">
        <f>IF(N298="sníž. přenesená",J298,0)</f>
        <v>0</v>
      </c>
      <c r="BI298" s="142">
        <f>IF(N298="nulová",J298,0)</f>
        <v>0</v>
      </c>
      <c r="BJ298" s="16" t="s">
        <v>79</v>
      </c>
      <c r="BK298" s="142">
        <f>ROUND(I298*H298,2)</f>
        <v>0</v>
      </c>
      <c r="BL298" s="16" t="s">
        <v>311</v>
      </c>
      <c r="BM298" s="141" t="s">
        <v>544</v>
      </c>
    </row>
    <row r="299" spans="2:47" s="1" customFormat="1" ht="28.8">
      <c r="B299" s="31"/>
      <c r="D299" s="143" t="s">
        <v>219</v>
      </c>
      <c r="F299" s="144" t="s">
        <v>545</v>
      </c>
      <c r="I299" s="145"/>
      <c r="L299" s="31"/>
      <c r="M299" s="146"/>
      <c r="T299" s="52"/>
      <c r="AT299" s="16" t="s">
        <v>219</v>
      </c>
      <c r="AU299" s="16" t="s">
        <v>81</v>
      </c>
    </row>
    <row r="300" spans="2:47" s="1" customFormat="1" ht="10.2">
      <c r="B300" s="31"/>
      <c r="D300" s="147" t="s">
        <v>221</v>
      </c>
      <c r="F300" s="148" t="s">
        <v>546</v>
      </c>
      <c r="I300" s="145"/>
      <c r="L300" s="31"/>
      <c r="M300" s="146"/>
      <c r="T300" s="52"/>
      <c r="AT300" s="16" t="s">
        <v>221</v>
      </c>
      <c r="AU300" s="16" t="s">
        <v>81</v>
      </c>
    </row>
    <row r="301" spans="2:51" s="12" customFormat="1" ht="10.2">
      <c r="B301" s="149"/>
      <c r="D301" s="143" t="s">
        <v>223</v>
      </c>
      <c r="E301" s="150" t="s">
        <v>19</v>
      </c>
      <c r="F301" s="151" t="s">
        <v>547</v>
      </c>
      <c r="H301" s="152">
        <v>101.199</v>
      </c>
      <c r="I301" s="153"/>
      <c r="L301" s="149"/>
      <c r="M301" s="154"/>
      <c r="T301" s="155"/>
      <c r="AT301" s="150" t="s">
        <v>223</v>
      </c>
      <c r="AU301" s="150" t="s">
        <v>81</v>
      </c>
      <c r="AV301" s="12" t="s">
        <v>81</v>
      </c>
      <c r="AW301" s="12" t="s">
        <v>33</v>
      </c>
      <c r="AX301" s="12" t="s">
        <v>79</v>
      </c>
      <c r="AY301" s="150" t="s">
        <v>210</v>
      </c>
    </row>
    <row r="302" spans="2:65" s="1" customFormat="1" ht="24.15" customHeight="1">
      <c r="B302" s="31"/>
      <c r="C302" s="156" t="s">
        <v>548</v>
      </c>
      <c r="D302" s="156" t="s">
        <v>240</v>
      </c>
      <c r="E302" s="157" t="s">
        <v>549</v>
      </c>
      <c r="F302" s="158" t="s">
        <v>550</v>
      </c>
      <c r="G302" s="159" t="s">
        <v>229</v>
      </c>
      <c r="H302" s="160">
        <v>106.259</v>
      </c>
      <c r="I302" s="161"/>
      <c r="J302" s="162">
        <f>ROUND(I302*H302,2)</f>
        <v>0</v>
      </c>
      <c r="K302" s="158" t="s">
        <v>216</v>
      </c>
      <c r="L302" s="163"/>
      <c r="M302" s="164" t="s">
        <v>19</v>
      </c>
      <c r="N302" s="165" t="s">
        <v>43</v>
      </c>
      <c r="P302" s="139">
        <f>O302*H302</f>
        <v>0</v>
      </c>
      <c r="Q302" s="139">
        <v>0.006</v>
      </c>
      <c r="R302" s="139">
        <f>Q302*H302</f>
        <v>0.6375540000000001</v>
      </c>
      <c r="S302" s="139">
        <v>0</v>
      </c>
      <c r="T302" s="140">
        <f>S302*H302</f>
        <v>0</v>
      </c>
      <c r="AR302" s="141" t="s">
        <v>405</v>
      </c>
      <c r="AT302" s="141" t="s">
        <v>240</v>
      </c>
      <c r="AU302" s="141" t="s">
        <v>81</v>
      </c>
      <c r="AY302" s="16" t="s">
        <v>210</v>
      </c>
      <c r="BE302" s="142">
        <f>IF(N302="základní",J302,0)</f>
        <v>0</v>
      </c>
      <c r="BF302" s="142">
        <f>IF(N302="snížená",J302,0)</f>
        <v>0</v>
      </c>
      <c r="BG302" s="142">
        <f>IF(N302="zákl. přenesená",J302,0)</f>
        <v>0</v>
      </c>
      <c r="BH302" s="142">
        <f>IF(N302="sníž. přenesená",J302,0)</f>
        <v>0</v>
      </c>
      <c r="BI302" s="142">
        <f>IF(N302="nulová",J302,0)</f>
        <v>0</v>
      </c>
      <c r="BJ302" s="16" t="s">
        <v>79</v>
      </c>
      <c r="BK302" s="142">
        <f>ROUND(I302*H302,2)</f>
        <v>0</v>
      </c>
      <c r="BL302" s="16" t="s">
        <v>311</v>
      </c>
      <c r="BM302" s="141" t="s">
        <v>551</v>
      </c>
    </row>
    <row r="303" spans="2:47" s="1" customFormat="1" ht="19.2">
      <c r="B303" s="31"/>
      <c r="D303" s="143" t="s">
        <v>219</v>
      </c>
      <c r="F303" s="144" t="s">
        <v>550</v>
      </c>
      <c r="I303" s="145"/>
      <c r="L303" s="31"/>
      <c r="M303" s="146"/>
      <c r="T303" s="52"/>
      <c r="AT303" s="16" t="s">
        <v>219</v>
      </c>
      <c r="AU303" s="16" t="s">
        <v>81</v>
      </c>
    </row>
    <row r="304" spans="2:51" s="12" customFormat="1" ht="10.2">
      <c r="B304" s="149"/>
      <c r="D304" s="143" t="s">
        <v>223</v>
      </c>
      <c r="F304" s="151" t="s">
        <v>552</v>
      </c>
      <c r="H304" s="152">
        <v>106.259</v>
      </c>
      <c r="I304" s="153"/>
      <c r="L304" s="149"/>
      <c r="M304" s="154"/>
      <c r="T304" s="155"/>
      <c r="AT304" s="150" t="s">
        <v>223</v>
      </c>
      <c r="AU304" s="150" t="s">
        <v>81</v>
      </c>
      <c r="AV304" s="12" t="s">
        <v>81</v>
      </c>
      <c r="AW304" s="12" t="s">
        <v>4</v>
      </c>
      <c r="AX304" s="12" t="s">
        <v>79</v>
      </c>
      <c r="AY304" s="150" t="s">
        <v>210</v>
      </c>
    </row>
    <row r="305" spans="2:65" s="1" customFormat="1" ht="24.15" customHeight="1">
      <c r="B305" s="31"/>
      <c r="C305" s="130" t="s">
        <v>553</v>
      </c>
      <c r="D305" s="130" t="s">
        <v>212</v>
      </c>
      <c r="E305" s="131" t="s">
        <v>554</v>
      </c>
      <c r="F305" s="132" t="s">
        <v>555</v>
      </c>
      <c r="G305" s="133" t="s">
        <v>332</v>
      </c>
      <c r="H305" s="134">
        <v>1.622</v>
      </c>
      <c r="I305" s="135"/>
      <c r="J305" s="136">
        <f>ROUND(I305*H305,2)</f>
        <v>0</v>
      </c>
      <c r="K305" s="132" t="s">
        <v>216</v>
      </c>
      <c r="L305" s="31"/>
      <c r="M305" s="137" t="s">
        <v>19</v>
      </c>
      <c r="N305" s="138" t="s">
        <v>43</v>
      </c>
      <c r="P305" s="139">
        <f>O305*H305</f>
        <v>0</v>
      </c>
      <c r="Q305" s="139">
        <v>0</v>
      </c>
      <c r="R305" s="139">
        <f>Q305*H305</f>
        <v>0</v>
      </c>
      <c r="S305" s="139">
        <v>0</v>
      </c>
      <c r="T305" s="140">
        <f>S305*H305</f>
        <v>0</v>
      </c>
      <c r="AR305" s="141" t="s">
        <v>311</v>
      </c>
      <c r="AT305" s="141" t="s">
        <v>212</v>
      </c>
      <c r="AU305" s="141" t="s">
        <v>81</v>
      </c>
      <c r="AY305" s="16" t="s">
        <v>210</v>
      </c>
      <c r="BE305" s="142">
        <f>IF(N305="základní",J305,0)</f>
        <v>0</v>
      </c>
      <c r="BF305" s="142">
        <f>IF(N305="snížená",J305,0)</f>
        <v>0</v>
      </c>
      <c r="BG305" s="142">
        <f>IF(N305="zákl. přenesená",J305,0)</f>
        <v>0</v>
      </c>
      <c r="BH305" s="142">
        <f>IF(N305="sníž. přenesená",J305,0)</f>
        <v>0</v>
      </c>
      <c r="BI305" s="142">
        <f>IF(N305="nulová",J305,0)</f>
        <v>0</v>
      </c>
      <c r="BJ305" s="16" t="s">
        <v>79</v>
      </c>
      <c r="BK305" s="142">
        <f>ROUND(I305*H305,2)</f>
        <v>0</v>
      </c>
      <c r="BL305" s="16" t="s">
        <v>311</v>
      </c>
      <c r="BM305" s="141" t="s">
        <v>556</v>
      </c>
    </row>
    <row r="306" spans="2:47" s="1" customFormat="1" ht="28.8">
      <c r="B306" s="31"/>
      <c r="D306" s="143" t="s">
        <v>219</v>
      </c>
      <c r="F306" s="144" t="s">
        <v>557</v>
      </c>
      <c r="I306" s="145"/>
      <c r="L306" s="31"/>
      <c r="M306" s="146"/>
      <c r="T306" s="52"/>
      <c r="AT306" s="16" t="s">
        <v>219</v>
      </c>
      <c r="AU306" s="16" t="s">
        <v>81</v>
      </c>
    </row>
    <row r="307" spans="2:47" s="1" customFormat="1" ht="10.2">
      <c r="B307" s="31"/>
      <c r="D307" s="147" t="s">
        <v>221</v>
      </c>
      <c r="F307" s="148" t="s">
        <v>558</v>
      </c>
      <c r="I307" s="145"/>
      <c r="L307" s="31"/>
      <c r="M307" s="146"/>
      <c r="T307" s="52"/>
      <c r="AT307" s="16" t="s">
        <v>221</v>
      </c>
      <c r="AU307" s="16" t="s">
        <v>81</v>
      </c>
    </row>
    <row r="308" spans="2:63" s="11" customFormat="1" ht="22.8" customHeight="1">
      <c r="B308" s="118"/>
      <c r="D308" s="119" t="s">
        <v>71</v>
      </c>
      <c r="E308" s="128" t="s">
        <v>559</v>
      </c>
      <c r="F308" s="128" t="s">
        <v>560</v>
      </c>
      <c r="I308" s="121"/>
      <c r="J308" s="129">
        <f>BK308</f>
        <v>0</v>
      </c>
      <c r="L308" s="118"/>
      <c r="M308" s="123"/>
      <c r="P308" s="124">
        <f>SUM(P309:P315)</f>
        <v>0</v>
      </c>
      <c r="R308" s="124">
        <f>SUM(R309:R315)</f>
        <v>0.0006912000000000001</v>
      </c>
      <c r="T308" s="125">
        <f>SUM(T309:T315)</f>
        <v>0</v>
      </c>
      <c r="AR308" s="119" t="s">
        <v>81</v>
      </c>
      <c r="AT308" s="126" t="s">
        <v>71</v>
      </c>
      <c r="AU308" s="126" t="s">
        <v>79</v>
      </c>
      <c r="AY308" s="119" t="s">
        <v>210</v>
      </c>
      <c r="BK308" s="127">
        <f>SUM(BK309:BK315)</f>
        <v>0</v>
      </c>
    </row>
    <row r="309" spans="2:65" s="1" customFormat="1" ht="24.15" customHeight="1">
      <c r="B309" s="31"/>
      <c r="C309" s="130" t="s">
        <v>561</v>
      </c>
      <c r="D309" s="130" t="s">
        <v>212</v>
      </c>
      <c r="E309" s="131" t="s">
        <v>562</v>
      </c>
      <c r="F309" s="132" t="s">
        <v>563</v>
      </c>
      <c r="G309" s="133" t="s">
        <v>229</v>
      </c>
      <c r="H309" s="134">
        <v>17.28</v>
      </c>
      <c r="I309" s="135"/>
      <c r="J309" s="136">
        <f>ROUND(I309*H309,2)</f>
        <v>0</v>
      </c>
      <c r="K309" s="132" t="s">
        <v>216</v>
      </c>
      <c r="L309" s="31"/>
      <c r="M309" s="137" t="s">
        <v>19</v>
      </c>
      <c r="N309" s="138" t="s">
        <v>43</v>
      </c>
      <c r="P309" s="139">
        <f>O309*H309</f>
        <v>0</v>
      </c>
      <c r="Q309" s="139">
        <v>4E-05</v>
      </c>
      <c r="R309" s="139">
        <f>Q309*H309</f>
        <v>0.0006912000000000001</v>
      </c>
      <c r="S309" s="139">
        <v>0</v>
      </c>
      <c r="T309" s="140">
        <f>S309*H309</f>
        <v>0</v>
      </c>
      <c r="AR309" s="141" t="s">
        <v>311</v>
      </c>
      <c r="AT309" s="141" t="s">
        <v>212</v>
      </c>
      <c r="AU309" s="141" t="s">
        <v>81</v>
      </c>
      <c r="AY309" s="16" t="s">
        <v>210</v>
      </c>
      <c r="BE309" s="142">
        <f>IF(N309="základní",J309,0)</f>
        <v>0</v>
      </c>
      <c r="BF309" s="142">
        <f>IF(N309="snížená",J309,0)</f>
        <v>0</v>
      </c>
      <c r="BG309" s="142">
        <f>IF(N309="zákl. přenesená",J309,0)</f>
        <v>0</v>
      </c>
      <c r="BH309" s="142">
        <f>IF(N309="sníž. přenesená",J309,0)</f>
        <v>0</v>
      </c>
      <c r="BI309" s="142">
        <f>IF(N309="nulová",J309,0)</f>
        <v>0</v>
      </c>
      <c r="BJ309" s="16" t="s">
        <v>79</v>
      </c>
      <c r="BK309" s="142">
        <f>ROUND(I309*H309,2)</f>
        <v>0</v>
      </c>
      <c r="BL309" s="16" t="s">
        <v>311</v>
      </c>
      <c r="BM309" s="141" t="s">
        <v>564</v>
      </c>
    </row>
    <row r="310" spans="2:47" s="1" customFormat="1" ht="19.2">
      <c r="B310" s="31"/>
      <c r="D310" s="143" t="s">
        <v>219</v>
      </c>
      <c r="F310" s="144" t="s">
        <v>565</v>
      </c>
      <c r="I310" s="145"/>
      <c r="L310" s="31"/>
      <c r="M310" s="146"/>
      <c r="T310" s="52"/>
      <c r="AT310" s="16" t="s">
        <v>219</v>
      </c>
      <c r="AU310" s="16" t="s">
        <v>81</v>
      </c>
    </row>
    <row r="311" spans="2:47" s="1" customFormat="1" ht="10.2">
      <c r="B311" s="31"/>
      <c r="D311" s="147" t="s">
        <v>221</v>
      </c>
      <c r="F311" s="148" t="s">
        <v>566</v>
      </c>
      <c r="I311" s="145"/>
      <c r="L311" s="31"/>
      <c r="M311" s="146"/>
      <c r="T311" s="52"/>
      <c r="AT311" s="16" t="s">
        <v>221</v>
      </c>
      <c r="AU311" s="16" t="s">
        <v>81</v>
      </c>
    </row>
    <row r="312" spans="2:47" s="1" customFormat="1" ht="76.8">
      <c r="B312" s="31"/>
      <c r="D312" s="143" t="s">
        <v>315</v>
      </c>
      <c r="F312" s="166" t="s">
        <v>567</v>
      </c>
      <c r="I312" s="145"/>
      <c r="L312" s="31"/>
      <c r="M312" s="146"/>
      <c r="T312" s="52"/>
      <c r="AT312" s="16" t="s">
        <v>315</v>
      </c>
      <c r="AU312" s="16" t="s">
        <v>81</v>
      </c>
    </row>
    <row r="313" spans="2:51" s="12" customFormat="1" ht="10.2">
      <c r="B313" s="149"/>
      <c r="D313" s="143" t="s">
        <v>223</v>
      </c>
      <c r="E313" s="150" t="s">
        <v>19</v>
      </c>
      <c r="F313" s="151" t="s">
        <v>568</v>
      </c>
      <c r="H313" s="152">
        <v>17.28</v>
      </c>
      <c r="I313" s="153"/>
      <c r="L313" s="149"/>
      <c r="M313" s="154"/>
      <c r="T313" s="155"/>
      <c r="AT313" s="150" t="s">
        <v>223</v>
      </c>
      <c r="AU313" s="150" t="s">
        <v>81</v>
      </c>
      <c r="AV313" s="12" t="s">
        <v>81</v>
      </c>
      <c r="AW313" s="12" t="s">
        <v>33</v>
      </c>
      <c r="AX313" s="12" t="s">
        <v>79</v>
      </c>
      <c r="AY313" s="150" t="s">
        <v>210</v>
      </c>
    </row>
    <row r="314" spans="2:65" s="1" customFormat="1" ht="16.5" customHeight="1">
      <c r="B314" s="31"/>
      <c r="C314" s="156" t="s">
        <v>569</v>
      </c>
      <c r="D314" s="156" t="s">
        <v>240</v>
      </c>
      <c r="E314" s="157" t="s">
        <v>570</v>
      </c>
      <c r="F314" s="158" t="s">
        <v>19</v>
      </c>
      <c r="G314" s="159" t="s">
        <v>229</v>
      </c>
      <c r="H314" s="160">
        <v>17.28</v>
      </c>
      <c r="I314" s="161"/>
      <c r="J314" s="162">
        <f>ROUND(I314*H314,2)</f>
        <v>0</v>
      </c>
      <c r="K314" s="158" t="s">
        <v>19</v>
      </c>
      <c r="L314" s="163"/>
      <c r="M314" s="164" t="s">
        <v>19</v>
      </c>
      <c r="N314" s="165" t="s">
        <v>43</v>
      </c>
      <c r="P314" s="139">
        <f>O314*H314</f>
        <v>0</v>
      </c>
      <c r="Q314" s="139">
        <v>0</v>
      </c>
      <c r="R314" s="139">
        <f>Q314*H314</f>
        <v>0</v>
      </c>
      <c r="S314" s="139">
        <v>0</v>
      </c>
      <c r="T314" s="140">
        <f>S314*H314</f>
        <v>0</v>
      </c>
      <c r="AR314" s="141" t="s">
        <v>405</v>
      </c>
      <c r="AT314" s="141" t="s">
        <v>240</v>
      </c>
      <c r="AU314" s="141" t="s">
        <v>81</v>
      </c>
      <c r="AY314" s="16" t="s">
        <v>210</v>
      </c>
      <c r="BE314" s="142">
        <f>IF(N314="základní",J314,0)</f>
        <v>0</v>
      </c>
      <c r="BF314" s="142">
        <f>IF(N314="snížená",J314,0)</f>
        <v>0</v>
      </c>
      <c r="BG314" s="142">
        <f>IF(N314="zákl. přenesená",J314,0)</f>
        <v>0</v>
      </c>
      <c r="BH314" s="142">
        <f>IF(N314="sníž. přenesená",J314,0)</f>
        <v>0</v>
      </c>
      <c r="BI314" s="142">
        <f>IF(N314="nulová",J314,0)</f>
        <v>0</v>
      </c>
      <c r="BJ314" s="16" t="s">
        <v>79</v>
      </c>
      <c r="BK314" s="142">
        <f>ROUND(I314*H314,2)</f>
        <v>0</v>
      </c>
      <c r="BL314" s="16" t="s">
        <v>311</v>
      </c>
      <c r="BM314" s="141" t="s">
        <v>571</v>
      </c>
    </row>
    <row r="315" spans="2:47" s="1" customFormat="1" ht="10.2">
      <c r="B315" s="31"/>
      <c r="D315" s="143" t="s">
        <v>219</v>
      </c>
      <c r="F315" s="144" t="s">
        <v>572</v>
      </c>
      <c r="I315" s="145"/>
      <c r="L315" s="31"/>
      <c r="M315" s="146"/>
      <c r="T315" s="52"/>
      <c r="AT315" s="16" t="s">
        <v>219</v>
      </c>
      <c r="AU315" s="16" t="s">
        <v>81</v>
      </c>
    </row>
    <row r="316" spans="2:63" s="11" customFormat="1" ht="22.8" customHeight="1">
      <c r="B316" s="118"/>
      <c r="D316" s="119" t="s">
        <v>71</v>
      </c>
      <c r="E316" s="128" t="s">
        <v>573</v>
      </c>
      <c r="F316" s="128" t="s">
        <v>574</v>
      </c>
      <c r="I316" s="121"/>
      <c r="J316" s="129">
        <f>BK316</f>
        <v>0</v>
      </c>
      <c r="L316" s="118"/>
      <c r="M316" s="123"/>
      <c r="P316" s="124">
        <f>SUM(P317:P337)</f>
        <v>0</v>
      </c>
      <c r="R316" s="124">
        <f>SUM(R317:R337)</f>
        <v>0.00162</v>
      </c>
      <c r="T316" s="125">
        <f>SUM(T317:T337)</f>
        <v>0</v>
      </c>
      <c r="AR316" s="119" t="s">
        <v>81</v>
      </c>
      <c r="AT316" s="126" t="s">
        <v>71</v>
      </c>
      <c r="AU316" s="126" t="s">
        <v>79</v>
      </c>
      <c r="AY316" s="119" t="s">
        <v>210</v>
      </c>
      <c r="BK316" s="127">
        <f>SUM(BK317:BK337)</f>
        <v>0</v>
      </c>
    </row>
    <row r="317" spans="2:65" s="1" customFormat="1" ht="24.15" customHeight="1">
      <c r="B317" s="31"/>
      <c r="C317" s="130" t="s">
        <v>575</v>
      </c>
      <c r="D317" s="130" t="s">
        <v>212</v>
      </c>
      <c r="E317" s="131" t="s">
        <v>576</v>
      </c>
      <c r="F317" s="132" t="s">
        <v>577</v>
      </c>
      <c r="G317" s="133" t="s">
        <v>578</v>
      </c>
      <c r="H317" s="134">
        <v>1</v>
      </c>
      <c r="I317" s="135"/>
      <c r="J317" s="136">
        <f>ROUND(I317*H317,2)</f>
        <v>0</v>
      </c>
      <c r="K317" s="132" t="s">
        <v>216</v>
      </c>
      <c r="L317" s="31"/>
      <c r="M317" s="137" t="s">
        <v>19</v>
      </c>
      <c r="N317" s="138" t="s">
        <v>43</v>
      </c>
      <c r="P317" s="139">
        <f>O317*H317</f>
        <v>0</v>
      </c>
      <c r="Q317" s="139">
        <v>0.00052</v>
      </c>
      <c r="R317" s="139">
        <f>Q317*H317</f>
        <v>0.00052</v>
      </c>
      <c r="S317" s="139">
        <v>0</v>
      </c>
      <c r="T317" s="140">
        <f>S317*H317</f>
        <v>0</v>
      </c>
      <c r="AR317" s="141" t="s">
        <v>311</v>
      </c>
      <c r="AT317" s="141" t="s">
        <v>212</v>
      </c>
      <c r="AU317" s="141" t="s">
        <v>81</v>
      </c>
      <c r="AY317" s="16" t="s">
        <v>210</v>
      </c>
      <c r="BE317" s="142">
        <f>IF(N317="základní",J317,0)</f>
        <v>0</v>
      </c>
      <c r="BF317" s="142">
        <f>IF(N317="snížená",J317,0)</f>
        <v>0</v>
      </c>
      <c r="BG317" s="142">
        <f>IF(N317="zákl. přenesená",J317,0)</f>
        <v>0</v>
      </c>
      <c r="BH317" s="142">
        <f>IF(N317="sníž. přenesená",J317,0)</f>
        <v>0</v>
      </c>
      <c r="BI317" s="142">
        <f>IF(N317="nulová",J317,0)</f>
        <v>0</v>
      </c>
      <c r="BJ317" s="16" t="s">
        <v>79</v>
      </c>
      <c r="BK317" s="142">
        <f>ROUND(I317*H317,2)</f>
        <v>0</v>
      </c>
      <c r="BL317" s="16" t="s">
        <v>311</v>
      </c>
      <c r="BM317" s="141" t="s">
        <v>579</v>
      </c>
    </row>
    <row r="318" spans="2:47" s="1" customFormat="1" ht="19.2">
      <c r="B318" s="31"/>
      <c r="D318" s="143" t="s">
        <v>219</v>
      </c>
      <c r="F318" s="144" t="s">
        <v>577</v>
      </c>
      <c r="I318" s="145"/>
      <c r="L318" s="31"/>
      <c r="M318" s="146"/>
      <c r="T318" s="52"/>
      <c r="AT318" s="16" t="s">
        <v>219</v>
      </c>
      <c r="AU318" s="16" t="s">
        <v>81</v>
      </c>
    </row>
    <row r="319" spans="2:47" s="1" customFormat="1" ht="10.2">
      <c r="B319" s="31"/>
      <c r="D319" s="147" t="s">
        <v>221</v>
      </c>
      <c r="F319" s="148" t="s">
        <v>580</v>
      </c>
      <c r="I319" s="145"/>
      <c r="L319" s="31"/>
      <c r="M319" s="146"/>
      <c r="T319" s="52"/>
      <c r="AT319" s="16" t="s">
        <v>221</v>
      </c>
      <c r="AU319" s="16" t="s">
        <v>81</v>
      </c>
    </row>
    <row r="320" spans="2:65" s="1" customFormat="1" ht="24.15" customHeight="1">
      <c r="B320" s="31"/>
      <c r="C320" s="130" t="s">
        <v>581</v>
      </c>
      <c r="D320" s="130" t="s">
        <v>212</v>
      </c>
      <c r="E320" s="131" t="s">
        <v>582</v>
      </c>
      <c r="F320" s="132" t="s">
        <v>583</v>
      </c>
      <c r="G320" s="133" t="s">
        <v>578</v>
      </c>
      <c r="H320" s="134">
        <v>1</v>
      </c>
      <c r="I320" s="135"/>
      <c r="J320" s="136">
        <f>ROUND(I320*H320,2)</f>
        <v>0</v>
      </c>
      <c r="K320" s="132" t="s">
        <v>19</v>
      </c>
      <c r="L320" s="31"/>
      <c r="M320" s="137" t="s">
        <v>19</v>
      </c>
      <c r="N320" s="138" t="s">
        <v>43</v>
      </c>
      <c r="P320" s="139">
        <f>O320*H320</f>
        <v>0</v>
      </c>
      <c r="Q320" s="139">
        <v>0.0011</v>
      </c>
      <c r="R320" s="139">
        <f>Q320*H320</f>
        <v>0.0011</v>
      </c>
      <c r="S320" s="139">
        <v>0</v>
      </c>
      <c r="T320" s="140">
        <f>S320*H320</f>
        <v>0</v>
      </c>
      <c r="AR320" s="141" t="s">
        <v>311</v>
      </c>
      <c r="AT320" s="141" t="s">
        <v>212</v>
      </c>
      <c r="AU320" s="141" t="s">
        <v>81</v>
      </c>
      <c r="AY320" s="16" t="s">
        <v>210</v>
      </c>
      <c r="BE320" s="142">
        <f>IF(N320="základní",J320,0)</f>
        <v>0</v>
      </c>
      <c r="BF320" s="142">
        <f>IF(N320="snížená",J320,0)</f>
        <v>0</v>
      </c>
      <c r="BG320" s="142">
        <f>IF(N320="zákl. přenesená",J320,0)</f>
        <v>0</v>
      </c>
      <c r="BH320" s="142">
        <f>IF(N320="sníž. přenesená",J320,0)</f>
        <v>0</v>
      </c>
      <c r="BI320" s="142">
        <f>IF(N320="nulová",J320,0)</f>
        <v>0</v>
      </c>
      <c r="BJ320" s="16" t="s">
        <v>79</v>
      </c>
      <c r="BK320" s="142">
        <f>ROUND(I320*H320,2)</f>
        <v>0</v>
      </c>
      <c r="BL320" s="16" t="s">
        <v>311</v>
      </c>
      <c r="BM320" s="141" t="s">
        <v>584</v>
      </c>
    </row>
    <row r="321" spans="2:47" s="1" customFormat="1" ht="10.2">
      <c r="B321" s="31"/>
      <c r="D321" s="143" t="s">
        <v>219</v>
      </c>
      <c r="F321" s="144" t="s">
        <v>583</v>
      </c>
      <c r="I321" s="145"/>
      <c r="L321" s="31"/>
      <c r="M321" s="146"/>
      <c r="T321" s="52"/>
      <c r="AT321" s="16" t="s">
        <v>219</v>
      </c>
      <c r="AU321" s="16" t="s">
        <v>81</v>
      </c>
    </row>
    <row r="322" spans="2:65" s="1" customFormat="1" ht="16.5" customHeight="1">
      <c r="B322" s="31"/>
      <c r="C322" s="130" t="s">
        <v>585</v>
      </c>
      <c r="D322" s="130" t="s">
        <v>212</v>
      </c>
      <c r="E322" s="131" t="s">
        <v>586</v>
      </c>
      <c r="F322" s="132" t="s">
        <v>587</v>
      </c>
      <c r="G322" s="133" t="s">
        <v>297</v>
      </c>
      <c r="H322" s="134">
        <v>1</v>
      </c>
      <c r="I322" s="135"/>
      <c r="J322" s="136">
        <f>ROUND(I322*H322,2)</f>
        <v>0</v>
      </c>
      <c r="K322" s="132" t="s">
        <v>19</v>
      </c>
      <c r="L322" s="31"/>
      <c r="M322" s="137" t="s">
        <v>19</v>
      </c>
      <c r="N322" s="138" t="s">
        <v>43</v>
      </c>
      <c r="P322" s="139">
        <f>O322*H322</f>
        <v>0</v>
      </c>
      <c r="Q322" s="139">
        <v>0</v>
      </c>
      <c r="R322" s="139">
        <f>Q322*H322</f>
        <v>0</v>
      </c>
      <c r="S322" s="139">
        <v>0</v>
      </c>
      <c r="T322" s="140">
        <f>S322*H322</f>
        <v>0</v>
      </c>
      <c r="AR322" s="141" t="s">
        <v>311</v>
      </c>
      <c r="AT322" s="141" t="s">
        <v>212</v>
      </c>
      <c r="AU322" s="141" t="s">
        <v>81</v>
      </c>
      <c r="AY322" s="16" t="s">
        <v>210</v>
      </c>
      <c r="BE322" s="142">
        <f>IF(N322="základní",J322,0)</f>
        <v>0</v>
      </c>
      <c r="BF322" s="142">
        <f>IF(N322="snížená",J322,0)</f>
        <v>0</v>
      </c>
      <c r="BG322" s="142">
        <f>IF(N322="zákl. přenesená",J322,0)</f>
        <v>0</v>
      </c>
      <c r="BH322" s="142">
        <f>IF(N322="sníž. přenesená",J322,0)</f>
        <v>0</v>
      </c>
      <c r="BI322" s="142">
        <f>IF(N322="nulová",J322,0)</f>
        <v>0</v>
      </c>
      <c r="BJ322" s="16" t="s">
        <v>79</v>
      </c>
      <c r="BK322" s="142">
        <f>ROUND(I322*H322,2)</f>
        <v>0</v>
      </c>
      <c r="BL322" s="16" t="s">
        <v>311</v>
      </c>
      <c r="BM322" s="141" t="s">
        <v>588</v>
      </c>
    </row>
    <row r="323" spans="2:47" s="1" customFormat="1" ht="10.2">
      <c r="B323" s="31"/>
      <c r="D323" s="143" t="s">
        <v>219</v>
      </c>
      <c r="F323" s="144" t="s">
        <v>587</v>
      </c>
      <c r="I323" s="145"/>
      <c r="L323" s="31"/>
      <c r="M323" s="146"/>
      <c r="T323" s="52"/>
      <c r="AT323" s="16" t="s">
        <v>219</v>
      </c>
      <c r="AU323" s="16" t="s">
        <v>81</v>
      </c>
    </row>
    <row r="324" spans="2:65" s="1" customFormat="1" ht="16.5" customHeight="1">
      <c r="B324" s="31"/>
      <c r="C324" s="130" t="s">
        <v>589</v>
      </c>
      <c r="D324" s="130" t="s">
        <v>212</v>
      </c>
      <c r="E324" s="131" t="s">
        <v>590</v>
      </c>
      <c r="F324" s="132" t="s">
        <v>591</v>
      </c>
      <c r="G324" s="133" t="s">
        <v>297</v>
      </c>
      <c r="H324" s="134">
        <v>1</v>
      </c>
      <c r="I324" s="135"/>
      <c r="J324" s="136">
        <f>ROUND(I324*H324,2)</f>
        <v>0</v>
      </c>
      <c r="K324" s="132" t="s">
        <v>19</v>
      </c>
      <c r="L324" s="31"/>
      <c r="M324" s="137" t="s">
        <v>19</v>
      </c>
      <c r="N324" s="138" t="s">
        <v>43</v>
      </c>
      <c r="P324" s="139">
        <f>O324*H324</f>
        <v>0</v>
      </c>
      <c r="Q324" s="139">
        <v>0</v>
      </c>
      <c r="R324" s="139">
        <f>Q324*H324</f>
        <v>0</v>
      </c>
      <c r="S324" s="139">
        <v>0</v>
      </c>
      <c r="T324" s="140">
        <f>S324*H324</f>
        <v>0</v>
      </c>
      <c r="AR324" s="141" t="s">
        <v>311</v>
      </c>
      <c r="AT324" s="141" t="s">
        <v>212</v>
      </c>
      <c r="AU324" s="141" t="s">
        <v>81</v>
      </c>
      <c r="AY324" s="16" t="s">
        <v>210</v>
      </c>
      <c r="BE324" s="142">
        <f>IF(N324="základní",J324,0)</f>
        <v>0</v>
      </c>
      <c r="BF324" s="142">
        <f>IF(N324="snížená",J324,0)</f>
        <v>0</v>
      </c>
      <c r="BG324" s="142">
        <f>IF(N324="zákl. přenesená",J324,0)</f>
        <v>0</v>
      </c>
      <c r="BH324" s="142">
        <f>IF(N324="sníž. přenesená",J324,0)</f>
        <v>0</v>
      </c>
      <c r="BI324" s="142">
        <f>IF(N324="nulová",J324,0)</f>
        <v>0</v>
      </c>
      <c r="BJ324" s="16" t="s">
        <v>79</v>
      </c>
      <c r="BK324" s="142">
        <f>ROUND(I324*H324,2)</f>
        <v>0</v>
      </c>
      <c r="BL324" s="16" t="s">
        <v>311</v>
      </c>
      <c r="BM324" s="141" t="s">
        <v>592</v>
      </c>
    </row>
    <row r="325" spans="2:47" s="1" customFormat="1" ht="10.2">
      <c r="B325" s="31"/>
      <c r="D325" s="143" t="s">
        <v>219</v>
      </c>
      <c r="F325" s="144" t="s">
        <v>591</v>
      </c>
      <c r="I325" s="145"/>
      <c r="L325" s="31"/>
      <c r="M325" s="146"/>
      <c r="T325" s="52"/>
      <c r="AT325" s="16" t="s">
        <v>219</v>
      </c>
      <c r="AU325" s="16" t="s">
        <v>81</v>
      </c>
    </row>
    <row r="326" spans="2:65" s="1" customFormat="1" ht="16.5" customHeight="1">
      <c r="B326" s="31"/>
      <c r="C326" s="130" t="s">
        <v>593</v>
      </c>
      <c r="D326" s="130" t="s">
        <v>212</v>
      </c>
      <c r="E326" s="131" t="s">
        <v>594</v>
      </c>
      <c r="F326" s="132" t="s">
        <v>595</v>
      </c>
      <c r="G326" s="133" t="s">
        <v>297</v>
      </c>
      <c r="H326" s="134">
        <v>1</v>
      </c>
      <c r="I326" s="135"/>
      <c r="J326" s="136">
        <f>ROUND(I326*H326,2)</f>
        <v>0</v>
      </c>
      <c r="K326" s="132" t="s">
        <v>19</v>
      </c>
      <c r="L326" s="31"/>
      <c r="M326" s="137" t="s">
        <v>19</v>
      </c>
      <c r="N326" s="138" t="s">
        <v>43</v>
      </c>
      <c r="P326" s="139">
        <f>O326*H326</f>
        <v>0</v>
      </c>
      <c r="Q326" s="139">
        <v>0</v>
      </c>
      <c r="R326" s="139">
        <f>Q326*H326</f>
        <v>0</v>
      </c>
      <c r="S326" s="139">
        <v>0</v>
      </c>
      <c r="T326" s="140">
        <f>S326*H326</f>
        <v>0</v>
      </c>
      <c r="AR326" s="141" t="s">
        <v>311</v>
      </c>
      <c r="AT326" s="141" t="s">
        <v>212</v>
      </c>
      <c r="AU326" s="141" t="s">
        <v>81</v>
      </c>
      <c r="AY326" s="16" t="s">
        <v>210</v>
      </c>
      <c r="BE326" s="142">
        <f>IF(N326="základní",J326,0)</f>
        <v>0</v>
      </c>
      <c r="BF326" s="142">
        <f>IF(N326="snížená",J326,0)</f>
        <v>0</v>
      </c>
      <c r="BG326" s="142">
        <f>IF(N326="zákl. přenesená",J326,0)</f>
        <v>0</v>
      </c>
      <c r="BH326" s="142">
        <f>IF(N326="sníž. přenesená",J326,0)</f>
        <v>0</v>
      </c>
      <c r="BI326" s="142">
        <f>IF(N326="nulová",J326,0)</f>
        <v>0</v>
      </c>
      <c r="BJ326" s="16" t="s">
        <v>79</v>
      </c>
      <c r="BK326" s="142">
        <f>ROUND(I326*H326,2)</f>
        <v>0</v>
      </c>
      <c r="BL326" s="16" t="s">
        <v>311</v>
      </c>
      <c r="BM326" s="141" t="s">
        <v>596</v>
      </c>
    </row>
    <row r="327" spans="2:47" s="1" customFormat="1" ht="10.2">
      <c r="B327" s="31"/>
      <c r="D327" s="143" t="s">
        <v>219</v>
      </c>
      <c r="F327" s="144" t="s">
        <v>595</v>
      </c>
      <c r="I327" s="145"/>
      <c r="L327" s="31"/>
      <c r="M327" s="146"/>
      <c r="T327" s="52"/>
      <c r="AT327" s="16" t="s">
        <v>219</v>
      </c>
      <c r="AU327" s="16" t="s">
        <v>81</v>
      </c>
    </row>
    <row r="328" spans="2:65" s="1" customFormat="1" ht="16.5" customHeight="1">
      <c r="B328" s="31"/>
      <c r="C328" s="130" t="s">
        <v>597</v>
      </c>
      <c r="D328" s="130" t="s">
        <v>212</v>
      </c>
      <c r="E328" s="131" t="s">
        <v>598</v>
      </c>
      <c r="F328" s="132" t="s">
        <v>599</v>
      </c>
      <c r="G328" s="133" t="s">
        <v>297</v>
      </c>
      <c r="H328" s="134">
        <v>2</v>
      </c>
      <c r="I328" s="135"/>
      <c r="J328" s="136">
        <f>ROUND(I328*H328,2)</f>
        <v>0</v>
      </c>
      <c r="K328" s="132" t="s">
        <v>19</v>
      </c>
      <c r="L328" s="31"/>
      <c r="M328" s="137" t="s">
        <v>19</v>
      </c>
      <c r="N328" s="138" t="s">
        <v>43</v>
      </c>
      <c r="P328" s="139">
        <f>O328*H328</f>
        <v>0</v>
      </c>
      <c r="Q328" s="139">
        <v>0</v>
      </c>
      <c r="R328" s="139">
        <f>Q328*H328</f>
        <v>0</v>
      </c>
      <c r="S328" s="139">
        <v>0</v>
      </c>
      <c r="T328" s="140">
        <f>S328*H328</f>
        <v>0</v>
      </c>
      <c r="AR328" s="141" t="s">
        <v>311</v>
      </c>
      <c r="AT328" s="141" t="s">
        <v>212</v>
      </c>
      <c r="AU328" s="141" t="s">
        <v>81</v>
      </c>
      <c r="AY328" s="16" t="s">
        <v>210</v>
      </c>
      <c r="BE328" s="142">
        <f>IF(N328="základní",J328,0)</f>
        <v>0</v>
      </c>
      <c r="BF328" s="142">
        <f>IF(N328="snížená",J328,0)</f>
        <v>0</v>
      </c>
      <c r="BG328" s="142">
        <f>IF(N328="zákl. přenesená",J328,0)</f>
        <v>0</v>
      </c>
      <c r="BH328" s="142">
        <f>IF(N328="sníž. přenesená",J328,0)</f>
        <v>0</v>
      </c>
      <c r="BI328" s="142">
        <f>IF(N328="nulová",J328,0)</f>
        <v>0</v>
      </c>
      <c r="BJ328" s="16" t="s">
        <v>79</v>
      </c>
      <c r="BK328" s="142">
        <f>ROUND(I328*H328,2)</f>
        <v>0</v>
      </c>
      <c r="BL328" s="16" t="s">
        <v>311</v>
      </c>
      <c r="BM328" s="141" t="s">
        <v>600</v>
      </c>
    </row>
    <row r="329" spans="2:47" s="1" customFormat="1" ht="10.2">
      <c r="B329" s="31"/>
      <c r="D329" s="143" t="s">
        <v>219</v>
      </c>
      <c r="F329" s="144" t="s">
        <v>599</v>
      </c>
      <c r="I329" s="145"/>
      <c r="L329" s="31"/>
      <c r="M329" s="146"/>
      <c r="T329" s="52"/>
      <c r="AT329" s="16" t="s">
        <v>219</v>
      </c>
      <c r="AU329" s="16" t="s">
        <v>81</v>
      </c>
    </row>
    <row r="330" spans="2:65" s="1" customFormat="1" ht="16.5" customHeight="1">
      <c r="B330" s="31"/>
      <c r="C330" s="130" t="s">
        <v>601</v>
      </c>
      <c r="D330" s="130" t="s">
        <v>212</v>
      </c>
      <c r="E330" s="131" t="s">
        <v>602</v>
      </c>
      <c r="F330" s="132" t="s">
        <v>603</v>
      </c>
      <c r="G330" s="133" t="s">
        <v>297</v>
      </c>
      <c r="H330" s="134">
        <v>1</v>
      </c>
      <c r="I330" s="135"/>
      <c r="J330" s="136">
        <f>ROUND(I330*H330,2)</f>
        <v>0</v>
      </c>
      <c r="K330" s="132" t="s">
        <v>19</v>
      </c>
      <c r="L330" s="31"/>
      <c r="M330" s="137" t="s">
        <v>19</v>
      </c>
      <c r="N330" s="138" t="s">
        <v>43</v>
      </c>
      <c r="P330" s="139">
        <f>O330*H330</f>
        <v>0</v>
      </c>
      <c r="Q330" s="139">
        <v>0</v>
      </c>
      <c r="R330" s="139">
        <f>Q330*H330</f>
        <v>0</v>
      </c>
      <c r="S330" s="139">
        <v>0</v>
      </c>
      <c r="T330" s="140">
        <f>S330*H330</f>
        <v>0</v>
      </c>
      <c r="AR330" s="141" t="s">
        <v>311</v>
      </c>
      <c r="AT330" s="141" t="s">
        <v>212</v>
      </c>
      <c r="AU330" s="141" t="s">
        <v>81</v>
      </c>
      <c r="AY330" s="16" t="s">
        <v>210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6" t="s">
        <v>79</v>
      </c>
      <c r="BK330" s="142">
        <f>ROUND(I330*H330,2)</f>
        <v>0</v>
      </c>
      <c r="BL330" s="16" t="s">
        <v>311</v>
      </c>
      <c r="BM330" s="141" t="s">
        <v>604</v>
      </c>
    </row>
    <row r="331" spans="2:47" s="1" customFormat="1" ht="10.2">
      <c r="B331" s="31"/>
      <c r="D331" s="143" t="s">
        <v>219</v>
      </c>
      <c r="F331" s="144" t="s">
        <v>603</v>
      </c>
      <c r="I331" s="145"/>
      <c r="L331" s="31"/>
      <c r="M331" s="146"/>
      <c r="T331" s="52"/>
      <c r="AT331" s="16" t="s">
        <v>219</v>
      </c>
      <c r="AU331" s="16" t="s">
        <v>81</v>
      </c>
    </row>
    <row r="332" spans="2:65" s="1" customFormat="1" ht="16.5" customHeight="1">
      <c r="B332" s="31"/>
      <c r="C332" s="130" t="s">
        <v>605</v>
      </c>
      <c r="D332" s="130" t="s">
        <v>212</v>
      </c>
      <c r="E332" s="131" t="s">
        <v>606</v>
      </c>
      <c r="F332" s="132" t="s">
        <v>607</v>
      </c>
      <c r="G332" s="133" t="s">
        <v>297</v>
      </c>
      <c r="H332" s="134">
        <v>1</v>
      </c>
      <c r="I332" s="135"/>
      <c r="J332" s="136">
        <f>ROUND(I332*H332,2)</f>
        <v>0</v>
      </c>
      <c r="K332" s="132" t="s">
        <v>19</v>
      </c>
      <c r="L332" s="31"/>
      <c r="M332" s="137" t="s">
        <v>19</v>
      </c>
      <c r="N332" s="138" t="s">
        <v>43</v>
      </c>
      <c r="P332" s="139">
        <f>O332*H332</f>
        <v>0</v>
      </c>
      <c r="Q332" s="139">
        <v>0</v>
      </c>
      <c r="R332" s="139">
        <f>Q332*H332</f>
        <v>0</v>
      </c>
      <c r="S332" s="139">
        <v>0</v>
      </c>
      <c r="T332" s="140">
        <f>S332*H332</f>
        <v>0</v>
      </c>
      <c r="AR332" s="141" t="s">
        <v>311</v>
      </c>
      <c r="AT332" s="141" t="s">
        <v>212</v>
      </c>
      <c r="AU332" s="141" t="s">
        <v>81</v>
      </c>
      <c r="AY332" s="16" t="s">
        <v>210</v>
      </c>
      <c r="BE332" s="142">
        <f>IF(N332="základní",J332,0)</f>
        <v>0</v>
      </c>
      <c r="BF332" s="142">
        <f>IF(N332="snížená",J332,0)</f>
        <v>0</v>
      </c>
      <c r="BG332" s="142">
        <f>IF(N332="zákl. přenesená",J332,0)</f>
        <v>0</v>
      </c>
      <c r="BH332" s="142">
        <f>IF(N332="sníž. přenesená",J332,0)</f>
        <v>0</v>
      </c>
      <c r="BI332" s="142">
        <f>IF(N332="nulová",J332,0)</f>
        <v>0</v>
      </c>
      <c r="BJ332" s="16" t="s">
        <v>79</v>
      </c>
      <c r="BK332" s="142">
        <f>ROUND(I332*H332,2)</f>
        <v>0</v>
      </c>
      <c r="BL332" s="16" t="s">
        <v>311</v>
      </c>
      <c r="BM332" s="141" t="s">
        <v>608</v>
      </c>
    </row>
    <row r="333" spans="2:47" s="1" customFormat="1" ht="10.2">
      <c r="B333" s="31"/>
      <c r="D333" s="143" t="s">
        <v>219</v>
      </c>
      <c r="F333" s="144" t="s">
        <v>607</v>
      </c>
      <c r="I333" s="145"/>
      <c r="L333" s="31"/>
      <c r="M333" s="146"/>
      <c r="T333" s="52"/>
      <c r="AT333" s="16" t="s">
        <v>219</v>
      </c>
      <c r="AU333" s="16" t="s">
        <v>81</v>
      </c>
    </row>
    <row r="334" spans="2:65" s="1" customFormat="1" ht="16.5" customHeight="1">
      <c r="B334" s="31"/>
      <c r="C334" s="130" t="s">
        <v>609</v>
      </c>
      <c r="D334" s="130" t="s">
        <v>212</v>
      </c>
      <c r="E334" s="131" t="s">
        <v>610</v>
      </c>
      <c r="F334" s="132" t="s">
        <v>611</v>
      </c>
      <c r="G334" s="133" t="s">
        <v>297</v>
      </c>
      <c r="H334" s="134">
        <v>1</v>
      </c>
      <c r="I334" s="135"/>
      <c r="J334" s="136">
        <f>ROUND(I334*H334,2)</f>
        <v>0</v>
      </c>
      <c r="K334" s="132" t="s">
        <v>19</v>
      </c>
      <c r="L334" s="31"/>
      <c r="M334" s="137" t="s">
        <v>19</v>
      </c>
      <c r="N334" s="138" t="s">
        <v>43</v>
      </c>
      <c r="P334" s="139">
        <f>O334*H334</f>
        <v>0</v>
      </c>
      <c r="Q334" s="139">
        <v>0</v>
      </c>
      <c r="R334" s="139">
        <f>Q334*H334</f>
        <v>0</v>
      </c>
      <c r="S334" s="139">
        <v>0</v>
      </c>
      <c r="T334" s="140">
        <f>S334*H334</f>
        <v>0</v>
      </c>
      <c r="AR334" s="141" t="s">
        <v>311</v>
      </c>
      <c r="AT334" s="141" t="s">
        <v>212</v>
      </c>
      <c r="AU334" s="141" t="s">
        <v>81</v>
      </c>
      <c r="AY334" s="16" t="s">
        <v>210</v>
      </c>
      <c r="BE334" s="142">
        <f>IF(N334="základní",J334,0)</f>
        <v>0</v>
      </c>
      <c r="BF334" s="142">
        <f>IF(N334="snížená",J334,0)</f>
        <v>0</v>
      </c>
      <c r="BG334" s="142">
        <f>IF(N334="zákl. přenesená",J334,0)</f>
        <v>0</v>
      </c>
      <c r="BH334" s="142">
        <f>IF(N334="sníž. přenesená",J334,0)</f>
        <v>0</v>
      </c>
      <c r="BI334" s="142">
        <f>IF(N334="nulová",J334,0)</f>
        <v>0</v>
      </c>
      <c r="BJ334" s="16" t="s">
        <v>79</v>
      </c>
      <c r="BK334" s="142">
        <f>ROUND(I334*H334,2)</f>
        <v>0</v>
      </c>
      <c r="BL334" s="16" t="s">
        <v>311</v>
      </c>
      <c r="BM334" s="141" t="s">
        <v>612</v>
      </c>
    </row>
    <row r="335" spans="2:47" s="1" customFormat="1" ht="10.2">
      <c r="B335" s="31"/>
      <c r="D335" s="143" t="s">
        <v>219</v>
      </c>
      <c r="F335" s="144" t="s">
        <v>611</v>
      </c>
      <c r="I335" s="145"/>
      <c r="L335" s="31"/>
      <c r="M335" s="146"/>
      <c r="T335" s="52"/>
      <c r="AT335" s="16" t="s">
        <v>219</v>
      </c>
      <c r="AU335" s="16" t="s">
        <v>81</v>
      </c>
    </row>
    <row r="336" spans="2:65" s="1" customFormat="1" ht="16.5" customHeight="1">
      <c r="B336" s="31"/>
      <c r="C336" s="130" t="s">
        <v>613</v>
      </c>
      <c r="D336" s="130" t="s">
        <v>212</v>
      </c>
      <c r="E336" s="131" t="s">
        <v>614</v>
      </c>
      <c r="F336" s="132" t="s">
        <v>615</v>
      </c>
      <c r="G336" s="133" t="s">
        <v>297</v>
      </c>
      <c r="H336" s="134">
        <v>3</v>
      </c>
      <c r="I336" s="135"/>
      <c r="J336" s="136">
        <f>ROUND(I336*H336,2)</f>
        <v>0</v>
      </c>
      <c r="K336" s="132" t="s">
        <v>19</v>
      </c>
      <c r="L336" s="31"/>
      <c r="M336" s="137" t="s">
        <v>19</v>
      </c>
      <c r="N336" s="138" t="s">
        <v>43</v>
      </c>
      <c r="P336" s="139">
        <f>O336*H336</f>
        <v>0</v>
      </c>
      <c r="Q336" s="139">
        <v>0</v>
      </c>
      <c r="R336" s="139">
        <f>Q336*H336</f>
        <v>0</v>
      </c>
      <c r="S336" s="139">
        <v>0</v>
      </c>
      <c r="T336" s="140">
        <f>S336*H336</f>
        <v>0</v>
      </c>
      <c r="AR336" s="141" t="s">
        <v>311</v>
      </c>
      <c r="AT336" s="141" t="s">
        <v>212</v>
      </c>
      <c r="AU336" s="141" t="s">
        <v>81</v>
      </c>
      <c r="AY336" s="16" t="s">
        <v>210</v>
      </c>
      <c r="BE336" s="142">
        <f>IF(N336="základní",J336,0)</f>
        <v>0</v>
      </c>
      <c r="BF336" s="142">
        <f>IF(N336="snížená",J336,0)</f>
        <v>0</v>
      </c>
      <c r="BG336" s="142">
        <f>IF(N336="zákl. přenesená",J336,0)</f>
        <v>0</v>
      </c>
      <c r="BH336" s="142">
        <f>IF(N336="sníž. přenesená",J336,0)</f>
        <v>0</v>
      </c>
      <c r="BI336" s="142">
        <f>IF(N336="nulová",J336,0)</f>
        <v>0</v>
      </c>
      <c r="BJ336" s="16" t="s">
        <v>79</v>
      </c>
      <c r="BK336" s="142">
        <f>ROUND(I336*H336,2)</f>
        <v>0</v>
      </c>
      <c r="BL336" s="16" t="s">
        <v>311</v>
      </c>
      <c r="BM336" s="141" t="s">
        <v>616</v>
      </c>
    </row>
    <row r="337" spans="2:47" s="1" customFormat="1" ht="10.2">
      <c r="B337" s="31"/>
      <c r="D337" s="143" t="s">
        <v>219</v>
      </c>
      <c r="F337" s="144" t="s">
        <v>615</v>
      </c>
      <c r="I337" s="145"/>
      <c r="L337" s="31"/>
      <c r="M337" s="146"/>
      <c r="T337" s="52"/>
      <c r="AT337" s="16" t="s">
        <v>219</v>
      </c>
      <c r="AU337" s="16" t="s">
        <v>81</v>
      </c>
    </row>
    <row r="338" spans="2:63" s="11" customFormat="1" ht="22.8" customHeight="1">
      <c r="B338" s="118"/>
      <c r="D338" s="119" t="s">
        <v>71</v>
      </c>
      <c r="E338" s="128" t="s">
        <v>617</v>
      </c>
      <c r="F338" s="128" t="s">
        <v>618</v>
      </c>
      <c r="I338" s="121"/>
      <c r="J338" s="129">
        <f>BK338</f>
        <v>0</v>
      </c>
      <c r="L338" s="118"/>
      <c r="M338" s="123"/>
      <c r="P338" s="124">
        <f>SUM(P339:P428)</f>
        <v>0</v>
      </c>
      <c r="R338" s="124">
        <f>SUM(R339:R428)</f>
        <v>1.53270538</v>
      </c>
      <c r="T338" s="125">
        <f>SUM(T339:T428)</f>
        <v>1.220865</v>
      </c>
      <c r="AR338" s="119" t="s">
        <v>81</v>
      </c>
      <c r="AT338" s="126" t="s">
        <v>71</v>
      </c>
      <c r="AU338" s="126" t="s">
        <v>79</v>
      </c>
      <c r="AY338" s="119" t="s">
        <v>210</v>
      </c>
      <c r="BK338" s="127">
        <f>SUM(BK339:BK428)</f>
        <v>0</v>
      </c>
    </row>
    <row r="339" spans="2:65" s="1" customFormat="1" ht="21.75" customHeight="1">
      <c r="B339" s="31"/>
      <c r="C339" s="130" t="s">
        <v>619</v>
      </c>
      <c r="D339" s="130" t="s">
        <v>212</v>
      </c>
      <c r="E339" s="131" t="s">
        <v>620</v>
      </c>
      <c r="F339" s="132" t="s">
        <v>621</v>
      </c>
      <c r="G339" s="133" t="s">
        <v>297</v>
      </c>
      <c r="H339" s="134">
        <v>492</v>
      </c>
      <c r="I339" s="135"/>
      <c r="J339" s="136">
        <f>ROUND(I339*H339,2)</f>
        <v>0</v>
      </c>
      <c r="K339" s="132" t="s">
        <v>216</v>
      </c>
      <c r="L339" s="31"/>
      <c r="M339" s="137" t="s">
        <v>19</v>
      </c>
      <c r="N339" s="138" t="s">
        <v>43</v>
      </c>
      <c r="P339" s="139">
        <f>O339*H339</f>
        <v>0</v>
      </c>
      <c r="Q339" s="139">
        <v>0</v>
      </c>
      <c r="R339" s="139">
        <f>Q339*H339</f>
        <v>0</v>
      </c>
      <c r="S339" s="139">
        <v>0</v>
      </c>
      <c r="T339" s="140">
        <f>S339*H339</f>
        <v>0</v>
      </c>
      <c r="AR339" s="141" t="s">
        <v>311</v>
      </c>
      <c r="AT339" s="141" t="s">
        <v>212</v>
      </c>
      <c r="AU339" s="141" t="s">
        <v>81</v>
      </c>
      <c r="AY339" s="16" t="s">
        <v>210</v>
      </c>
      <c r="BE339" s="142">
        <f>IF(N339="základní",J339,0)</f>
        <v>0</v>
      </c>
      <c r="BF339" s="142">
        <f>IF(N339="snížená",J339,0)</f>
        <v>0</v>
      </c>
      <c r="BG339" s="142">
        <f>IF(N339="zákl. přenesená",J339,0)</f>
        <v>0</v>
      </c>
      <c r="BH339" s="142">
        <f>IF(N339="sníž. přenesená",J339,0)</f>
        <v>0</v>
      </c>
      <c r="BI339" s="142">
        <f>IF(N339="nulová",J339,0)</f>
        <v>0</v>
      </c>
      <c r="BJ339" s="16" t="s">
        <v>79</v>
      </c>
      <c r="BK339" s="142">
        <f>ROUND(I339*H339,2)</f>
        <v>0</v>
      </c>
      <c r="BL339" s="16" t="s">
        <v>311</v>
      </c>
      <c r="BM339" s="141" t="s">
        <v>622</v>
      </c>
    </row>
    <row r="340" spans="2:47" s="1" customFormat="1" ht="19.2">
      <c r="B340" s="31"/>
      <c r="D340" s="143" t="s">
        <v>219</v>
      </c>
      <c r="F340" s="144" t="s">
        <v>623</v>
      </c>
      <c r="I340" s="145"/>
      <c r="L340" s="31"/>
      <c r="M340" s="146"/>
      <c r="T340" s="52"/>
      <c r="AT340" s="16" t="s">
        <v>219</v>
      </c>
      <c r="AU340" s="16" t="s">
        <v>81</v>
      </c>
    </row>
    <row r="341" spans="2:47" s="1" customFormat="1" ht="10.2">
      <c r="B341" s="31"/>
      <c r="D341" s="147" t="s">
        <v>221</v>
      </c>
      <c r="F341" s="148" t="s">
        <v>624</v>
      </c>
      <c r="I341" s="145"/>
      <c r="L341" s="31"/>
      <c r="M341" s="146"/>
      <c r="T341" s="52"/>
      <c r="AT341" s="16" t="s">
        <v>221</v>
      </c>
      <c r="AU341" s="16" t="s">
        <v>81</v>
      </c>
    </row>
    <row r="342" spans="2:51" s="12" customFormat="1" ht="10.2">
      <c r="B342" s="149"/>
      <c r="D342" s="143" t="s">
        <v>223</v>
      </c>
      <c r="E342" s="150" t="s">
        <v>19</v>
      </c>
      <c r="F342" s="151" t="s">
        <v>625</v>
      </c>
      <c r="H342" s="152">
        <v>492</v>
      </c>
      <c r="I342" s="153"/>
      <c r="L342" s="149"/>
      <c r="M342" s="154"/>
      <c r="T342" s="155"/>
      <c r="AT342" s="150" t="s">
        <v>223</v>
      </c>
      <c r="AU342" s="150" t="s">
        <v>81</v>
      </c>
      <c r="AV342" s="12" t="s">
        <v>81</v>
      </c>
      <c r="AW342" s="12" t="s">
        <v>33</v>
      </c>
      <c r="AX342" s="12" t="s">
        <v>79</v>
      </c>
      <c r="AY342" s="150" t="s">
        <v>210</v>
      </c>
    </row>
    <row r="343" spans="2:65" s="1" customFormat="1" ht="16.5" customHeight="1">
      <c r="B343" s="31"/>
      <c r="C343" s="156" t="s">
        <v>626</v>
      </c>
      <c r="D343" s="156" t="s">
        <v>240</v>
      </c>
      <c r="E343" s="157" t="s">
        <v>627</v>
      </c>
      <c r="F343" s="158" t="s">
        <v>628</v>
      </c>
      <c r="G343" s="159" t="s">
        <v>269</v>
      </c>
      <c r="H343" s="160">
        <v>147.6</v>
      </c>
      <c r="I343" s="161"/>
      <c r="J343" s="162">
        <f>ROUND(I343*H343,2)</f>
        <v>0</v>
      </c>
      <c r="K343" s="158" t="s">
        <v>216</v>
      </c>
      <c r="L343" s="163"/>
      <c r="M343" s="164" t="s">
        <v>19</v>
      </c>
      <c r="N343" s="165" t="s">
        <v>43</v>
      </c>
      <c r="P343" s="139">
        <f>O343*H343</f>
        <v>0</v>
      </c>
      <c r="Q343" s="139">
        <v>0.0013</v>
      </c>
      <c r="R343" s="139">
        <f>Q343*H343</f>
        <v>0.19188</v>
      </c>
      <c r="S343" s="139">
        <v>0</v>
      </c>
      <c r="T343" s="140">
        <f>S343*H343</f>
        <v>0</v>
      </c>
      <c r="AR343" s="141" t="s">
        <v>405</v>
      </c>
      <c r="AT343" s="141" t="s">
        <v>240</v>
      </c>
      <c r="AU343" s="141" t="s">
        <v>81</v>
      </c>
      <c r="AY343" s="16" t="s">
        <v>210</v>
      </c>
      <c r="BE343" s="142">
        <f>IF(N343="základní",J343,0)</f>
        <v>0</v>
      </c>
      <c r="BF343" s="142">
        <f>IF(N343="snížená",J343,0)</f>
        <v>0</v>
      </c>
      <c r="BG343" s="142">
        <f>IF(N343="zákl. přenesená",J343,0)</f>
        <v>0</v>
      </c>
      <c r="BH343" s="142">
        <f>IF(N343="sníž. přenesená",J343,0)</f>
        <v>0</v>
      </c>
      <c r="BI343" s="142">
        <f>IF(N343="nulová",J343,0)</f>
        <v>0</v>
      </c>
      <c r="BJ343" s="16" t="s">
        <v>79</v>
      </c>
      <c r="BK343" s="142">
        <f>ROUND(I343*H343,2)</f>
        <v>0</v>
      </c>
      <c r="BL343" s="16" t="s">
        <v>311</v>
      </c>
      <c r="BM343" s="141" t="s">
        <v>629</v>
      </c>
    </row>
    <row r="344" spans="2:47" s="1" customFormat="1" ht="10.2">
      <c r="B344" s="31"/>
      <c r="D344" s="143" t="s">
        <v>219</v>
      </c>
      <c r="F344" s="144" t="s">
        <v>628</v>
      </c>
      <c r="I344" s="145"/>
      <c r="L344" s="31"/>
      <c r="M344" s="146"/>
      <c r="T344" s="52"/>
      <c r="AT344" s="16" t="s">
        <v>219</v>
      </c>
      <c r="AU344" s="16" t="s">
        <v>81</v>
      </c>
    </row>
    <row r="345" spans="2:51" s="12" customFormat="1" ht="10.2">
      <c r="B345" s="149"/>
      <c r="D345" s="143" t="s">
        <v>223</v>
      </c>
      <c r="F345" s="151" t="s">
        <v>630</v>
      </c>
      <c r="H345" s="152">
        <v>147.6</v>
      </c>
      <c r="I345" s="153"/>
      <c r="L345" s="149"/>
      <c r="M345" s="154"/>
      <c r="T345" s="155"/>
      <c r="AT345" s="150" t="s">
        <v>223</v>
      </c>
      <c r="AU345" s="150" t="s">
        <v>81</v>
      </c>
      <c r="AV345" s="12" t="s">
        <v>81</v>
      </c>
      <c r="AW345" s="12" t="s">
        <v>4</v>
      </c>
      <c r="AX345" s="12" t="s">
        <v>79</v>
      </c>
      <c r="AY345" s="150" t="s">
        <v>210</v>
      </c>
    </row>
    <row r="346" spans="2:65" s="1" customFormat="1" ht="24.15" customHeight="1">
      <c r="B346" s="31"/>
      <c r="C346" s="156" t="s">
        <v>631</v>
      </c>
      <c r="D346" s="156" t="s">
        <v>240</v>
      </c>
      <c r="E346" s="157" t="s">
        <v>632</v>
      </c>
      <c r="F346" s="158" t="s">
        <v>633</v>
      </c>
      <c r="G346" s="159" t="s">
        <v>634</v>
      </c>
      <c r="H346" s="160">
        <v>9.84</v>
      </c>
      <c r="I346" s="161"/>
      <c r="J346" s="162">
        <f>ROUND(I346*H346,2)</f>
        <v>0</v>
      </c>
      <c r="K346" s="158" t="s">
        <v>216</v>
      </c>
      <c r="L346" s="163"/>
      <c r="M346" s="164" t="s">
        <v>19</v>
      </c>
      <c r="N346" s="165" t="s">
        <v>43</v>
      </c>
      <c r="P346" s="139">
        <f>O346*H346</f>
        <v>0</v>
      </c>
      <c r="Q346" s="139">
        <v>0.00333</v>
      </c>
      <c r="R346" s="139">
        <f>Q346*H346</f>
        <v>0.0327672</v>
      </c>
      <c r="S346" s="139">
        <v>0</v>
      </c>
      <c r="T346" s="140">
        <f>S346*H346</f>
        <v>0</v>
      </c>
      <c r="AR346" s="141" t="s">
        <v>405</v>
      </c>
      <c r="AT346" s="141" t="s">
        <v>240</v>
      </c>
      <c r="AU346" s="141" t="s">
        <v>81</v>
      </c>
      <c r="AY346" s="16" t="s">
        <v>210</v>
      </c>
      <c r="BE346" s="142">
        <f>IF(N346="základní",J346,0)</f>
        <v>0</v>
      </c>
      <c r="BF346" s="142">
        <f>IF(N346="snížená",J346,0)</f>
        <v>0</v>
      </c>
      <c r="BG346" s="142">
        <f>IF(N346="zákl. přenesená",J346,0)</f>
        <v>0</v>
      </c>
      <c r="BH346" s="142">
        <f>IF(N346="sníž. přenesená",J346,0)</f>
        <v>0</v>
      </c>
      <c r="BI346" s="142">
        <f>IF(N346="nulová",J346,0)</f>
        <v>0</v>
      </c>
      <c r="BJ346" s="16" t="s">
        <v>79</v>
      </c>
      <c r="BK346" s="142">
        <f>ROUND(I346*H346,2)</f>
        <v>0</v>
      </c>
      <c r="BL346" s="16" t="s">
        <v>311</v>
      </c>
      <c r="BM346" s="141" t="s">
        <v>635</v>
      </c>
    </row>
    <row r="347" spans="2:47" s="1" customFormat="1" ht="10.2">
      <c r="B347" s="31"/>
      <c r="D347" s="143" t="s">
        <v>219</v>
      </c>
      <c r="F347" s="144" t="s">
        <v>633</v>
      </c>
      <c r="I347" s="145"/>
      <c r="L347" s="31"/>
      <c r="M347" s="146"/>
      <c r="T347" s="52"/>
      <c r="AT347" s="16" t="s">
        <v>219</v>
      </c>
      <c r="AU347" s="16" t="s">
        <v>81</v>
      </c>
    </row>
    <row r="348" spans="2:51" s="12" customFormat="1" ht="10.2">
      <c r="B348" s="149"/>
      <c r="D348" s="143" t="s">
        <v>223</v>
      </c>
      <c r="E348" s="150" t="s">
        <v>19</v>
      </c>
      <c r="F348" s="151" t="s">
        <v>636</v>
      </c>
      <c r="H348" s="152">
        <v>9.84</v>
      </c>
      <c r="I348" s="153"/>
      <c r="L348" s="149"/>
      <c r="M348" s="154"/>
      <c r="T348" s="155"/>
      <c r="AT348" s="150" t="s">
        <v>223</v>
      </c>
      <c r="AU348" s="150" t="s">
        <v>81</v>
      </c>
      <c r="AV348" s="12" t="s">
        <v>81</v>
      </c>
      <c r="AW348" s="12" t="s">
        <v>33</v>
      </c>
      <c r="AX348" s="12" t="s">
        <v>79</v>
      </c>
      <c r="AY348" s="150" t="s">
        <v>210</v>
      </c>
    </row>
    <row r="349" spans="2:65" s="1" customFormat="1" ht="24.15" customHeight="1">
      <c r="B349" s="31"/>
      <c r="C349" s="156" t="s">
        <v>637</v>
      </c>
      <c r="D349" s="156" t="s">
        <v>240</v>
      </c>
      <c r="E349" s="157" t="s">
        <v>638</v>
      </c>
      <c r="F349" s="158" t="s">
        <v>639</v>
      </c>
      <c r="G349" s="159" t="s">
        <v>634</v>
      </c>
      <c r="H349" s="160">
        <v>9.84</v>
      </c>
      <c r="I349" s="161"/>
      <c r="J349" s="162">
        <f>ROUND(I349*H349,2)</f>
        <v>0</v>
      </c>
      <c r="K349" s="158" t="s">
        <v>216</v>
      </c>
      <c r="L349" s="163"/>
      <c r="M349" s="164" t="s">
        <v>19</v>
      </c>
      <c r="N349" s="165" t="s">
        <v>43</v>
      </c>
      <c r="P349" s="139">
        <f>O349*H349</f>
        <v>0</v>
      </c>
      <c r="Q349" s="139">
        <v>0.00113</v>
      </c>
      <c r="R349" s="139">
        <f>Q349*H349</f>
        <v>0.0111192</v>
      </c>
      <c r="S349" s="139">
        <v>0</v>
      </c>
      <c r="T349" s="140">
        <f>S349*H349</f>
        <v>0</v>
      </c>
      <c r="AR349" s="141" t="s">
        <v>405</v>
      </c>
      <c r="AT349" s="141" t="s">
        <v>240</v>
      </c>
      <c r="AU349" s="141" t="s">
        <v>81</v>
      </c>
      <c r="AY349" s="16" t="s">
        <v>210</v>
      </c>
      <c r="BE349" s="142">
        <f>IF(N349="základní",J349,0)</f>
        <v>0</v>
      </c>
      <c r="BF349" s="142">
        <f>IF(N349="snížená",J349,0)</f>
        <v>0</v>
      </c>
      <c r="BG349" s="142">
        <f>IF(N349="zákl. přenesená",J349,0)</f>
        <v>0</v>
      </c>
      <c r="BH349" s="142">
        <f>IF(N349="sníž. přenesená",J349,0)</f>
        <v>0</v>
      </c>
      <c r="BI349" s="142">
        <f>IF(N349="nulová",J349,0)</f>
        <v>0</v>
      </c>
      <c r="BJ349" s="16" t="s">
        <v>79</v>
      </c>
      <c r="BK349" s="142">
        <f>ROUND(I349*H349,2)</f>
        <v>0</v>
      </c>
      <c r="BL349" s="16" t="s">
        <v>311</v>
      </c>
      <c r="BM349" s="141" t="s">
        <v>640</v>
      </c>
    </row>
    <row r="350" spans="2:47" s="1" customFormat="1" ht="10.2">
      <c r="B350" s="31"/>
      <c r="D350" s="143" t="s">
        <v>219</v>
      </c>
      <c r="F350" s="144" t="s">
        <v>639</v>
      </c>
      <c r="I350" s="145"/>
      <c r="L350" s="31"/>
      <c r="M350" s="146"/>
      <c r="T350" s="52"/>
      <c r="AT350" s="16" t="s">
        <v>219</v>
      </c>
      <c r="AU350" s="16" t="s">
        <v>81</v>
      </c>
    </row>
    <row r="351" spans="2:51" s="12" customFormat="1" ht="10.2">
      <c r="B351" s="149"/>
      <c r="D351" s="143" t="s">
        <v>223</v>
      </c>
      <c r="E351" s="150" t="s">
        <v>19</v>
      </c>
      <c r="F351" s="151" t="s">
        <v>641</v>
      </c>
      <c r="H351" s="152">
        <v>9.84</v>
      </c>
      <c r="I351" s="153"/>
      <c r="L351" s="149"/>
      <c r="M351" s="154"/>
      <c r="T351" s="155"/>
      <c r="AT351" s="150" t="s">
        <v>223</v>
      </c>
      <c r="AU351" s="150" t="s">
        <v>81</v>
      </c>
      <c r="AV351" s="12" t="s">
        <v>81</v>
      </c>
      <c r="AW351" s="12" t="s">
        <v>33</v>
      </c>
      <c r="AX351" s="12" t="s">
        <v>79</v>
      </c>
      <c r="AY351" s="150" t="s">
        <v>210</v>
      </c>
    </row>
    <row r="352" spans="2:65" s="1" customFormat="1" ht="33" customHeight="1">
      <c r="B352" s="31"/>
      <c r="C352" s="130" t="s">
        <v>642</v>
      </c>
      <c r="D352" s="130" t="s">
        <v>212</v>
      </c>
      <c r="E352" s="131" t="s">
        <v>643</v>
      </c>
      <c r="F352" s="132" t="s">
        <v>644</v>
      </c>
      <c r="G352" s="133" t="s">
        <v>229</v>
      </c>
      <c r="H352" s="134">
        <v>6.84</v>
      </c>
      <c r="I352" s="135"/>
      <c r="J352" s="136">
        <f>ROUND(I352*H352,2)</f>
        <v>0</v>
      </c>
      <c r="K352" s="132" t="s">
        <v>216</v>
      </c>
      <c r="L352" s="31"/>
      <c r="M352" s="137" t="s">
        <v>19</v>
      </c>
      <c r="N352" s="138" t="s">
        <v>43</v>
      </c>
      <c r="P352" s="139">
        <f>O352*H352</f>
        <v>0</v>
      </c>
      <c r="Q352" s="139">
        <v>0</v>
      </c>
      <c r="R352" s="139">
        <f>Q352*H352</f>
        <v>0</v>
      </c>
      <c r="S352" s="139">
        <v>0</v>
      </c>
      <c r="T352" s="140">
        <f>S352*H352</f>
        <v>0</v>
      </c>
      <c r="AR352" s="141" t="s">
        <v>311</v>
      </c>
      <c r="AT352" s="141" t="s">
        <v>212</v>
      </c>
      <c r="AU352" s="141" t="s">
        <v>81</v>
      </c>
      <c r="AY352" s="16" t="s">
        <v>210</v>
      </c>
      <c r="BE352" s="142">
        <f>IF(N352="základní",J352,0)</f>
        <v>0</v>
      </c>
      <c r="BF352" s="142">
        <f>IF(N352="snížená",J352,0)</f>
        <v>0</v>
      </c>
      <c r="BG352" s="142">
        <f>IF(N352="zákl. přenesená",J352,0)</f>
        <v>0</v>
      </c>
      <c r="BH352" s="142">
        <f>IF(N352="sníž. přenesená",J352,0)</f>
        <v>0</v>
      </c>
      <c r="BI352" s="142">
        <f>IF(N352="nulová",J352,0)</f>
        <v>0</v>
      </c>
      <c r="BJ352" s="16" t="s">
        <v>79</v>
      </c>
      <c r="BK352" s="142">
        <f>ROUND(I352*H352,2)</f>
        <v>0</v>
      </c>
      <c r="BL352" s="16" t="s">
        <v>311</v>
      </c>
      <c r="BM352" s="141" t="s">
        <v>645</v>
      </c>
    </row>
    <row r="353" spans="2:47" s="1" customFormat="1" ht="19.2">
      <c r="B353" s="31"/>
      <c r="D353" s="143" t="s">
        <v>219</v>
      </c>
      <c r="F353" s="144" t="s">
        <v>646</v>
      </c>
      <c r="I353" s="145"/>
      <c r="L353" s="31"/>
      <c r="M353" s="146"/>
      <c r="T353" s="52"/>
      <c r="AT353" s="16" t="s">
        <v>219</v>
      </c>
      <c r="AU353" s="16" t="s">
        <v>81</v>
      </c>
    </row>
    <row r="354" spans="2:47" s="1" customFormat="1" ht="10.2">
      <c r="B354" s="31"/>
      <c r="D354" s="147" t="s">
        <v>221</v>
      </c>
      <c r="F354" s="148" t="s">
        <v>647</v>
      </c>
      <c r="I354" s="145"/>
      <c r="L354" s="31"/>
      <c r="M354" s="146"/>
      <c r="T354" s="52"/>
      <c r="AT354" s="16" t="s">
        <v>221</v>
      </c>
      <c r="AU354" s="16" t="s">
        <v>81</v>
      </c>
    </row>
    <row r="355" spans="2:51" s="12" customFormat="1" ht="10.2">
      <c r="B355" s="149"/>
      <c r="D355" s="143" t="s">
        <v>223</v>
      </c>
      <c r="E355" s="150" t="s">
        <v>19</v>
      </c>
      <c r="F355" s="151" t="s">
        <v>648</v>
      </c>
      <c r="H355" s="152">
        <v>6.84</v>
      </c>
      <c r="I355" s="153"/>
      <c r="L355" s="149"/>
      <c r="M355" s="154"/>
      <c r="T355" s="155"/>
      <c r="AT355" s="150" t="s">
        <v>223</v>
      </c>
      <c r="AU355" s="150" t="s">
        <v>81</v>
      </c>
      <c r="AV355" s="12" t="s">
        <v>81</v>
      </c>
      <c r="AW355" s="12" t="s">
        <v>33</v>
      </c>
      <c r="AX355" s="12" t="s">
        <v>79</v>
      </c>
      <c r="AY355" s="150" t="s">
        <v>210</v>
      </c>
    </row>
    <row r="356" spans="2:65" s="1" customFormat="1" ht="24.15" customHeight="1">
      <c r="B356" s="31"/>
      <c r="C356" s="156" t="s">
        <v>649</v>
      </c>
      <c r="D356" s="156" t="s">
        <v>240</v>
      </c>
      <c r="E356" s="157" t="s">
        <v>650</v>
      </c>
      <c r="F356" s="158" t="s">
        <v>651</v>
      </c>
      <c r="G356" s="159" t="s">
        <v>229</v>
      </c>
      <c r="H356" s="160">
        <v>7.182</v>
      </c>
      <c r="I356" s="161"/>
      <c r="J356" s="162">
        <f>ROUND(I356*H356,2)</f>
        <v>0</v>
      </c>
      <c r="K356" s="158" t="s">
        <v>216</v>
      </c>
      <c r="L356" s="163"/>
      <c r="M356" s="164" t="s">
        <v>19</v>
      </c>
      <c r="N356" s="165" t="s">
        <v>43</v>
      </c>
      <c r="P356" s="139">
        <f>O356*H356</f>
        <v>0</v>
      </c>
      <c r="Q356" s="139">
        <v>0.0095</v>
      </c>
      <c r="R356" s="139">
        <f>Q356*H356</f>
        <v>0.068229</v>
      </c>
      <c r="S356" s="139">
        <v>0</v>
      </c>
      <c r="T356" s="140">
        <f>S356*H356</f>
        <v>0</v>
      </c>
      <c r="AR356" s="141" t="s">
        <v>405</v>
      </c>
      <c r="AT356" s="141" t="s">
        <v>240</v>
      </c>
      <c r="AU356" s="141" t="s">
        <v>81</v>
      </c>
      <c r="AY356" s="16" t="s">
        <v>210</v>
      </c>
      <c r="BE356" s="142">
        <f>IF(N356="základní",J356,0)</f>
        <v>0</v>
      </c>
      <c r="BF356" s="142">
        <f>IF(N356="snížená",J356,0)</f>
        <v>0</v>
      </c>
      <c r="BG356" s="142">
        <f>IF(N356="zákl. přenesená",J356,0)</f>
        <v>0</v>
      </c>
      <c r="BH356" s="142">
        <f>IF(N356="sníž. přenesená",J356,0)</f>
        <v>0</v>
      </c>
      <c r="BI356" s="142">
        <f>IF(N356="nulová",J356,0)</f>
        <v>0</v>
      </c>
      <c r="BJ356" s="16" t="s">
        <v>79</v>
      </c>
      <c r="BK356" s="142">
        <f>ROUND(I356*H356,2)</f>
        <v>0</v>
      </c>
      <c r="BL356" s="16" t="s">
        <v>311</v>
      </c>
      <c r="BM356" s="141" t="s">
        <v>652</v>
      </c>
    </row>
    <row r="357" spans="2:47" s="1" customFormat="1" ht="19.2">
      <c r="B357" s="31"/>
      <c r="D357" s="143" t="s">
        <v>219</v>
      </c>
      <c r="F357" s="144" t="s">
        <v>651</v>
      </c>
      <c r="I357" s="145"/>
      <c r="L357" s="31"/>
      <c r="M357" s="146"/>
      <c r="T357" s="52"/>
      <c r="AT357" s="16" t="s">
        <v>219</v>
      </c>
      <c r="AU357" s="16" t="s">
        <v>81</v>
      </c>
    </row>
    <row r="358" spans="2:51" s="12" customFormat="1" ht="10.2">
      <c r="B358" s="149"/>
      <c r="D358" s="143" t="s">
        <v>223</v>
      </c>
      <c r="F358" s="151" t="s">
        <v>653</v>
      </c>
      <c r="H358" s="152">
        <v>7.182</v>
      </c>
      <c r="I358" s="153"/>
      <c r="L358" s="149"/>
      <c r="M358" s="154"/>
      <c r="T358" s="155"/>
      <c r="AT358" s="150" t="s">
        <v>223</v>
      </c>
      <c r="AU358" s="150" t="s">
        <v>81</v>
      </c>
      <c r="AV358" s="12" t="s">
        <v>81</v>
      </c>
      <c r="AW358" s="12" t="s">
        <v>4</v>
      </c>
      <c r="AX358" s="12" t="s">
        <v>79</v>
      </c>
      <c r="AY358" s="150" t="s">
        <v>210</v>
      </c>
    </row>
    <row r="359" spans="2:65" s="1" customFormat="1" ht="24.15" customHeight="1">
      <c r="B359" s="31"/>
      <c r="C359" s="130" t="s">
        <v>654</v>
      </c>
      <c r="D359" s="130" t="s">
        <v>212</v>
      </c>
      <c r="E359" s="131" t="s">
        <v>655</v>
      </c>
      <c r="F359" s="132" t="s">
        <v>656</v>
      </c>
      <c r="G359" s="133" t="s">
        <v>229</v>
      </c>
      <c r="H359" s="134">
        <v>55.2</v>
      </c>
      <c r="I359" s="135"/>
      <c r="J359" s="136">
        <f>ROUND(I359*H359,2)</f>
        <v>0</v>
      </c>
      <c r="K359" s="132" t="s">
        <v>216</v>
      </c>
      <c r="L359" s="31"/>
      <c r="M359" s="137" t="s">
        <v>19</v>
      </c>
      <c r="N359" s="138" t="s">
        <v>43</v>
      </c>
      <c r="P359" s="139">
        <f>O359*H359</f>
        <v>0</v>
      </c>
      <c r="Q359" s="139">
        <v>0</v>
      </c>
      <c r="R359" s="139">
        <f>Q359*H359</f>
        <v>0</v>
      </c>
      <c r="S359" s="139">
        <v>0.014</v>
      </c>
      <c r="T359" s="140">
        <f>S359*H359</f>
        <v>0.7728</v>
      </c>
      <c r="AR359" s="141" t="s">
        <v>311</v>
      </c>
      <c r="AT359" s="141" t="s">
        <v>212</v>
      </c>
      <c r="AU359" s="141" t="s">
        <v>81</v>
      </c>
      <c r="AY359" s="16" t="s">
        <v>210</v>
      </c>
      <c r="BE359" s="142">
        <f>IF(N359="základní",J359,0)</f>
        <v>0</v>
      </c>
      <c r="BF359" s="142">
        <f>IF(N359="snížená",J359,0)</f>
        <v>0</v>
      </c>
      <c r="BG359" s="142">
        <f>IF(N359="zákl. přenesená",J359,0)</f>
        <v>0</v>
      </c>
      <c r="BH359" s="142">
        <f>IF(N359="sníž. přenesená",J359,0)</f>
        <v>0</v>
      </c>
      <c r="BI359" s="142">
        <f>IF(N359="nulová",J359,0)</f>
        <v>0</v>
      </c>
      <c r="BJ359" s="16" t="s">
        <v>79</v>
      </c>
      <c r="BK359" s="142">
        <f>ROUND(I359*H359,2)</f>
        <v>0</v>
      </c>
      <c r="BL359" s="16" t="s">
        <v>311</v>
      </c>
      <c r="BM359" s="141" t="s">
        <v>657</v>
      </c>
    </row>
    <row r="360" spans="2:47" s="1" customFormat="1" ht="19.2">
      <c r="B360" s="31"/>
      <c r="D360" s="143" t="s">
        <v>219</v>
      </c>
      <c r="F360" s="144" t="s">
        <v>658</v>
      </c>
      <c r="I360" s="145"/>
      <c r="L360" s="31"/>
      <c r="M360" s="146"/>
      <c r="T360" s="52"/>
      <c r="AT360" s="16" t="s">
        <v>219</v>
      </c>
      <c r="AU360" s="16" t="s">
        <v>81</v>
      </c>
    </row>
    <row r="361" spans="2:47" s="1" customFormat="1" ht="10.2">
      <c r="B361" s="31"/>
      <c r="D361" s="147" t="s">
        <v>221</v>
      </c>
      <c r="F361" s="148" t="s">
        <v>659</v>
      </c>
      <c r="I361" s="145"/>
      <c r="L361" s="31"/>
      <c r="M361" s="146"/>
      <c r="T361" s="52"/>
      <c r="AT361" s="16" t="s">
        <v>221</v>
      </c>
      <c r="AU361" s="16" t="s">
        <v>81</v>
      </c>
    </row>
    <row r="362" spans="2:51" s="12" customFormat="1" ht="10.2">
      <c r="B362" s="149"/>
      <c r="D362" s="143" t="s">
        <v>223</v>
      </c>
      <c r="E362" s="150" t="s">
        <v>19</v>
      </c>
      <c r="F362" s="151" t="s">
        <v>660</v>
      </c>
      <c r="H362" s="152">
        <v>55.2</v>
      </c>
      <c r="I362" s="153"/>
      <c r="L362" s="149"/>
      <c r="M362" s="154"/>
      <c r="T362" s="155"/>
      <c r="AT362" s="150" t="s">
        <v>223</v>
      </c>
      <c r="AU362" s="150" t="s">
        <v>81</v>
      </c>
      <c r="AV362" s="12" t="s">
        <v>81</v>
      </c>
      <c r="AW362" s="12" t="s">
        <v>33</v>
      </c>
      <c r="AX362" s="12" t="s">
        <v>79</v>
      </c>
      <c r="AY362" s="150" t="s">
        <v>210</v>
      </c>
    </row>
    <row r="363" spans="2:65" s="1" customFormat="1" ht="24.15" customHeight="1">
      <c r="B363" s="31"/>
      <c r="C363" s="130" t="s">
        <v>661</v>
      </c>
      <c r="D363" s="130" t="s">
        <v>212</v>
      </c>
      <c r="E363" s="131" t="s">
        <v>662</v>
      </c>
      <c r="F363" s="132" t="s">
        <v>663</v>
      </c>
      <c r="G363" s="133" t="s">
        <v>229</v>
      </c>
      <c r="H363" s="134">
        <v>7.8</v>
      </c>
      <c r="I363" s="135"/>
      <c r="J363" s="136">
        <f>ROUND(I363*H363,2)</f>
        <v>0</v>
      </c>
      <c r="K363" s="132" t="s">
        <v>216</v>
      </c>
      <c r="L363" s="31"/>
      <c r="M363" s="137" t="s">
        <v>19</v>
      </c>
      <c r="N363" s="138" t="s">
        <v>43</v>
      </c>
      <c r="P363" s="139">
        <f>O363*H363</f>
        <v>0</v>
      </c>
      <c r="Q363" s="139">
        <v>0.01963</v>
      </c>
      <c r="R363" s="139">
        <f>Q363*H363</f>
        <v>0.153114</v>
      </c>
      <c r="S363" s="139">
        <v>0</v>
      </c>
      <c r="T363" s="140">
        <f>S363*H363</f>
        <v>0</v>
      </c>
      <c r="AR363" s="141" t="s">
        <v>311</v>
      </c>
      <c r="AT363" s="141" t="s">
        <v>212</v>
      </c>
      <c r="AU363" s="141" t="s">
        <v>81</v>
      </c>
      <c r="AY363" s="16" t="s">
        <v>210</v>
      </c>
      <c r="BE363" s="142">
        <f>IF(N363="základní",J363,0)</f>
        <v>0</v>
      </c>
      <c r="BF363" s="142">
        <f>IF(N363="snížená",J363,0)</f>
        <v>0</v>
      </c>
      <c r="BG363" s="142">
        <f>IF(N363="zákl. přenesená",J363,0)</f>
        <v>0</v>
      </c>
      <c r="BH363" s="142">
        <f>IF(N363="sníž. přenesená",J363,0)</f>
        <v>0</v>
      </c>
      <c r="BI363" s="142">
        <f>IF(N363="nulová",J363,0)</f>
        <v>0</v>
      </c>
      <c r="BJ363" s="16" t="s">
        <v>79</v>
      </c>
      <c r="BK363" s="142">
        <f>ROUND(I363*H363,2)</f>
        <v>0</v>
      </c>
      <c r="BL363" s="16" t="s">
        <v>311</v>
      </c>
      <c r="BM363" s="141" t="s">
        <v>664</v>
      </c>
    </row>
    <row r="364" spans="2:47" s="1" customFormat="1" ht="19.2">
      <c r="B364" s="31"/>
      <c r="D364" s="143" t="s">
        <v>219</v>
      </c>
      <c r="F364" s="144" t="s">
        <v>665</v>
      </c>
      <c r="I364" s="145"/>
      <c r="L364" s="31"/>
      <c r="M364" s="146"/>
      <c r="T364" s="52"/>
      <c r="AT364" s="16" t="s">
        <v>219</v>
      </c>
      <c r="AU364" s="16" t="s">
        <v>81</v>
      </c>
    </row>
    <row r="365" spans="2:47" s="1" customFormat="1" ht="10.2">
      <c r="B365" s="31"/>
      <c r="D365" s="147" t="s">
        <v>221</v>
      </c>
      <c r="F365" s="148" t="s">
        <v>666</v>
      </c>
      <c r="I365" s="145"/>
      <c r="L365" s="31"/>
      <c r="M365" s="146"/>
      <c r="T365" s="52"/>
      <c r="AT365" s="16" t="s">
        <v>221</v>
      </c>
      <c r="AU365" s="16" t="s">
        <v>81</v>
      </c>
    </row>
    <row r="366" spans="2:51" s="12" customFormat="1" ht="10.2">
      <c r="B366" s="149"/>
      <c r="D366" s="143" t="s">
        <v>223</v>
      </c>
      <c r="E366" s="150" t="s">
        <v>19</v>
      </c>
      <c r="F366" s="151" t="s">
        <v>667</v>
      </c>
      <c r="H366" s="152">
        <v>7.8</v>
      </c>
      <c r="I366" s="153"/>
      <c r="L366" s="149"/>
      <c r="M366" s="154"/>
      <c r="T366" s="155"/>
      <c r="AT366" s="150" t="s">
        <v>223</v>
      </c>
      <c r="AU366" s="150" t="s">
        <v>81</v>
      </c>
      <c r="AV366" s="12" t="s">
        <v>81</v>
      </c>
      <c r="AW366" s="12" t="s">
        <v>33</v>
      </c>
      <c r="AX366" s="12" t="s">
        <v>79</v>
      </c>
      <c r="AY366" s="150" t="s">
        <v>210</v>
      </c>
    </row>
    <row r="367" spans="2:65" s="1" customFormat="1" ht="24.15" customHeight="1">
      <c r="B367" s="31"/>
      <c r="C367" s="130" t="s">
        <v>668</v>
      </c>
      <c r="D367" s="130" t="s">
        <v>212</v>
      </c>
      <c r="E367" s="131" t="s">
        <v>669</v>
      </c>
      <c r="F367" s="132" t="s">
        <v>670</v>
      </c>
      <c r="G367" s="133" t="s">
        <v>269</v>
      </c>
      <c r="H367" s="134">
        <v>25</v>
      </c>
      <c r="I367" s="135"/>
      <c r="J367" s="136">
        <f>ROUND(I367*H367,2)</f>
        <v>0</v>
      </c>
      <c r="K367" s="132" t="s">
        <v>216</v>
      </c>
      <c r="L367" s="31"/>
      <c r="M367" s="137" t="s">
        <v>19</v>
      </c>
      <c r="N367" s="138" t="s">
        <v>43</v>
      </c>
      <c r="P367" s="139">
        <f>O367*H367</f>
        <v>0</v>
      </c>
      <c r="Q367" s="139">
        <v>0</v>
      </c>
      <c r="R367" s="139">
        <f>Q367*H367</f>
        <v>0</v>
      </c>
      <c r="S367" s="139">
        <v>0</v>
      </c>
      <c r="T367" s="140">
        <f>S367*H367</f>
        <v>0</v>
      </c>
      <c r="AR367" s="141" t="s">
        <v>311</v>
      </c>
      <c r="AT367" s="141" t="s">
        <v>212</v>
      </c>
      <c r="AU367" s="141" t="s">
        <v>81</v>
      </c>
      <c r="AY367" s="16" t="s">
        <v>210</v>
      </c>
      <c r="BE367" s="142">
        <f>IF(N367="základní",J367,0)</f>
        <v>0</v>
      </c>
      <c r="BF367" s="142">
        <f>IF(N367="snížená",J367,0)</f>
        <v>0</v>
      </c>
      <c r="BG367" s="142">
        <f>IF(N367="zákl. přenesená",J367,0)</f>
        <v>0</v>
      </c>
      <c r="BH367" s="142">
        <f>IF(N367="sníž. přenesená",J367,0)</f>
        <v>0</v>
      </c>
      <c r="BI367" s="142">
        <f>IF(N367="nulová",J367,0)</f>
        <v>0</v>
      </c>
      <c r="BJ367" s="16" t="s">
        <v>79</v>
      </c>
      <c r="BK367" s="142">
        <f>ROUND(I367*H367,2)</f>
        <v>0</v>
      </c>
      <c r="BL367" s="16" t="s">
        <v>311</v>
      </c>
      <c r="BM367" s="141" t="s">
        <v>671</v>
      </c>
    </row>
    <row r="368" spans="2:47" s="1" customFormat="1" ht="19.2">
      <c r="B368" s="31"/>
      <c r="D368" s="143" t="s">
        <v>219</v>
      </c>
      <c r="F368" s="144" t="s">
        <v>672</v>
      </c>
      <c r="I368" s="145"/>
      <c r="L368" s="31"/>
      <c r="M368" s="146"/>
      <c r="T368" s="52"/>
      <c r="AT368" s="16" t="s">
        <v>219</v>
      </c>
      <c r="AU368" s="16" t="s">
        <v>81</v>
      </c>
    </row>
    <row r="369" spans="2:47" s="1" customFormat="1" ht="10.2">
      <c r="B369" s="31"/>
      <c r="D369" s="147" t="s">
        <v>221</v>
      </c>
      <c r="F369" s="148" t="s">
        <v>673</v>
      </c>
      <c r="I369" s="145"/>
      <c r="L369" s="31"/>
      <c r="M369" s="146"/>
      <c r="T369" s="52"/>
      <c r="AT369" s="16" t="s">
        <v>221</v>
      </c>
      <c r="AU369" s="16" t="s">
        <v>81</v>
      </c>
    </row>
    <row r="370" spans="2:51" s="12" customFormat="1" ht="10.2">
      <c r="B370" s="149"/>
      <c r="D370" s="143" t="s">
        <v>223</v>
      </c>
      <c r="E370" s="150" t="s">
        <v>19</v>
      </c>
      <c r="F370" s="151" t="s">
        <v>674</v>
      </c>
      <c r="H370" s="152">
        <v>9</v>
      </c>
      <c r="I370" s="153"/>
      <c r="L370" s="149"/>
      <c r="M370" s="154"/>
      <c r="T370" s="155"/>
      <c r="AT370" s="150" t="s">
        <v>223</v>
      </c>
      <c r="AU370" s="150" t="s">
        <v>81</v>
      </c>
      <c r="AV370" s="12" t="s">
        <v>81</v>
      </c>
      <c r="AW370" s="12" t="s">
        <v>33</v>
      </c>
      <c r="AX370" s="12" t="s">
        <v>72</v>
      </c>
      <c r="AY370" s="150" t="s">
        <v>210</v>
      </c>
    </row>
    <row r="371" spans="2:51" s="12" customFormat="1" ht="10.2">
      <c r="B371" s="149"/>
      <c r="D371" s="143" t="s">
        <v>223</v>
      </c>
      <c r="E371" s="150" t="s">
        <v>19</v>
      </c>
      <c r="F371" s="151" t="s">
        <v>675</v>
      </c>
      <c r="H371" s="152">
        <v>2</v>
      </c>
      <c r="I371" s="153"/>
      <c r="L371" s="149"/>
      <c r="M371" s="154"/>
      <c r="T371" s="155"/>
      <c r="AT371" s="150" t="s">
        <v>223</v>
      </c>
      <c r="AU371" s="150" t="s">
        <v>81</v>
      </c>
      <c r="AV371" s="12" t="s">
        <v>81</v>
      </c>
      <c r="AW371" s="12" t="s">
        <v>33</v>
      </c>
      <c r="AX371" s="12" t="s">
        <v>72</v>
      </c>
      <c r="AY371" s="150" t="s">
        <v>210</v>
      </c>
    </row>
    <row r="372" spans="2:51" s="12" customFormat="1" ht="10.2">
      <c r="B372" s="149"/>
      <c r="D372" s="143" t="s">
        <v>223</v>
      </c>
      <c r="E372" s="150" t="s">
        <v>19</v>
      </c>
      <c r="F372" s="151" t="s">
        <v>676</v>
      </c>
      <c r="H372" s="152">
        <v>14</v>
      </c>
      <c r="I372" s="153"/>
      <c r="L372" s="149"/>
      <c r="M372" s="154"/>
      <c r="T372" s="155"/>
      <c r="AT372" s="150" t="s">
        <v>223</v>
      </c>
      <c r="AU372" s="150" t="s">
        <v>81</v>
      </c>
      <c r="AV372" s="12" t="s">
        <v>81</v>
      </c>
      <c r="AW372" s="12" t="s">
        <v>33</v>
      </c>
      <c r="AX372" s="12" t="s">
        <v>72</v>
      </c>
      <c r="AY372" s="150" t="s">
        <v>210</v>
      </c>
    </row>
    <row r="373" spans="2:51" s="13" customFormat="1" ht="10.2">
      <c r="B373" s="167"/>
      <c r="D373" s="143" t="s">
        <v>223</v>
      </c>
      <c r="E373" s="168" t="s">
        <v>19</v>
      </c>
      <c r="F373" s="169" t="s">
        <v>326</v>
      </c>
      <c r="H373" s="170">
        <v>25</v>
      </c>
      <c r="I373" s="171"/>
      <c r="L373" s="167"/>
      <c r="M373" s="172"/>
      <c r="T373" s="173"/>
      <c r="AT373" s="168" t="s">
        <v>223</v>
      </c>
      <c r="AU373" s="168" t="s">
        <v>81</v>
      </c>
      <c r="AV373" s="13" t="s">
        <v>217</v>
      </c>
      <c r="AW373" s="13" t="s">
        <v>33</v>
      </c>
      <c r="AX373" s="13" t="s">
        <v>79</v>
      </c>
      <c r="AY373" s="168" t="s">
        <v>210</v>
      </c>
    </row>
    <row r="374" spans="2:65" s="1" customFormat="1" ht="24.15" customHeight="1">
      <c r="B374" s="31"/>
      <c r="C374" s="156" t="s">
        <v>677</v>
      </c>
      <c r="D374" s="156" t="s">
        <v>240</v>
      </c>
      <c r="E374" s="157" t="s">
        <v>678</v>
      </c>
      <c r="F374" s="158" t="s">
        <v>679</v>
      </c>
      <c r="G374" s="159" t="s">
        <v>215</v>
      </c>
      <c r="H374" s="160">
        <v>0.213</v>
      </c>
      <c r="I374" s="161"/>
      <c r="J374" s="162">
        <f>ROUND(I374*H374,2)</f>
        <v>0</v>
      </c>
      <c r="K374" s="158" t="s">
        <v>216</v>
      </c>
      <c r="L374" s="163"/>
      <c r="M374" s="164" t="s">
        <v>19</v>
      </c>
      <c r="N374" s="165" t="s">
        <v>43</v>
      </c>
      <c r="P374" s="139">
        <f>O374*H374</f>
        <v>0</v>
      </c>
      <c r="Q374" s="139">
        <v>0.44</v>
      </c>
      <c r="R374" s="139">
        <f>Q374*H374</f>
        <v>0.09372</v>
      </c>
      <c r="S374" s="139">
        <v>0</v>
      </c>
      <c r="T374" s="140">
        <f>S374*H374</f>
        <v>0</v>
      </c>
      <c r="AR374" s="141" t="s">
        <v>405</v>
      </c>
      <c r="AT374" s="141" t="s">
        <v>240</v>
      </c>
      <c r="AU374" s="141" t="s">
        <v>81</v>
      </c>
      <c r="AY374" s="16" t="s">
        <v>210</v>
      </c>
      <c r="BE374" s="142">
        <f>IF(N374="základní",J374,0)</f>
        <v>0</v>
      </c>
      <c r="BF374" s="142">
        <f>IF(N374="snížená",J374,0)</f>
        <v>0</v>
      </c>
      <c r="BG374" s="142">
        <f>IF(N374="zákl. přenesená",J374,0)</f>
        <v>0</v>
      </c>
      <c r="BH374" s="142">
        <f>IF(N374="sníž. přenesená",J374,0)</f>
        <v>0</v>
      </c>
      <c r="BI374" s="142">
        <f>IF(N374="nulová",J374,0)</f>
        <v>0</v>
      </c>
      <c r="BJ374" s="16" t="s">
        <v>79</v>
      </c>
      <c r="BK374" s="142">
        <f>ROUND(I374*H374,2)</f>
        <v>0</v>
      </c>
      <c r="BL374" s="16" t="s">
        <v>311</v>
      </c>
      <c r="BM374" s="141" t="s">
        <v>680</v>
      </c>
    </row>
    <row r="375" spans="2:47" s="1" customFormat="1" ht="19.2">
      <c r="B375" s="31"/>
      <c r="D375" s="143" t="s">
        <v>219</v>
      </c>
      <c r="F375" s="144" t="s">
        <v>679</v>
      </c>
      <c r="I375" s="145"/>
      <c r="L375" s="31"/>
      <c r="M375" s="146"/>
      <c r="T375" s="52"/>
      <c r="AT375" s="16" t="s">
        <v>219</v>
      </c>
      <c r="AU375" s="16" t="s">
        <v>81</v>
      </c>
    </row>
    <row r="376" spans="2:51" s="12" customFormat="1" ht="10.2">
      <c r="B376" s="149"/>
      <c r="D376" s="143" t="s">
        <v>223</v>
      </c>
      <c r="E376" s="150" t="s">
        <v>19</v>
      </c>
      <c r="F376" s="151" t="s">
        <v>681</v>
      </c>
      <c r="H376" s="152">
        <v>0.086</v>
      </c>
      <c r="I376" s="153"/>
      <c r="L376" s="149"/>
      <c r="M376" s="154"/>
      <c r="T376" s="155"/>
      <c r="AT376" s="150" t="s">
        <v>223</v>
      </c>
      <c r="AU376" s="150" t="s">
        <v>81</v>
      </c>
      <c r="AV376" s="12" t="s">
        <v>81</v>
      </c>
      <c r="AW376" s="12" t="s">
        <v>33</v>
      </c>
      <c r="AX376" s="12" t="s">
        <v>72</v>
      </c>
      <c r="AY376" s="150" t="s">
        <v>210</v>
      </c>
    </row>
    <row r="377" spans="2:51" s="12" customFormat="1" ht="10.2">
      <c r="B377" s="149"/>
      <c r="D377" s="143" t="s">
        <v>223</v>
      </c>
      <c r="E377" s="150" t="s">
        <v>19</v>
      </c>
      <c r="F377" s="151" t="s">
        <v>682</v>
      </c>
      <c r="H377" s="152">
        <v>0.043</v>
      </c>
      <c r="I377" s="153"/>
      <c r="L377" s="149"/>
      <c r="M377" s="154"/>
      <c r="T377" s="155"/>
      <c r="AT377" s="150" t="s">
        <v>223</v>
      </c>
      <c r="AU377" s="150" t="s">
        <v>81</v>
      </c>
      <c r="AV377" s="12" t="s">
        <v>81</v>
      </c>
      <c r="AW377" s="12" t="s">
        <v>33</v>
      </c>
      <c r="AX377" s="12" t="s">
        <v>72</v>
      </c>
      <c r="AY377" s="150" t="s">
        <v>210</v>
      </c>
    </row>
    <row r="378" spans="2:51" s="12" customFormat="1" ht="10.2">
      <c r="B378" s="149"/>
      <c r="D378" s="143" t="s">
        <v>223</v>
      </c>
      <c r="E378" s="150" t="s">
        <v>19</v>
      </c>
      <c r="F378" s="151" t="s">
        <v>683</v>
      </c>
      <c r="H378" s="152">
        <v>0.084</v>
      </c>
      <c r="I378" s="153"/>
      <c r="L378" s="149"/>
      <c r="M378" s="154"/>
      <c r="T378" s="155"/>
      <c r="AT378" s="150" t="s">
        <v>223</v>
      </c>
      <c r="AU378" s="150" t="s">
        <v>81</v>
      </c>
      <c r="AV378" s="12" t="s">
        <v>81</v>
      </c>
      <c r="AW378" s="12" t="s">
        <v>33</v>
      </c>
      <c r="AX378" s="12" t="s">
        <v>72</v>
      </c>
      <c r="AY378" s="150" t="s">
        <v>210</v>
      </c>
    </row>
    <row r="379" spans="2:51" s="13" customFormat="1" ht="10.2">
      <c r="B379" s="167"/>
      <c r="D379" s="143" t="s">
        <v>223</v>
      </c>
      <c r="E379" s="168" t="s">
        <v>19</v>
      </c>
      <c r="F379" s="169" t="s">
        <v>326</v>
      </c>
      <c r="H379" s="170">
        <v>0.21300000000000002</v>
      </c>
      <c r="I379" s="171"/>
      <c r="L379" s="167"/>
      <c r="M379" s="172"/>
      <c r="T379" s="173"/>
      <c r="AT379" s="168" t="s">
        <v>223</v>
      </c>
      <c r="AU379" s="168" t="s">
        <v>81</v>
      </c>
      <c r="AV379" s="13" t="s">
        <v>217</v>
      </c>
      <c r="AW379" s="13" t="s">
        <v>33</v>
      </c>
      <c r="AX379" s="13" t="s">
        <v>79</v>
      </c>
      <c r="AY379" s="168" t="s">
        <v>210</v>
      </c>
    </row>
    <row r="380" spans="2:65" s="1" customFormat="1" ht="24.15" customHeight="1">
      <c r="B380" s="31"/>
      <c r="C380" s="130" t="s">
        <v>684</v>
      </c>
      <c r="D380" s="130" t="s">
        <v>212</v>
      </c>
      <c r="E380" s="131" t="s">
        <v>685</v>
      </c>
      <c r="F380" s="132" t="s">
        <v>686</v>
      </c>
      <c r="G380" s="133" t="s">
        <v>269</v>
      </c>
      <c r="H380" s="134">
        <v>258.2</v>
      </c>
      <c r="I380" s="135"/>
      <c r="J380" s="136">
        <f>ROUND(I380*H380,2)</f>
        <v>0</v>
      </c>
      <c r="K380" s="132" t="s">
        <v>216</v>
      </c>
      <c r="L380" s="31"/>
      <c r="M380" s="137" t="s">
        <v>19</v>
      </c>
      <c r="N380" s="138" t="s">
        <v>43</v>
      </c>
      <c r="P380" s="139">
        <f>O380*H380</f>
        <v>0</v>
      </c>
      <c r="Q380" s="139">
        <v>6E-05</v>
      </c>
      <c r="R380" s="139">
        <f>Q380*H380</f>
        <v>0.015492</v>
      </c>
      <c r="S380" s="139">
        <v>0</v>
      </c>
      <c r="T380" s="140">
        <f>S380*H380</f>
        <v>0</v>
      </c>
      <c r="AR380" s="141" t="s">
        <v>311</v>
      </c>
      <c r="AT380" s="141" t="s">
        <v>212</v>
      </c>
      <c r="AU380" s="141" t="s">
        <v>81</v>
      </c>
      <c r="AY380" s="16" t="s">
        <v>210</v>
      </c>
      <c r="BE380" s="142">
        <f>IF(N380="základní",J380,0)</f>
        <v>0</v>
      </c>
      <c r="BF380" s="142">
        <f>IF(N380="snížená",J380,0)</f>
        <v>0</v>
      </c>
      <c r="BG380" s="142">
        <f>IF(N380="zákl. přenesená",J380,0)</f>
        <v>0</v>
      </c>
      <c r="BH380" s="142">
        <f>IF(N380="sníž. přenesená",J380,0)</f>
        <v>0</v>
      </c>
      <c r="BI380" s="142">
        <f>IF(N380="nulová",J380,0)</f>
        <v>0</v>
      </c>
      <c r="BJ380" s="16" t="s">
        <v>79</v>
      </c>
      <c r="BK380" s="142">
        <f>ROUND(I380*H380,2)</f>
        <v>0</v>
      </c>
      <c r="BL380" s="16" t="s">
        <v>311</v>
      </c>
      <c r="BM380" s="141" t="s">
        <v>687</v>
      </c>
    </row>
    <row r="381" spans="2:47" s="1" customFormat="1" ht="19.2">
      <c r="B381" s="31"/>
      <c r="D381" s="143" t="s">
        <v>219</v>
      </c>
      <c r="F381" s="144" t="s">
        <v>688</v>
      </c>
      <c r="I381" s="145"/>
      <c r="L381" s="31"/>
      <c r="M381" s="146"/>
      <c r="T381" s="52"/>
      <c r="AT381" s="16" t="s">
        <v>219</v>
      </c>
      <c r="AU381" s="16" t="s">
        <v>81</v>
      </c>
    </row>
    <row r="382" spans="2:47" s="1" customFormat="1" ht="10.2">
      <c r="B382" s="31"/>
      <c r="D382" s="147" t="s">
        <v>221</v>
      </c>
      <c r="F382" s="148" t="s">
        <v>689</v>
      </c>
      <c r="I382" s="145"/>
      <c r="L382" s="31"/>
      <c r="M382" s="146"/>
      <c r="T382" s="52"/>
      <c r="AT382" s="16" t="s">
        <v>221</v>
      </c>
      <c r="AU382" s="16" t="s">
        <v>81</v>
      </c>
    </row>
    <row r="383" spans="2:51" s="12" customFormat="1" ht="10.2">
      <c r="B383" s="149"/>
      <c r="D383" s="143" t="s">
        <v>223</v>
      </c>
      <c r="E383" s="150" t="s">
        <v>19</v>
      </c>
      <c r="F383" s="151" t="s">
        <v>690</v>
      </c>
      <c r="H383" s="152">
        <v>45.2</v>
      </c>
      <c r="I383" s="153"/>
      <c r="L383" s="149"/>
      <c r="M383" s="154"/>
      <c r="T383" s="155"/>
      <c r="AT383" s="150" t="s">
        <v>223</v>
      </c>
      <c r="AU383" s="150" t="s">
        <v>81</v>
      </c>
      <c r="AV383" s="12" t="s">
        <v>81</v>
      </c>
      <c r="AW383" s="12" t="s">
        <v>33</v>
      </c>
      <c r="AX383" s="12" t="s">
        <v>72</v>
      </c>
      <c r="AY383" s="150" t="s">
        <v>210</v>
      </c>
    </row>
    <row r="384" spans="2:51" s="12" customFormat="1" ht="10.2">
      <c r="B384" s="149"/>
      <c r="D384" s="143" t="s">
        <v>223</v>
      </c>
      <c r="E384" s="150" t="s">
        <v>19</v>
      </c>
      <c r="F384" s="151" t="s">
        <v>691</v>
      </c>
      <c r="H384" s="152">
        <v>28.8</v>
      </c>
      <c r="I384" s="153"/>
      <c r="L384" s="149"/>
      <c r="M384" s="154"/>
      <c r="T384" s="155"/>
      <c r="AT384" s="150" t="s">
        <v>223</v>
      </c>
      <c r="AU384" s="150" t="s">
        <v>81</v>
      </c>
      <c r="AV384" s="12" t="s">
        <v>81</v>
      </c>
      <c r="AW384" s="12" t="s">
        <v>33</v>
      </c>
      <c r="AX384" s="12" t="s">
        <v>72</v>
      </c>
      <c r="AY384" s="150" t="s">
        <v>210</v>
      </c>
    </row>
    <row r="385" spans="2:51" s="12" customFormat="1" ht="10.2">
      <c r="B385" s="149"/>
      <c r="D385" s="143" t="s">
        <v>223</v>
      </c>
      <c r="E385" s="150" t="s">
        <v>19</v>
      </c>
      <c r="F385" s="151" t="s">
        <v>692</v>
      </c>
      <c r="H385" s="152">
        <v>12</v>
      </c>
      <c r="I385" s="153"/>
      <c r="L385" s="149"/>
      <c r="M385" s="154"/>
      <c r="T385" s="155"/>
      <c r="AT385" s="150" t="s">
        <v>223</v>
      </c>
      <c r="AU385" s="150" t="s">
        <v>81</v>
      </c>
      <c r="AV385" s="12" t="s">
        <v>81</v>
      </c>
      <c r="AW385" s="12" t="s">
        <v>33</v>
      </c>
      <c r="AX385" s="12" t="s">
        <v>72</v>
      </c>
      <c r="AY385" s="150" t="s">
        <v>210</v>
      </c>
    </row>
    <row r="386" spans="2:51" s="12" customFormat="1" ht="10.2">
      <c r="B386" s="149"/>
      <c r="D386" s="143" t="s">
        <v>223</v>
      </c>
      <c r="E386" s="150" t="s">
        <v>19</v>
      </c>
      <c r="F386" s="151" t="s">
        <v>693</v>
      </c>
      <c r="H386" s="152">
        <v>27.6</v>
      </c>
      <c r="I386" s="153"/>
      <c r="L386" s="149"/>
      <c r="M386" s="154"/>
      <c r="T386" s="155"/>
      <c r="AT386" s="150" t="s">
        <v>223</v>
      </c>
      <c r="AU386" s="150" t="s">
        <v>81</v>
      </c>
      <c r="AV386" s="12" t="s">
        <v>81</v>
      </c>
      <c r="AW386" s="12" t="s">
        <v>33</v>
      </c>
      <c r="AX386" s="12" t="s">
        <v>72</v>
      </c>
      <c r="AY386" s="150" t="s">
        <v>210</v>
      </c>
    </row>
    <row r="387" spans="2:51" s="12" customFormat="1" ht="10.2">
      <c r="B387" s="149"/>
      <c r="D387" s="143" t="s">
        <v>223</v>
      </c>
      <c r="E387" s="150" t="s">
        <v>19</v>
      </c>
      <c r="F387" s="151" t="s">
        <v>694</v>
      </c>
      <c r="H387" s="152">
        <v>21.6</v>
      </c>
      <c r="I387" s="153"/>
      <c r="L387" s="149"/>
      <c r="M387" s="154"/>
      <c r="T387" s="155"/>
      <c r="AT387" s="150" t="s">
        <v>223</v>
      </c>
      <c r="AU387" s="150" t="s">
        <v>81</v>
      </c>
      <c r="AV387" s="12" t="s">
        <v>81</v>
      </c>
      <c r="AW387" s="12" t="s">
        <v>33</v>
      </c>
      <c r="AX387" s="12" t="s">
        <v>72</v>
      </c>
      <c r="AY387" s="150" t="s">
        <v>210</v>
      </c>
    </row>
    <row r="388" spans="2:51" s="12" customFormat="1" ht="10.2">
      <c r="B388" s="149"/>
      <c r="D388" s="143" t="s">
        <v>223</v>
      </c>
      <c r="E388" s="150" t="s">
        <v>19</v>
      </c>
      <c r="F388" s="151" t="s">
        <v>695</v>
      </c>
      <c r="H388" s="152">
        <v>123</v>
      </c>
      <c r="I388" s="153"/>
      <c r="L388" s="149"/>
      <c r="M388" s="154"/>
      <c r="T388" s="155"/>
      <c r="AT388" s="150" t="s">
        <v>223</v>
      </c>
      <c r="AU388" s="150" t="s">
        <v>81</v>
      </c>
      <c r="AV388" s="12" t="s">
        <v>81</v>
      </c>
      <c r="AW388" s="12" t="s">
        <v>33</v>
      </c>
      <c r="AX388" s="12" t="s">
        <v>72</v>
      </c>
      <c r="AY388" s="150" t="s">
        <v>210</v>
      </c>
    </row>
    <row r="389" spans="2:51" s="13" customFormat="1" ht="10.2">
      <c r="B389" s="167"/>
      <c r="D389" s="143" t="s">
        <v>223</v>
      </c>
      <c r="E389" s="168" t="s">
        <v>19</v>
      </c>
      <c r="F389" s="169" t="s">
        <v>326</v>
      </c>
      <c r="H389" s="170">
        <v>258.2</v>
      </c>
      <c r="I389" s="171"/>
      <c r="L389" s="167"/>
      <c r="M389" s="172"/>
      <c r="T389" s="173"/>
      <c r="AT389" s="168" t="s">
        <v>223</v>
      </c>
      <c r="AU389" s="168" t="s">
        <v>81</v>
      </c>
      <c r="AV389" s="13" t="s">
        <v>217</v>
      </c>
      <c r="AW389" s="13" t="s">
        <v>33</v>
      </c>
      <c r="AX389" s="13" t="s">
        <v>79</v>
      </c>
      <c r="AY389" s="168" t="s">
        <v>210</v>
      </c>
    </row>
    <row r="390" spans="2:65" s="1" customFormat="1" ht="24.15" customHeight="1">
      <c r="B390" s="31"/>
      <c r="C390" s="156" t="s">
        <v>696</v>
      </c>
      <c r="D390" s="156" t="s">
        <v>240</v>
      </c>
      <c r="E390" s="157" t="s">
        <v>697</v>
      </c>
      <c r="F390" s="158" t="s">
        <v>698</v>
      </c>
      <c r="G390" s="159" t="s">
        <v>215</v>
      </c>
      <c r="H390" s="160">
        <v>1.097</v>
      </c>
      <c r="I390" s="161"/>
      <c r="J390" s="162">
        <f>ROUND(I390*H390,2)</f>
        <v>0</v>
      </c>
      <c r="K390" s="158" t="s">
        <v>216</v>
      </c>
      <c r="L390" s="163"/>
      <c r="M390" s="164" t="s">
        <v>19</v>
      </c>
      <c r="N390" s="165" t="s">
        <v>43</v>
      </c>
      <c r="P390" s="139">
        <f>O390*H390</f>
        <v>0</v>
      </c>
      <c r="Q390" s="139">
        <v>0.44</v>
      </c>
      <c r="R390" s="139">
        <f>Q390*H390</f>
        <v>0.48268</v>
      </c>
      <c r="S390" s="139">
        <v>0</v>
      </c>
      <c r="T390" s="140">
        <f>S390*H390</f>
        <v>0</v>
      </c>
      <c r="AR390" s="141" t="s">
        <v>405</v>
      </c>
      <c r="AT390" s="141" t="s">
        <v>240</v>
      </c>
      <c r="AU390" s="141" t="s">
        <v>81</v>
      </c>
      <c r="AY390" s="16" t="s">
        <v>210</v>
      </c>
      <c r="BE390" s="142">
        <f>IF(N390="základní",J390,0)</f>
        <v>0</v>
      </c>
      <c r="BF390" s="142">
        <f>IF(N390="snížená",J390,0)</f>
        <v>0</v>
      </c>
      <c r="BG390" s="142">
        <f>IF(N390="zákl. přenesená",J390,0)</f>
        <v>0</v>
      </c>
      <c r="BH390" s="142">
        <f>IF(N390="sníž. přenesená",J390,0)</f>
        <v>0</v>
      </c>
      <c r="BI390" s="142">
        <f>IF(N390="nulová",J390,0)</f>
        <v>0</v>
      </c>
      <c r="BJ390" s="16" t="s">
        <v>79</v>
      </c>
      <c r="BK390" s="142">
        <f>ROUND(I390*H390,2)</f>
        <v>0</v>
      </c>
      <c r="BL390" s="16" t="s">
        <v>311</v>
      </c>
      <c r="BM390" s="141" t="s">
        <v>699</v>
      </c>
    </row>
    <row r="391" spans="2:47" s="1" customFormat="1" ht="19.2">
      <c r="B391" s="31"/>
      <c r="D391" s="143" t="s">
        <v>219</v>
      </c>
      <c r="F391" s="144" t="s">
        <v>698</v>
      </c>
      <c r="I391" s="145"/>
      <c r="L391" s="31"/>
      <c r="M391" s="146"/>
      <c r="T391" s="52"/>
      <c r="AT391" s="16" t="s">
        <v>219</v>
      </c>
      <c r="AU391" s="16" t="s">
        <v>81</v>
      </c>
    </row>
    <row r="392" spans="2:51" s="12" customFormat="1" ht="10.2">
      <c r="B392" s="149"/>
      <c r="D392" s="143" t="s">
        <v>223</v>
      </c>
      <c r="E392" s="150" t="s">
        <v>19</v>
      </c>
      <c r="F392" s="151" t="s">
        <v>700</v>
      </c>
      <c r="H392" s="152">
        <v>0.339</v>
      </c>
      <c r="I392" s="153"/>
      <c r="L392" s="149"/>
      <c r="M392" s="154"/>
      <c r="T392" s="155"/>
      <c r="AT392" s="150" t="s">
        <v>223</v>
      </c>
      <c r="AU392" s="150" t="s">
        <v>81</v>
      </c>
      <c r="AV392" s="12" t="s">
        <v>81</v>
      </c>
      <c r="AW392" s="12" t="s">
        <v>33</v>
      </c>
      <c r="AX392" s="12" t="s">
        <v>72</v>
      </c>
      <c r="AY392" s="150" t="s">
        <v>210</v>
      </c>
    </row>
    <row r="393" spans="2:51" s="12" customFormat="1" ht="10.2">
      <c r="B393" s="149"/>
      <c r="D393" s="143" t="s">
        <v>223</v>
      </c>
      <c r="E393" s="150" t="s">
        <v>19</v>
      </c>
      <c r="F393" s="151" t="s">
        <v>701</v>
      </c>
      <c r="H393" s="152">
        <v>0.144</v>
      </c>
      <c r="I393" s="153"/>
      <c r="L393" s="149"/>
      <c r="M393" s="154"/>
      <c r="T393" s="155"/>
      <c r="AT393" s="150" t="s">
        <v>223</v>
      </c>
      <c r="AU393" s="150" t="s">
        <v>81</v>
      </c>
      <c r="AV393" s="12" t="s">
        <v>81</v>
      </c>
      <c r="AW393" s="12" t="s">
        <v>33</v>
      </c>
      <c r="AX393" s="12" t="s">
        <v>72</v>
      </c>
      <c r="AY393" s="150" t="s">
        <v>210</v>
      </c>
    </row>
    <row r="394" spans="2:51" s="12" customFormat="1" ht="10.2">
      <c r="B394" s="149"/>
      <c r="D394" s="143" t="s">
        <v>223</v>
      </c>
      <c r="E394" s="150" t="s">
        <v>19</v>
      </c>
      <c r="F394" s="151" t="s">
        <v>702</v>
      </c>
      <c r="H394" s="152">
        <v>0.06</v>
      </c>
      <c r="I394" s="153"/>
      <c r="L394" s="149"/>
      <c r="M394" s="154"/>
      <c r="T394" s="155"/>
      <c r="AT394" s="150" t="s">
        <v>223</v>
      </c>
      <c r="AU394" s="150" t="s">
        <v>81</v>
      </c>
      <c r="AV394" s="12" t="s">
        <v>81</v>
      </c>
      <c r="AW394" s="12" t="s">
        <v>33</v>
      </c>
      <c r="AX394" s="12" t="s">
        <v>72</v>
      </c>
      <c r="AY394" s="150" t="s">
        <v>210</v>
      </c>
    </row>
    <row r="395" spans="2:51" s="12" customFormat="1" ht="10.2">
      <c r="B395" s="149"/>
      <c r="D395" s="143" t="s">
        <v>223</v>
      </c>
      <c r="E395" s="150" t="s">
        <v>19</v>
      </c>
      <c r="F395" s="151" t="s">
        <v>703</v>
      </c>
      <c r="H395" s="152">
        <v>0.138</v>
      </c>
      <c r="I395" s="153"/>
      <c r="L395" s="149"/>
      <c r="M395" s="154"/>
      <c r="T395" s="155"/>
      <c r="AT395" s="150" t="s">
        <v>223</v>
      </c>
      <c r="AU395" s="150" t="s">
        <v>81</v>
      </c>
      <c r="AV395" s="12" t="s">
        <v>81</v>
      </c>
      <c r="AW395" s="12" t="s">
        <v>33</v>
      </c>
      <c r="AX395" s="12" t="s">
        <v>72</v>
      </c>
      <c r="AY395" s="150" t="s">
        <v>210</v>
      </c>
    </row>
    <row r="396" spans="2:51" s="12" customFormat="1" ht="10.2">
      <c r="B396" s="149"/>
      <c r="D396" s="143" t="s">
        <v>223</v>
      </c>
      <c r="E396" s="150" t="s">
        <v>19</v>
      </c>
      <c r="F396" s="151" t="s">
        <v>704</v>
      </c>
      <c r="H396" s="152">
        <v>0.108</v>
      </c>
      <c r="I396" s="153"/>
      <c r="L396" s="149"/>
      <c r="M396" s="154"/>
      <c r="T396" s="155"/>
      <c r="AT396" s="150" t="s">
        <v>223</v>
      </c>
      <c r="AU396" s="150" t="s">
        <v>81</v>
      </c>
      <c r="AV396" s="12" t="s">
        <v>81</v>
      </c>
      <c r="AW396" s="12" t="s">
        <v>33</v>
      </c>
      <c r="AX396" s="12" t="s">
        <v>72</v>
      </c>
      <c r="AY396" s="150" t="s">
        <v>210</v>
      </c>
    </row>
    <row r="397" spans="2:51" s="12" customFormat="1" ht="10.2">
      <c r="B397" s="149"/>
      <c r="D397" s="143" t="s">
        <v>223</v>
      </c>
      <c r="E397" s="150" t="s">
        <v>19</v>
      </c>
      <c r="F397" s="151" t="s">
        <v>705</v>
      </c>
      <c r="H397" s="152">
        <v>0.308</v>
      </c>
      <c r="I397" s="153"/>
      <c r="L397" s="149"/>
      <c r="M397" s="154"/>
      <c r="T397" s="155"/>
      <c r="AT397" s="150" t="s">
        <v>223</v>
      </c>
      <c r="AU397" s="150" t="s">
        <v>81</v>
      </c>
      <c r="AV397" s="12" t="s">
        <v>81</v>
      </c>
      <c r="AW397" s="12" t="s">
        <v>33</v>
      </c>
      <c r="AX397" s="12" t="s">
        <v>72</v>
      </c>
      <c r="AY397" s="150" t="s">
        <v>210</v>
      </c>
    </row>
    <row r="398" spans="2:51" s="13" customFormat="1" ht="10.2">
      <c r="B398" s="167"/>
      <c r="D398" s="143" t="s">
        <v>223</v>
      </c>
      <c r="E398" s="168" t="s">
        <v>19</v>
      </c>
      <c r="F398" s="169" t="s">
        <v>326</v>
      </c>
      <c r="H398" s="170">
        <v>1.097</v>
      </c>
      <c r="I398" s="171"/>
      <c r="L398" s="167"/>
      <c r="M398" s="172"/>
      <c r="T398" s="173"/>
      <c r="AT398" s="168" t="s">
        <v>223</v>
      </c>
      <c r="AU398" s="168" t="s">
        <v>81</v>
      </c>
      <c r="AV398" s="13" t="s">
        <v>217</v>
      </c>
      <c r="AW398" s="13" t="s">
        <v>33</v>
      </c>
      <c r="AX398" s="13" t="s">
        <v>79</v>
      </c>
      <c r="AY398" s="168" t="s">
        <v>210</v>
      </c>
    </row>
    <row r="399" spans="2:65" s="1" customFormat="1" ht="16.5" customHeight="1">
      <c r="B399" s="31"/>
      <c r="C399" s="130" t="s">
        <v>706</v>
      </c>
      <c r="D399" s="130" t="s">
        <v>212</v>
      </c>
      <c r="E399" s="131" t="s">
        <v>707</v>
      </c>
      <c r="F399" s="132" t="s">
        <v>708</v>
      </c>
      <c r="G399" s="133" t="s">
        <v>229</v>
      </c>
      <c r="H399" s="134">
        <v>7.05</v>
      </c>
      <c r="I399" s="135"/>
      <c r="J399" s="136">
        <f>ROUND(I399*H399,2)</f>
        <v>0</v>
      </c>
      <c r="K399" s="132" t="s">
        <v>216</v>
      </c>
      <c r="L399" s="31"/>
      <c r="M399" s="137" t="s">
        <v>19</v>
      </c>
      <c r="N399" s="138" t="s">
        <v>43</v>
      </c>
      <c r="P399" s="139">
        <f>O399*H399</f>
        <v>0</v>
      </c>
      <c r="Q399" s="139">
        <v>0</v>
      </c>
      <c r="R399" s="139">
        <f>Q399*H399</f>
        <v>0</v>
      </c>
      <c r="S399" s="139">
        <v>0.015</v>
      </c>
      <c r="T399" s="140">
        <f>S399*H399</f>
        <v>0.10575</v>
      </c>
      <c r="AR399" s="141" t="s">
        <v>311</v>
      </c>
      <c r="AT399" s="141" t="s">
        <v>212</v>
      </c>
      <c r="AU399" s="141" t="s">
        <v>81</v>
      </c>
      <c r="AY399" s="16" t="s">
        <v>210</v>
      </c>
      <c r="BE399" s="142">
        <f>IF(N399="základní",J399,0)</f>
        <v>0</v>
      </c>
      <c r="BF399" s="142">
        <f>IF(N399="snížená",J399,0)</f>
        <v>0</v>
      </c>
      <c r="BG399" s="142">
        <f>IF(N399="zákl. přenesená",J399,0)</f>
        <v>0</v>
      </c>
      <c r="BH399" s="142">
        <f>IF(N399="sníž. přenesená",J399,0)</f>
        <v>0</v>
      </c>
      <c r="BI399" s="142">
        <f>IF(N399="nulová",J399,0)</f>
        <v>0</v>
      </c>
      <c r="BJ399" s="16" t="s">
        <v>79</v>
      </c>
      <c r="BK399" s="142">
        <f>ROUND(I399*H399,2)</f>
        <v>0</v>
      </c>
      <c r="BL399" s="16" t="s">
        <v>311</v>
      </c>
      <c r="BM399" s="141" t="s">
        <v>709</v>
      </c>
    </row>
    <row r="400" spans="2:47" s="1" customFormat="1" ht="28.8">
      <c r="B400" s="31"/>
      <c r="D400" s="143" t="s">
        <v>219</v>
      </c>
      <c r="F400" s="144" t="s">
        <v>710</v>
      </c>
      <c r="I400" s="145"/>
      <c r="L400" s="31"/>
      <c r="M400" s="146"/>
      <c r="T400" s="52"/>
      <c r="AT400" s="16" t="s">
        <v>219</v>
      </c>
      <c r="AU400" s="16" t="s">
        <v>81</v>
      </c>
    </row>
    <row r="401" spans="2:47" s="1" customFormat="1" ht="10.2">
      <c r="B401" s="31"/>
      <c r="D401" s="147" t="s">
        <v>221</v>
      </c>
      <c r="F401" s="148" t="s">
        <v>711</v>
      </c>
      <c r="I401" s="145"/>
      <c r="L401" s="31"/>
      <c r="M401" s="146"/>
      <c r="T401" s="52"/>
      <c r="AT401" s="16" t="s">
        <v>221</v>
      </c>
      <c r="AU401" s="16" t="s">
        <v>81</v>
      </c>
    </row>
    <row r="402" spans="2:51" s="12" customFormat="1" ht="10.2">
      <c r="B402" s="149"/>
      <c r="D402" s="143" t="s">
        <v>223</v>
      </c>
      <c r="E402" s="150" t="s">
        <v>19</v>
      </c>
      <c r="F402" s="151" t="s">
        <v>712</v>
      </c>
      <c r="H402" s="152">
        <v>7.05</v>
      </c>
      <c r="I402" s="153"/>
      <c r="L402" s="149"/>
      <c r="M402" s="154"/>
      <c r="T402" s="155"/>
      <c r="AT402" s="150" t="s">
        <v>223</v>
      </c>
      <c r="AU402" s="150" t="s">
        <v>81</v>
      </c>
      <c r="AV402" s="12" t="s">
        <v>81</v>
      </c>
      <c r="AW402" s="12" t="s">
        <v>33</v>
      </c>
      <c r="AX402" s="12" t="s">
        <v>79</v>
      </c>
      <c r="AY402" s="150" t="s">
        <v>210</v>
      </c>
    </row>
    <row r="403" spans="2:65" s="1" customFormat="1" ht="16.5" customHeight="1">
      <c r="B403" s="31"/>
      <c r="C403" s="130" t="s">
        <v>713</v>
      </c>
      <c r="D403" s="130" t="s">
        <v>212</v>
      </c>
      <c r="E403" s="131" t="s">
        <v>714</v>
      </c>
      <c r="F403" s="132" t="s">
        <v>715</v>
      </c>
      <c r="G403" s="133" t="s">
        <v>269</v>
      </c>
      <c r="H403" s="134">
        <v>48.339</v>
      </c>
      <c r="I403" s="135"/>
      <c r="J403" s="136">
        <f>ROUND(I403*H403,2)</f>
        <v>0</v>
      </c>
      <c r="K403" s="132" t="s">
        <v>216</v>
      </c>
      <c r="L403" s="31"/>
      <c r="M403" s="137" t="s">
        <v>19</v>
      </c>
      <c r="N403" s="138" t="s">
        <v>43</v>
      </c>
      <c r="P403" s="139">
        <f>O403*H403</f>
        <v>0</v>
      </c>
      <c r="Q403" s="139">
        <v>2E-05</v>
      </c>
      <c r="R403" s="139">
        <f>Q403*H403</f>
        <v>0.0009667800000000001</v>
      </c>
      <c r="S403" s="139">
        <v>0</v>
      </c>
      <c r="T403" s="140">
        <f>S403*H403</f>
        <v>0</v>
      </c>
      <c r="AR403" s="141" t="s">
        <v>311</v>
      </c>
      <c r="AT403" s="141" t="s">
        <v>212</v>
      </c>
      <c r="AU403" s="141" t="s">
        <v>81</v>
      </c>
      <c r="AY403" s="16" t="s">
        <v>210</v>
      </c>
      <c r="BE403" s="142">
        <f>IF(N403="základní",J403,0)</f>
        <v>0</v>
      </c>
      <c r="BF403" s="142">
        <f>IF(N403="snížená",J403,0)</f>
        <v>0</v>
      </c>
      <c r="BG403" s="142">
        <f>IF(N403="zákl. přenesená",J403,0)</f>
        <v>0</v>
      </c>
      <c r="BH403" s="142">
        <f>IF(N403="sníž. přenesená",J403,0)</f>
        <v>0</v>
      </c>
      <c r="BI403" s="142">
        <f>IF(N403="nulová",J403,0)</f>
        <v>0</v>
      </c>
      <c r="BJ403" s="16" t="s">
        <v>79</v>
      </c>
      <c r="BK403" s="142">
        <f>ROUND(I403*H403,2)</f>
        <v>0</v>
      </c>
      <c r="BL403" s="16" t="s">
        <v>311</v>
      </c>
      <c r="BM403" s="141" t="s">
        <v>716</v>
      </c>
    </row>
    <row r="404" spans="2:47" s="1" customFormat="1" ht="19.2">
      <c r="B404" s="31"/>
      <c r="D404" s="143" t="s">
        <v>219</v>
      </c>
      <c r="F404" s="144" t="s">
        <v>717</v>
      </c>
      <c r="I404" s="145"/>
      <c r="L404" s="31"/>
      <c r="M404" s="146"/>
      <c r="T404" s="52"/>
      <c r="AT404" s="16" t="s">
        <v>219</v>
      </c>
      <c r="AU404" s="16" t="s">
        <v>81</v>
      </c>
    </row>
    <row r="405" spans="2:47" s="1" customFormat="1" ht="10.2">
      <c r="B405" s="31"/>
      <c r="D405" s="147" t="s">
        <v>221</v>
      </c>
      <c r="F405" s="148" t="s">
        <v>718</v>
      </c>
      <c r="I405" s="145"/>
      <c r="L405" s="31"/>
      <c r="M405" s="146"/>
      <c r="T405" s="52"/>
      <c r="AT405" s="16" t="s">
        <v>221</v>
      </c>
      <c r="AU405" s="16" t="s">
        <v>81</v>
      </c>
    </row>
    <row r="406" spans="2:51" s="12" customFormat="1" ht="10.2">
      <c r="B406" s="149"/>
      <c r="D406" s="143" t="s">
        <v>223</v>
      </c>
      <c r="E406" s="150" t="s">
        <v>19</v>
      </c>
      <c r="F406" s="151" t="s">
        <v>719</v>
      </c>
      <c r="H406" s="152">
        <v>9.669</v>
      </c>
      <c r="I406" s="153"/>
      <c r="L406" s="149"/>
      <c r="M406" s="154"/>
      <c r="T406" s="155"/>
      <c r="AT406" s="150" t="s">
        <v>223</v>
      </c>
      <c r="AU406" s="150" t="s">
        <v>81</v>
      </c>
      <c r="AV406" s="12" t="s">
        <v>81</v>
      </c>
      <c r="AW406" s="12" t="s">
        <v>33</v>
      </c>
      <c r="AX406" s="12" t="s">
        <v>72</v>
      </c>
      <c r="AY406" s="150" t="s">
        <v>210</v>
      </c>
    </row>
    <row r="407" spans="2:51" s="12" customFormat="1" ht="10.2">
      <c r="B407" s="149"/>
      <c r="D407" s="143" t="s">
        <v>223</v>
      </c>
      <c r="E407" s="150" t="s">
        <v>19</v>
      </c>
      <c r="F407" s="151" t="s">
        <v>720</v>
      </c>
      <c r="H407" s="152">
        <v>38.67</v>
      </c>
      <c r="I407" s="153"/>
      <c r="L407" s="149"/>
      <c r="M407" s="154"/>
      <c r="T407" s="155"/>
      <c r="AT407" s="150" t="s">
        <v>223</v>
      </c>
      <c r="AU407" s="150" t="s">
        <v>81</v>
      </c>
      <c r="AV407" s="12" t="s">
        <v>81</v>
      </c>
      <c r="AW407" s="12" t="s">
        <v>33</v>
      </c>
      <c r="AX407" s="12" t="s">
        <v>72</v>
      </c>
      <c r="AY407" s="150" t="s">
        <v>210</v>
      </c>
    </row>
    <row r="408" spans="2:51" s="13" customFormat="1" ht="10.2">
      <c r="B408" s="167"/>
      <c r="D408" s="143" t="s">
        <v>223</v>
      </c>
      <c r="E408" s="168" t="s">
        <v>19</v>
      </c>
      <c r="F408" s="169" t="s">
        <v>326</v>
      </c>
      <c r="H408" s="170">
        <v>48.339</v>
      </c>
      <c r="I408" s="171"/>
      <c r="L408" s="167"/>
      <c r="M408" s="172"/>
      <c r="T408" s="173"/>
      <c r="AT408" s="168" t="s">
        <v>223</v>
      </c>
      <c r="AU408" s="168" t="s">
        <v>81</v>
      </c>
      <c r="AV408" s="13" t="s">
        <v>217</v>
      </c>
      <c r="AW408" s="13" t="s">
        <v>33</v>
      </c>
      <c r="AX408" s="13" t="s">
        <v>79</v>
      </c>
      <c r="AY408" s="168" t="s">
        <v>210</v>
      </c>
    </row>
    <row r="409" spans="2:65" s="1" customFormat="1" ht="16.5" customHeight="1">
      <c r="B409" s="31"/>
      <c r="C409" s="156" t="s">
        <v>721</v>
      </c>
      <c r="D409" s="156" t="s">
        <v>240</v>
      </c>
      <c r="E409" s="157" t="s">
        <v>722</v>
      </c>
      <c r="F409" s="158" t="s">
        <v>723</v>
      </c>
      <c r="G409" s="159" t="s">
        <v>215</v>
      </c>
      <c r="H409" s="160">
        <v>0.12</v>
      </c>
      <c r="I409" s="161"/>
      <c r="J409" s="162">
        <f>ROUND(I409*H409,2)</f>
        <v>0</v>
      </c>
      <c r="K409" s="158" t="s">
        <v>216</v>
      </c>
      <c r="L409" s="163"/>
      <c r="M409" s="164" t="s">
        <v>19</v>
      </c>
      <c r="N409" s="165" t="s">
        <v>43</v>
      </c>
      <c r="P409" s="139">
        <f>O409*H409</f>
        <v>0</v>
      </c>
      <c r="Q409" s="139">
        <v>0.55</v>
      </c>
      <c r="R409" s="139">
        <f>Q409*H409</f>
        <v>0.066</v>
      </c>
      <c r="S409" s="139">
        <v>0</v>
      </c>
      <c r="T409" s="140">
        <f>S409*H409</f>
        <v>0</v>
      </c>
      <c r="AR409" s="141" t="s">
        <v>405</v>
      </c>
      <c r="AT409" s="141" t="s">
        <v>240</v>
      </c>
      <c r="AU409" s="141" t="s">
        <v>81</v>
      </c>
      <c r="AY409" s="16" t="s">
        <v>210</v>
      </c>
      <c r="BE409" s="142">
        <f>IF(N409="základní",J409,0)</f>
        <v>0</v>
      </c>
      <c r="BF409" s="142">
        <f>IF(N409="snížená",J409,0)</f>
        <v>0</v>
      </c>
      <c r="BG409" s="142">
        <f>IF(N409="zákl. přenesená",J409,0)</f>
        <v>0</v>
      </c>
      <c r="BH409" s="142">
        <f>IF(N409="sníž. přenesená",J409,0)</f>
        <v>0</v>
      </c>
      <c r="BI409" s="142">
        <f>IF(N409="nulová",J409,0)</f>
        <v>0</v>
      </c>
      <c r="BJ409" s="16" t="s">
        <v>79</v>
      </c>
      <c r="BK409" s="142">
        <f>ROUND(I409*H409,2)</f>
        <v>0</v>
      </c>
      <c r="BL409" s="16" t="s">
        <v>311</v>
      </c>
      <c r="BM409" s="141" t="s">
        <v>724</v>
      </c>
    </row>
    <row r="410" spans="2:47" s="1" customFormat="1" ht="10.2">
      <c r="B410" s="31"/>
      <c r="D410" s="143" t="s">
        <v>219</v>
      </c>
      <c r="F410" s="144" t="s">
        <v>723</v>
      </c>
      <c r="I410" s="145"/>
      <c r="L410" s="31"/>
      <c r="M410" s="146"/>
      <c r="T410" s="52"/>
      <c r="AT410" s="16" t="s">
        <v>219</v>
      </c>
      <c r="AU410" s="16" t="s">
        <v>81</v>
      </c>
    </row>
    <row r="411" spans="2:51" s="12" customFormat="1" ht="10.2">
      <c r="B411" s="149"/>
      <c r="D411" s="143" t="s">
        <v>223</v>
      </c>
      <c r="E411" s="150" t="s">
        <v>19</v>
      </c>
      <c r="F411" s="151" t="s">
        <v>725</v>
      </c>
      <c r="H411" s="152">
        <v>0.023</v>
      </c>
      <c r="I411" s="153"/>
      <c r="L411" s="149"/>
      <c r="M411" s="154"/>
      <c r="T411" s="155"/>
      <c r="AT411" s="150" t="s">
        <v>223</v>
      </c>
      <c r="AU411" s="150" t="s">
        <v>81</v>
      </c>
      <c r="AV411" s="12" t="s">
        <v>81</v>
      </c>
      <c r="AW411" s="12" t="s">
        <v>33</v>
      </c>
      <c r="AX411" s="12" t="s">
        <v>72</v>
      </c>
      <c r="AY411" s="150" t="s">
        <v>210</v>
      </c>
    </row>
    <row r="412" spans="2:51" s="12" customFormat="1" ht="10.2">
      <c r="B412" s="149"/>
      <c r="D412" s="143" t="s">
        <v>223</v>
      </c>
      <c r="E412" s="150" t="s">
        <v>19</v>
      </c>
      <c r="F412" s="151" t="s">
        <v>726</v>
      </c>
      <c r="H412" s="152">
        <v>0.097</v>
      </c>
      <c r="I412" s="153"/>
      <c r="L412" s="149"/>
      <c r="M412" s="154"/>
      <c r="T412" s="155"/>
      <c r="AT412" s="150" t="s">
        <v>223</v>
      </c>
      <c r="AU412" s="150" t="s">
        <v>81</v>
      </c>
      <c r="AV412" s="12" t="s">
        <v>81</v>
      </c>
      <c r="AW412" s="12" t="s">
        <v>33</v>
      </c>
      <c r="AX412" s="12" t="s">
        <v>72</v>
      </c>
      <c r="AY412" s="150" t="s">
        <v>210</v>
      </c>
    </row>
    <row r="413" spans="2:51" s="13" customFormat="1" ht="10.2">
      <c r="B413" s="167"/>
      <c r="D413" s="143" t="s">
        <v>223</v>
      </c>
      <c r="E413" s="168" t="s">
        <v>19</v>
      </c>
      <c r="F413" s="169" t="s">
        <v>326</v>
      </c>
      <c r="H413" s="170">
        <v>0.12</v>
      </c>
      <c r="I413" s="171"/>
      <c r="L413" s="167"/>
      <c r="M413" s="172"/>
      <c r="T413" s="173"/>
      <c r="AT413" s="168" t="s">
        <v>223</v>
      </c>
      <c r="AU413" s="168" t="s">
        <v>81</v>
      </c>
      <c r="AV413" s="13" t="s">
        <v>217</v>
      </c>
      <c r="AW413" s="13" t="s">
        <v>33</v>
      </c>
      <c r="AX413" s="13" t="s">
        <v>79</v>
      </c>
      <c r="AY413" s="168" t="s">
        <v>210</v>
      </c>
    </row>
    <row r="414" spans="2:65" s="1" customFormat="1" ht="21.75" customHeight="1">
      <c r="B414" s="31"/>
      <c r="C414" s="130" t="s">
        <v>727</v>
      </c>
      <c r="D414" s="130" t="s">
        <v>212</v>
      </c>
      <c r="E414" s="131" t="s">
        <v>728</v>
      </c>
      <c r="F414" s="132" t="s">
        <v>729</v>
      </c>
      <c r="G414" s="133" t="s">
        <v>229</v>
      </c>
      <c r="H414" s="134">
        <v>22.821</v>
      </c>
      <c r="I414" s="135"/>
      <c r="J414" s="136">
        <f>ROUND(I414*H414,2)</f>
        <v>0</v>
      </c>
      <c r="K414" s="132" t="s">
        <v>216</v>
      </c>
      <c r="L414" s="31"/>
      <c r="M414" s="137" t="s">
        <v>19</v>
      </c>
      <c r="N414" s="138" t="s">
        <v>43</v>
      </c>
      <c r="P414" s="139">
        <f>O414*H414</f>
        <v>0</v>
      </c>
      <c r="Q414" s="139">
        <v>0</v>
      </c>
      <c r="R414" s="139">
        <f>Q414*H414</f>
        <v>0</v>
      </c>
      <c r="S414" s="139">
        <v>0.015</v>
      </c>
      <c r="T414" s="140">
        <f>S414*H414</f>
        <v>0.34231500000000004</v>
      </c>
      <c r="AR414" s="141" t="s">
        <v>311</v>
      </c>
      <c r="AT414" s="141" t="s">
        <v>212</v>
      </c>
      <c r="AU414" s="141" t="s">
        <v>81</v>
      </c>
      <c r="AY414" s="16" t="s">
        <v>210</v>
      </c>
      <c r="BE414" s="142">
        <f>IF(N414="základní",J414,0)</f>
        <v>0</v>
      </c>
      <c r="BF414" s="142">
        <f>IF(N414="snížená",J414,0)</f>
        <v>0</v>
      </c>
      <c r="BG414" s="142">
        <f>IF(N414="zákl. přenesená",J414,0)</f>
        <v>0</v>
      </c>
      <c r="BH414" s="142">
        <f>IF(N414="sníž. přenesená",J414,0)</f>
        <v>0</v>
      </c>
      <c r="BI414" s="142">
        <f>IF(N414="nulová",J414,0)</f>
        <v>0</v>
      </c>
      <c r="BJ414" s="16" t="s">
        <v>79</v>
      </c>
      <c r="BK414" s="142">
        <f>ROUND(I414*H414,2)</f>
        <v>0</v>
      </c>
      <c r="BL414" s="16" t="s">
        <v>311</v>
      </c>
      <c r="BM414" s="141" t="s">
        <v>730</v>
      </c>
    </row>
    <row r="415" spans="2:47" s="1" customFormat="1" ht="28.8">
      <c r="B415" s="31"/>
      <c r="D415" s="143" t="s">
        <v>219</v>
      </c>
      <c r="F415" s="144" t="s">
        <v>731</v>
      </c>
      <c r="I415" s="145"/>
      <c r="L415" s="31"/>
      <c r="M415" s="146"/>
      <c r="T415" s="52"/>
      <c r="AT415" s="16" t="s">
        <v>219</v>
      </c>
      <c r="AU415" s="16" t="s">
        <v>81</v>
      </c>
    </row>
    <row r="416" spans="2:47" s="1" customFormat="1" ht="10.2">
      <c r="B416" s="31"/>
      <c r="D416" s="147" t="s">
        <v>221</v>
      </c>
      <c r="F416" s="148" t="s">
        <v>732</v>
      </c>
      <c r="I416" s="145"/>
      <c r="L416" s="31"/>
      <c r="M416" s="146"/>
      <c r="T416" s="52"/>
      <c r="AT416" s="16" t="s">
        <v>221</v>
      </c>
      <c r="AU416" s="16" t="s">
        <v>81</v>
      </c>
    </row>
    <row r="417" spans="2:51" s="12" customFormat="1" ht="10.2">
      <c r="B417" s="149"/>
      <c r="D417" s="143" t="s">
        <v>223</v>
      </c>
      <c r="E417" s="150" t="s">
        <v>19</v>
      </c>
      <c r="F417" s="151" t="s">
        <v>733</v>
      </c>
      <c r="H417" s="152">
        <v>2.591</v>
      </c>
      <c r="I417" s="153"/>
      <c r="L417" s="149"/>
      <c r="M417" s="154"/>
      <c r="T417" s="155"/>
      <c r="AT417" s="150" t="s">
        <v>223</v>
      </c>
      <c r="AU417" s="150" t="s">
        <v>81</v>
      </c>
      <c r="AV417" s="12" t="s">
        <v>81</v>
      </c>
      <c r="AW417" s="12" t="s">
        <v>33</v>
      </c>
      <c r="AX417" s="12" t="s">
        <v>72</v>
      </c>
      <c r="AY417" s="150" t="s">
        <v>210</v>
      </c>
    </row>
    <row r="418" spans="2:51" s="12" customFormat="1" ht="10.2">
      <c r="B418" s="149"/>
      <c r="D418" s="143" t="s">
        <v>223</v>
      </c>
      <c r="E418" s="150" t="s">
        <v>19</v>
      </c>
      <c r="F418" s="151" t="s">
        <v>734</v>
      </c>
      <c r="H418" s="152">
        <v>3.96</v>
      </c>
      <c r="I418" s="153"/>
      <c r="L418" s="149"/>
      <c r="M418" s="154"/>
      <c r="T418" s="155"/>
      <c r="AT418" s="150" t="s">
        <v>223</v>
      </c>
      <c r="AU418" s="150" t="s">
        <v>81</v>
      </c>
      <c r="AV418" s="12" t="s">
        <v>81</v>
      </c>
      <c r="AW418" s="12" t="s">
        <v>33</v>
      </c>
      <c r="AX418" s="12" t="s">
        <v>72</v>
      </c>
      <c r="AY418" s="150" t="s">
        <v>210</v>
      </c>
    </row>
    <row r="419" spans="2:51" s="12" customFormat="1" ht="10.2">
      <c r="B419" s="149"/>
      <c r="D419" s="143" t="s">
        <v>223</v>
      </c>
      <c r="E419" s="150" t="s">
        <v>19</v>
      </c>
      <c r="F419" s="151" t="s">
        <v>735</v>
      </c>
      <c r="H419" s="152">
        <v>7.772</v>
      </c>
      <c r="I419" s="153"/>
      <c r="L419" s="149"/>
      <c r="M419" s="154"/>
      <c r="T419" s="155"/>
      <c r="AT419" s="150" t="s">
        <v>223</v>
      </c>
      <c r="AU419" s="150" t="s">
        <v>81</v>
      </c>
      <c r="AV419" s="12" t="s">
        <v>81</v>
      </c>
      <c r="AW419" s="12" t="s">
        <v>33</v>
      </c>
      <c r="AX419" s="12" t="s">
        <v>72</v>
      </c>
      <c r="AY419" s="150" t="s">
        <v>210</v>
      </c>
    </row>
    <row r="420" spans="2:51" s="12" customFormat="1" ht="10.2">
      <c r="B420" s="149"/>
      <c r="D420" s="143" t="s">
        <v>223</v>
      </c>
      <c r="E420" s="150" t="s">
        <v>19</v>
      </c>
      <c r="F420" s="151" t="s">
        <v>736</v>
      </c>
      <c r="H420" s="152">
        <v>8.498</v>
      </c>
      <c r="I420" s="153"/>
      <c r="L420" s="149"/>
      <c r="M420" s="154"/>
      <c r="T420" s="155"/>
      <c r="AT420" s="150" t="s">
        <v>223</v>
      </c>
      <c r="AU420" s="150" t="s">
        <v>81</v>
      </c>
      <c r="AV420" s="12" t="s">
        <v>81</v>
      </c>
      <c r="AW420" s="12" t="s">
        <v>33</v>
      </c>
      <c r="AX420" s="12" t="s">
        <v>72</v>
      </c>
      <c r="AY420" s="150" t="s">
        <v>210</v>
      </c>
    </row>
    <row r="421" spans="2:51" s="13" customFormat="1" ht="10.2">
      <c r="B421" s="167"/>
      <c r="D421" s="143" t="s">
        <v>223</v>
      </c>
      <c r="E421" s="168" t="s">
        <v>19</v>
      </c>
      <c r="F421" s="169" t="s">
        <v>326</v>
      </c>
      <c r="H421" s="170">
        <v>22.820999999999998</v>
      </c>
      <c r="I421" s="171"/>
      <c r="L421" s="167"/>
      <c r="M421" s="172"/>
      <c r="T421" s="173"/>
      <c r="AT421" s="168" t="s">
        <v>223</v>
      </c>
      <c r="AU421" s="168" t="s">
        <v>81</v>
      </c>
      <c r="AV421" s="13" t="s">
        <v>217</v>
      </c>
      <c r="AW421" s="13" t="s">
        <v>33</v>
      </c>
      <c r="AX421" s="13" t="s">
        <v>79</v>
      </c>
      <c r="AY421" s="168" t="s">
        <v>210</v>
      </c>
    </row>
    <row r="422" spans="2:65" s="1" customFormat="1" ht="21.75" customHeight="1">
      <c r="B422" s="31"/>
      <c r="C422" s="130" t="s">
        <v>737</v>
      </c>
      <c r="D422" s="130" t="s">
        <v>212</v>
      </c>
      <c r="E422" s="131" t="s">
        <v>738</v>
      </c>
      <c r="F422" s="132" t="s">
        <v>739</v>
      </c>
      <c r="G422" s="133" t="s">
        <v>229</v>
      </c>
      <c r="H422" s="134">
        <v>28.92</v>
      </c>
      <c r="I422" s="135"/>
      <c r="J422" s="136">
        <f>ROUND(I422*H422,2)</f>
        <v>0</v>
      </c>
      <c r="K422" s="132" t="s">
        <v>216</v>
      </c>
      <c r="L422" s="31"/>
      <c r="M422" s="137" t="s">
        <v>19</v>
      </c>
      <c r="N422" s="138" t="s">
        <v>43</v>
      </c>
      <c r="P422" s="139">
        <f>O422*H422</f>
        <v>0</v>
      </c>
      <c r="Q422" s="139">
        <v>0</v>
      </c>
      <c r="R422" s="139">
        <f>Q422*H422</f>
        <v>0</v>
      </c>
      <c r="S422" s="139">
        <v>0</v>
      </c>
      <c r="T422" s="140">
        <f>S422*H422</f>
        <v>0</v>
      </c>
      <c r="AR422" s="141" t="s">
        <v>311</v>
      </c>
      <c r="AT422" s="141" t="s">
        <v>212</v>
      </c>
      <c r="AU422" s="141" t="s">
        <v>81</v>
      </c>
      <c r="AY422" s="16" t="s">
        <v>210</v>
      </c>
      <c r="BE422" s="142">
        <f>IF(N422="základní",J422,0)</f>
        <v>0</v>
      </c>
      <c r="BF422" s="142">
        <f>IF(N422="snížená",J422,0)</f>
        <v>0</v>
      </c>
      <c r="BG422" s="142">
        <f>IF(N422="zákl. přenesená",J422,0)</f>
        <v>0</v>
      </c>
      <c r="BH422" s="142">
        <f>IF(N422="sníž. přenesená",J422,0)</f>
        <v>0</v>
      </c>
      <c r="BI422" s="142">
        <f>IF(N422="nulová",J422,0)</f>
        <v>0</v>
      </c>
      <c r="BJ422" s="16" t="s">
        <v>79</v>
      </c>
      <c r="BK422" s="142">
        <f>ROUND(I422*H422,2)</f>
        <v>0</v>
      </c>
      <c r="BL422" s="16" t="s">
        <v>311</v>
      </c>
      <c r="BM422" s="141" t="s">
        <v>740</v>
      </c>
    </row>
    <row r="423" spans="2:47" s="1" customFormat="1" ht="28.8">
      <c r="B423" s="31"/>
      <c r="D423" s="143" t="s">
        <v>219</v>
      </c>
      <c r="F423" s="144" t="s">
        <v>741</v>
      </c>
      <c r="I423" s="145"/>
      <c r="L423" s="31"/>
      <c r="M423" s="146"/>
      <c r="T423" s="52"/>
      <c r="AT423" s="16" t="s">
        <v>219</v>
      </c>
      <c r="AU423" s="16" t="s">
        <v>81</v>
      </c>
    </row>
    <row r="424" spans="2:47" s="1" customFormat="1" ht="10.2">
      <c r="B424" s="31"/>
      <c r="D424" s="147" t="s">
        <v>221</v>
      </c>
      <c r="F424" s="148" t="s">
        <v>742</v>
      </c>
      <c r="I424" s="145"/>
      <c r="L424" s="31"/>
      <c r="M424" s="146"/>
      <c r="T424" s="52"/>
      <c r="AT424" s="16" t="s">
        <v>221</v>
      </c>
      <c r="AU424" s="16" t="s">
        <v>81</v>
      </c>
    </row>
    <row r="425" spans="2:51" s="12" customFormat="1" ht="10.2">
      <c r="B425" s="149"/>
      <c r="D425" s="143" t="s">
        <v>223</v>
      </c>
      <c r="E425" s="150" t="s">
        <v>19</v>
      </c>
      <c r="F425" s="151" t="s">
        <v>743</v>
      </c>
      <c r="H425" s="152">
        <v>28.92</v>
      </c>
      <c r="I425" s="153"/>
      <c r="L425" s="149"/>
      <c r="M425" s="154"/>
      <c r="T425" s="155"/>
      <c r="AT425" s="150" t="s">
        <v>223</v>
      </c>
      <c r="AU425" s="150" t="s">
        <v>81</v>
      </c>
      <c r="AV425" s="12" t="s">
        <v>81</v>
      </c>
      <c r="AW425" s="12" t="s">
        <v>33</v>
      </c>
      <c r="AX425" s="12" t="s">
        <v>79</v>
      </c>
      <c r="AY425" s="150" t="s">
        <v>210</v>
      </c>
    </row>
    <row r="426" spans="2:65" s="1" customFormat="1" ht="21.75" customHeight="1">
      <c r="B426" s="31"/>
      <c r="C426" s="156" t="s">
        <v>744</v>
      </c>
      <c r="D426" s="156" t="s">
        <v>240</v>
      </c>
      <c r="E426" s="157" t="s">
        <v>745</v>
      </c>
      <c r="F426" s="158" t="s">
        <v>746</v>
      </c>
      <c r="G426" s="159" t="s">
        <v>229</v>
      </c>
      <c r="H426" s="160">
        <v>31.812</v>
      </c>
      <c r="I426" s="161"/>
      <c r="J426" s="162">
        <f>ROUND(I426*H426,2)</f>
        <v>0</v>
      </c>
      <c r="K426" s="158" t="s">
        <v>216</v>
      </c>
      <c r="L426" s="163"/>
      <c r="M426" s="164" t="s">
        <v>19</v>
      </c>
      <c r="N426" s="165" t="s">
        <v>43</v>
      </c>
      <c r="P426" s="139">
        <f>O426*H426</f>
        <v>0</v>
      </c>
      <c r="Q426" s="139">
        <v>0.0131</v>
      </c>
      <c r="R426" s="139">
        <f>Q426*H426</f>
        <v>0.41673720000000003</v>
      </c>
      <c r="S426" s="139">
        <v>0</v>
      </c>
      <c r="T426" s="140">
        <f>S426*H426</f>
        <v>0</v>
      </c>
      <c r="AR426" s="141" t="s">
        <v>405</v>
      </c>
      <c r="AT426" s="141" t="s">
        <v>240</v>
      </c>
      <c r="AU426" s="141" t="s">
        <v>81</v>
      </c>
      <c r="AY426" s="16" t="s">
        <v>210</v>
      </c>
      <c r="BE426" s="142">
        <f>IF(N426="základní",J426,0)</f>
        <v>0</v>
      </c>
      <c r="BF426" s="142">
        <f>IF(N426="snížená",J426,0)</f>
        <v>0</v>
      </c>
      <c r="BG426" s="142">
        <f>IF(N426="zákl. přenesená",J426,0)</f>
        <v>0</v>
      </c>
      <c r="BH426" s="142">
        <f>IF(N426="sníž. přenesená",J426,0)</f>
        <v>0</v>
      </c>
      <c r="BI426" s="142">
        <f>IF(N426="nulová",J426,0)</f>
        <v>0</v>
      </c>
      <c r="BJ426" s="16" t="s">
        <v>79</v>
      </c>
      <c r="BK426" s="142">
        <f>ROUND(I426*H426,2)</f>
        <v>0</v>
      </c>
      <c r="BL426" s="16" t="s">
        <v>311</v>
      </c>
      <c r="BM426" s="141" t="s">
        <v>747</v>
      </c>
    </row>
    <row r="427" spans="2:47" s="1" customFormat="1" ht="10.2">
      <c r="B427" s="31"/>
      <c r="D427" s="143" t="s">
        <v>219</v>
      </c>
      <c r="F427" s="144" t="s">
        <v>746</v>
      </c>
      <c r="I427" s="145"/>
      <c r="L427" s="31"/>
      <c r="M427" s="146"/>
      <c r="T427" s="52"/>
      <c r="AT427" s="16" t="s">
        <v>219</v>
      </c>
      <c r="AU427" s="16" t="s">
        <v>81</v>
      </c>
    </row>
    <row r="428" spans="2:51" s="12" customFormat="1" ht="10.2">
      <c r="B428" s="149"/>
      <c r="D428" s="143" t="s">
        <v>223</v>
      </c>
      <c r="F428" s="151" t="s">
        <v>748</v>
      </c>
      <c r="H428" s="152">
        <v>31.812</v>
      </c>
      <c r="I428" s="153"/>
      <c r="L428" s="149"/>
      <c r="M428" s="154"/>
      <c r="T428" s="155"/>
      <c r="AT428" s="150" t="s">
        <v>223</v>
      </c>
      <c r="AU428" s="150" t="s">
        <v>81</v>
      </c>
      <c r="AV428" s="12" t="s">
        <v>81</v>
      </c>
      <c r="AW428" s="12" t="s">
        <v>4</v>
      </c>
      <c r="AX428" s="12" t="s">
        <v>79</v>
      </c>
      <c r="AY428" s="150" t="s">
        <v>210</v>
      </c>
    </row>
    <row r="429" spans="2:63" s="11" customFormat="1" ht="22.8" customHeight="1">
      <c r="B429" s="118"/>
      <c r="D429" s="119" t="s">
        <v>71</v>
      </c>
      <c r="E429" s="128" t="s">
        <v>749</v>
      </c>
      <c r="F429" s="128" t="s">
        <v>750</v>
      </c>
      <c r="I429" s="121"/>
      <c r="J429" s="129">
        <f>BK429</f>
        <v>0</v>
      </c>
      <c r="L429" s="118"/>
      <c r="M429" s="123"/>
      <c r="P429" s="124">
        <f>SUM(P430:P534)</f>
        <v>0</v>
      </c>
      <c r="R429" s="124">
        <f>SUM(R430:R534)</f>
        <v>8.677729029999997</v>
      </c>
      <c r="T429" s="125">
        <f>SUM(T430:T534)</f>
        <v>6.9084083000000005</v>
      </c>
      <c r="AR429" s="119" t="s">
        <v>81</v>
      </c>
      <c r="AT429" s="126" t="s">
        <v>71</v>
      </c>
      <c r="AU429" s="126" t="s">
        <v>79</v>
      </c>
      <c r="AY429" s="119" t="s">
        <v>210</v>
      </c>
      <c r="BK429" s="127">
        <f>SUM(BK430:BK534)</f>
        <v>0</v>
      </c>
    </row>
    <row r="430" spans="2:65" s="1" customFormat="1" ht="24.15" customHeight="1">
      <c r="B430" s="31"/>
      <c r="C430" s="130" t="s">
        <v>751</v>
      </c>
      <c r="D430" s="130" t="s">
        <v>212</v>
      </c>
      <c r="E430" s="131" t="s">
        <v>752</v>
      </c>
      <c r="F430" s="132" t="s">
        <v>753</v>
      </c>
      <c r="G430" s="133" t="s">
        <v>229</v>
      </c>
      <c r="H430" s="134">
        <v>31.234</v>
      </c>
      <c r="I430" s="135"/>
      <c r="J430" s="136">
        <f>ROUND(I430*H430,2)</f>
        <v>0</v>
      </c>
      <c r="K430" s="132" t="s">
        <v>216</v>
      </c>
      <c r="L430" s="31"/>
      <c r="M430" s="137" t="s">
        <v>19</v>
      </c>
      <c r="N430" s="138" t="s">
        <v>43</v>
      </c>
      <c r="P430" s="139">
        <f>O430*H430</f>
        <v>0</v>
      </c>
      <c r="Q430" s="139">
        <v>0.05026</v>
      </c>
      <c r="R430" s="139">
        <f>Q430*H430</f>
        <v>1.56982084</v>
      </c>
      <c r="S430" s="139">
        <v>0</v>
      </c>
      <c r="T430" s="140">
        <f>S430*H430</f>
        <v>0</v>
      </c>
      <c r="AR430" s="141" t="s">
        <v>311</v>
      </c>
      <c r="AT430" s="141" t="s">
        <v>212</v>
      </c>
      <c r="AU430" s="141" t="s">
        <v>81</v>
      </c>
      <c r="AY430" s="16" t="s">
        <v>210</v>
      </c>
      <c r="BE430" s="142">
        <f>IF(N430="základní",J430,0)</f>
        <v>0</v>
      </c>
      <c r="BF430" s="142">
        <f>IF(N430="snížená",J430,0)</f>
        <v>0</v>
      </c>
      <c r="BG430" s="142">
        <f>IF(N430="zákl. přenesená",J430,0)</f>
        <v>0</v>
      </c>
      <c r="BH430" s="142">
        <f>IF(N430="sníž. přenesená",J430,0)</f>
        <v>0</v>
      </c>
      <c r="BI430" s="142">
        <f>IF(N430="nulová",J430,0)</f>
        <v>0</v>
      </c>
      <c r="BJ430" s="16" t="s">
        <v>79</v>
      </c>
      <c r="BK430" s="142">
        <f>ROUND(I430*H430,2)</f>
        <v>0</v>
      </c>
      <c r="BL430" s="16" t="s">
        <v>311</v>
      </c>
      <c r="BM430" s="141" t="s">
        <v>754</v>
      </c>
    </row>
    <row r="431" spans="2:47" s="1" customFormat="1" ht="38.4">
      <c r="B431" s="31"/>
      <c r="D431" s="143" t="s">
        <v>219</v>
      </c>
      <c r="F431" s="144" t="s">
        <v>755</v>
      </c>
      <c r="I431" s="145"/>
      <c r="L431" s="31"/>
      <c r="M431" s="146"/>
      <c r="T431" s="52"/>
      <c r="AT431" s="16" t="s">
        <v>219</v>
      </c>
      <c r="AU431" s="16" t="s">
        <v>81</v>
      </c>
    </row>
    <row r="432" spans="2:47" s="1" customFormat="1" ht="10.2">
      <c r="B432" s="31"/>
      <c r="D432" s="147" t="s">
        <v>221</v>
      </c>
      <c r="F432" s="148" t="s">
        <v>756</v>
      </c>
      <c r="I432" s="145"/>
      <c r="L432" s="31"/>
      <c r="M432" s="146"/>
      <c r="T432" s="52"/>
      <c r="AT432" s="16" t="s">
        <v>221</v>
      </c>
      <c r="AU432" s="16" t="s">
        <v>81</v>
      </c>
    </row>
    <row r="433" spans="2:47" s="1" customFormat="1" ht="19.2">
      <c r="B433" s="31"/>
      <c r="D433" s="143" t="s">
        <v>315</v>
      </c>
      <c r="F433" s="166" t="s">
        <v>757</v>
      </c>
      <c r="I433" s="145"/>
      <c r="L433" s="31"/>
      <c r="M433" s="146"/>
      <c r="T433" s="52"/>
      <c r="AT433" s="16" t="s">
        <v>315</v>
      </c>
      <c r="AU433" s="16" t="s">
        <v>81</v>
      </c>
    </row>
    <row r="434" spans="2:51" s="12" customFormat="1" ht="10.2">
      <c r="B434" s="149"/>
      <c r="D434" s="143" t="s">
        <v>223</v>
      </c>
      <c r="E434" s="150" t="s">
        <v>19</v>
      </c>
      <c r="F434" s="151" t="s">
        <v>758</v>
      </c>
      <c r="H434" s="152">
        <v>34.78</v>
      </c>
      <c r="I434" s="153"/>
      <c r="L434" s="149"/>
      <c r="M434" s="154"/>
      <c r="T434" s="155"/>
      <c r="AT434" s="150" t="s">
        <v>223</v>
      </c>
      <c r="AU434" s="150" t="s">
        <v>81</v>
      </c>
      <c r="AV434" s="12" t="s">
        <v>81</v>
      </c>
      <c r="AW434" s="12" t="s">
        <v>33</v>
      </c>
      <c r="AX434" s="12" t="s">
        <v>72</v>
      </c>
      <c r="AY434" s="150" t="s">
        <v>210</v>
      </c>
    </row>
    <row r="435" spans="2:51" s="12" customFormat="1" ht="10.2">
      <c r="B435" s="149"/>
      <c r="D435" s="143" t="s">
        <v>223</v>
      </c>
      <c r="E435" s="150" t="s">
        <v>19</v>
      </c>
      <c r="F435" s="151" t="s">
        <v>759</v>
      </c>
      <c r="H435" s="152">
        <v>-3.546</v>
      </c>
      <c r="I435" s="153"/>
      <c r="L435" s="149"/>
      <c r="M435" s="154"/>
      <c r="T435" s="155"/>
      <c r="AT435" s="150" t="s">
        <v>223</v>
      </c>
      <c r="AU435" s="150" t="s">
        <v>81</v>
      </c>
      <c r="AV435" s="12" t="s">
        <v>81</v>
      </c>
      <c r="AW435" s="12" t="s">
        <v>33</v>
      </c>
      <c r="AX435" s="12" t="s">
        <v>72</v>
      </c>
      <c r="AY435" s="150" t="s">
        <v>210</v>
      </c>
    </row>
    <row r="436" spans="2:51" s="13" customFormat="1" ht="10.2">
      <c r="B436" s="167"/>
      <c r="D436" s="143" t="s">
        <v>223</v>
      </c>
      <c r="E436" s="168" t="s">
        <v>19</v>
      </c>
      <c r="F436" s="169" t="s">
        <v>326</v>
      </c>
      <c r="H436" s="170">
        <v>31.234</v>
      </c>
      <c r="I436" s="171"/>
      <c r="L436" s="167"/>
      <c r="M436" s="172"/>
      <c r="T436" s="173"/>
      <c r="AT436" s="168" t="s">
        <v>223</v>
      </c>
      <c r="AU436" s="168" t="s">
        <v>81</v>
      </c>
      <c r="AV436" s="13" t="s">
        <v>217</v>
      </c>
      <c r="AW436" s="13" t="s">
        <v>33</v>
      </c>
      <c r="AX436" s="13" t="s">
        <v>79</v>
      </c>
      <c r="AY436" s="168" t="s">
        <v>210</v>
      </c>
    </row>
    <row r="437" spans="2:65" s="1" customFormat="1" ht="33" customHeight="1">
      <c r="B437" s="31"/>
      <c r="C437" s="130" t="s">
        <v>760</v>
      </c>
      <c r="D437" s="130" t="s">
        <v>212</v>
      </c>
      <c r="E437" s="131" t="s">
        <v>761</v>
      </c>
      <c r="F437" s="132" t="s">
        <v>762</v>
      </c>
      <c r="G437" s="133" t="s">
        <v>229</v>
      </c>
      <c r="H437" s="134">
        <v>12.796</v>
      </c>
      <c r="I437" s="135"/>
      <c r="J437" s="136">
        <f>ROUND(I437*H437,2)</f>
        <v>0</v>
      </c>
      <c r="K437" s="132" t="s">
        <v>216</v>
      </c>
      <c r="L437" s="31"/>
      <c r="M437" s="137" t="s">
        <v>19</v>
      </c>
      <c r="N437" s="138" t="s">
        <v>43</v>
      </c>
      <c r="P437" s="139">
        <f>O437*H437</f>
        <v>0</v>
      </c>
      <c r="Q437" s="139">
        <v>0.05353</v>
      </c>
      <c r="R437" s="139">
        <f>Q437*H437</f>
        <v>0.68496988</v>
      </c>
      <c r="S437" s="139">
        <v>0</v>
      </c>
      <c r="T437" s="140">
        <f>S437*H437</f>
        <v>0</v>
      </c>
      <c r="AR437" s="141" t="s">
        <v>311</v>
      </c>
      <c r="AT437" s="141" t="s">
        <v>212</v>
      </c>
      <c r="AU437" s="141" t="s">
        <v>81</v>
      </c>
      <c r="AY437" s="16" t="s">
        <v>210</v>
      </c>
      <c r="BE437" s="142">
        <f>IF(N437="základní",J437,0)</f>
        <v>0</v>
      </c>
      <c r="BF437" s="142">
        <f>IF(N437="snížená",J437,0)</f>
        <v>0</v>
      </c>
      <c r="BG437" s="142">
        <f>IF(N437="zákl. přenesená",J437,0)</f>
        <v>0</v>
      </c>
      <c r="BH437" s="142">
        <f>IF(N437="sníž. přenesená",J437,0)</f>
        <v>0</v>
      </c>
      <c r="BI437" s="142">
        <f>IF(N437="nulová",J437,0)</f>
        <v>0</v>
      </c>
      <c r="BJ437" s="16" t="s">
        <v>79</v>
      </c>
      <c r="BK437" s="142">
        <f>ROUND(I437*H437,2)</f>
        <v>0</v>
      </c>
      <c r="BL437" s="16" t="s">
        <v>311</v>
      </c>
      <c r="BM437" s="141" t="s">
        <v>763</v>
      </c>
    </row>
    <row r="438" spans="2:47" s="1" customFormat="1" ht="38.4">
      <c r="B438" s="31"/>
      <c r="D438" s="143" t="s">
        <v>219</v>
      </c>
      <c r="F438" s="144" t="s">
        <v>764</v>
      </c>
      <c r="I438" s="145"/>
      <c r="L438" s="31"/>
      <c r="M438" s="146"/>
      <c r="T438" s="52"/>
      <c r="AT438" s="16" t="s">
        <v>219</v>
      </c>
      <c r="AU438" s="16" t="s">
        <v>81</v>
      </c>
    </row>
    <row r="439" spans="2:47" s="1" customFormat="1" ht="10.2">
      <c r="B439" s="31"/>
      <c r="D439" s="147" t="s">
        <v>221</v>
      </c>
      <c r="F439" s="148" t="s">
        <v>765</v>
      </c>
      <c r="I439" s="145"/>
      <c r="L439" s="31"/>
      <c r="M439" s="146"/>
      <c r="T439" s="52"/>
      <c r="AT439" s="16" t="s">
        <v>221</v>
      </c>
      <c r="AU439" s="16" t="s">
        <v>81</v>
      </c>
    </row>
    <row r="440" spans="2:47" s="1" customFormat="1" ht="19.2">
      <c r="B440" s="31"/>
      <c r="D440" s="143" t="s">
        <v>315</v>
      </c>
      <c r="F440" s="166" t="s">
        <v>766</v>
      </c>
      <c r="I440" s="145"/>
      <c r="L440" s="31"/>
      <c r="M440" s="146"/>
      <c r="T440" s="52"/>
      <c r="AT440" s="16" t="s">
        <v>315</v>
      </c>
      <c r="AU440" s="16" t="s">
        <v>81</v>
      </c>
    </row>
    <row r="441" spans="2:51" s="12" customFormat="1" ht="10.2">
      <c r="B441" s="149"/>
      <c r="D441" s="143" t="s">
        <v>223</v>
      </c>
      <c r="E441" s="150" t="s">
        <v>19</v>
      </c>
      <c r="F441" s="151" t="s">
        <v>767</v>
      </c>
      <c r="H441" s="152">
        <v>12.796</v>
      </c>
      <c r="I441" s="153"/>
      <c r="L441" s="149"/>
      <c r="M441" s="154"/>
      <c r="T441" s="155"/>
      <c r="AT441" s="150" t="s">
        <v>223</v>
      </c>
      <c r="AU441" s="150" t="s">
        <v>81</v>
      </c>
      <c r="AV441" s="12" t="s">
        <v>81</v>
      </c>
      <c r="AW441" s="12" t="s">
        <v>33</v>
      </c>
      <c r="AX441" s="12" t="s">
        <v>79</v>
      </c>
      <c r="AY441" s="150" t="s">
        <v>210</v>
      </c>
    </row>
    <row r="442" spans="2:65" s="1" customFormat="1" ht="16.5" customHeight="1">
      <c r="B442" s="31"/>
      <c r="C442" s="130" t="s">
        <v>768</v>
      </c>
      <c r="D442" s="130" t="s">
        <v>212</v>
      </c>
      <c r="E442" s="131" t="s">
        <v>769</v>
      </c>
      <c r="F442" s="132" t="s">
        <v>770</v>
      </c>
      <c r="G442" s="133" t="s">
        <v>229</v>
      </c>
      <c r="H442" s="134">
        <v>96.231</v>
      </c>
      <c r="I442" s="135"/>
      <c r="J442" s="136">
        <f>ROUND(I442*H442,2)</f>
        <v>0</v>
      </c>
      <c r="K442" s="132" t="s">
        <v>216</v>
      </c>
      <c r="L442" s="31"/>
      <c r="M442" s="137" t="s">
        <v>19</v>
      </c>
      <c r="N442" s="138" t="s">
        <v>43</v>
      </c>
      <c r="P442" s="139">
        <f>O442*H442</f>
        <v>0</v>
      </c>
      <c r="Q442" s="139">
        <v>0</v>
      </c>
      <c r="R442" s="139">
        <f>Q442*H442</f>
        <v>0</v>
      </c>
      <c r="S442" s="139">
        <v>0</v>
      </c>
      <c r="T442" s="140">
        <f>S442*H442</f>
        <v>0</v>
      </c>
      <c r="AR442" s="141" t="s">
        <v>311</v>
      </c>
      <c r="AT442" s="141" t="s">
        <v>212</v>
      </c>
      <c r="AU442" s="141" t="s">
        <v>81</v>
      </c>
      <c r="AY442" s="16" t="s">
        <v>210</v>
      </c>
      <c r="BE442" s="142">
        <f>IF(N442="základní",J442,0)</f>
        <v>0</v>
      </c>
      <c r="BF442" s="142">
        <f>IF(N442="snížená",J442,0)</f>
        <v>0</v>
      </c>
      <c r="BG442" s="142">
        <f>IF(N442="zákl. přenesená",J442,0)</f>
        <v>0</v>
      </c>
      <c r="BH442" s="142">
        <f>IF(N442="sníž. přenesená",J442,0)</f>
        <v>0</v>
      </c>
      <c r="BI442" s="142">
        <f>IF(N442="nulová",J442,0)</f>
        <v>0</v>
      </c>
      <c r="BJ442" s="16" t="s">
        <v>79</v>
      </c>
      <c r="BK442" s="142">
        <f>ROUND(I442*H442,2)</f>
        <v>0</v>
      </c>
      <c r="BL442" s="16" t="s">
        <v>311</v>
      </c>
      <c r="BM442" s="141" t="s">
        <v>771</v>
      </c>
    </row>
    <row r="443" spans="2:47" s="1" customFormat="1" ht="28.8">
      <c r="B443" s="31"/>
      <c r="D443" s="143" t="s">
        <v>219</v>
      </c>
      <c r="F443" s="144" t="s">
        <v>772</v>
      </c>
      <c r="I443" s="145"/>
      <c r="L443" s="31"/>
      <c r="M443" s="146"/>
      <c r="T443" s="52"/>
      <c r="AT443" s="16" t="s">
        <v>219</v>
      </c>
      <c r="AU443" s="16" t="s">
        <v>81</v>
      </c>
    </row>
    <row r="444" spans="2:47" s="1" customFormat="1" ht="10.2">
      <c r="B444" s="31"/>
      <c r="D444" s="147" t="s">
        <v>221</v>
      </c>
      <c r="F444" s="148" t="s">
        <v>773</v>
      </c>
      <c r="I444" s="145"/>
      <c r="L444" s="31"/>
      <c r="M444" s="146"/>
      <c r="T444" s="52"/>
      <c r="AT444" s="16" t="s">
        <v>221</v>
      </c>
      <c r="AU444" s="16" t="s">
        <v>81</v>
      </c>
    </row>
    <row r="445" spans="2:51" s="12" customFormat="1" ht="10.2">
      <c r="B445" s="149"/>
      <c r="D445" s="143" t="s">
        <v>223</v>
      </c>
      <c r="E445" s="150" t="s">
        <v>19</v>
      </c>
      <c r="F445" s="151" t="s">
        <v>774</v>
      </c>
      <c r="H445" s="152">
        <v>105.12</v>
      </c>
      <c r="I445" s="153"/>
      <c r="L445" s="149"/>
      <c r="M445" s="154"/>
      <c r="T445" s="155"/>
      <c r="AT445" s="150" t="s">
        <v>223</v>
      </c>
      <c r="AU445" s="150" t="s">
        <v>81</v>
      </c>
      <c r="AV445" s="12" t="s">
        <v>81</v>
      </c>
      <c r="AW445" s="12" t="s">
        <v>33</v>
      </c>
      <c r="AX445" s="12" t="s">
        <v>72</v>
      </c>
      <c r="AY445" s="150" t="s">
        <v>210</v>
      </c>
    </row>
    <row r="446" spans="2:51" s="12" customFormat="1" ht="10.2">
      <c r="B446" s="149"/>
      <c r="D446" s="143" t="s">
        <v>223</v>
      </c>
      <c r="E446" s="150" t="s">
        <v>19</v>
      </c>
      <c r="F446" s="151" t="s">
        <v>775</v>
      </c>
      <c r="H446" s="152">
        <v>-10.389</v>
      </c>
      <c r="I446" s="153"/>
      <c r="L446" s="149"/>
      <c r="M446" s="154"/>
      <c r="T446" s="155"/>
      <c r="AT446" s="150" t="s">
        <v>223</v>
      </c>
      <c r="AU446" s="150" t="s">
        <v>81</v>
      </c>
      <c r="AV446" s="12" t="s">
        <v>81</v>
      </c>
      <c r="AW446" s="12" t="s">
        <v>33</v>
      </c>
      <c r="AX446" s="12" t="s">
        <v>72</v>
      </c>
      <c r="AY446" s="150" t="s">
        <v>210</v>
      </c>
    </row>
    <row r="447" spans="2:51" s="12" customFormat="1" ht="10.2">
      <c r="B447" s="149"/>
      <c r="D447" s="143" t="s">
        <v>223</v>
      </c>
      <c r="E447" s="150" t="s">
        <v>19</v>
      </c>
      <c r="F447" s="151" t="s">
        <v>776</v>
      </c>
      <c r="H447" s="152">
        <v>1.5</v>
      </c>
      <c r="I447" s="153"/>
      <c r="L447" s="149"/>
      <c r="M447" s="154"/>
      <c r="T447" s="155"/>
      <c r="AT447" s="150" t="s">
        <v>223</v>
      </c>
      <c r="AU447" s="150" t="s">
        <v>81</v>
      </c>
      <c r="AV447" s="12" t="s">
        <v>81</v>
      </c>
      <c r="AW447" s="12" t="s">
        <v>33</v>
      </c>
      <c r="AX447" s="12" t="s">
        <v>72</v>
      </c>
      <c r="AY447" s="150" t="s">
        <v>210</v>
      </c>
    </row>
    <row r="448" spans="2:51" s="13" customFormat="1" ht="10.2">
      <c r="B448" s="167"/>
      <c r="D448" s="143" t="s">
        <v>223</v>
      </c>
      <c r="E448" s="168" t="s">
        <v>19</v>
      </c>
      <c r="F448" s="169" t="s">
        <v>326</v>
      </c>
      <c r="H448" s="170">
        <v>96.23100000000001</v>
      </c>
      <c r="I448" s="171"/>
      <c r="L448" s="167"/>
      <c r="M448" s="172"/>
      <c r="T448" s="173"/>
      <c r="AT448" s="168" t="s">
        <v>223</v>
      </c>
      <c r="AU448" s="168" t="s">
        <v>81</v>
      </c>
      <c r="AV448" s="13" t="s">
        <v>217</v>
      </c>
      <c r="AW448" s="13" t="s">
        <v>33</v>
      </c>
      <c r="AX448" s="13" t="s">
        <v>79</v>
      </c>
      <c r="AY448" s="168" t="s">
        <v>210</v>
      </c>
    </row>
    <row r="449" spans="2:65" s="1" customFormat="1" ht="24.15" customHeight="1">
      <c r="B449" s="31"/>
      <c r="C449" s="156" t="s">
        <v>777</v>
      </c>
      <c r="D449" s="156" t="s">
        <v>240</v>
      </c>
      <c r="E449" s="157" t="s">
        <v>778</v>
      </c>
      <c r="F449" s="158" t="s">
        <v>779</v>
      </c>
      <c r="G449" s="159" t="s">
        <v>229</v>
      </c>
      <c r="H449" s="160">
        <v>108.116</v>
      </c>
      <c r="I449" s="161"/>
      <c r="J449" s="162">
        <f>ROUND(I449*H449,2)</f>
        <v>0</v>
      </c>
      <c r="K449" s="158" t="s">
        <v>216</v>
      </c>
      <c r="L449" s="163"/>
      <c r="M449" s="164" t="s">
        <v>19</v>
      </c>
      <c r="N449" s="165" t="s">
        <v>43</v>
      </c>
      <c r="P449" s="139">
        <f>O449*H449</f>
        <v>0</v>
      </c>
      <c r="Q449" s="139">
        <v>0.00016</v>
      </c>
      <c r="R449" s="139">
        <f>Q449*H449</f>
        <v>0.01729856</v>
      </c>
      <c r="S449" s="139">
        <v>0</v>
      </c>
      <c r="T449" s="140">
        <f>S449*H449</f>
        <v>0</v>
      </c>
      <c r="AR449" s="141" t="s">
        <v>405</v>
      </c>
      <c r="AT449" s="141" t="s">
        <v>240</v>
      </c>
      <c r="AU449" s="141" t="s">
        <v>81</v>
      </c>
      <c r="AY449" s="16" t="s">
        <v>210</v>
      </c>
      <c r="BE449" s="142">
        <f>IF(N449="základní",J449,0)</f>
        <v>0</v>
      </c>
      <c r="BF449" s="142">
        <f>IF(N449="snížená",J449,0)</f>
        <v>0</v>
      </c>
      <c r="BG449" s="142">
        <f>IF(N449="zákl. přenesená",J449,0)</f>
        <v>0</v>
      </c>
      <c r="BH449" s="142">
        <f>IF(N449="sníž. přenesená",J449,0)</f>
        <v>0</v>
      </c>
      <c r="BI449" s="142">
        <f>IF(N449="nulová",J449,0)</f>
        <v>0</v>
      </c>
      <c r="BJ449" s="16" t="s">
        <v>79</v>
      </c>
      <c r="BK449" s="142">
        <f>ROUND(I449*H449,2)</f>
        <v>0</v>
      </c>
      <c r="BL449" s="16" t="s">
        <v>311</v>
      </c>
      <c r="BM449" s="141" t="s">
        <v>780</v>
      </c>
    </row>
    <row r="450" spans="2:47" s="1" customFormat="1" ht="10.2">
      <c r="B450" s="31"/>
      <c r="D450" s="143" t="s">
        <v>219</v>
      </c>
      <c r="F450" s="144" t="s">
        <v>779</v>
      </c>
      <c r="I450" s="145"/>
      <c r="L450" s="31"/>
      <c r="M450" s="146"/>
      <c r="T450" s="52"/>
      <c r="AT450" s="16" t="s">
        <v>219</v>
      </c>
      <c r="AU450" s="16" t="s">
        <v>81</v>
      </c>
    </row>
    <row r="451" spans="2:51" s="12" customFormat="1" ht="10.2">
      <c r="B451" s="149"/>
      <c r="D451" s="143" t="s">
        <v>223</v>
      </c>
      <c r="F451" s="151" t="s">
        <v>781</v>
      </c>
      <c r="H451" s="152">
        <v>108.116</v>
      </c>
      <c r="I451" s="153"/>
      <c r="L451" s="149"/>
      <c r="M451" s="154"/>
      <c r="T451" s="155"/>
      <c r="AT451" s="150" t="s">
        <v>223</v>
      </c>
      <c r="AU451" s="150" t="s">
        <v>81</v>
      </c>
      <c r="AV451" s="12" t="s">
        <v>81</v>
      </c>
      <c r="AW451" s="12" t="s">
        <v>4</v>
      </c>
      <c r="AX451" s="12" t="s">
        <v>79</v>
      </c>
      <c r="AY451" s="150" t="s">
        <v>210</v>
      </c>
    </row>
    <row r="452" spans="2:65" s="1" customFormat="1" ht="24.15" customHeight="1">
      <c r="B452" s="31"/>
      <c r="C452" s="130" t="s">
        <v>782</v>
      </c>
      <c r="D452" s="130" t="s">
        <v>212</v>
      </c>
      <c r="E452" s="131" t="s">
        <v>783</v>
      </c>
      <c r="F452" s="132" t="s">
        <v>784</v>
      </c>
      <c r="G452" s="133" t="s">
        <v>229</v>
      </c>
      <c r="H452" s="134">
        <v>128.79</v>
      </c>
      <c r="I452" s="135"/>
      <c r="J452" s="136">
        <f>ROUND(I452*H452,2)</f>
        <v>0</v>
      </c>
      <c r="K452" s="132" t="s">
        <v>216</v>
      </c>
      <c r="L452" s="31"/>
      <c r="M452" s="137" t="s">
        <v>19</v>
      </c>
      <c r="N452" s="138" t="s">
        <v>43</v>
      </c>
      <c r="P452" s="139">
        <f>O452*H452</f>
        <v>0</v>
      </c>
      <c r="Q452" s="139">
        <v>0</v>
      </c>
      <c r="R452" s="139">
        <f>Q452*H452</f>
        <v>0</v>
      </c>
      <c r="S452" s="139">
        <v>0.03175</v>
      </c>
      <c r="T452" s="140">
        <f>S452*H452</f>
        <v>4.0890825</v>
      </c>
      <c r="AR452" s="141" t="s">
        <v>311</v>
      </c>
      <c r="AT452" s="141" t="s">
        <v>212</v>
      </c>
      <c r="AU452" s="141" t="s">
        <v>81</v>
      </c>
      <c r="AY452" s="16" t="s">
        <v>210</v>
      </c>
      <c r="BE452" s="142">
        <f>IF(N452="základní",J452,0)</f>
        <v>0</v>
      </c>
      <c r="BF452" s="142">
        <f>IF(N452="snížená",J452,0)</f>
        <v>0</v>
      </c>
      <c r="BG452" s="142">
        <f>IF(N452="zákl. přenesená",J452,0)</f>
        <v>0</v>
      </c>
      <c r="BH452" s="142">
        <f>IF(N452="sníž. přenesená",J452,0)</f>
        <v>0</v>
      </c>
      <c r="BI452" s="142">
        <f>IF(N452="nulová",J452,0)</f>
        <v>0</v>
      </c>
      <c r="BJ452" s="16" t="s">
        <v>79</v>
      </c>
      <c r="BK452" s="142">
        <f>ROUND(I452*H452,2)</f>
        <v>0</v>
      </c>
      <c r="BL452" s="16" t="s">
        <v>311</v>
      </c>
      <c r="BM452" s="141" t="s">
        <v>785</v>
      </c>
    </row>
    <row r="453" spans="2:47" s="1" customFormat="1" ht="28.8">
      <c r="B453" s="31"/>
      <c r="D453" s="143" t="s">
        <v>219</v>
      </c>
      <c r="F453" s="144" t="s">
        <v>786</v>
      </c>
      <c r="I453" s="145"/>
      <c r="L453" s="31"/>
      <c r="M453" s="146"/>
      <c r="T453" s="52"/>
      <c r="AT453" s="16" t="s">
        <v>219</v>
      </c>
      <c r="AU453" s="16" t="s">
        <v>81</v>
      </c>
    </row>
    <row r="454" spans="2:47" s="1" customFormat="1" ht="10.2">
      <c r="B454" s="31"/>
      <c r="D454" s="147" t="s">
        <v>221</v>
      </c>
      <c r="F454" s="148" t="s">
        <v>787</v>
      </c>
      <c r="I454" s="145"/>
      <c r="L454" s="31"/>
      <c r="M454" s="146"/>
      <c r="T454" s="52"/>
      <c r="AT454" s="16" t="s">
        <v>221</v>
      </c>
      <c r="AU454" s="16" t="s">
        <v>81</v>
      </c>
    </row>
    <row r="455" spans="2:51" s="12" customFormat="1" ht="20.4">
      <c r="B455" s="149"/>
      <c r="D455" s="143" t="s">
        <v>223</v>
      </c>
      <c r="E455" s="150" t="s">
        <v>19</v>
      </c>
      <c r="F455" s="151" t="s">
        <v>788</v>
      </c>
      <c r="H455" s="152">
        <v>128.79</v>
      </c>
      <c r="I455" s="153"/>
      <c r="L455" s="149"/>
      <c r="M455" s="154"/>
      <c r="T455" s="155"/>
      <c r="AT455" s="150" t="s">
        <v>223</v>
      </c>
      <c r="AU455" s="150" t="s">
        <v>81</v>
      </c>
      <c r="AV455" s="12" t="s">
        <v>81</v>
      </c>
      <c r="AW455" s="12" t="s">
        <v>33</v>
      </c>
      <c r="AX455" s="12" t="s">
        <v>79</v>
      </c>
      <c r="AY455" s="150" t="s">
        <v>210</v>
      </c>
    </row>
    <row r="456" spans="2:65" s="1" customFormat="1" ht="37.8" customHeight="1">
      <c r="B456" s="31"/>
      <c r="C456" s="130" t="s">
        <v>789</v>
      </c>
      <c r="D456" s="130" t="s">
        <v>212</v>
      </c>
      <c r="E456" s="131" t="s">
        <v>790</v>
      </c>
      <c r="F456" s="132" t="s">
        <v>791</v>
      </c>
      <c r="G456" s="133" t="s">
        <v>229</v>
      </c>
      <c r="H456" s="134">
        <v>20.424</v>
      </c>
      <c r="I456" s="135"/>
      <c r="J456" s="136">
        <f>ROUND(I456*H456,2)</f>
        <v>0</v>
      </c>
      <c r="K456" s="132" t="s">
        <v>216</v>
      </c>
      <c r="L456" s="31"/>
      <c r="M456" s="137" t="s">
        <v>19</v>
      </c>
      <c r="N456" s="138" t="s">
        <v>43</v>
      </c>
      <c r="P456" s="139">
        <f>O456*H456</f>
        <v>0</v>
      </c>
      <c r="Q456" s="139">
        <v>0.07095</v>
      </c>
      <c r="R456" s="139">
        <f>Q456*H456</f>
        <v>1.4490828</v>
      </c>
      <c r="S456" s="139">
        <v>0</v>
      </c>
      <c r="T456" s="140">
        <f>S456*H456</f>
        <v>0</v>
      </c>
      <c r="AR456" s="141" t="s">
        <v>311</v>
      </c>
      <c r="AT456" s="141" t="s">
        <v>212</v>
      </c>
      <c r="AU456" s="141" t="s">
        <v>81</v>
      </c>
      <c r="AY456" s="16" t="s">
        <v>210</v>
      </c>
      <c r="BE456" s="142">
        <f>IF(N456="základní",J456,0)</f>
        <v>0</v>
      </c>
      <c r="BF456" s="142">
        <f>IF(N456="snížená",J456,0)</f>
        <v>0</v>
      </c>
      <c r="BG456" s="142">
        <f>IF(N456="zákl. přenesená",J456,0)</f>
        <v>0</v>
      </c>
      <c r="BH456" s="142">
        <f>IF(N456="sníž. přenesená",J456,0)</f>
        <v>0</v>
      </c>
      <c r="BI456" s="142">
        <f>IF(N456="nulová",J456,0)</f>
        <v>0</v>
      </c>
      <c r="BJ456" s="16" t="s">
        <v>79</v>
      </c>
      <c r="BK456" s="142">
        <f>ROUND(I456*H456,2)</f>
        <v>0</v>
      </c>
      <c r="BL456" s="16" t="s">
        <v>311</v>
      </c>
      <c r="BM456" s="141" t="s">
        <v>792</v>
      </c>
    </row>
    <row r="457" spans="2:47" s="1" customFormat="1" ht="38.4">
      <c r="B457" s="31"/>
      <c r="D457" s="143" t="s">
        <v>219</v>
      </c>
      <c r="F457" s="144" t="s">
        <v>793</v>
      </c>
      <c r="I457" s="145"/>
      <c r="L457" s="31"/>
      <c r="M457" s="146"/>
      <c r="T457" s="52"/>
      <c r="AT457" s="16" t="s">
        <v>219</v>
      </c>
      <c r="AU457" s="16" t="s">
        <v>81</v>
      </c>
    </row>
    <row r="458" spans="2:47" s="1" customFormat="1" ht="10.2">
      <c r="B458" s="31"/>
      <c r="D458" s="147" t="s">
        <v>221</v>
      </c>
      <c r="F458" s="148" t="s">
        <v>794</v>
      </c>
      <c r="I458" s="145"/>
      <c r="L458" s="31"/>
      <c r="M458" s="146"/>
      <c r="T458" s="52"/>
      <c r="AT458" s="16" t="s">
        <v>221</v>
      </c>
      <c r="AU458" s="16" t="s">
        <v>81</v>
      </c>
    </row>
    <row r="459" spans="2:47" s="1" customFormat="1" ht="19.2">
      <c r="B459" s="31"/>
      <c r="D459" s="143" t="s">
        <v>315</v>
      </c>
      <c r="F459" s="166" t="s">
        <v>795</v>
      </c>
      <c r="I459" s="145"/>
      <c r="L459" s="31"/>
      <c r="M459" s="146"/>
      <c r="T459" s="52"/>
      <c r="AT459" s="16" t="s">
        <v>315</v>
      </c>
      <c r="AU459" s="16" t="s">
        <v>81</v>
      </c>
    </row>
    <row r="460" spans="2:51" s="12" customFormat="1" ht="10.2">
      <c r="B460" s="149"/>
      <c r="D460" s="143" t="s">
        <v>223</v>
      </c>
      <c r="E460" s="150" t="s">
        <v>19</v>
      </c>
      <c r="F460" s="151" t="s">
        <v>796</v>
      </c>
      <c r="H460" s="152">
        <v>20.424</v>
      </c>
      <c r="I460" s="153"/>
      <c r="L460" s="149"/>
      <c r="M460" s="154"/>
      <c r="T460" s="155"/>
      <c r="AT460" s="150" t="s">
        <v>223</v>
      </c>
      <c r="AU460" s="150" t="s">
        <v>81</v>
      </c>
      <c r="AV460" s="12" t="s">
        <v>81</v>
      </c>
      <c r="AW460" s="12" t="s">
        <v>33</v>
      </c>
      <c r="AX460" s="12" t="s">
        <v>79</v>
      </c>
      <c r="AY460" s="150" t="s">
        <v>210</v>
      </c>
    </row>
    <row r="461" spans="2:65" s="1" customFormat="1" ht="24.15" customHeight="1">
      <c r="B461" s="31"/>
      <c r="C461" s="130" t="s">
        <v>797</v>
      </c>
      <c r="D461" s="130" t="s">
        <v>212</v>
      </c>
      <c r="E461" s="131" t="s">
        <v>798</v>
      </c>
      <c r="F461" s="132" t="s">
        <v>799</v>
      </c>
      <c r="G461" s="133" t="s">
        <v>229</v>
      </c>
      <c r="H461" s="134">
        <v>40.981</v>
      </c>
      <c r="I461" s="135"/>
      <c r="J461" s="136">
        <f>ROUND(I461*H461,2)</f>
        <v>0</v>
      </c>
      <c r="K461" s="132" t="s">
        <v>216</v>
      </c>
      <c r="L461" s="31"/>
      <c r="M461" s="137" t="s">
        <v>19</v>
      </c>
      <c r="N461" s="138" t="s">
        <v>43</v>
      </c>
      <c r="P461" s="139">
        <f>O461*H461</f>
        <v>0</v>
      </c>
      <c r="Q461" s="139">
        <v>0.0279</v>
      </c>
      <c r="R461" s="139">
        <f>Q461*H461</f>
        <v>1.1433699000000002</v>
      </c>
      <c r="S461" s="139">
        <v>0</v>
      </c>
      <c r="T461" s="140">
        <f>S461*H461</f>
        <v>0</v>
      </c>
      <c r="AR461" s="141" t="s">
        <v>311</v>
      </c>
      <c r="AT461" s="141" t="s">
        <v>212</v>
      </c>
      <c r="AU461" s="141" t="s">
        <v>81</v>
      </c>
      <c r="AY461" s="16" t="s">
        <v>210</v>
      </c>
      <c r="BE461" s="142">
        <f>IF(N461="základní",J461,0)</f>
        <v>0</v>
      </c>
      <c r="BF461" s="142">
        <f>IF(N461="snížená",J461,0)</f>
        <v>0</v>
      </c>
      <c r="BG461" s="142">
        <f>IF(N461="zákl. přenesená",J461,0)</f>
        <v>0</v>
      </c>
      <c r="BH461" s="142">
        <f>IF(N461="sníž. přenesená",J461,0)</f>
        <v>0</v>
      </c>
      <c r="BI461" s="142">
        <f>IF(N461="nulová",J461,0)</f>
        <v>0</v>
      </c>
      <c r="BJ461" s="16" t="s">
        <v>79</v>
      </c>
      <c r="BK461" s="142">
        <f>ROUND(I461*H461,2)</f>
        <v>0</v>
      </c>
      <c r="BL461" s="16" t="s">
        <v>311</v>
      </c>
      <c r="BM461" s="141" t="s">
        <v>800</v>
      </c>
    </row>
    <row r="462" spans="2:47" s="1" customFormat="1" ht="38.4">
      <c r="B462" s="31"/>
      <c r="D462" s="143" t="s">
        <v>219</v>
      </c>
      <c r="F462" s="144" t="s">
        <v>801</v>
      </c>
      <c r="I462" s="145"/>
      <c r="L462" s="31"/>
      <c r="M462" s="146"/>
      <c r="T462" s="52"/>
      <c r="AT462" s="16" t="s">
        <v>219</v>
      </c>
      <c r="AU462" s="16" t="s">
        <v>81</v>
      </c>
    </row>
    <row r="463" spans="2:47" s="1" customFormat="1" ht="10.2">
      <c r="B463" s="31"/>
      <c r="D463" s="147" t="s">
        <v>221</v>
      </c>
      <c r="F463" s="148" t="s">
        <v>802</v>
      </c>
      <c r="I463" s="145"/>
      <c r="L463" s="31"/>
      <c r="M463" s="146"/>
      <c r="T463" s="52"/>
      <c r="AT463" s="16" t="s">
        <v>221</v>
      </c>
      <c r="AU463" s="16" t="s">
        <v>81</v>
      </c>
    </row>
    <row r="464" spans="2:47" s="1" customFormat="1" ht="19.2">
      <c r="B464" s="31"/>
      <c r="D464" s="143" t="s">
        <v>315</v>
      </c>
      <c r="F464" s="166" t="s">
        <v>803</v>
      </c>
      <c r="I464" s="145"/>
      <c r="L464" s="31"/>
      <c r="M464" s="146"/>
      <c r="T464" s="52"/>
      <c r="AT464" s="16" t="s">
        <v>315</v>
      </c>
      <c r="AU464" s="16" t="s">
        <v>81</v>
      </c>
    </row>
    <row r="465" spans="2:51" s="12" customFormat="1" ht="10.2">
      <c r="B465" s="149"/>
      <c r="D465" s="143" t="s">
        <v>223</v>
      </c>
      <c r="E465" s="150" t="s">
        <v>19</v>
      </c>
      <c r="F465" s="151" t="s">
        <v>804</v>
      </c>
      <c r="H465" s="152">
        <v>45.066</v>
      </c>
      <c r="I465" s="153"/>
      <c r="L465" s="149"/>
      <c r="M465" s="154"/>
      <c r="T465" s="155"/>
      <c r="AT465" s="150" t="s">
        <v>223</v>
      </c>
      <c r="AU465" s="150" t="s">
        <v>81</v>
      </c>
      <c r="AV465" s="12" t="s">
        <v>81</v>
      </c>
      <c r="AW465" s="12" t="s">
        <v>33</v>
      </c>
      <c r="AX465" s="12" t="s">
        <v>72</v>
      </c>
      <c r="AY465" s="150" t="s">
        <v>210</v>
      </c>
    </row>
    <row r="466" spans="2:51" s="12" customFormat="1" ht="10.2">
      <c r="B466" s="149"/>
      <c r="D466" s="143" t="s">
        <v>223</v>
      </c>
      <c r="E466" s="150" t="s">
        <v>19</v>
      </c>
      <c r="F466" s="151" t="s">
        <v>805</v>
      </c>
      <c r="H466" s="152">
        <v>-4.085</v>
      </c>
      <c r="I466" s="153"/>
      <c r="L466" s="149"/>
      <c r="M466" s="154"/>
      <c r="T466" s="155"/>
      <c r="AT466" s="150" t="s">
        <v>223</v>
      </c>
      <c r="AU466" s="150" t="s">
        <v>81</v>
      </c>
      <c r="AV466" s="12" t="s">
        <v>81</v>
      </c>
      <c r="AW466" s="12" t="s">
        <v>33</v>
      </c>
      <c r="AX466" s="12" t="s">
        <v>72</v>
      </c>
      <c r="AY466" s="150" t="s">
        <v>210</v>
      </c>
    </row>
    <row r="467" spans="2:51" s="13" customFormat="1" ht="10.2">
      <c r="B467" s="167"/>
      <c r="D467" s="143" t="s">
        <v>223</v>
      </c>
      <c r="E467" s="168" t="s">
        <v>19</v>
      </c>
      <c r="F467" s="169" t="s">
        <v>326</v>
      </c>
      <c r="H467" s="170">
        <v>40.981</v>
      </c>
      <c r="I467" s="171"/>
      <c r="L467" s="167"/>
      <c r="M467" s="172"/>
      <c r="T467" s="173"/>
      <c r="AT467" s="168" t="s">
        <v>223</v>
      </c>
      <c r="AU467" s="168" t="s">
        <v>81</v>
      </c>
      <c r="AV467" s="13" t="s">
        <v>217</v>
      </c>
      <c r="AW467" s="13" t="s">
        <v>33</v>
      </c>
      <c r="AX467" s="13" t="s">
        <v>79</v>
      </c>
      <c r="AY467" s="168" t="s">
        <v>210</v>
      </c>
    </row>
    <row r="468" spans="2:65" s="1" customFormat="1" ht="24.15" customHeight="1">
      <c r="B468" s="31"/>
      <c r="C468" s="130" t="s">
        <v>806</v>
      </c>
      <c r="D468" s="130" t="s">
        <v>212</v>
      </c>
      <c r="E468" s="131" t="s">
        <v>807</v>
      </c>
      <c r="F468" s="132" t="s">
        <v>808</v>
      </c>
      <c r="G468" s="133" t="s">
        <v>229</v>
      </c>
      <c r="H468" s="134">
        <v>53.048</v>
      </c>
      <c r="I468" s="135"/>
      <c r="J468" s="136">
        <f>ROUND(I468*H468,2)</f>
        <v>0</v>
      </c>
      <c r="K468" s="132" t="s">
        <v>216</v>
      </c>
      <c r="L468" s="31"/>
      <c r="M468" s="137" t="s">
        <v>19</v>
      </c>
      <c r="N468" s="138" t="s">
        <v>43</v>
      </c>
      <c r="P468" s="139">
        <f>O468*H468</f>
        <v>0</v>
      </c>
      <c r="Q468" s="139">
        <v>0.02855</v>
      </c>
      <c r="R468" s="139">
        <f>Q468*H468</f>
        <v>1.5145204</v>
      </c>
      <c r="S468" s="139">
        <v>0</v>
      </c>
      <c r="T468" s="140">
        <f>S468*H468</f>
        <v>0</v>
      </c>
      <c r="AR468" s="141" t="s">
        <v>311</v>
      </c>
      <c r="AT468" s="141" t="s">
        <v>212</v>
      </c>
      <c r="AU468" s="141" t="s">
        <v>81</v>
      </c>
      <c r="AY468" s="16" t="s">
        <v>210</v>
      </c>
      <c r="BE468" s="142">
        <f>IF(N468="základní",J468,0)</f>
        <v>0</v>
      </c>
      <c r="BF468" s="142">
        <f>IF(N468="snížená",J468,0)</f>
        <v>0</v>
      </c>
      <c r="BG468" s="142">
        <f>IF(N468="zákl. přenesená",J468,0)</f>
        <v>0</v>
      </c>
      <c r="BH468" s="142">
        <f>IF(N468="sníž. přenesená",J468,0)</f>
        <v>0</v>
      </c>
      <c r="BI468" s="142">
        <f>IF(N468="nulová",J468,0)</f>
        <v>0</v>
      </c>
      <c r="BJ468" s="16" t="s">
        <v>79</v>
      </c>
      <c r="BK468" s="142">
        <f>ROUND(I468*H468,2)</f>
        <v>0</v>
      </c>
      <c r="BL468" s="16" t="s">
        <v>311</v>
      </c>
      <c r="BM468" s="141" t="s">
        <v>809</v>
      </c>
    </row>
    <row r="469" spans="2:47" s="1" customFormat="1" ht="38.4">
      <c r="B469" s="31"/>
      <c r="D469" s="143" t="s">
        <v>219</v>
      </c>
      <c r="F469" s="144" t="s">
        <v>810</v>
      </c>
      <c r="I469" s="145"/>
      <c r="L469" s="31"/>
      <c r="M469" s="146"/>
      <c r="T469" s="52"/>
      <c r="AT469" s="16" t="s">
        <v>219</v>
      </c>
      <c r="AU469" s="16" t="s">
        <v>81</v>
      </c>
    </row>
    <row r="470" spans="2:47" s="1" customFormat="1" ht="10.2">
      <c r="B470" s="31"/>
      <c r="D470" s="147" t="s">
        <v>221</v>
      </c>
      <c r="F470" s="148" t="s">
        <v>811</v>
      </c>
      <c r="I470" s="145"/>
      <c r="L470" s="31"/>
      <c r="M470" s="146"/>
      <c r="T470" s="52"/>
      <c r="AT470" s="16" t="s">
        <v>221</v>
      </c>
      <c r="AU470" s="16" t="s">
        <v>81</v>
      </c>
    </row>
    <row r="471" spans="2:47" s="1" customFormat="1" ht="19.2">
      <c r="B471" s="31"/>
      <c r="D471" s="143" t="s">
        <v>315</v>
      </c>
      <c r="F471" s="166" t="s">
        <v>812</v>
      </c>
      <c r="I471" s="145"/>
      <c r="L471" s="31"/>
      <c r="M471" s="146"/>
      <c r="T471" s="52"/>
      <c r="AT471" s="16" t="s">
        <v>315</v>
      </c>
      <c r="AU471" s="16" t="s">
        <v>81</v>
      </c>
    </row>
    <row r="472" spans="2:51" s="12" customFormat="1" ht="10.2">
      <c r="B472" s="149"/>
      <c r="D472" s="143" t="s">
        <v>223</v>
      </c>
      <c r="E472" s="150" t="s">
        <v>19</v>
      </c>
      <c r="F472" s="151" t="s">
        <v>813</v>
      </c>
      <c r="H472" s="152">
        <v>61.361</v>
      </c>
      <c r="I472" s="153"/>
      <c r="L472" s="149"/>
      <c r="M472" s="154"/>
      <c r="T472" s="155"/>
      <c r="AT472" s="150" t="s">
        <v>223</v>
      </c>
      <c r="AU472" s="150" t="s">
        <v>81</v>
      </c>
      <c r="AV472" s="12" t="s">
        <v>81</v>
      </c>
      <c r="AW472" s="12" t="s">
        <v>33</v>
      </c>
      <c r="AX472" s="12" t="s">
        <v>72</v>
      </c>
      <c r="AY472" s="150" t="s">
        <v>210</v>
      </c>
    </row>
    <row r="473" spans="2:51" s="12" customFormat="1" ht="10.2">
      <c r="B473" s="149"/>
      <c r="D473" s="143" t="s">
        <v>223</v>
      </c>
      <c r="E473" s="150" t="s">
        <v>19</v>
      </c>
      <c r="F473" s="151" t="s">
        <v>814</v>
      </c>
      <c r="H473" s="152">
        <v>-8.313</v>
      </c>
      <c r="I473" s="153"/>
      <c r="L473" s="149"/>
      <c r="M473" s="154"/>
      <c r="T473" s="155"/>
      <c r="AT473" s="150" t="s">
        <v>223</v>
      </c>
      <c r="AU473" s="150" t="s">
        <v>81</v>
      </c>
      <c r="AV473" s="12" t="s">
        <v>81</v>
      </c>
      <c r="AW473" s="12" t="s">
        <v>33</v>
      </c>
      <c r="AX473" s="12" t="s">
        <v>72</v>
      </c>
      <c r="AY473" s="150" t="s">
        <v>210</v>
      </c>
    </row>
    <row r="474" spans="2:51" s="13" customFormat="1" ht="10.2">
      <c r="B474" s="167"/>
      <c r="D474" s="143" t="s">
        <v>223</v>
      </c>
      <c r="E474" s="168" t="s">
        <v>19</v>
      </c>
      <c r="F474" s="169" t="s">
        <v>326</v>
      </c>
      <c r="H474" s="170">
        <v>53.047999999999995</v>
      </c>
      <c r="I474" s="171"/>
      <c r="L474" s="167"/>
      <c r="M474" s="172"/>
      <c r="T474" s="173"/>
      <c r="AT474" s="168" t="s">
        <v>223</v>
      </c>
      <c r="AU474" s="168" t="s">
        <v>81</v>
      </c>
      <c r="AV474" s="13" t="s">
        <v>217</v>
      </c>
      <c r="AW474" s="13" t="s">
        <v>33</v>
      </c>
      <c r="AX474" s="13" t="s">
        <v>79</v>
      </c>
      <c r="AY474" s="168" t="s">
        <v>210</v>
      </c>
    </row>
    <row r="475" spans="2:65" s="1" customFormat="1" ht="24.15" customHeight="1">
      <c r="B475" s="31"/>
      <c r="C475" s="130" t="s">
        <v>815</v>
      </c>
      <c r="D475" s="130" t="s">
        <v>212</v>
      </c>
      <c r="E475" s="131" t="s">
        <v>816</v>
      </c>
      <c r="F475" s="132" t="s">
        <v>817</v>
      </c>
      <c r="G475" s="133" t="s">
        <v>229</v>
      </c>
      <c r="H475" s="134">
        <v>40.2</v>
      </c>
      <c r="I475" s="135"/>
      <c r="J475" s="136">
        <f>ROUND(I475*H475,2)</f>
        <v>0</v>
      </c>
      <c r="K475" s="132" t="s">
        <v>216</v>
      </c>
      <c r="L475" s="31"/>
      <c r="M475" s="137" t="s">
        <v>19</v>
      </c>
      <c r="N475" s="138" t="s">
        <v>43</v>
      </c>
      <c r="P475" s="139">
        <f>O475*H475</f>
        <v>0</v>
      </c>
      <c r="Q475" s="139">
        <v>0</v>
      </c>
      <c r="R475" s="139">
        <f>Q475*H475</f>
        <v>0</v>
      </c>
      <c r="S475" s="139">
        <v>0.01725</v>
      </c>
      <c r="T475" s="140">
        <f>S475*H475</f>
        <v>0.6934500000000001</v>
      </c>
      <c r="AR475" s="141" t="s">
        <v>311</v>
      </c>
      <c r="AT475" s="141" t="s">
        <v>212</v>
      </c>
      <c r="AU475" s="141" t="s">
        <v>81</v>
      </c>
      <c r="AY475" s="16" t="s">
        <v>210</v>
      </c>
      <c r="BE475" s="142">
        <f>IF(N475="základní",J475,0)</f>
        <v>0</v>
      </c>
      <c r="BF475" s="142">
        <f>IF(N475="snížená",J475,0)</f>
        <v>0</v>
      </c>
      <c r="BG475" s="142">
        <f>IF(N475="zákl. přenesená",J475,0)</f>
        <v>0</v>
      </c>
      <c r="BH475" s="142">
        <f>IF(N475="sníž. přenesená",J475,0)</f>
        <v>0</v>
      </c>
      <c r="BI475" s="142">
        <f>IF(N475="nulová",J475,0)</f>
        <v>0</v>
      </c>
      <c r="BJ475" s="16" t="s">
        <v>79</v>
      </c>
      <c r="BK475" s="142">
        <f>ROUND(I475*H475,2)</f>
        <v>0</v>
      </c>
      <c r="BL475" s="16" t="s">
        <v>311</v>
      </c>
      <c r="BM475" s="141" t="s">
        <v>818</v>
      </c>
    </row>
    <row r="476" spans="2:47" s="1" customFormat="1" ht="28.8">
      <c r="B476" s="31"/>
      <c r="D476" s="143" t="s">
        <v>219</v>
      </c>
      <c r="F476" s="144" t="s">
        <v>819</v>
      </c>
      <c r="I476" s="145"/>
      <c r="L476" s="31"/>
      <c r="M476" s="146"/>
      <c r="T476" s="52"/>
      <c r="AT476" s="16" t="s">
        <v>219</v>
      </c>
      <c r="AU476" s="16" t="s">
        <v>81</v>
      </c>
    </row>
    <row r="477" spans="2:47" s="1" customFormat="1" ht="10.2">
      <c r="B477" s="31"/>
      <c r="D477" s="147" t="s">
        <v>221</v>
      </c>
      <c r="F477" s="148" t="s">
        <v>820</v>
      </c>
      <c r="I477" s="145"/>
      <c r="L477" s="31"/>
      <c r="M477" s="146"/>
      <c r="T477" s="52"/>
      <c r="AT477" s="16" t="s">
        <v>221</v>
      </c>
      <c r="AU477" s="16" t="s">
        <v>81</v>
      </c>
    </row>
    <row r="478" spans="2:51" s="12" customFormat="1" ht="10.2">
      <c r="B478" s="149"/>
      <c r="D478" s="143" t="s">
        <v>223</v>
      </c>
      <c r="E478" s="150" t="s">
        <v>19</v>
      </c>
      <c r="F478" s="151" t="s">
        <v>821</v>
      </c>
      <c r="H478" s="152">
        <v>40.2</v>
      </c>
      <c r="I478" s="153"/>
      <c r="L478" s="149"/>
      <c r="M478" s="154"/>
      <c r="T478" s="155"/>
      <c r="AT478" s="150" t="s">
        <v>223</v>
      </c>
      <c r="AU478" s="150" t="s">
        <v>81</v>
      </c>
      <c r="AV478" s="12" t="s">
        <v>81</v>
      </c>
      <c r="AW478" s="12" t="s">
        <v>33</v>
      </c>
      <c r="AX478" s="12" t="s">
        <v>79</v>
      </c>
      <c r="AY478" s="150" t="s">
        <v>210</v>
      </c>
    </row>
    <row r="479" spans="2:65" s="1" customFormat="1" ht="24.15" customHeight="1">
      <c r="B479" s="31"/>
      <c r="C479" s="130" t="s">
        <v>822</v>
      </c>
      <c r="D479" s="130" t="s">
        <v>212</v>
      </c>
      <c r="E479" s="131" t="s">
        <v>823</v>
      </c>
      <c r="F479" s="132" t="s">
        <v>824</v>
      </c>
      <c r="G479" s="133" t="s">
        <v>229</v>
      </c>
      <c r="H479" s="134">
        <v>109.03</v>
      </c>
      <c r="I479" s="135"/>
      <c r="J479" s="136">
        <f>ROUND(I479*H479,2)</f>
        <v>0</v>
      </c>
      <c r="K479" s="132" t="s">
        <v>216</v>
      </c>
      <c r="L479" s="31"/>
      <c r="M479" s="137" t="s">
        <v>19</v>
      </c>
      <c r="N479" s="138" t="s">
        <v>43</v>
      </c>
      <c r="P479" s="139">
        <f>O479*H479</f>
        <v>0</v>
      </c>
      <c r="Q479" s="139">
        <v>0.01807</v>
      </c>
      <c r="R479" s="139">
        <f>Q479*H479</f>
        <v>1.9701720999999999</v>
      </c>
      <c r="S479" s="139">
        <v>0</v>
      </c>
      <c r="T479" s="140">
        <f>S479*H479</f>
        <v>0</v>
      </c>
      <c r="AR479" s="141" t="s">
        <v>311</v>
      </c>
      <c r="AT479" s="141" t="s">
        <v>212</v>
      </c>
      <c r="AU479" s="141" t="s">
        <v>81</v>
      </c>
      <c r="AY479" s="16" t="s">
        <v>210</v>
      </c>
      <c r="BE479" s="142">
        <f>IF(N479="základní",J479,0)</f>
        <v>0</v>
      </c>
      <c r="BF479" s="142">
        <f>IF(N479="snížená",J479,0)</f>
        <v>0</v>
      </c>
      <c r="BG479" s="142">
        <f>IF(N479="zákl. přenesená",J479,0)</f>
        <v>0</v>
      </c>
      <c r="BH479" s="142">
        <f>IF(N479="sníž. přenesená",J479,0)</f>
        <v>0</v>
      </c>
      <c r="BI479" s="142">
        <f>IF(N479="nulová",J479,0)</f>
        <v>0</v>
      </c>
      <c r="BJ479" s="16" t="s">
        <v>79</v>
      </c>
      <c r="BK479" s="142">
        <f>ROUND(I479*H479,2)</f>
        <v>0</v>
      </c>
      <c r="BL479" s="16" t="s">
        <v>311</v>
      </c>
      <c r="BM479" s="141" t="s">
        <v>825</v>
      </c>
    </row>
    <row r="480" spans="2:47" s="1" customFormat="1" ht="28.8">
      <c r="B480" s="31"/>
      <c r="D480" s="143" t="s">
        <v>219</v>
      </c>
      <c r="F480" s="144" t="s">
        <v>826</v>
      </c>
      <c r="I480" s="145"/>
      <c r="L480" s="31"/>
      <c r="M480" s="146"/>
      <c r="T480" s="52"/>
      <c r="AT480" s="16" t="s">
        <v>219</v>
      </c>
      <c r="AU480" s="16" t="s">
        <v>81</v>
      </c>
    </row>
    <row r="481" spans="2:47" s="1" customFormat="1" ht="10.2">
      <c r="B481" s="31"/>
      <c r="D481" s="147" t="s">
        <v>221</v>
      </c>
      <c r="F481" s="148" t="s">
        <v>827</v>
      </c>
      <c r="I481" s="145"/>
      <c r="L481" s="31"/>
      <c r="M481" s="146"/>
      <c r="T481" s="52"/>
      <c r="AT481" s="16" t="s">
        <v>221</v>
      </c>
      <c r="AU481" s="16" t="s">
        <v>81</v>
      </c>
    </row>
    <row r="482" spans="2:51" s="12" customFormat="1" ht="10.2">
      <c r="B482" s="149"/>
      <c r="D482" s="143" t="s">
        <v>223</v>
      </c>
      <c r="E482" s="150" t="s">
        <v>19</v>
      </c>
      <c r="F482" s="151" t="s">
        <v>828</v>
      </c>
      <c r="H482" s="152">
        <v>85.2</v>
      </c>
      <c r="I482" s="153"/>
      <c r="L482" s="149"/>
      <c r="M482" s="154"/>
      <c r="T482" s="155"/>
      <c r="AT482" s="150" t="s">
        <v>223</v>
      </c>
      <c r="AU482" s="150" t="s">
        <v>81</v>
      </c>
      <c r="AV482" s="12" t="s">
        <v>81</v>
      </c>
      <c r="AW482" s="12" t="s">
        <v>33</v>
      </c>
      <c r="AX482" s="12" t="s">
        <v>72</v>
      </c>
      <c r="AY482" s="150" t="s">
        <v>210</v>
      </c>
    </row>
    <row r="483" spans="2:51" s="12" customFormat="1" ht="10.2">
      <c r="B483" s="149"/>
      <c r="D483" s="143" t="s">
        <v>223</v>
      </c>
      <c r="E483" s="150" t="s">
        <v>19</v>
      </c>
      <c r="F483" s="151" t="s">
        <v>829</v>
      </c>
      <c r="H483" s="152">
        <v>23.83</v>
      </c>
      <c r="I483" s="153"/>
      <c r="L483" s="149"/>
      <c r="M483" s="154"/>
      <c r="T483" s="155"/>
      <c r="AT483" s="150" t="s">
        <v>223</v>
      </c>
      <c r="AU483" s="150" t="s">
        <v>81</v>
      </c>
      <c r="AV483" s="12" t="s">
        <v>81</v>
      </c>
      <c r="AW483" s="12" t="s">
        <v>33</v>
      </c>
      <c r="AX483" s="12" t="s">
        <v>72</v>
      </c>
      <c r="AY483" s="150" t="s">
        <v>210</v>
      </c>
    </row>
    <row r="484" spans="2:51" s="13" customFormat="1" ht="10.2">
      <c r="B484" s="167"/>
      <c r="D484" s="143" t="s">
        <v>223</v>
      </c>
      <c r="E484" s="168" t="s">
        <v>19</v>
      </c>
      <c r="F484" s="169" t="s">
        <v>326</v>
      </c>
      <c r="H484" s="170">
        <v>109.03</v>
      </c>
      <c r="I484" s="171"/>
      <c r="L484" s="167"/>
      <c r="M484" s="172"/>
      <c r="T484" s="173"/>
      <c r="AT484" s="168" t="s">
        <v>223</v>
      </c>
      <c r="AU484" s="168" t="s">
        <v>81</v>
      </c>
      <c r="AV484" s="13" t="s">
        <v>217</v>
      </c>
      <c r="AW484" s="13" t="s">
        <v>33</v>
      </c>
      <c r="AX484" s="13" t="s">
        <v>79</v>
      </c>
      <c r="AY484" s="168" t="s">
        <v>210</v>
      </c>
    </row>
    <row r="485" spans="2:65" s="1" customFormat="1" ht="16.5" customHeight="1">
      <c r="B485" s="31"/>
      <c r="C485" s="130" t="s">
        <v>830</v>
      </c>
      <c r="D485" s="130" t="s">
        <v>212</v>
      </c>
      <c r="E485" s="131" t="s">
        <v>831</v>
      </c>
      <c r="F485" s="132" t="s">
        <v>832</v>
      </c>
      <c r="G485" s="133" t="s">
        <v>229</v>
      </c>
      <c r="H485" s="134">
        <v>109.03</v>
      </c>
      <c r="I485" s="135"/>
      <c r="J485" s="136">
        <f>ROUND(I485*H485,2)</f>
        <v>0</v>
      </c>
      <c r="K485" s="132" t="s">
        <v>216</v>
      </c>
      <c r="L485" s="31"/>
      <c r="M485" s="137" t="s">
        <v>19</v>
      </c>
      <c r="N485" s="138" t="s">
        <v>43</v>
      </c>
      <c r="P485" s="139">
        <f>O485*H485</f>
        <v>0</v>
      </c>
      <c r="Q485" s="139">
        <v>0</v>
      </c>
      <c r="R485" s="139">
        <f>Q485*H485</f>
        <v>0</v>
      </c>
      <c r="S485" s="139">
        <v>0</v>
      </c>
      <c r="T485" s="140">
        <f>S485*H485</f>
        <v>0</v>
      </c>
      <c r="AR485" s="141" t="s">
        <v>311</v>
      </c>
      <c r="AT485" s="141" t="s">
        <v>212</v>
      </c>
      <c r="AU485" s="141" t="s">
        <v>81</v>
      </c>
      <c r="AY485" s="16" t="s">
        <v>210</v>
      </c>
      <c r="BE485" s="142">
        <f>IF(N485="základní",J485,0)</f>
        <v>0</v>
      </c>
      <c r="BF485" s="142">
        <f>IF(N485="snížená",J485,0)</f>
        <v>0</v>
      </c>
      <c r="BG485" s="142">
        <f>IF(N485="zákl. přenesená",J485,0)</f>
        <v>0</v>
      </c>
      <c r="BH485" s="142">
        <f>IF(N485="sníž. přenesená",J485,0)</f>
        <v>0</v>
      </c>
      <c r="BI485" s="142">
        <f>IF(N485="nulová",J485,0)</f>
        <v>0</v>
      </c>
      <c r="BJ485" s="16" t="s">
        <v>79</v>
      </c>
      <c r="BK485" s="142">
        <f>ROUND(I485*H485,2)</f>
        <v>0</v>
      </c>
      <c r="BL485" s="16" t="s">
        <v>311</v>
      </c>
      <c r="BM485" s="141" t="s">
        <v>833</v>
      </c>
    </row>
    <row r="486" spans="2:47" s="1" customFormat="1" ht="28.8">
      <c r="B486" s="31"/>
      <c r="D486" s="143" t="s">
        <v>219</v>
      </c>
      <c r="F486" s="144" t="s">
        <v>834</v>
      </c>
      <c r="I486" s="145"/>
      <c r="L486" s="31"/>
      <c r="M486" s="146"/>
      <c r="T486" s="52"/>
      <c r="AT486" s="16" t="s">
        <v>219</v>
      </c>
      <c r="AU486" s="16" t="s">
        <v>81</v>
      </c>
    </row>
    <row r="487" spans="2:47" s="1" customFormat="1" ht="10.2">
      <c r="B487" s="31"/>
      <c r="D487" s="147" t="s">
        <v>221</v>
      </c>
      <c r="F487" s="148" t="s">
        <v>835</v>
      </c>
      <c r="I487" s="145"/>
      <c r="L487" s="31"/>
      <c r="M487" s="146"/>
      <c r="T487" s="52"/>
      <c r="AT487" s="16" t="s">
        <v>221</v>
      </c>
      <c r="AU487" s="16" t="s">
        <v>81</v>
      </c>
    </row>
    <row r="488" spans="2:65" s="1" customFormat="1" ht="24.15" customHeight="1">
      <c r="B488" s="31"/>
      <c r="C488" s="156" t="s">
        <v>836</v>
      </c>
      <c r="D488" s="156" t="s">
        <v>240</v>
      </c>
      <c r="E488" s="157" t="s">
        <v>837</v>
      </c>
      <c r="F488" s="158" t="s">
        <v>838</v>
      </c>
      <c r="G488" s="159" t="s">
        <v>229</v>
      </c>
      <c r="H488" s="160">
        <v>122.495</v>
      </c>
      <c r="I488" s="161"/>
      <c r="J488" s="162">
        <f>ROUND(I488*H488,2)</f>
        <v>0</v>
      </c>
      <c r="K488" s="158" t="s">
        <v>216</v>
      </c>
      <c r="L488" s="163"/>
      <c r="M488" s="164" t="s">
        <v>19</v>
      </c>
      <c r="N488" s="165" t="s">
        <v>43</v>
      </c>
      <c r="P488" s="139">
        <f>O488*H488</f>
        <v>0</v>
      </c>
      <c r="Q488" s="139">
        <v>0.00017</v>
      </c>
      <c r="R488" s="139">
        <f>Q488*H488</f>
        <v>0.020824150000000003</v>
      </c>
      <c r="S488" s="139">
        <v>0</v>
      </c>
      <c r="T488" s="140">
        <f>S488*H488</f>
        <v>0</v>
      </c>
      <c r="AR488" s="141" t="s">
        <v>405</v>
      </c>
      <c r="AT488" s="141" t="s">
        <v>240</v>
      </c>
      <c r="AU488" s="141" t="s">
        <v>81</v>
      </c>
      <c r="AY488" s="16" t="s">
        <v>210</v>
      </c>
      <c r="BE488" s="142">
        <f>IF(N488="základní",J488,0)</f>
        <v>0</v>
      </c>
      <c r="BF488" s="142">
        <f>IF(N488="snížená",J488,0)</f>
        <v>0</v>
      </c>
      <c r="BG488" s="142">
        <f>IF(N488="zákl. přenesená",J488,0)</f>
        <v>0</v>
      </c>
      <c r="BH488" s="142">
        <f>IF(N488="sníž. přenesená",J488,0)</f>
        <v>0</v>
      </c>
      <c r="BI488" s="142">
        <f>IF(N488="nulová",J488,0)</f>
        <v>0</v>
      </c>
      <c r="BJ488" s="16" t="s">
        <v>79</v>
      </c>
      <c r="BK488" s="142">
        <f>ROUND(I488*H488,2)</f>
        <v>0</v>
      </c>
      <c r="BL488" s="16" t="s">
        <v>311</v>
      </c>
      <c r="BM488" s="141" t="s">
        <v>839</v>
      </c>
    </row>
    <row r="489" spans="2:47" s="1" customFormat="1" ht="10.2">
      <c r="B489" s="31"/>
      <c r="D489" s="143" t="s">
        <v>219</v>
      </c>
      <c r="F489" s="144" t="s">
        <v>838</v>
      </c>
      <c r="I489" s="145"/>
      <c r="L489" s="31"/>
      <c r="M489" s="146"/>
      <c r="T489" s="52"/>
      <c r="AT489" s="16" t="s">
        <v>219</v>
      </c>
      <c r="AU489" s="16" t="s">
        <v>81</v>
      </c>
    </row>
    <row r="490" spans="2:51" s="12" customFormat="1" ht="10.2">
      <c r="B490" s="149"/>
      <c r="D490" s="143" t="s">
        <v>223</v>
      </c>
      <c r="F490" s="151" t="s">
        <v>840</v>
      </c>
      <c r="H490" s="152">
        <v>122.495</v>
      </c>
      <c r="I490" s="153"/>
      <c r="L490" s="149"/>
      <c r="M490" s="154"/>
      <c r="T490" s="155"/>
      <c r="AT490" s="150" t="s">
        <v>223</v>
      </c>
      <c r="AU490" s="150" t="s">
        <v>81</v>
      </c>
      <c r="AV490" s="12" t="s">
        <v>81</v>
      </c>
      <c r="AW490" s="12" t="s">
        <v>4</v>
      </c>
      <c r="AX490" s="12" t="s">
        <v>79</v>
      </c>
      <c r="AY490" s="150" t="s">
        <v>210</v>
      </c>
    </row>
    <row r="491" spans="2:65" s="1" customFormat="1" ht="24.15" customHeight="1">
      <c r="B491" s="31"/>
      <c r="C491" s="130" t="s">
        <v>841</v>
      </c>
      <c r="D491" s="130" t="s">
        <v>212</v>
      </c>
      <c r="E491" s="131" t="s">
        <v>842</v>
      </c>
      <c r="F491" s="132" t="s">
        <v>843</v>
      </c>
      <c r="G491" s="133" t="s">
        <v>229</v>
      </c>
      <c r="H491" s="134">
        <v>119.03</v>
      </c>
      <c r="I491" s="135"/>
      <c r="J491" s="136">
        <f>ROUND(I491*H491,2)</f>
        <v>0</v>
      </c>
      <c r="K491" s="132" t="s">
        <v>216</v>
      </c>
      <c r="L491" s="31"/>
      <c r="M491" s="137" t="s">
        <v>19</v>
      </c>
      <c r="N491" s="138" t="s">
        <v>43</v>
      </c>
      <c r="P491" s="139">
        <f>O491*H491</f>
        <v>0</v>
      </c>
      <c r="Q491" s="139">
        <v>0</v>
      </c>
      <c r="R491" s="139">
        <f>Q491*H491</f>
        <v>0</v>
      </c>
      <c r="S491" s="139">
        <v>0.01786</v>
      </c>
      <c r="T491" s="140">
        <f>S491*H491</f>
        <v>2.1258758</v>
      </c>
      <c r="AR491" s="141" t="s">
        <v>311</v>
      </c>
      <c r="AT491" s="141" t="s">
        <v>212</v>
      </c>
      <c r="AU491" s="141" t="s">
        <v>81</v>
      </c>
      <c r="AY491" s="16" t="s">
        <v>210</v>
      </c>
      <c r="BE491" s="142">
        <f>IF(N491="základní",J491,0)</f>
        <v>0</v>
      </c>
      <c r="BF491" s="142">
        <f>IF(N491="snížená",J491,0)</f>
        <v>0</v>
      </c>
      <c r="BG491" s="142">
        <f>IF(N491="zákl. přenesená",J491,0)</f>
        <v>0</v>
      </c>
      <c r="BH491" s="142">
        <f>IF(N491="sníž. přenesená",J491,0)</f>
        <v>0</v>
      </c>
      <c r="BI491" s="142">
        <f>IF(N491="nulová",J491,0)</f>
        <v>0</v>
      </c>
      <c r="BJ491" s="16" t="s">
        <v>79</v>
      </c>
      <c r="BK491" s="142">
        <f>ROUND(I491*H491,2)</f>
        <v>0</v>
      </c>
      <c r="BL491" s="16" t="s">
        <v>311</v>
      </c>
      <c r="BM491" s="141" t="s">
        <v>844</v>
      </c>
    </row>
    <row r="492" spans="2:47" s="1" customFormat="1" ht="28.8">
      <c r="B492" s="31"/>
      <c r="D492" s="143" t="s">
        <v>219</v>
      </c>
      <c r="F492" s="144" t="s">
        <v>845</v>
      </c>
      <c r="I492" s="145"/>
      <c r="L492" s="31"/>
      <c r="M492" s="146"/>
      <c r="T492" s="52"/>
      <c r="AT492" s="16" t="s">
        <v>219</v>
      </c>
      <c r="AU492" s="16" t="s">
        <v>81</v>
      </c>
    </row>
    <row r="493" spans="2:47" s="1" customFormat="1" ht="10.2">
      <c r="B493" s="31"/>
      <c r="D493" s="147" t="s">
        <v>221</v>
      </c>
      <c r="F493" s="148" t="s">
        <v>846</v>
      </c>
      <c r="I493" s="145"/>
      <c r="L493" s="31"/>
      <c r="M493" s="146"/>
      <c r="T493" s="52"/>
      <c r="AT493" s="16" t="s">
        <v>221</v>
      </c>
      <c r="AU493" s="16" t="s">
        <v>81</v>
      </c>
    </row>
    <row r="494" spans="2:51" s="12" customFormat="1" ht="10.2">
      <c r="B494" s="149"/>
      <c r="D494" s="143" t="s">
        <v>223</v>
      </c>
      <c r="E494" s="150" t="s">
        <v>19</v>
      </c>
      <c r="F494" s="151" t="s">
        <v>847</v>
      </c>
      <c r="H494" s="152">
        <v>95.2</v>
      </c>
      <c r="I494" s="153"/>
      <c r="L494" s="149"/>
      <c r="M494" s="154"/>
      <c r="T494" s="155"/>
      <c r="AT494" s="150" t="s">
        <v>223</v>
      </c>
      <c r="AU494" s="150" t="s">
        <v>81</v>
      </c>
      <c r="AV494" s="12" t="s">
        <v>81</v>
      </c>
      <c r="AW494" s="12" t="s">
        <v>33</v>
      </c>
      <c r="AX494" s="12" t="s">
        <v>72</v>
      </c>
      <c r="AY494" s="150" t="s">
        <v>210</v>
      </c>
    </row>
    <row r="495" spans="2:51" s="12" customFormat="1" ht="10.2">
      <c r="B495" s="149"/>
      <c r="D495" s="143" t="s">
        <v>223</v>
      </c>
      <c r="E495" s="150" t="s">
        <v>19</v>
      </c>
      <c r="F495" s="151" t="s">
        <v>848</v>
      </c>
      <c r="H495" s="152">
        <v>23.83</v>
      </c>
      <c r="I495" s="153"/>
      <c r="L495" s="149"/>
      <c r="M495" s="154"/>
      <c r="T495" s="155"/>
      <c r="AT495" s="150" t="s">
        <v>223</v>
      </c>
      <c r="AU495" s="150" t="s">
        <v>81</v>
      </c>
      <c r="AV495" s="12" t="s">
        <v>81</v>
      </c>
      <c r="AW495" s="12" t="s">
        <v>33</v>
      </c>
      <c r="AX495" s="12" t="s">
        <v>72</v>
      </c>
      <c r="AY495" s="150" t="s">
        <v>210</v>
      </c>
    </row>
    <row r="496" spans="2:51" s="13" customFormat="1" ht="10.2">
      <c r="B496" s="167"/>
      <c r="D496" s="143" t="s">
        <v>223</v>
      </c>
      <c r="E496" s="168" t="s">
        <v>19</v>
      </c>
      <c r="F496" s="169" t="s">
        <v>326</v>
      </c>
      <c r="H496" s="170">
        <v>119.03</v>
      </c>
      <c r="I496" s="171"/>
      <c r="L496" s="167"/>
      <c r="M496" s="172"/>
      <c r="T496" s="173"/>
      <c r="AT496" s="168" t="s">
        <v>223</v>
      </c>
      <c r="AU496" s="168" t="s">
        <v>81</v>
      </c>
      <c r="AV496" s="13" t="s">
        <v>217</v>
      </c>
      <c r="AW496" s="13" t="s">
        <v>33</v>
      </c>
      <c r="AX496" s="13" t="s">
        <v>79</v>
      </c>
      <c r="AY496" s="168" t="s">
        <v>210</v>
      </c>
    </row>
    <row r="497" spans="2:65" s="1" customFormat="1" ht="33" customHeight="1">
      <c r="B497" s="31"/>
      <c r="C497" s="130" t="s">
        <v>849</v>
      </c>
      <c r="D497" s="130" t="s">
        <v>212</v>
      </c>
      <c r="E497" s="131" t="s">
        <v>850</v>
      </c>
      <c r="F497" s="132" t="s">
        <v>851</v>
      </c>
      <c r="G497" s="133" t="s">
        <v>297</v>
      </c>
      <c r="H497" s="134">
        <v>2</v>
      </c>
      <c r="I497" s="135"/>
      <c r="J497" s="136">
        <f>ROUND(I497*H497,2)</f>
        <v>0</v>
      </c>
      <c r="K497" s="132" t="s">
        <v>216</v>
      </c>
      <c r="L497" s="31"/>
      <c r="M497" s="137" t="s">
        <v>19</v>
      </c>
      <c r="N497" s="138" t="s">
        <v>43</v>
      </c>
      <c r="P497" s="139">
        <f>O497*H497</f>
        <v>0</v>
      </c>
      <c r="Q497" s="139">
        <v>0.00044</v>
      </c>
      <c r="R497" s="139">
        <f>Q497*H497</f>
        <v>0.00088</v>
      </c>
      <c r="S497" s="139">
        <v>0</v>
      </c>
      <c r="T497" s="140">
        <f>S497*H497</f>
        <v>0</v>
      </c>
      <c r="AR497" s="141" t="s">
        <v>311</v>
      </c>
      <c r="AT497" s="141" t="s">
        <v>212</v>
      </c>
      <c r="AU497" s="141" t="s">
        <v>81</v>
      </c>
      <c r="AY497" s="16" t="s">
        <v>210</v>
      </c>
      <c r="BE497" s="142">
        <f>IF(N497="základní",J497,0)</f>
        <v>0</v>
      </c>
      <c r="BF497" s="142">
        <f>IF(N497="snížená",J497,0)</f>
        <v>0</v>
      </c>
      <c r="BG497" s="142">
        <f>IF(N497="zákl. přenesená",J497,0)</f>
        <v>0</v>
      </c>
      <c r="BH497" s="142">
        <f>IF(N497="sníž. přenesená",J497,0)</f>
        <v>0</v>
      </c>
      <c r="BI497" s="142">
        <f>IF(N497="nulová",J497,0)</f>
        <v>0</v>
      </c>
      <c r="BJ497" s="16" t="s">
        <v>79</v>
      </c>
      <c r="BK497" s="142">
        <f>ROUND(I497*H497,2)</f>
        <v>0</v>
      </c>
      <c r="BL497" s="16" t="s">
        <v>311</v>
      </c>
      <c r="BM497" s="141" t="s">
        <v>852</v>
      </c>
    </row>
    <row r="498" spans="2:47" s="1" customFormat="1" ht="28.8">
      <c r="B498" s="31"/>
      <c r="D498" s="143" t="s">
        <v>219</v>
      </c>
      <c r="F498" s="144" t="s">
        <v>853</v>
      </c>
      <c r="I498" s="145"/>
      <c r="L498" s="31"/>
      <c r="M498" s="146"/>
      <c r="T498" s="52"/>
      <c r="AT498" s="16" t="s">
        <v>219</v>
      </c>
      <c r="AU498" s="16" t="s">
        <v>81</v>
      </c>
    </row>
    <row r="499" spans="2:47" s="1" customFormat="1" ht="10.2">
      <c r="B499" s="31"/>
      <c r="D499" s="147" t="s">
        <v>221</v>
      </c>
      <c r="F499" s="148" t="s">
        <v>854</v>
      </c>
      <c r="I499" s="145"/>
      <c r="L499" s="31"/>
      <c r="M499" s="146"/>
      <c r="T499" s="52"/>
      <c r="AT499" s="16" t="s">
        <v>221</v>
      </c>
      <c r="AU499" s="16" t="s">
        <v>81</v>
      </c>
    </row>
    <row r="500" spans="2:65" s="1" customFormat="1" ht="24.15" customHeight="1">
      <c r="B500" s="31"/>
      <c r="C500" s="156" t="s">
        <v>855</v>
      </c>
      <c r="D500" s="156" t="s">
        <v>240</v>
      </c>
      <c r="E500" s="157" t="s">
        <v>856</v>
      </c>
      <c r="F500" s="158" t="s">
        <v>857</v>
      </c>
      <c r="G500" s="159" t="s">
        <v>297</v>
      </c>
      <c r="H500" s="160">
        <v>2</v>
      </c>
      <c r="I500" s="161"/>
      <c r="J500" s="162">
        <f>ROUND(I500*H500,2)</f>
        <v>0</v>
      </c>
      <c r="K500" s="158" t="s">
        <v>216</v>
      </c>
      <c r="L500" s="163"/>
      <c r="M500" s="164" t="s">
        <v>19</v>
      </c>
      <c r="N500" s="165" t="s">
        <v>43</v>
      </c>
      <c r="P500" s="139">
        <f>O500*H500</f>
        <v>0</v>
      </c>
      <c r="Q500" s="139">
        <v>0.0062</v>
      </c>
      <c r="R500" s="139">
        <f>Q500*H500</f>
        <v>0.0124</v>
      </c>
      <c r="S500" s="139">
        <v>0</v>
      </c>
      <c r="T500" s="140">
        <f>S500*H500</f>
        <v>0</v>
      </c>
      <c r="AR500" s="141" t="s">
        <v>405</v>
      </c>
      <c r="AT500" s="141" t="s">
        <v>240</v>
      </c>
      <c r="AU500" s="141" t="s">
        <v>81</v>
      </c>
      <c r="AY500" s="16" t="s">
        <v>210</v>
      </c>
      <c r="BE500" s="142">
        <f>IF(N500="základní",J500,0)</f>
        <v>0</v>
      </c>
      <c r="BF500" s="142">
        <f>IF(N500="snížená",J500,0)</f>
        <v>0</v>
      </c>
      <c r="BG500" s="142">
        <f>IF(N500="zákl. přenesená",J500,0)</f>
        <v>0</v>
      </c>
      <c r="BH500" s="142">
        <f>IF(N500="sníž. přenesená",J500,0)</f>
        <v>0</v>
      </c>
      <c r="BI500" s="142">
        <f>IF(N500="nulová",J500,0)</f>
        <v>0</v>
      </c>
      <c r="BJ500" s="16" t="s">
        <v>79</v>
      </c>
      <c r="BK500" s="142">
        <f>ROUND(I500*H500,2)</f>
        <v>0</v>
      </c>
      <c r="BL500" s="16" t="s">
        <v>311</v>
      </c>
      <c r="BM500" s="141" t="s">
        <v>858</v>
      </c>
    </row>
    <row r="501" spans="2:47" s="1" customFormat="1" ht="19.2">
      <c r="B501" s="31"/>
      <c r="D501" s="143" t="s">
        <v>219</v>
      </c>
      <c r="F501" s="144" t="s">
        <v>857</v>
      </c>
      <c r="I501" s="145"/>
      <c r="L501" s="31"/>
      <c r="M501" s="146"/>
      <c r="T501" s="52"/>
      <c r="AT501" s="16" t="s">
        <v>219</v>
      </c>
      <c r="AU501" s="16" t="s">
        <v>81</v>
      </c>
    </row>
    <row r="502" spans="2:65" s="1" customFormat="1" ht="24.15" customHeight="1">
      <c r="B502" s="31"/>
      <c r="C502" s="130" t="s">
        <v>859</v>
      </c>
      <c r="D502" s="130" t="s">
        <v>212</v>
      </c>
      <c r="E502" s="131" t="s">
        <v>860</v>
      </c>
      <c r="F502" s="132" t="s">
        <v>861</v>
      </c>
      <c r="G502" s="133" t="s">
        <v>297</v>
      </c>
      <c r="H502" s="134">
        <v>1</v>
      </c>
      <c r="I502" s="135"/>
      <c r="J502" s="136">
        <f>ROUND(I502*H502,2)</f>
        <v>0</v>
      </c>
      <c r="K502" s="132" t="s">
        <v>216</v>
      </c>
      <c r="L502" s="31"/>
      <c r="M502" s="137" t="s">
        <v>19</v>
      </c>
      <c r="N502" s="138" t="s">
        <v>43</v>
      </c>
      <c r="P502" s="139">
        <f>O502*H502</f>
        <v>0</v>
      </c>
      <c r="Q502" s="139">
        <v>0.00044</v>
      </c>
      <c r="R502" s="139">
        <f>Q502*H502</f>
        <v>0.00044</v>
      </c>
      <c r="S502" s="139">
        <v>0</v>
      </c>
      <c r="T502" s="140">
        <f>S502*H502</f>
        <v>0</v>
      </c>
      <c r="AR502" s="141" t="s">
        <v>311</v>
      </c>
      <c r="AT502" s="141" t="s">
        <v>212</v>
      </c>
      <c r="AU502" s="141" t="s">
        <v>81</v>
      </c>
      <c r="AY502" s="16" t="s">
        <v>210</v>
      </c>
      <c r="BE502" s="142">
        <f>IF(N502="základní",J502,0)</f>
        <v>0</v>
      </c>
      <c r="BF502" s="142">
        <f>IF(N502="snížená",J502,0)</f>
        <v>0</v>
      </c>
      <c r="BG502" s="142">
        <f>IF(N502="zákl. přenesená",J502,0)</f>
        <v>0</v>
      </c>
      <c r="BH502" s="142">
        <f>IF(N502="sníž. přenesená",J502,0)</f>
        <v>0</v>
      </c>
      <c r="BI502" s="142">
        <f>IF(N502="nulová",J502,0)</f>
        <v>0</v>
      </c>
      <c r="BJ502" s="16" t="s">
        <v>79</v>
      </c>
      <c r="BK502" s="142">
        <f>ROUND(I502*H502,2)</f>
        <v>0</v>
      </c>
      <c r="BL502" s="16" t="s">
        <v>311</v>
      </c>
      <c r="BM502" s="141" t="s">
        <v>862</v>
      </c>
    </row>
    <row r="503" spans="2:47" s="1" customFormat="1" ht="28.8">
      <c r="B503" s="31"/>
      <c r="D503" s="143" t="s">
        <v>219</v>
      </c>
      <c r="F503" s="144" t="s">
        <v>863</v>
      </c>
      <c r="I503" s="145"/>
      <c r="L503" s="31"/>
      <c r="M503" s="146"/>
      <c r="T503" s="52"/>
      <c r="AT503" s="16" t="s">
        <v>219</v>
      </c>
      <c r="AU503" s="16" t="s">
        <v>81</v>
      </c>
    </row>
    <row r="504" spans="2:47" s="1" customFormat="1" ht="10.2">
      <c r="B504" s="31"/>
      <c r="D504" s="147" t="s">
        <v>221</v>
      </c>
      <c r="F504" s="148" t="s">
        <v>864</v>
      </c>
      <c r="I504" s="145"/>
      <c r="L504" s="31"/>
      <c r="M504" s="146"/>
      <c r="T504" s="52"/>
      <c r="AT504" s="16" t="s">
        <v>221</v>
      </c>
      <c r="AU504" s="16" t="s">
        <v>81</v>
      </c>
    </row>
    <row r="505" spans="2:65" s="1" customFormat="1" ht="24.15" customHeight="1">
      <c r="B505" s="31"/>
      <c r="C505" s="156" t="s">
        <v>865</v>
      </c>
      <c r="D505" s="156" t="s">
        <v>240</v>
      </c>
      <c r="E505" s="157" t="s">
        <v>856</v>
      </c>
      <c r="F505" s="158" t="s">
        <v>857</v>
      </c>
      <c r="G505" s="159" t="s">
        <v>297</v>
      </c>
      <c r="H505" s="160">
        <v>1</v>
      </c>
      <c r="I505" s="161"/>
      <c r="J505" s="162">
        <f>ROUND(I505*H505,2)</f>
        <v>0</v>
      </c>
      <c r="K505" s="158" t="s">
        <v>216</v>
      </c>
      <c r="L505" s="163"/>
      <c r="M505" s="164" t="s">
        <v>19</v>
      </c>
      <c r="N505" s="165" t="s">
        <v>43</v>
      </c>
      <c r="P505" s="139">
        <f>O505*H505</f>
        <v>0</v>
      </c>
      <c r="Q505" s="139">
        <v>0.0062</v>
      </c>
      <c r="R505" s="139">
        <f>Q505*H505</f>
        <v>0.0062</v>
      </c>
      <c r="S505" s="139">
        <v>0</v>
      </c>
      <c r="T505" s="140">
        <f>S505*H505</f>
        <v>0</v>
      </c>
      <c r="AR505" s="141" t="s">
        <v>405</v>
      </c>
      <c r="AT505" s="141" t="s">
        <v>240</v>
      </c>
      <c r="AU505" s="141" t="s">
        <v>81</v>
      </c>
      <c r="AY505" s="16" t="s">
        <v>210</v>
      </c>
      <c r="BE505" s="142">
        <f>IF(N505="základní",J505,0)</f>
        <v>0</v>
      </c>
      <c r="BF505" s="142">
        <f>IF(N505="snížená",J505,0)</f>
        <v>0</v>
      </c>
      <c r="BG505" s="142">
        <f>IF(N505="zákl. přenesená",J505,0)</f>
        <v>0</v>
      </c>
      <c r="BH505" s="142">
        <f>IF(N505="sníž. přenesená",J505,0)</f>
        <v>0</v>
      </c>
      <c r="BI505" s="142">
        <f>IF(N505="nulová",J505,0)</f>
        <v>0</v>
      </c>
      <c r="BJ505" s="16" t="s">
        <v>79</v>
      </c>
      <c r="BK505" s="142">
        <f>ROUND(I505*H505,2)</f>
        <v>0</v>
      </c>
      <c r="BL505" s="16" t="s">
        <v>311</v>
      </c>
      <c r="BM505" s="141" t="s">
        <v>866</v>
      </c>
    </row>
    <row r="506" spans="2:47" s="1" customFormat="1" ht="19.2">
      <c r="B506" s="31"/>
      <c r="D506" s="143" t="s">
        <v>219</v>
      </c>
      <c r="F506" s="144" t="s">
        <v>857</v>
      </c>
      <c r="I506" s="145"/>
      <c r="L506" s="31"/>
      <c r="M506" s="146"/>
      <c r="T506" s="52"/>
      <c r="AT506" s="16" t="s">
        <v>219</v>
      </c>
      <c r="AU506" s="16" t="s">
        <v>81</v>
      </c>
    </row>
    <row r="507" spans="2:65" s="1" customFormat="1" ht="21.75" customHeight="1">
      <c r="B507" s="31"/>
      <c r="C507" s="130" t="s">
        <v>867</v>
      </c>
      <c r="D507" s="130" t="s">
        <v>212</v>
      </c>
      <c r="E507" s="131" t="s">
        <v>868</v>
      </c>
      <c r="F507" s="132" t="s">
        <v>869</v>
      </c>
      <c r="G507" s="133" t="s">
        <v>297</v>
      </c>
      <c r="H507" s="134">
        <v>2</v>
      </c>
      <c r="I507" s="135"/>
      <c r="J507" s="136">
        <f>ROUND(I507*H507,2)</f>
        <v>0</v>
      </c>
      <c r="K507" s="132" t="s">
        <v>216</v>
      </c>
      <c r="L507" s="31"/>
      <c r="M507" s="137" t="s">
        <v>19</v>
      </c>
      <c r="N507" s="138" t="s">
        <v>43</v>
      </c>
      <c r="P507" s="139">
        <f>O507*H507</f>
        <v>0</v>
      </c>
      <c r="Q507" s="139">
        <v>0.00022</v>
      </c>
      <c r="R507" s="139">
        <f>Q507*H507</f>
        <v>0.00044</v>
      </c>
      <c r="S507" s="139">
        <v>0</v>
      </c>
      <c r="T507" s="140">
        <f>S507*H507</f>
        <v>0</v>
      </c>
      <c r="AR507" s="141" t="s">
        <v>311</v>
      </c>
      <c r="AT507" s="141" t="s">
        <v>212</v>
      </c>
      <c r="AU507" s="141" t="s">
        <v>81</v>
      </c>
      <c r="AY507" s="16" t="s">
        <v>210</v>
      </c>
      <c r="BE507" s="142">
        <f>IF(N507="základní",J507,0)</f>
        <v>0</v>
      </c>
      <c r="BF507" s="142">
        <f>IF(N507="snížená",J507,0)</f>
        <v>0</v>
      </c>
      <c r="BG507" s="142">
        <f>IF(N507="zákl. přenesená",J507,0)</f>
        <v>0</v>
      </c>
      <c r="BH507" s="142">
        <f>IF(N507="sníž. přenesená",J507,0)</f>
        <v>0</v>
      </c>
      <c r="BI507" s="142">
        <f>IF(N507="nulová",J507,0)</f>
        <v>0</v>
      </c>
      <c r="BJ507" s="16" t="s">
        <v>79</v>
      </c>
      <c r="BK507" s="142">
        <f>ROUND(I507*H507,2)</f>
        <v>0</v>
      </c>
      <c r="BL507" s="16" t="s">
        <v>311</v>
      </c>
      <c r="BM507" s="141" t="s">
        <v>870</v>
      </c>
    </row>
    <row r="508" spans="2:47" s="1" customFormat="1" ht="19.2">
      <c r="B508" s="31"/>
      <c r="D508" s="143" t="s">
        <v>219</v>
      </c>
      <c r="F508" s="144" t="s">
        <v>871</v>
      </c>
      <c r="I508" s="145"/>
      <c r="L508" s="31"/>
      <c r="M508" s="146"/>
      <c r="T508" s="52"/>
      <c r="AT508" s="16" t="s">
        <v>219</v>
      </c>
      <c r="AU508" s="16" t="s">
        <v>81</v>
      </c>
    </row>
    <row r="509" spans="2:47" s="1" customFormat="1" ht="10.2">
      <c r="B509" s="31"/>
      <c r="D509" s="147" t="s">
        <v>221</v>
      </c>
      <c r="F509" s="148" t="s">
        <v>872</v>
      </c>
      <c r="I509" s="145"/>
      <c r="L509" s="31"/>
      <c r="M509" s="146"/>
      <c r="T509" s="52"/>
      <c r="AT509" s="16" t="s">
        <v>221</v>
      </c>
      <c r="AU509" s="16" t="s">
        <v>81</v>
      </c>
    </row>
    <row r="510" spans="2:65" s="1" customFormat="1" ht="33" customHeight="1">
      <c r="B510" s="31"/>
      <c r="C510" s="156" t="s">
        <v>873</v>
      </c>
      <c r="D510" s="156" t="s">
        <v>240</v>
      </c>
      <c r="E510" s="157" t="s">
        <v>874</v>
      </c>
      <c r="F510" s="158" t="s">
        <v>875</v>
      </c>
      <c r="G510" s="159" t="s">
        <v>297</v>
      </c>
      <c r="H510" s="160">
        <v>2</v>
      </c>
      <c r="I510" s="161"/>
      <c r="J510" s="162">
        <f>ROUND(I510*H510,2)</f>
        <v>0</v>
      </c>
      <c r="K510" s="158" t="s">
        <v>216</v>
      </c>
      <c r="L510" s="163"/>
      <c r="M510" s="164" t="s">
        <v>19</v>
      </c>
      <c r="N510" s="165" t="s">
        <v>43</v>
      </c>
      <c r="P510" s="139">
        <f>O510*H510</f>
        <v>0</v>
      </c>
      <c r="Q510" s="139">
        <v>0.01249</v>
      </c>
      <c r="R510" s="139">
        <f>Q510*H510</f>
        <v>0.02498</v>
      </c>
      <c r="S510" s="139">
        <v>0</v>
      </c>
      <c r="T510" s="140">
        <f>S510*H510</f>
        <v>0</v>
      </c>
      <c r="AR510" s="141" t="s">
        <v>405</v>
      </c>
      <c r="AT510" s="141" t="s">
        <v>240</v>
      </c>
      <c r="AU510" s="141" t="s">
        <v>81</v>
      </c>
      <c r="AY510" s="16" t="s">
        <v>210</v>
      </c>
      <c r="BE510" s="142">
        <f>IF(N510="základní",J510,0)</f>
        <v>0</v>
      </c>
      <c r="BF510" s="142">
        <f>IF(N510="snížená",J510,0)</f>
        <v>0</v>
      </c>
      <c r="BG510" s="142">
        <f>IF(N510="zákl. přenesená",J510,0)</f>
        <v>0</v>
      </c>
      <c r="BH510" s="142">
        <f>IF(N510="sníž. přenesená",J510,0)</f>
        <v>0</v>
      </c>
      <c r="BI510" s="142">
        <f>IF(N510="nulová",J510,0)</f>
        <v>0</v>
      </c>
      <c r="BJ510" s="16" t="s">
        <v>79</v>
      </c>
      <c r="BK510" s="142">
        <f>ROUND(I510*H510,2)</f>
        <v>0</v>
      </c>
      <c r="BL510" s="16" t="s">
        <v>311</v>
      </c>
      <c r="BM510" s="141" t="s">
        <v>876</v>
      </c>
    </row>
    <row r="511" spans="2:47" s="1" customFormat="1" ht="19.2">
      <c r="B511" s="31"/>
      <c r="D511" s="143" t="s">
        <v>219</v>
      </c>
      <c r="F511" s="144" t="s">
        <v>875</v>
      </c>
      <c r="I511" s="145"/>
      <c r="L511" s="31"/>
      <c r="M511" s="146"/>
      <c r="T511" s="52"/>
      <c r="AT511" s="16" t="s">
        <v>219</v>
      </c>
      <c r="AU511" s="16" t="s">
        <v>81</v>
      </c>
    </row>
    <row r="512" spans="2:65" s="1" customFormat="1" ht="21.75" customHeight="1">
      <c r="B512" s="31"/>
      <c r="C512" s="130" t="s">
        <v>877</v>
      </c>
      <c r="D512" s="130" t="s">
        <v>212</v>
      </c>
      <c r="E512" s="131" t="s">
        <v>878</v>
      </c>
      <c r="F512" s="132" t="s">
        <v>879</v>
      </c>
      <c r="G512" s="133" t="s">
        <v>297</v>
      </c>
      <c r="H512" s="134">
        <v>2</v>
      </c>
      <c r="I512" s="135"/>
      <c r="J512" s="136">
        <f>ROUND(I512*H512,2)</f>
        <v>0</v>
      </c>
      <c r="K512" s="132" t="s">
        <v>216</v>
      </c>
      <c r="L512" s="31"/>
      <c r="M512" s="137" t="s">
        <v>19</v>
      </c>
      <c r="N512" s="138" t="s">
        <v>43</v>
      </c>
      <c r="P512" s="139">
        <f>O512*H512</f>
        <v>0</v>
      </c>
      <c r="Q512" s="139">
        <v>0.00022</v>
      </c>
      <c r="R512" s="139">
        <f>Q512*H512</f>
        <v>0.00044</v>
      </c>
      <c r="S512" s="139">
        <v>0</v>
      </c>
      <c r="T512" s="140">
        <f>S512*H512</f>
        <v>0</v>
      </c>
      <c r="AR512" s="141" t="s">
        <v>311</v>
      </c>
      <c r="AT512" s="141" t="s">
        <v>212</v>
      </c>
      <c r="AU512" s="141" t="s">
        <v>81</v>
      </c>
      <c r="AY512" s="16" t="s">
        <v>210</v>
      </c>
      <c r="BE512" s="142">
        <f>IF(N512="základní",J512,0)</f>
        <v>0</v>
      </c>
      <c r="BF512" s="142">
        <f>IF(N512="snížená",J512,0)</f>
        <v>0</v>
      </c>
      <c r="BG512" s="142">
        <f>IF(N512="zákl. přenesená",J512,0)</f>
        <v>0</v>
      </c>
      <c r="BH512" s="142">
        <f>IF(N512="sníž. přenesená",J512,0)</f>
        <v>0</v>
      </c>
      <c r="BI512" s="142">
        <f>IF(N512="nulová",J512,0)</f>
        <v>0</v>
      </c>
      <c r="BJ512" s="16" t="s">
        <v>79</v>
      </c>
      <c r="BK512" s="142">
        <f>ROUND(I512*H512,2)</f>
        <v>0</v>
      </c>
      <c r="BL512" s="16" t="s">
        <v>311</v>
      </c>
      <c r="BM512" s="141" t="s">
        <v>880</v>
      </c>
    </row>
    <row r="513" spans="2:47" s="1" customFormat="1" ht="19.2">
      <c r="B513" s="31"/>
      <c r="D513" s="143" t="s">
        <v>219</v>
      </c>
      <c r="F513" s="144" t="s">
        <v>881</v>
      </c>
      <c r="I513" s="145"/>
      <c r="L513" s="31"/>
      <c r="M513" s="146"/>
      <c r="T513" s="52"/>
      <c r="AT513" s="16" t="s">
        <v>219</v>
      </c>
      <c r="AU513" s="16" t="s">
        <v>81</v>
      </c>
    </row>
    <row r="514" spans="2:47" s="1" customFormat="1" ht="10.2">
      <c r="B514" s="31"/>
      <c r="D514" s="147" t="s">
        <v>221</v>
      </c>
      <c r="F514" s="148" t="s">
        <v>882</v>
      </c>
      <c r="I514" s="145"/>
      <c r="L514" s="31"/>
      <c r="M514" s="146"/>
      <c r="T514" s="52"/>
      <c r="AT514" s="16" t="s">
        <v>221</v>
      </c>
      <c r="AU514" s="16" t="s">
        <v>81</v>
      </c>
    </row>
    <row r="515" spans="2:65" s="1" customFormat="1" ht="33" customHeight="1">
      <c r="B515" s="31"/>
      <c r="C515" s="156" t="s">
        <v>883</v>
      </c>
      <c r="D515" s="156" t="s">
        <v>240</v>
      </c>
      <c r="E515" s="157" t="s">
        <v>884</v>
      </c>
      <c r="F515" s="158" t="s">
        <v>885</v>
      </c>
      <c r="G515" s="159" t="s">
        <v>297</v>
      </c>
      <c r="H515" s="160">
        <v>2</v>
      </c>
      <c r="I515" s="161"/>
      <c r="J515" s="162">
        <f>ROUND(I515*H515,2)</f>
        <v>0</v>
      </c>
      <c r="K515" s="158" t="s">
        <v>19</v>
      </c>
      <c r="L515" s="163"/>
      <c r="M515" s="164" t="s">
        <v>19</v>
      </c>
      <c r="N515" s="165" t="s">
        <v>43</v>
      </c>
      <c r="P515" s="139">
        <f>O515*H515</f>
        <v>0</v>
      </c>
      <c r="Q515" s="139">
        <v>0.0159</v>
      </c>
      <c r="R515" s="139">
        <f>Q515*H515</f>
        <v>0.0318</v>
      </c>
      <c r="S515" s="139">
        <v>0</v>
      </c>
      <c r="T515" s="140">
        <f>S515*H515</f>
        <v>0</v>
      </c>
      <c r="AR515" s="141" t="s">
        <v>405</v>
      </c>
      <c r="AT515" s="141" t="s">
        <v>240</v>
      </c>
      <c r="AU515" s="141" t="s">
        <v>81</v>
      </c>
      <c r="AY515" s="16" t="s">
        <v>210</v>
      </c>
      <c r="BE515" s="142">
        <f>IF(N515="základní",J515,0)</f>
        <v>0</v>
      </c>
      <c r="BF515" s="142">
        <f>IF(N515="snížená",J515,0)</f>
        <v>0</v>
      </c>
      <c r="BG515" s="142">
        <f>IF(N515="zákl. přenesená",J515,0)</f>
        <v>0</v>
      </c>
      <c r="BH515" s="142">
        <f>IF(N515="sníž. přenesená",J515,0)</f>
        <v>0</v>
      </c>
      <c r="BI515" s="142">
        <f>IF(N515="nulová",J515,0)</f>
        <v>0</v>
      </c>
      <c r="BJ515" s="16" t="s">
        <v>79</v>
      </c>
      <c r="BK515" s="142">
        <f>ROUND(I515*H515,2)</f>
        <v>0</v>
      </c>
      <c r="BL515" s="16" t="s">
        <v>311</v>
      </c>
      <c r="BM515" s="141" t="s">
        <v>886</v>
      </c>
    </row>
    <row r="516" spans="2:47" s="1" customFormat="1" ht="19.2">
      <c r="B516" s="31"/>
      <c r="D516" s="143" t="s">
        <v>219</v>
      </c>
      <c r="F516" s="144" t="s">
        <v>885</v>
      </c>
      <c r="I516" s="145"/>
      <c r="L516" s="31"/>
      <c r="M516" s="146"/>
      <c r="T516" s="52"/>
      <c r="AT516" s="16" t="s">
        <v>219</v>
      </c>
      <c r="AU516" s="16" t="s">
        <v>81</v>
      </c>
    </row>
    <row r="517" spans="2:65" s="1" customFormat="1" ht="33" customHeight="1">
      <c r="B517" s="31"/>
      <c r="C517" s="130" t="s">
        <v>887</v>
      </c>
      <c r="D517" s="130" t="s">
        <v>212</v>
      </c>
      <c r="E517" s="131" t="s">
        <v>888</v>
      </c>
      <c r="F517" s="132" t="s">
        <v>889</v>
      </c>
      <c r="G517" s="133" t="s">
        <v>297</v>
      </c>
      <c r="H517" s="134">
        <v>1</v>
      </c>
      <c r="I517" s="135"/>
      <c r="J517" s="136">
        <f>ROUND(I517*H517,2)</f>
        <v>0</v>
      </c>
      <c r="K517" s="132" t="s">
        <v>216</v>
      </c>
      <c r="L517" s="31"/>
      <c r="M517" s="137" t="s">
        <v>19</v>
      </c>
      <c r="N517" s="138" t="s">
        <v>43</v>
      </c>
      <c r="P517" s="139">
        <f>O517*H517</f>
        <v>0</v>
      </c>
      <c r="Q517" s="139">
        <v>0</v>
      </c>
      <c r="R517" s="139">
        <f>Q517*H517</f>
        <v>0</v>
      </c>
      <c r="S517" s="139">
        <v>0</v>
      </c>
      <c r="T517" s="140">
        <f>S517*H517</f>
        <v>0</v>
      </c>
      <c r="AR517" s="141" t="s">
        <v>311</v>
      </c>
      <c r="AT517" s="141" t="s">
        <v>212</v>
      </c>
      <c r="AU517" s="141" t="s">
        <v>81</v>
      </c>
      <c r="AY517" s="16" t="s">
        <v>210</v>
      </c>
      <c r="BE517" s="142">
        <f>IF(N517="základní",J517,0)</f>
        <v>0</v>
      </c>
      <c r="BF517" s="142">
        <f>IF(N517="snížená",J517,0)</f>
        <v>0</v>
      </c>
      <c r="BG517" s="142">
        <f>IF(N517="zákl. přenesená",J517,0)</f>
        <v>0</v>
      </c>
      <c r="BH517" s="142">
        <f>IF(N517="sníž. přenesená",J517,0)</f>
        <v>0</v>
      </c>
      <c r="BI517" s="142">
        <f>IF(N517="nulová",J517,0)</f>
        <v>0</v>
      </c>
      <c r="BJ517" s="16" t="s">
        <v>79</v>
      </c>
      <c r="BK517" s="142">
        <f>ROUND(I517*H517,2)</f>
        <v>0</v>
      </c>
      <c r="BL517" s="16" t="s">
        <v>311</v>
      </c>
      <c r="BM517" s="141" t="s">
        <v>890</v>
      </c>
    </row>
    <row r="518" spans="2:47" s="1" customFormat="1" ht="38.4">
      <c r="B518" s="31"/>
      <c r="D518" s="143" t="s">
        <v>219</v>
      </c>
      <c r="F518" s="144" t="s">
        <v>891</v>
      </c>
      <c r="I518" s="145"/>
      <c r="L518" s="31"/>
      <c r="M518" s="146"/>
      <c r="T518" s="52"/>
      <c r="AT518" s="16" t="s">
        <v>219</v>
      </c>
      <c r="AU518" s="16" t="s">
        <v>81</v>
      </c>
    </row>
    <row r="519" spans="2:47" s="1" customFormat="1" ht="10.2">
      <c r="B519" s="31"/>
      <c r="D519" s="147" t="s">
        <v>221</v>
      </c>
      <c r="F519" s="148" t="s">
        <v>892</v>
      </c>
      <c r="I519" s="145"/>
      <c r="L519" s="31"/>
      <c r="M519" s="146"/>
      <c r="T519" s="52"/>
      <c r="AT519" s="16" t="s">
        <v>221</v>
      </c>
      <c r="AU519" s="16" t="s">
        <v>81</v>
      </c>
    </row>
    <row r="520" spans="2:65" s="1" customFormat="1" ht="24.15" customHeight="1">
      <c r="B520" s="31"/>
      <c r="C520" s="156" t="s">
        <v>893</v>
      </c>
      <c r="D520" s="156" t="s">
        <v>240</v>
      </c>
      <c r="E520" s="157" t="s">
        <v>894</v>
      </c>
      <c r="F520" s="158" t="s">
        <v>895</v>
      </c>
      <c r="G520" s="159" t="s">
        <v>297</v>
      </c>
      <c r="H520" s="160">
        <v>1</v>
      </c>
      <c r="I520" s="161"/>
      <c r="J520" s="162">
        <f>ROUND(I520*H520,2)</f>
        <v>0</v>
      </c>
      <c r="K520" s="158" t="s">
        <v>216</v>
      </c>
      <c r="L520" s="163"/>
      <c r="M520" s="164" t="s">
        <v>19</v>
      </c>
      <c r="N520" s="165" t="s">
        <v>43</v>
      </c>
      <c r="P520" s="139">
        <f>O520*H520</f>
        <v>0</v>
      </c>
      <c r="Q520" s="139">
        <v>0.045</v>
      </c>
      <c r="R520" s="139">
        <f>Q520*H520</f>
        <v>0.045</v>
      </c>
      <c r="S520" s="139">
        <v>0</v>
      </c>
      <c r="T520" s="140">
        <f>S520*H520</f>
        <v>0</v>
      </c>
      <c r="AR520" s="141" t="s">
        <v>405</v>
      </c>
      <c r="AT520" s="141" t="s">
        <v>240</v>
      </c>
      <c r="AU520" s="141" t="s">
        <v>81</v>
      </c>
      <c r="AY520" s="16" t="s">
        <v>210</v>
      </c>
      <c r="BE520" s="142">
        <f>IF(N520="základní",J520,0)</f>
        <v>0</v>
      </c>
      <c r="BF520" s="142">
        <f>IF(N520="snížená",J520,0)</f>
        <v>0</v>
      </c>
      <c r="BG520" s="142">
        <f>IF(N520="zákl. přenesená",J520,0)</f>
        <v>0</v>
      </c>
      <c r="BH520" s="142">
        <f>IF(N520="sníž. přenesená",J520,0)</f>
        <v>0</v>
      </c>
      <c r="BI520" s="142">
        <f>IF(N520="nulová",J520,0)</f>
        <v>0</v>
      </c>
      <c r="BJ520" s="16" t="s">
        <v>79</v>
      </c>
      <c r="BK520" s="142">
        <f>ROUND(I520*H520,2)</f>
        <v>0</v>
      </c>
      <c r="BL520" s="16" t="s">
        <v>311</v>
      </c>
      <c r="BM520" s="141" t="s">
        <v>896</v>
      </c>
    </row>
    <row r="521" spans="2:47" s="1" customFormat="1" ht="19.2">
      <c r="B521" s="31"/>
      <c r="D521" s="143" t="s">
        <v>219</v>
      </c>
      <c r="F521" s="144" t="s">
        <v>895</v>
      </c>
      <c r="I521" s="145"/>
      <c r="L521" s="31"/>
      <c r="M521" s="146"/>
      <c r="T521" s="52"/>
      <c r="AT521" s="16" t="s">
        <v>219</v>
      </c>
      <c r="AU521" s="16" t="s">
        <v>81</v>
      </c>
    </row>
    <row r="522" spans="2:65" s="1" customFormat="1" ht="33" customHeight="1">
      <c r="B522" s="31"/>
      <c r="C522" s="130" t="s">
        <v>897</v>
      </c>
      <c r="D522" s="130" t="s">
        <v>212</v>
      </c>
      <c r="E522" s="131" t="s">
        <v>898</v>
      </c>
      <c r="F522" s="132" t="s">
        <v>899</v>
      </c>
      <c r="G522" s="133" t="s">
        <v>229</v>
      </c>
      <c r="H522" s="134">
        <v>64.72</v>
      </c>
      <c r="I522" s="135"/>
      <c r="J522" s="136">
        <f>ROUND(I522*H522,2)</f>
        <v>0</v>
      </c>
      <c r="K522" s="132" t="s">
        <v>216</v>
      </c>
      <c r="L522" s="31"/>
      <c r="M522" s="137" t="s">
        <v>19</v>
      </c>
      <c r="N522" s="138" t="s">
        <v>43</v>
      </c>
      <c r="P522" s="139">
        <f>O522*H522</f>
        <v>0</v>
      </c>
      <c r="Q522" s="139">
        <v>0.00117</v>
      </c>
      <c r="R522" s="139">
        <f>Q522*H522</f>
        <v>0.0757224</v>
      </c>
      <c r="S522" s="139">
        <v>0</v>
      </c>
      <c r="T522" s="140">
        <f>S522*H522</f>
        <v>0</v>
      </c>
      <c r="AR522" s="141" t="s">
        <v>311</v>
      </c>
      <c r="AT522" s="141" t="s">
        <v>212</v>
      </c>
      <c r="AU522" s="141" t="s">
        <v>81</v>
      </c>
      <c r="AY522" s="16" t="s">
        <v>210</v>
      </c>
      <c r="BE522" s="142">
        <f>IF(N522="základní",J522,0)</f>
        <v>0</v>
      </c>
      <c r="BF522" s="142">
        <f>IF(N522="snížená",J522,0)</f>
        <v>0</v>
      </c>
      <c r="BG522" s="142">
        <f>IF(N522="zákl. přenesená",J522,0)</f>
        <v>0</v>
      </c>
      <c r="BH522" s="142">
        <f>IF(N522="sníž. přenesená",J522,0)</f>
        <v>0</v>
      </c>
      <c r="BI522" s="142">
        <f>IF(N522="nulová",J522,0)</f>
        <v>0</v>
      </c>
      <c r="BJ522" s="16" t="s">
        <v>79</v>
      </c>
      <c r="BK522" s="142">
        <f>ROUND(I522*H522,2)</f>
        <v>0</v>
      </c>
      <c r="BL522" s="16" t="s">
        <v>311</v>
      </c>
      <c r="BM522" s="141" t="s">
        <v>900</v>
      </c>
    </row>
    <row r="523" spans="2:47" s="1" customFormat="1" ht="28.8">
      <c r="B523" s="31"/>
      <c r="D523" s="143" t="s">
        <v>219</v>
      </c>
      <c r="F523" s="144" t="s">
        <v>901</v>
      </c>
      <c r="I523" s="145"/>
      <c r="L523" s="31"/>
      <c r="M523" s="146"/>
      <c r="T523" s="52"/>
      <c r="AT523" s="16" t="s">
        <v>219</v>
      </c>
      <c r="AU523" s="16" t="s">
        <v>81</v>
      </c>
    </row>
    <row r="524" spans="2:47" s="1" customFormat="1" ht="10.2">
      <c r="B524" s="31"/>
      <c r="D524" s="147" t="s">
        <v>221</v>
      </c>
      <c r="F524" s="148" t="s">
        <v>902</v>
      </c>
      <c r="I524" s="145"/>
      <c r="L524" s="31"/>
      <c r="M524" s="146"/>
      <c r="T524" s="52"/>
      <c r="AT524" s="16" t="s">
        <v>221</v>
      </c>
      <c r="AU524" s="16" t="s">
        <v>81</v>
      </c>
    </row>
    <row r="525" spans="2:51" s="12" customFormat="1" ht="10.2">
      <c r="B525" s="149"/>
      <c r="D525" s="143" t="s">
        <v>223</v>
      </c>
      <c r="E525" s="150" t="s">
        <v>19</v>
      </c>
      <c r="F525" s="151" t="s">
        <v>903</v>
      </c>
      <c r="H525" s="152">
        <v>64.72</v>
      </c>
      <c r="I525" s="153"/>
      <c r="L525" s="149"/>
      <c r="M525" s="154"/>
      <c r="T525" s="155"/>
      <c r="AT525" s="150" t="s">
        <v>223</v>
      </c>
      <c r="AU525" s="150" t="s">
        <v>81</v>
      </c>
      <c r="AV525" s="12" t="s">
        <v>81</v>
      </c>
      <c r="AW525" s="12" t="s">
        <v>33</v>
      </c>
      <c r="AX525" s="12" t="s">
        <v>79</v>
      </c>
      <c r="AY525" s="150" t="s">
        <v>210</v>
      </c>
    </row>
    <row r="526" spans="2:65" s="1" customFormat="1" ht="16.5" customHeight="1">
      <c r="B526" s="31"/>
      <c r="C526" s="156" t="s">
        <v>904</v>
      </c>
      <c r="D526" s="156" t="s">
        <v>240</v>
      </c>
      <c r="E526" s="157" t="s">
        <v>905</v>
      </c>
      <c r="F526" s="158" t="s">
        <v>906</v>
      </c>
      <c r="G526" s="159" t="s">
        <v>229</v>
      </c>
      <c r="H526" s="160">
        <v>52.08</v>
      </c>
      <c r="I526" s="161"/>
      <c r="J526" s="162">
        <f>ROUND(I526*H526,2)</f>
        <v>0</v>
      </c>
      <c r="K526" s="158" t="s">
        <v>19</v>
      </c>
      <c r="L526" s="163"/>
      <c r="M526" s="164" t="s">
        <v>19</v>
      </c>
      <c r="N526" s="165" t="s">
        <v>43</v>
      </c>
      <c r="P526" s="139">
        <f>O526*H526</f>
        <v>0</v>
      </c>
      <c r="Q526" s="139">
        <v>0.0021</v>
      </c>
      <c r="R526" s="139">
        <f>Q526*H526</f>
        <v>0.10936799999999999</v>
      </c>
      <c r="S526" s="139">
        <v>0</v>
      </c>
      <c r="T526" s="140">
        <f>S526*H526</f>
        <v>0</v>
      </c>
      <c r="AR526" s="141" t="s">
        <v>405</v>
      </c>
      <c r="AT526" s="141" t="s">
        <v>240</v>
      </c>
      <c r="AU526" s="141" t="s">
        <v>81</v>
      </c>
      <c r="AY526" s="16" t="s">
        <v>210</v>
      </c>
      <c r="BE526" s="142">
        <f>IF(N526="základní",J526,0)</f>
        <v>0</v>
      </c>
      <c r="BF526" s="142">
        <f>IF(N526="snížená",J526,0)</f>
        <v>0</v>
      </c>
      <c r="BG526" s="142">
        <f>IF(N526="zákl. přenesená",J526,0)</f>
        <v>0</v>
      </c>
      <c r="BH526" s="142">
        <f>IF(N526="sníž. přenesená",J526,0)</f>
        <v>0</v>
      </c>
      <c r="BI526" s="142">
        <f>IF(N526="nulová",J526,0)</f>
        <v>0</v>
      </c>
      <c r="BJ526" s="16" t="s">
        <v>79</v>
      </c>
      <c r="BK526" s="142">
        <f>ROUND(I526*H526,2)</f>
        <v>0</v>
      </c>
      <c r="BL526" s="16" t="s">
        <v>311</v>
      </c>
      <c r="BM526" s="141" t="s">
        <v>907</v>
      </c>
    </row>
    <row r="527" spans="2:47" s="1" customFormat="1" ht="10.2">
      <c r="B527" s="31"/>
      <c r="D527" s="143" t="s">
        <v>219</v>
      </c>
      <c r="F527" s="144" t="s">
        <v>908</v>
      </c>
      <c r="I527" s="145"/>
      <c r="L527" s="31"/>
      <c r="M527" s="146"/>
      <c r="T527" s="52"/>
      <c r="AT527" s="16" t="s">
        <v>219</v>
      </c>
      <c r="AU527" s="16" t="s">
        <v>81</v>
      </c>
    </row>
    <row r="528" spans="2:47" s="1" customFormat="1" ht="28.8">
      <c r="B528" s="31"/>
      <c r="D528" s="143" t="s">
        <v>315</v>
      </c>
      <c r="F528" s="166" t="s">
        <v>909</v>
      </c>
      <c r="I528" s="145"/>
      <c r="L528" s="31"/>
      <c r="M528" s="146"/>
      <c r="T528" s="52"/>
      <c r="AT528" s="16" t="s">
        <v>315</v>
      </c>
      <c r="AU528" s="16" t="s">
        <v>81</v>
      </c>
    </row>
    <row r="529" spans="2:51" s="12" customFormat="1" ht="10.2">
      <c r="B529" s="149"/>
      <c r="D529" s="143" t="s">
        <v>223</v>
      </c>
      <c r="F529" s="151" t="s">
        <v>910</v>
      </c>
      <c r="H529" s="152">
        <v>52.08</v>
      </c>
      <c r="I529" s="153"/>
      <c r="L529" s="149"/>
      <c r="M529" s="154"/>
      <c r="T529" s="155"/>
      <c r="AT529" s="150" t="s">
        <v>223</v>
      </c>
      <c r="AU529" s="150" t="s">
        <v>81</v>
      </c>
      <c r="AV529" s="12" t="s">
        <v>81</v>
      </c>
      <c r="AW529" s="12" t="s">
        <v>4</v>
      </c>
      <c r="AX529" s="12" t="s">
        <v>79</v>
      </c>
      <c r="AY529" s="150" t="s">
        <v>210</v>
      </c>
    </row>
    <row r="530" spans="2:65" s="1" customFormat="1" ht="16.5" customHeight="1">
      <c r="B530" s="31"/>
      <c r="C530" s="156" t="s">
        <v>911</v>
      </c>
      <c r="D530" s="156" t="s">
        <v>240</v>
      </c>
      <c r="E530" s="157" t="s">
        <v>912</v>
      </c>
      <c r="F530" s="158" t="s">
        <v>913</v>
      </c>
      <c r="G530" s="159" t="s">
        <v>229</v>
      </c>
      <c r="H530" s="160">
        <v>15.12</v>
      </c>
      <c r="I530" s="161"/>
      <c r="J530" s="162">
        <f>ROUND(I530*H530,2)</f>
        <v>0</v>
      </c>
      <c r="K530" s="158" t="s">
        <v>19</v>
      </c>
      <c r="L530" s="163"/>
      <c r="M530" s="164" t="s">
        <v>19</v>
      </c>
      <c r="N530" s="165" t="s">
        <v>43</v>
      </c>
      <c r="P530" s="139">
        <f>O530*H530</f>
        <v>0</v>
      </c>
      <c r="Q530" s="139">
        <v>0</v>
      </c>
      <c r="R530" s="139">
        <f>Q530*H530</f>
        <v>0</v>
      </c>
      <c r="S530" s="139">
        <v>0</v>
      </c>
      <c r="T530" s="140">
        <f>S530*H530</f>
        <v>0</v>
      </c>
      <c r="AR530" s="141" t="s">
        <v>405</v>
      </c>
      <c r="AT530" s="141" t="s">
        <v>240</v>
      </c>
      <c r="AU530" s="141" t="s">
        <v>81</v>
      </c>
      <c r="AY530" s="16" t="s">
        <v>210</v>
      </c>
      <c r="BE530" s="142">
        <f>IF(N530="základní",J530,0)</f>
        <v>0</v>
      </c>
      <c r="BF530" s="142">
        <f>IF(N530="snížená",J530,0)</f>
        <v>0</v>
      </c>
      <c r="BG530" s="142">
        <f>IF(N530="zákl. přenesená",J530,0)</f>
        <v>0</v>
      </c>
      <c r="BH530" s="142">
        <f>IF(N530="sníž. přenesená",J530,0)</f>
        <v>0</v>
      </c>
      <c r="BI530" s="142">
        <f>IF(N530="nulová",J530,0)</f>
        <v>0</v>
      </c>
      <c r="BJ530" s="16" t="s">
        <v>79</v>
      </c>
      <c r="BK530" s="142">
        <f>ROUND(I530*H530,2)</f>
        <v>0</v>
      </c>
      <c r="BL530" s="16" t="s">
        <v>311</v>
      </c>
      <c r="BM530" s="141" t="s">
        <v>914</v>
      </c>
    </row>
    <row r="531" spans="2:47" s="1" customFormat="1" ht="10.2">
      <c r="B531" s="31"/>
      <c r="D531" s="143" t="s">
        <v>219</v>
      </c>
      <c r="F531" s="144" t="s">
        <v>913</v>
      </c>
      <c r="I531" s="145"/>
      <c r="L531" s="31"/>
      <c r="M531" s="146"/>
      <c r="T531" s="52"/>
      <c r="AT531" s="16" t="s">
        <v>219</v>
      </c>
      <c r="AU531" s="16" t="s">
        <v>81</v>
      </c>
    </row>
    <row r="532" spans="2:65" s="1" customFormat="1" ht="24.15" customHeight="1">
      <c r="B532" s="31"/>
      <c r="C532" s="130" t="s">
        <v>915</v>
      </c>
      <c r="D532" s="130" t="s">
        <v>212</v>
      </c>
      <c r="E532" s="131" t="s">
        <v>916</v>
      </c>
      <c r="F532" s="132" t="s">
        <v>917</v>
      </c>
      <c r="G532" s="133" t="s">
        <v>332</v>
      </c>
      <c r="H532" s="134">
        <v>8.678</v>
      </c>
      <c r="I532" s="135"/>
      <c r="J532" s="136">
        <f>ROUND(I532*H532,2)</f>
        <v>0</v>
      </c>
      <c r="K532" s="132" t="s">
        <v>216</v>
      </c>
      <c r="L532" s="31"/>
      <c r="M532" s="137" t="s">
        <v>19</v>
      </c>
      <c r="N532" s="138" t="s">
        <v>43</v>
      </c>
      <c r="P532" s="139">
        <f>O532*H532</f>
        <v>0</v>
      </c>
      <c r="Q532" s="139">
        <v>0</v>
      </c>
      <c r="R532" s="139">
        <f>Q532*H532</f>
        <v>0</v>
      </c>
      <c r="S532" s="139">
        <v>0</v>
      </c>
      <c r="T532" s="140">
        <f>S532*H532</f>
        <v>0</v>
      </c>
      <c r="AR532" s="141" t="s">
        <v>311</v>
      </c>
      <c r="AT532" s="141" t="s">
        <v>212</v>
      </c>
      <c r="AU532" s="141" t="s">
        <v>81</v>
      </c>
      <c r="AY532" s="16" t="s">
        <v>210</v>
      </c>
      <c r="BE532" s="142">
        <f>IF(N532="základní",J532,0)</f>
        <v>0</v>
      </c>
      <c r="BF532" s="142">
        <f>IF(N532="snížená",J532,0)</f>
        <v>0</v>
      </c>
      <c r="BG532" s="142">
        <f>IF(N532="zákl. přenesená",J532,0)</f>
        <v>0</v>
      </c>
      <c r="BH532" s="142">
        <f>IF(N532="sníž. přenesená",J532,0)</f>
        <v>0</v>
      </c>
      <c r="BI532" s="142">
        <f>IF(N532="nulová",J532,0)</f>
        <v>0</v>
      </c>
      <c r="BJ532" s="16" t="s">
        <v>79</v>
      </c>
      <c r="BK532" s="142">
        <f>ROUND(I532*H532,2)</f>
        <v>0</v>
      </c>
      <c r="BL532" s="16" t="s">
        <v>311</v>
      </c>
      <c r="BM532" s="141" t="s">
        <v>918</v>
      </c>
    </row>
    <row r="533" spans="2:47" s="1" customFormat="1" ht="28.8">
      <c r="B533" s="31"/>
      <c r="D533" s="143" t="s">
        <v>219</v>
      </c>
      <c r="F533" s="144" t="s">
        <v>919</v>
      </c>
      <c r="I533" s="145"/>
      <c r="L533" s="31"/>
      <c r="M533" s="146"/>
      <c r="T533" s="52"/>
      <c r="AT533" s="16" t="s">
        <v>219</v>
      </c>
      <c r="AU533" s="16" t="s">
        <v>81</v>
      </c>
    </row>
    <row r="534" spans="2:47" s="1" customFormat="1" ht="10.2">
      <c r="B534" s="31"/>
      <c r="D534" s="147" t="s">
        <v>221</v>
      </c>
      <c r="F534" s="148" t="s">
        <v>920</v>
      </c>
      <c r="I534" s="145"/>
      <c r="L534" s="31"/>
      <c r="M534" s="146"/>
      <c r="T534" s="52"/>
      <c r="AT534" s="16" t="s">
        <v>221</v>
      </c>
      <c r="AU534" s="16" t="s">
        <v>81</v>
      </c>
    </row>
    <row r="535" spans="2:63" s="11" customFormat="1" ht="22.8" customHeight="1">
      <c r="B535" s="118"/>
      <c r="D535" s="119" t="s">
        <v>71</v>
      </c>
      <c r="E535" s="128" t="s">
        <v>921</v>
      </c>
      <c r="F535" s="128" t="s">
        <v>922</v>
      </c>
      <c r="I535" s="121"/>
      <c r="J535" s="129">
        <f>BK535</f>
        <v>0</v>
      </c>
      <c r="L535" s="118"/>
      <c r="M535" s="123"/>
      <c r="P535" s="124">
        <f>SUM(P536:P582)</f>
        <v>0</v>
      </c>
      <c r="R535" s="124">
        <f>SUM(R536:R582)</f>
        <v>0.07964600000000001</v>
      </c>
      <c r="T535" s="125">
        <f>SUM(T536:T582)</f>
        <v>0.12906844</v>
      </c>
      <c r="AR535" s="119" t="s">
        <v>81</v>
      </c>
      <c r="AT535" s="126" t="s">
        <v>71</v>
      </c>
      <c r="AU535" s="126" t="s">
        <v>79</v>
      </c>
      <c r="AY535" s="119" t="s">
        <v>210</v>
      </c>
      <c r="BK535" s="127">
        <f>SUM(BK536:BK582)</f>
        <v>0</v>
      </c>
    </row>
    <row r="536" spans="2:65" s="1" customFormat="1" ht="16.5" customHeight="1">
      <c r="B536" s="31"/>
      <c r="C536" s="130" t="s">
        <v>923</v>
      </c>
      <c r="D536" s="130" t="s">
        <v>212</v>
      </c>
      <c r="E536" s="131" t="s">
        <v>924</v>
      </c>
      <c r="F536" s="132" t="s">
        <v>925</v>
      </c>
      <c r="G536" s="133" t="s">
        <v>229</v>
      </c>
      <c r="H536" s="134">
        <v>16.126</v>
      </c>
      <c r="I536" s="135"/>
      <c r="J536" s="136">
        <f>ROUND(I536*H536,2)</f>
        <v>0</v>
      </c>
      <c r="K536" s="132" t="s">
        <v>216</v>
      </c>
      <c r="L536" s="31"/>
      <c r="M536" s="137" t="s">
        <v>19</v>
      </c>
      <c r="N536" s="138" t="s">
        <v>43</v>
      </c>
      <c r="P536" s="139">
        <f>O536*H536</f>
        <v>0</v>
      </c>
      <c r="Q536" s="139">
        <v>0</v>
      </c>
      <c r="R536" s="139">
        <f>Q536*H536</f>
        <v>0</v>
      </c>
      <c r="S536" s="139">
        <v>0.00594</v>
      </c>
      <c r="T536" s="140">
        <f>S536*H536</f>
        <v>0.09578844</v>
      </c>
      <c r="AR536" s="141" t="s">
        <v>311</v>
      </c>
      <c r="AT536" s="141" t="s">
        <v>212</v>
      </c>
      <c r="AU536" s="141" t="s">
        <v>81</v>
      </c>
      <c r="AY536" s="16" t="s">
        <v>210</v>
      </c>
      <c r="BE536" s="142">
        <f>IF(N536="základní",J536,0)</f>
        <v>0</v>
      </c>
      <c r="BF536" s="142">
        <f>IF(N536="snížená",J536,0)</f>
        <v>0</v>
      </c>
      <c r="BG536" s="142">
        <f>IF(N536="zákl. přenesená",J536,0)</f>
        <v>0</v>
      </c>
      <c r="BH536" s="142">
        <f>IF(N536="sníž. přenesená",J536,0)</f>
        <v>0</v>
      </c>
      <c r="BI536" s="142">
        <f>IF(N536="nulová",J536,0)</f>
        <v>0</v>
      </c>
      <c r="BJ536" s="16" t="s">
        <v>79</v>
      </c>
      <c r="BK536" s="142">
        <f>ROUND(I536*H536,2)</f>
        <v>0</v>
      </c>
      <c r="BL536" s="16" t="s">
        <v>311</v>
      </c>
      <c r="BM536" s="141" t="s">
        <v>926</v>
      </c>
    </row>
    <row r="537" spans="2:47" s="1" customFormat="1" ht="19.2">
      <c r="B537" s="31"/>
      <c r="D537" s="143" t="s">
        <v>219</v>
      </c>
      <c r="F537" s="144" t="s">
        <v>927</v>
      </c>
      <c r="I537" s="145"/>
      <c r="L537" s="31"/>
      <c r="M537" s="146"/>
      <c r="T537" s="52"/>
      <c r="AT537" s="16" t="s">
        <v>219</v>
      </c>
      <c r="AU537" s="16" t="s">
        <v>81</v>
      </c>
    </row>
    <row r="538" spans="2:47" s="1" customFormat="1" ht="10.2">
      <c r="B538" s="31"/>
      <c r="D538" s="147" t="s">
        <v>221</v>
      </c>
      <c r="F538" s="148" t="s">
        <v>928</v>
      </c>
      <c r="I538" s="145"/>
      <c r="L538" s="31"/>
      <c r="M538" s="146"/>
      <c r="T538" s="52"/>
      <c r="AT538" s="16" t="s">
        <v>221</v>
      </c>
      <c r="AU538" s="16" t="s">
        <v>81</v>
      </c>
    </row>
    <row r="539" spans="2:51" s="12" customFormat="1" ht="10.2">
      <c r="B539" s="149"/>
      <c r="D539" s="143" t="s">
        <v>223</v>
      </c>
      <c r="E539" s="150" t="s">
        <v>19</v>
      </c>
      <c r="F539" s="151" t="s">
        <v>929</v>
      </c>
      <c r="H539" s="152">
        <v>7.772</v>
      </c>
      <c r="I539" s="153"/>
      <c r="L539" s="149"/>
      <c r="M539" s="154"/>
      <c r="T539" s="155"/>
      <c r="AT539" s="150" t="s">
        <v>223</v>
      </c>
      <c r="AU539" s="150" t="s">
        <v>81</v>
      </c>
      <c r="AV539" s="12" t="s">
        <v>81</v>
      </c>
      <c r="AW539" s="12" t="s">
        <v>33</v>
      </c>
      <c r="AX539" s="12" t="s">
        <v>72</v>
      </c>
      <c r="AY539" s="150" t="s">
        <v>210</v>
      </c>
    </row>
    <row r="540" spans="2:51" s="12" customFormat="1" ht="10.2">
      <c r="B540" s="149"/>
      <c r="D540" s="143" t="s">
        <v>223</v>
      </c>
      <c r="E540" s="150" t="s">
        <v>19</v>
      </c>
      <c r="F540" s="151" t="s">
        <v>930</v>
      </c>
      <c r="H540" s="152">
        <v>8.354</v>
      </c>
      <c r="I540" s="153"/>
      <c r="L540" s="149"/>
      <c r="M540" s="154"/>
      <c r="T540" s="155"/>
      <c r="AT540" s="150" t="s">
        <v>223</v>
      </c>
      <c r="AU540" s="150" t="s">
        <v>81</v>
      </c>
      <c r="AV540" s="12" t="s">
        <v>81</v>
      </c>
      <c r="AW540" s="12" t="s">
        <v>33</v>
      </c>
      <c r="AX540" s="12" t="s">
        <v>72</v>
      </c>
      <c r="AY540" s="150" t="s">
        <v>210</v>
      </c>
    </row>
    <row r="541" spans="2:51" s="13" customFormat="1" ht="10.2">
      <c r="B541" s="167"/>
      <c r="D541" s="143" t="s">
        <v>223</v>
      </c>
      <c r="E541" s="168" t="s">
        <v>19</v>
      </c>
      <c r="F541" s="169" t="s">
        <v>326</v>
      </c>
      <c r="H541" s="170">
        <v>16.125999999999998</v>
      </c>
      <c r="I541" s="171"/>
      <c r="L541" s="167"/>
      <c r="M541" s="172"/>
      <c r="T541" s="173"/>
      <c r="AT541" s="168" t="s">
        <v>223</v>
      </c>
      <c r="AU541" s="168" t="s">
        <v>81</v>
      </c>
      <c r="AV541" s="13" t="s">
        <v>217</v>
      </c>
      <c r="AW541" s="13" t="s">
        <v>33</v>
      </c>
      <c r="AX541" s="13" t="s">
        <v>79</v>
      </c>
      <c r="AY541" s="168" t="s">
        <v>210</v>
      </c>
    </row>
    <row r="542" spans="2:65" s="1" customFormat="1" ht="16.5" customHeight="1">
      <c r="B542" s="31"/>
      <c r="C542" s="130" t="s">
        <v>931</v>
      </c>
      <c r="D542" s="130" t="s">
        <v>212</v>
      </c>
      <c r="E542" s="131" t="s">
        <v>932</v>
      </c>
      <c r="F542" s="132" t="s">
        <v>933</v>
      </c>
      <c r="G542" s="133" t="s">
        <v>269</v>
      </c>
      <c r="H542" s="134">
        <v>12.8</v>
      </c>
      <c r="I542" s="135"/>
      <c r="J542" s="136">
        <f>ROUND(I542*H542,2)</f>
        <v>0</v>
      </c>
      <c r="K542" s="132" t="s">
        <v>216</v>
      </c>
      <c r="L542" s="31"/>
      <c r="M542" s="137" t="s">
        <v>19</v>
      </c>
      <c r="N542" s="138" t="s">
        <v>43</v>
      </c>
      <c r="P542" s="139">
        <f>O542*H542</f>
        <v>0</v>
      </c>
      <c r="Q542" s="139">
        <v>0</v>
      </c>
      <c r="R542" s="139">
        <f>Q542*H542</f>
        <v>0</v>
      </c>
      <c r="S542" s="139">
        <v>0.0026</v>
      </c>
      <c r="T542" s="140">
        <f>S542*H542</f>
        <v>0.03328</v>
      </c>
      <c r="AR542" s="141" t="s">
        <v>311</v>
      </c>
      <c r="AT542" s="141" t="s">
        <v>212</v>
      </c>
      <c r="AU542" s="141" t="s">
        <v>81</v>
      </c>
      <c r="AY542" s="16" t="s">
        <v>210</v>
      </c>
      <c r="BE542" s="142">
        <f>IF(N542="základní",J542,0)</f>
        <v>0</v>
      </c>
      <c r="BF542" s="142">
        <f>IF(N542="snížená",J542,0)</f>
        <v>0</v>
      </c>
      <c r="BG542" s="142">
        <f>IF(N542="zákl. přenesená",J542,0)</f>
        <v>0</v>
      </c>
      <c r="BH542" s="142">
        <f>IF(N542="sníž. přenesená",J542,0)</f>
        <v>0</v>
      </c>
      <c r="BI542" s="142">
        <f>IF(N542="nulová",J542,0)</f>
        <v>0</v>
      </c>
      <c r="BJ542" s="16" t="s">
        <v>79</v>
      </c>
      <c r="BK542" s="142">
        <f>ROUND(I542*H542,2)</f>
        <v>0</v>
      </c>
      <c r="BL542" s="16" t="s">
        <v>311</v>
      </c>
      <c r="BM542" s="141" t="s">
        <v>934</v>
      </c>
    </row>
    <row r="543" spans="2:47" s="1" customFormat="1" ht="10.2">
      <c r="B543" s="31"/>
      <c r="D543" s="143" t="s">
        <v>219</v>
      </c>
      <c r="F543" s="144" t="s">
        <v>935</v>
      </c>
      <c r="I543" s="145"/>
      <c r="L543" s="31"/>
      <c r="M543" s="146"/>
      <c r="T543" s="52"/>
      <c r="AT543" s="16" t="s">
        <v>219</v>
      </c>
      <c r="AU543" s="16" t="s">
        <v>81</v>
      </c>
    </row>
    <row r="544" spans="2:47" s="1" customFormat="1" ht="10.2">
      <c r="B544" s="31"/>
      <c r="D544" s="147" t="s">
        <v>221</v>
      </c>
      <c r="F544" s="148" t="s">
        <v>936</v>
      </c>
      <c r="I544" s="145"/>
      <c r="L544" s="31"/>
      <c r="M544" s="146"/>
      <c r="T544" s="52"/>
      <c r="AT544" s="16" t="s">
        <v>221</v>
      </c>
      <c r="AU544" s="16" t="s">
        <v>81</v>
      </c>
    </row>
    <row r="545" spans="2:51" s="12" customFormat="1" ht="10.2">
      <c r="B545" s="149"/>
      <c r="D545" s="143" t="s">
        <v>223</v>
      </c>
      <c r="E545" s="150" t="s">
        <v>19</v>
      </c>
      <c r="F545" s="151" t="s">
        <v>937</v>
      </c>
      <c r="H545" s="152">
        <v>12.8</v>
      </c>
      <c r="I545" s="153"/>
      <c r="L545" s="149"/>
      <c r="M545" s="154"/>
      <c r="T545" s="155"/>
      <c r="AT545" s="150" t="s">
        <v>223</v>
      </c>
      <c r="AU545" s="150" t="s">
        <v>81</v>
      </c>
      <c r="AV545" s="12" t="s">
        <v>81</v>
      </c>
      <c r="AW545" s="12" t="s">
        <v>33</v>
      </c>
      <c r="AX545" s="12" t="s">
        <v>79</v>
      </c>
      <c r="AY545" s="150" t="s">
        <v>210</v>
      </c>
    </row>
    <row r="546" spans="2:65" s="1" customFormat="1" ht="16.5" customHeight="1">
      <c r="B546" s="31"/>
      <c r="C546" s="130" t="s">
        <v>938</v>
      </c>
      <c r="D546" s="130" t="s">
        <v>212</v>
      </c>
      <c r="E546" s="131" t="s">
        <v>939</v>
      </c>
      <c r="F546" s="132" t="s">
        <v>940</v>
      </c>
      <c r="G546" s="133" t="s">
        <v>269</v>
      </c>
      <c r="H546" s="134">
        <v>32.2</v>
      </c>
      <c r="I546" s="135"/>
      <c r="J546" s="136">
        <f>ROUND(I546*H546,2)</f>
        <v>0</v>
      </c>
      <c r="K546" s="132" t="s">
        <v>19</v>
      </c>
      <c r="L546" s="31"/>
      <c r="M546" s="137" t="s">
        <v>19</v>
      </c>
      <c r="N546" s="138" t="s">
        <v>43</v>
      </c>
      <c r="P546" s="139">
        <f>O546*H546</f>
        <v>0</v>
      </c>
      <c r="Q546" s="139">
        <v>0.00218</v>
      </c>
      <c r="R546" s="139">
        <f>Q546*H546</f>
        <v>0.07019600000000001</v>
      </c>
      <c r="S546" s="139">
        <v>0</v>
      </c>
      <c r="T546" s="140">
        <f>S546*H546</f>
        <v>0</v>
      </c>
      <c r="AR546" s="141" t="s">
        <v>311</v>
      </c>
      <c r="AT546" s="141" t="s">
        <v>212</v>
      </c>
      <c r="AU546" s="141" t="s">
        <v>81</v>
      </c>
      <c r="AY546" s="16" t="s">
        <v>210</v>
      </c>
      <c r="BE546" s="142">
        <f>IF(N546="základní",J546,0)</f>
        <v>0</v>
      </c>
      <c r="BF546" s="142">
        <f>IF(N546="snížená",J546,0)</f>
        <v>0</v>
      </c>
      <c r="BG546" s="142">
        <f>IF(N546="zákl. přenesená",J546,0)</f>
        <v>0</v>
      </c>
      <c r="BH546" s="142">
        <f>IF(N546="sníž. přenesená",J546,0)</f>
        <v>0</v>
      </c>
      <c r="BI546" s="142">
        <f>IF(N546="nulová",J546,0)</f>
        <v>0</v>
      </c>
      <c r="BJ546" s="16" t="s">
        <v>79</v>
      </c>
      <c r="BK546" s="142">
        <f>ROUND(I546*H546,2)</f>
        <v>0</v>
      </c>
      <c r="BL546" s="16" t="s">
        <v>311</v>
      </c>
      <c r="BM546" s="141" t="s">
        <v>941</v>
      </c>
    </row>
    <row r="547" spans="2:47" s="1" customFormat="1" ht="10.2">
      <c r="B547" s="31"/>
      <c r="D547" s="143" t="s">
        <v>219</v>
      </c>
      <c r="F547" s="144" t="s">
        <v>940</v>
      </c>
      <c r="I547" s="145"/>
      <c r="L547" s="31"/>
      <c r="M547" s="146"/>
      <c r="T547" s="52"/>
      <c r="AT547" s="16" t="s">
        <v>219</v>
      </c>
      <c r="AU547" s="16" t="s">
        <v>81</v>
      </c>
    </row>
    <row r="548" spans="2:65" s="1" customFormat="1" ht="16.5" customHeight="1">
      <c r="B548" s="31"/>
      <c r="C548" s="130" t="s">
        <v>942</v>
      </c>
      <c r="D548" s="130" t="s">
        <v>212</v>
      </c>
      <c r="E548" s="131" t="s">
        <v>943</v>
      </c>
      <c r="F548" s="132" t="s">
        <v>944</v>
      </c>
      <c r="G548" s="133" t="s">
        <v>269</v>
      </c>
      <c r="H548" s="134">
        <v>2.5</v>
      </c>
      <c r="I548" s="135"/>
      <c r="J548" s="136">
        <f>ROUND(I548*H548,2)</f>
        <v>0</v>
      </c>
      <c r="K548" s="132" t="s">
        <v>19</v>
      </c>
      <c r="L548" s="31"/>
      <c r="M548" s="137" t="s">
        <v>19</v>
      </c>
      <c r="N548" s="138" t="s">
        <v>43</v>
      </c>
      <c r="P548" s="139">
        <f>O548*H548</f>
        <v>0</v>
      </c>
      <c r="Q548" s="139">
        <v>0</v>
      </c>
      <c r="R548" s="139">
        <f>Q548*H548</f>
        <v>0</v>
      </c>
      <c r="S548" s="139">
        <v>0</v>
      </c>
      <c r="T548" s="140">
        <f>S548*H548</f>
        <v>0</v>
      </c>
      <c r="AR548" s="141" t="s">
        <v>311</v>
      </c>
      <c r="AT548" s="141" t="s">
        <v>212</v>
      </c>
      <c r="AU548" s="141" t="s">
        <v>81</v>
      </c>
      <c r="AY548" s="16" t="s">
        <v>210</v>
      </c>
      <c r="BE548" s="142">
        <f>IF(N548="základní",J548,0)</f>
        <v>0</v>
      </c>
      <c r="BF548" s="142">
        <f>IF(N548="snížená",J548,0)</f>
        <v>0</v>
      </c>
      <c r="BG548" s="142">
        <f>IF(N548="zákl. přenesená",J548,0)</f>
        <v>0</v>
      </c>
      <c r="BH548" s="142">
        <f>IF(N548="sníž. přenesená",J548,0)</f>
        <v>0</v>
      </c>
      <c r="BI548" s="142">
        <f>IF(N548="nulová",J548,0)</f>
        <v>0</v>
      </c>
      <c r="BJ548" s="16" t="s">
        <v>79</v>
      </c>
      <c r="BK548" s="142">
        <f>ROUND(I548*H548,2)</f>
        <v>0</v>
      </c>
      <c r="BL548" s="16" t="s">
        <v>311</v>
      </c>
      <c r="BM548" s="141" t="s">
        <v>945</v>
      </c>
    </row>
    <row r="549" spans="2:47" s="1" customFormat="1" ht="10.2">
      <c r="B549" s="31"/>
      <c r="D549" s="143" t="s">
        <v>219</v>
      </c>
      <c r="F549" s="144" t="s">
        <v>944</v>
      </c>
      <c r="I549" s="145"/>
      <c r="L549" s="31"/>
      <c r="M549" s="146"/>
      <c r="T549" s="52"/>
      <c r="AT549" s="16" t="s">
        <v>219</v>
      </c>
      <c r="AU549" s="16" t="s">
        <v>81</v>
      </c>
    </row>
    <row r="550" spans="2:65" s="1" customFormat="1" ht="16.5" customHeight="1">
      <c r="B550" s="31"/>
      <c r="C550" s="130" t="s">
        <v>946</v>
      </c>
      <c r="D550" s="130" t="s">
        <v>212</v>
      </c>
      <c r="E550" s="131" t="s">
        <v>947</v>
      </c>
      <c r="F550" s="132" t="s">
        <v>948</v>
      </c>
      <c r="G550" s="133" t="s">
        <v>269</v>
      </c>
      <c r="H550" s="134">
        <v>25.9</v>
      </c>
      <c r="I550" s="135"/>
      <c r="J550" s="136">
        <f>ROUND(I550*H550,2)</f>
        <v>0</v>
      </c>
      <c r="K550" s="132" t="s">
        <v>19</v>
      </c>
      <c r="L550" s="31"/>
      <c r="M550" s="137" t="s">
        <v>19</v>
      </c>
      <c r="N550" s="138" t="s">
        <v>43</v>
      </c>
      <c r="P550" s="139">
        <f>O550*H550</f>
        <v>0</v>
      </c>
      <c r="Q550" s="139">
        <v>0</v>
      </c>
      <c r="R550" s="139">
        <f>Q550*H550</f>
        <v>0</v>
      </c>
      <c r="S550" s="139">
        <v>0</v>
      </c>
      <c r="T550" s="140">
        <f>S550*H550</f>
        <v>0</v>
      </c>
      <c r="AR550" s="141" t="s">
        <v>311</v>
      </c>
      <c r="AT550" s="141" t="s">
        <v>212</v>
      </c>
      <c r="AU550" s="141" t="s">
        <v>81</v>
      </c>
      <c r="AY550" s="16" t="s">
        <v>210</v>
      </c>
      <c r="BE550" s="142">
        <f>IF(N550="základní",J550,0)</f>
        <v>0</v>
      </c>
      <c r="BF550" s="142">
        <f>IF(N550="snížená",J550,0)</f>
        <v>0</v>
      </c>
      <c r="BG550" s="142">
        <f>IF(N550="zákl. přenesená",J550,0)</f>
        <v>0</v>
      </c>
      <c r="BH550" s="142">
        <f>IF(N550="sníž. přenesená",J550,0)</f>
        <v>0</v>
      </c>
      <c r="BI550" s="142">
        <f>IF(N550="nulová",J550,0)</f>
        <v>0</v>
      </c>
      <c r="BJ550" s="16" t="s">
        <v>79</v>
      </c>
      <c r="BK550" s="142">
        <f>ROUND(I550*H550,2)</f>
        <v>0</v>
      </c>
      <c r="BL550" s="16" t="s">
        <v>311</v>
      </c>
      <c r="BM550" s="141" t="s">
        <v>949</v>
      </c>
    </row>
    <row r="551" spans="2:47" s="1" customFormat="1" ht="10.2">
      <c r="B551" s="31"/>
      <c r="D551" s="143" t="s">
        <v>219</v>
      </c>
      <c r="F551" s="144" t="s">
        <v>948</v>
      </c>
      <c r="I551" s="145"/>
      <c r="L551" s="31"/>
      <c r="M551" s="146"/>
      <c r="T551" s="52"/>
      <c r="AT551" s="16" t="s">
        <v>219</v>
      </c>
      <c r="AU551" s="16" t="s">
        <v>81</v>
      </c>
    </row>
    <row r="552" spans="2:65" s="1" customFormat="1" ht="16.5" customHeight="1">
      <c r="B552" s="31"/>
      <c r="C552" s="130" t="s">
        <v>950</v>
      </c>
      <c r="D552" s="130" t="s">
        <v>212</v>
      </c>
      <c r="E552" s="131" t="s">
        <v>951</v>
      </c>
      <c r="F552" s="132" t="s">
        <v>952</v>
      </c>
      <c r="G552" s="133" t="s">
        <v>269</v>
      </c>
      <c r="H552" s="134">
        <v>45.8</v>
      </c>
      <c r="I552" s="135"/>
      <c r="J552" s="136">
        <f>ROUND(I552*H552,2)</f>
        <v>0</v>
      </c>
      <c r="K552" s="132" t="s">
        <v>19</v>
      </c>
      <c r="L552" s="31"/>
      <c r="M552" s="137" t="s">
        <v>19</v>
      </c>
      <c r="N552" s="138" t="s">
        <v>43</v>
      </c>
      <c r="P552" s="139">
        <f>O552*H552</f>
        <v>0</v>
      </c>
      <c r="Q552" s="139">
        <v>0</v>
      </c>
      <c r="R552" s="139">
        <f>Q552*H552</f>
        <v>0</v>
      </c>
      <c r="S552" s="139">
        <v>0</v>
      </c>
      <c r="T552" s="140">
        <f>S552*H552</f>
        <v>0</v>
      </c>
      <c r="AR552" s="141" t="s">
        <v>311</v>
      </c>
      <c r="AT552" s="141" t="s">
        <v>212</v>
      </c>
      <c r="AU552" s="141" t="s">
        <v>81</v>
      </c>
      <c r="AY552" s="16" t="s">
        <v>210</v>
      </c>
      <c r="BE552" s="142">
        <f>IF(N552="základní",J552,0)</f>
        <v>0</v>
      </c>
      <c r="BF552" s="142">
        <f>IF(N552="snížená",J552,0)</f>
        <v>0</v>
      </c>
      <c r="BG552" s="142">
        <f>IF(N552="zákl. přenesená",J552,0)</f>
        <v>0</v>
      </c>
      <c r="BH552" s="142">
        <f>IF(N552="sníž. přenesená",J552,0)</f>
        <v>0</v>
      </c>
      <c r="BI552" s="142">
        <f>IF(N552="nulová",J552,0)</f>
        <v>0</v>
      </c>
      <c r="BJ552" s="16" t="s">
        <v>79</v>
      </c>
      <c r="BK552" s="142">
        <f>ROUND(I552*H552,2)</f>
        <v>0</v>
      </c>
      <c r="BL552" s="16" t="s">
        <v>311</v>
      </c>
      <c r="BM552" s="141" t="s">
        <v>953</v>
      </c>
    </row>
    <row r="553" spans="2:47" s="1" customFormat="1" ht="10.2">
      <c r="B553" s="31"/>
      <c r="D553" s="143" t="s">
        <v>219</v>
      </c>
      <c r="F553" s="144" t="s">
        <v>952</v>
      </c>
      <c r="I553" s="145"/>
      <c r="L553" s="31"/>
      <c r="M553" s="146"/>
      <c r="T553" s="52"/>
      <c r="AT553" s="16" t="s">
        <v>219</v>
      </c>
      <c r="AU553" s="16" t="s">
        <v>81</v>
      </c>
    </row>
    <row r="554" spans="2:65" s="1" customFormat="1" ht="16.5" customHeight="1">
      <c r="B554" s="31"/>
      <c r="C554" s="130" t="s">
        <v>954</v>
      </c>
      <c r="D554" s="130" t="s">
        <v>212</v>
      </c>
      <c r="E554" s="131" t="s">
        <v>955</v>
      </c>
      <c r="F554" s="132" t="s">
        <v>956</v>
      </c>
      <c r="G554" s="133" t="s">
        <v>269</v>
      </c>
      <c r="H554" s="134">
        <v>0.9</v>
      </c>
      <c r="I554" s="135"/>
      <c r="J554" s="136">
        <f>ROUND(I554*H554,2)</f>
        <v>0</v>
      </c>
      <c r="K554" s="132" t="s">
        <v>19</v>
      </c>
      <c r="L554" s="31"/>
      <c r="M554" s="137" t="s">
        <v>19</v>
      </c>
      <c r="N554" s="138" t="s">
        <v>43</v>
      </c>
      <c r="P554" s="139">
        <f>O554*H554</f>
        <v>0</v>
      </c>
      <c r="Q554" s="139">
        <v>0</v>
      </c>
      <c r="R554" s="139">
        <f>Q554*H554</f>
        <v>0</v>
      </c>
      <c r="S554" s="139">
        <v>0</v>
      </c>
      <c r="T554" s="140">
        <f>S554*H554</f>
        <v>0</v>
      </c>
      <c r="AR554" s="141" t="s">
        <v>311</v>
      </c>
      <c r="AT554" s="141" t="s">
        <v>212</v>
      </c>
      <c r="AU554" s="141" t="s">
        <v>81</v>
      </c>
      <c r="AY554" s="16" t="s">
        <v>210</v>
      </c>
      <c r="BE554" s="142">
        <f>IF(N554="základní",J554,0)</f>
        <v>0</v>
      </c>
      <c r="BF554" s="142">
        <f>IF(N554="snížená",J554,0)</f>
        <v>0</v>
      </c>
      <c r="BG554" s="142">
        <f>IF(N554="zákl. přenesená",J554,0)</f>
        <v>0</v>
      </c>
      <c r="BH554" s="142">
        <f>IF(N554="sníž. přenesená",J554,0)</f>
        <v>0</v>
      </c>
      <c r="BI554" s="142">
        <f>IF(N554="nulová",J554,0)</f>
        <v>0</v>
      </c>
      <c r="BJ554" s="16" t="s">
        <v>79</v>
      </c>
      <c r="BK554" s="142">
        <f>ROUND(I554*H554,2)</f>
        <v>0</v>
      </c>
      <c r="BL554" s="16" t="s">
        <v>311</v>
      </c>
      <c r="BM554" s="141" t="s">
        <v>957</v>
      </c>
    </row>
    <row r="555" spans="2:47" s="1" customFormat="1" ht="10.2">
      <c r="B555" s="31"/>
      <c r="D555" s="143" t="s">
        <v>219</v>
      </c>
      <c r="F555" s="144" t="s">
        <v>956</v>
      </c>
      <c r="I555" s="145"/>
      <c r="L555" s="31"/>
      <c r="M555" s="146"/>
      <c r="T555" s="52"/>
      <c r="AT555" s="16" t="s">
        <v>219</v>
      </c>
      <c r="AU555" s="16" t="s">
        <v>81</v>
      </c>
    </row>
    <row r="556" spans="2:65" s="1" customFormat="1" ht="16.5" customHeight="1">
      <c r="B556" s="31"/>
      <c r="C556" s="130" t="s">
        <v>958</v>
      </c>
      <c r="D556" s="130" t="s">
        <v>212</v>
      </c>
      <c r="E556" s="131" t="s">
        <v>959</v>
      </c>
      <c r="F556" s="132" t="s">
        <v>960</v>
      </c>
      <c r="G556" s="133" t="s">
        <v>269</v>
      </c>
      <c r="H556" s="134">
        <v>9.7</v>
      </c>
      <c r="I556" s="135"/>
      <c r="J556" s="136">
        <f>ROUND(I556*H556,2)</f>
        <v>0</v>
      </c>
      <c r="K556" s="132" t="s">
        <v>19</v>
      </c>
      <c r="L556" s="31"/>
      <c r="M556" s="137" t="s">
        <v>19</v>
      </c>
      <c r="N556" s="138" t="s">
        <v>43</v>
      </c>
      <c r="P556" s="139">
        <f>O556*H556</f>
        <v>0</v>
      </c>
      <c r="Q556" s="139">
        <v>0</v>
      </c>
      <c r="R556" s="139">
        <f>Q556*H556</f>
        <v>0</v>
      </c>
      <c r="S556" s="139">
        <v>0</v>
      </c>
      <c r="T556" s="140">
        <f>S556*H556</f>
        <v>0</v>
      </c>
      <c r="AR556" s="141" t="s">
        <v>311</v>
      </c>
      <c r="AT556" s="141" t="s">
        <v>212</v>
      </c>
      <c r="AU556" s="141" t="s">
        <v>81</v>
      </c>
      <c r="AY556" s="16" t="s">
        <v>210</v>
      </c>
      <c r="BE556" s="142">
        <f>IF(N556="základní",J556,0)</f>
        <v>0</v>
      </c>
      <c r="BF556" s="142">
        <f>IF(N556="snížená",J556,0)</f>
        <v>0</v>
      </c>
      <c r="BG556" s="142">
        <f>IF(N556="zákl. přenesená",J556,0)</f>
        <v>0</v>
      </c>
      <c r="BH556" s="142">
        <f>IF(N556="sníž. přenesená",J556,0)</f>
        <v>0</v>
      </c>
      <c r="BI556" s="142">
        <f>IF(N556="nulová",J556,0)</f>
        <v>0</v>
      </c>
      <c r="BJ556" s="16" t="s">
        <v>79</v>
      </c>
      <c r="BK556" s="142">
        <f>ROUND(I556*H556,2)</f>
        <v>0</v>
      </c>
      <c r="BL556" s="16" t="s">
        <v>311</v>
      </c>
      <c r="BM556" s="141" t="s">
        <v>961</v>
      </c>
    </row>
    <row r="557" spans="2:47" s="1" customFormat="1" ht="10.2">
      <c r="B557" s="31"/>
      <c r="D557" s="143" t="s">
        <v>219</v>
      </c>
      <c r="F557" s="144" t="s">
        <v>960</v>
      </c>
      <c r="I557" s="145"/>
      <c r="L557" s="31"/>
      <c r="M557" s="146"/>
      <c r="T557" s="52"/>
      <c r="AT557" s="16" t="s">
        <v>219</v>
      </c>
      <c r="AU557" s="16" t="s">
        <v>81</v>
      </c>
    </row>
    <row r="558" spans="2:65" s="1" customFormat="1" ht="16.5" customHeight="1">
      <c r="B558" s="31"/>
      <c r="C558" s="130" t="s">
        <v>962</v>
      </c>
      <c r="D558" s="130" t="s">
        <v>212</v>
      </c>
      <c r="E558" s="131" t="s">
        <v>963</v>
      </c>
      <c r="F558" s="132" t="s">
        <v>964</v>
      </c>
      <c r="G558" s="133" t="s">
        <v>269</v>
      </c>
      <c r="H558" s="134">
        <v>20.1</v>
      </c>
      <c r="I558" s="135"/>
      <c r="J558" s="136">
        <f>ROUND(I558*H558,2)</f>
        <v>0</v>
      </c>
      <c r="K558" s="132" t="s">
        <v>19</v>
      </c>
      <c r="L558" s="31"/>
      <c r="M558" s="137" t="s">
        <v>19</v>
      </c>
      <c r="N558" s="138" t="s">
        <v>43</v>
      </c>
      <c r="P558" s="139">
        <f>O558*H558</f>
        <v>0</v>
      </c>
      <c r="Q558" s="139">
        <v>0</v>
      </c>
      <c r="R558" s="139">
        <f>Q558*H558</f>
        <v>0</v>
      </c>
      <c r="S558" s="139">
        <v>0</v>
      </c>
      <c r="T558" s="140">
        <f>S558*H558</f>
        <v>0</v>
      </c>
      <c r="AR558" s="141" t="s">
        <v>311</v>
      </c>
      <c r="AT558" s="141" t="s">
        <v>212</v>
      </c>
      <c r="AU558" s="141" t="s">
        <v>81</v>
      </c>
      <c r="AY558" s="16" t="s">
        <v>210</v>
      </c>
      <c r="BE558" s="142">
        <f>IF(N558="základní",J558,0)</f>
        <v>0</v>
      </c>
      <c r="BF558" s="142">
        <f>IF(N558="snížená",J558,0)</f>
        <v>0</v>
      </c>
      <c r="BG558" s="142">
        <f>IF(N558="zákl. přenesená",J558,0)</f>
        <v>0</v>
      </c>
      <c r="BH558" s="142">
        <f>IF(N558="sníž. přenesená",J558,0)</f>
        <v>0</v>
      </c>
      <c r="BI558" s="142">
        <f>IF(N558="nulová",J558,0)</f>
        <v>0</v>
      </c>
      <c r="BJ558" s="16" t="s">
        <v>79</v>
      </c>
      <c r="BK558" s="142">
        <f>ROUND(I558*H558,2)</f>
        <v>0</v>
      </c>
      <c r="BL558" s="16" t="s">
        <v>311</v>
      </c>
      <c r="BM558" s="141" t="s">
        <v>965</v>
      </c>
    </row>
    <row r="559" spans="2:47" s="1" customFormat="1" ht="10.2">
      <c r="B559" s="31"/>
      <c r="D559" s="143" t="s">
        <v>219</v>
      </c>
      <c r="F559" s="144" t="s">
        <v>964</v>
      </c>
      <c r="I559" s="145"/>
      <c r="L559" s="31"/>
      <c r="M559" s="146"/>
      <c r="T559" s="52"/>
      <c r="AT559" s="16" t="s">
        <v>219</v>
      </c>
      <c r="AU559" s="16" t="s">
        <v>81</v>
      </c>
    </row>
    <row r="560" spans="2:65" s="1" customFormat="1" ht="16.5" customHeight="1">
      <c r="B560" s="31"/>
      <c r="C560" s="130" t="s">
        <v>966</v>
      </c>
      <c r="D560" s="130" t="s">
        <v>212</v>
      </c>
      <c r="E560" s="131" t="s">
        <v>967</v>
      </c>
      <c r="F560" s="132" t="s">
        <v>968</v>
      </c>
      <c r="G560" s="133" t="s">
        <v>269</v>
      </c>
      <c r="H560" s="134">
        <v>20.1</v>
      </c>
      <c r="I560" s="135"/>
      <c r="J560" s="136">
        <f>ROUND(I560*H560,2)</f>
        <v>0</v>
      </c>
      <c r="K560" s="132" t="s">
        <v>19</v>
      </c>
      <c r="L560" s="31"/>
      <c r="M560" s="137" t="s">
        <v>19</v>
      </c>
      <c r="N560" s="138" t="s">
        <v>43</v>
      </c>
      <c r="P560" s="139">
        <f>O560*H560</f>
        <v>0</v>
      </c>
      <c r="Q560" s="139">
        <v>0</v>
      </c>
      <c r="R560" s="139">
        <f>Q560*H560</f>
        <v>0</v>
      </c>
      <c r="S560" s="139">
        <v>0</v>
      </c>
      <c r="T560" s="140">
        <f>S560*H560</f>
        <v>0</v>
      </c>
      <c r="AR560" s="141" t="s">
        <v>311</v>
      </c>
      <c r="AT560" s="141" t="s">
        <v>212</v>
      </c>
      <c r="AU560" s="141" t="s">
        <v>81</v>
      </c>
      <c r="AY560" s="16" t="s">
        <v>210</v>
      </c>
      <c r="BE560" s="142">
        <f>IF(N560="základní",J560,0)</f>
        <v>0</v>
      </c>
      <c r="BF560" s="142">
        <f>IF(N560="snížená",J560,0)</f>
        <v>0</v>
      </c>
      <c r="BG560" s="142">
        <f>IF(N560="zákl. přenesená",J560,0)</f>
        <v>0</v>
      </c>
      <c r="BH560" s="142">
        <f>IF(N560="sníž. přenesená",J560,0)</f>
        <v>0</v>
      </c>
      <c r="BI560" s="142">
        <f>IF(N560="nulová",J560,0)</f>
        <v>0</v>
      </c>
      <c r="BJ560" s="16" t="s">
        <v>79</v>
      </c>
      <c r="BK560" s="142">
        <f>ROUND(I560*H560,2)</f>
        <v>0</v>
      </c>
      <c r="BL560" s="16" t="s">
        <v>311</v>
      </c>
      <c r="BM560" s="141" t="s">
        <v>969</v>
      </c>
    </row>
    <row r="561" spans="2:47" s="1" customFormat="1" ht="10.2">
      <c r="B561" s="31"/>
      <c r="D561" s="143" t="s">
        <v>219</v>
      </c>
      <c r="F561" s="144" t="s">
        <v>968</v>
      </c>
      <c r="I561" s="145"/>
      <c r="L561" s="31"/>
      <c r="M561" s="146"/>
      <c r="T561" s="52"/>
      <c r="AT561" s="16" t="s">
        <v>219</v>
      </c>
      <c r="AU561" s="16" t="s">
        <v>81</v>
      </c>
    </row>
    <row r="562" spans="2:65" s="1" customFormat="1" ht="16.5" customHeight="1">
      <c r="B562" s="31"/>
      <c r="C562" s="130" t="s">
        <v>970</v>
      </c>
      <c r="D562" s="130" t="s">
        <v>212</v>
      </c>
      <c r="E562" s="131" t="s">
        <v>971</v>
      </c>
      <c r="F562" s="132" t="s">
        <v>972</v>
      </c>
      <c r="G562" s="133" t="s">
        <v>269</v>
      </c>
      <c r="H562" s="134">
        <v>32.2</v>
      </c>
      <c r="I562" s="135"/>
      <c r="J562" s="136">
        <f>ROUND(I562*H562,2)</f>
        <v>0</v>
      </c>
      <c r="K562" s="132" t="s">
        <v>19</v>
      </c>
      <c r="L562" s="31"/>
      <c r="M562" s="137" t="s">
        <v>19</v>
      </c>
      <c r="N562" s="138" t="s">
        <v>43</v>
      </c>
      <c r="P562" s="139">
        <f>O562*H562</f>
        <v>0</v>
      </c>
      <c r="Q562" s="139">
        <v>0</v>
      </c>
      <c r="R562" s="139">
        <f>Q562*H562</f>
        <v>0</v>
      </c>
      <c r="S562" s="139">
        <v>0</v>
      </c>
      <c r="T562" s="140">
        <f>S562*H562</f>
        <v>0</v>
      </c>
      <c r="AR562" s="141" t="s">
        <v>311</v>
      </c>
      <c r="AT562" s="141" t="s">
        <v>212</v>
      </c>
      <c r="AU562" s="141" t="s">
        <v>81</v>
      </c>
      <c r="AY562" s="16" t="s">
        <v>210</v>
      </c>
      <c r="BE562" s="142">
        <f>IF(N562="základní",J562,0)</f>
        <v>0</v>
      </c>
      <c r="BF562" s="142">
        <f>IF(N562="snížená",J562,0)</f>
        <v>0</v>
      </c>
      <c r="BG562" s="142">
        <f>IF(N562="zákl. přenesená",J562,0)</f>
        <v>0</v>
      </c>
      <c r="BH562" s="142">
        <f>IF(N562="sníž. přenesená",J562,0)</f>
        <v>0</v>
      </c>
      <c r="BI562" s="142">
        <f>IF(N562="nulová",J562,0)</f>
        <v>0</v>
      </c>
      <c r="BJ562" s="16" t="s">
        <v>79</v>
      </c>
      <c r="BK562" s="142">
        <f>ROUND(I562*H562,2)</f>
        <v>0</v>
      </c>
      <c r="BL562" s="16" t="s">
        <v>311</v>
      </c>
      <c r="BM562" s="141" t="s">
        <v>973</v>
      </c>
    </row>
    <row r="563" spans="2:47" s="1" customFormat="1" ht="10.2">
      <c r="B563" s="31"/>
      <c r="D563" s="143" t="s">
        <v>219</v>
      </c>
      <c r="F563" s="144" t="s">
        <v>972</v>
      </c>
      <c r="I563" s="145"/>
      <c r="L563" s="31"/>
      <c r="M563" s="146"/>
      <c r="T563" s="52"/>
      <c r="AT563" s="16" t="s">
        <v>219</v>
      </c>
      <c r="AU563" s="16" t="s">
        <v>81</v>
      </c>
    </row>
    <row r="564" spans="2:65" s="1" customFormat="1" ht="16.5" customHeight="1">
      <c r="B564" s="31"/>
      <c r="C564" s="130" t="s">
        <v>974</v>
      </c>
      <c r="D564" s="130" t="s">
        <v>212</v>
      </c>
      <c r="E564" s="131" t="s">
        <v>975</v>
      </c>
      <c r="F564" s="132" t="s">
        <v>976</v>
      </c>
      <c r="G564" s="133" t="s">
        <v>269</v>
      </c>
      <c r="H564" s="134">
        <v>12.1</v>
      </c>
      <c r="I564" s="135"/>
      <c r="J564" s="136">
        <f>ROUND(I564*H564,2)</f>
        <v>0</v>
      </c>
      <c r="K564" s="132" t="s">
        <v>19</v>
      </c>
      <c r="L564" s="31"/>
      <c r="M564" s="137" t="s">
        <v>19</v>
      </c>
      <c r="N564" s="138" t="s">
        <v>43</v>
      </c>
      <c r="P564" s="139">
        <f>O564*H564</f>
        <v>0</v>
      </c>
      <c r="Q564" s="139">
        <v>0</v>
      </c>
      <c r="R564" s="139">
        <f>Q564*H564</f>
        <v>0</v>
      </c>
      <c r="S564" s="139">
        <v>0</v>
      </c>
      <c r="T564" s="140">
        <f>S564*H564</f>
        <v>0</v>
      </c>
      <c r="AR564" s="141" t="s">
        <v>311</v>
      </c>
      <c r="AT564" s="141" t="s">
        <v>212</v>
      </c>
      <c r="AU564" s="141" t="s">
        <v>81</v>
      </c>
      <c r="AY564" s="16" t="s">
        <v>210</v>
      </c>
      <c r="BE564" s="142">
        <f>IF(N564="základní",J564,0)</f>
        <v>0</v>
      </c>
      <c r="BF564" s="142">
        <f>IF(N564="snížená",J564,0)</f>
        <v>0</v>
      </c>
      <c r="BG564" s="142">
        <f>IF(N564="zákl. přenesená",J564,0)</f>
        <v>0</v>
      </c>
      <c r="BH564" s="142">
        <f>IF(N564="sníž. přenesená",J564,0)</f>
        <v>0</v>
      </c>
      <c r="BI564" s="142">
        <f>IF(N564="nulová",J564,0)</f>
        <v>0</v>
      </c>
      <c r="BJ564" s="16" t="s">
        <v>79</v>
      </c>
      <c r="BK564" s="142">
        <f>ROUND(I564*H564,2)</f>
        <v>0</v>
      </c>
      <c r="BL564" s="16" t="s">
        <v>311</v>
      </c>
      <c r="BM564" s="141" t="s">
        <v>977</v>
      </c>
    </row>
    <row r="565" spans="2:47" s="1" customFormat="1" ht="10.2">
      <c r="B565" s="31"/>
      <c r="D565" s="143" t="s">
        <v>219</v>
      </c>
      <c r="F565" s="144" t="s">
        <v>976</v>
      </c>
      <c r="I565" s="145"/>
      <c r="L565" s="31"/>
      <c r="M565" s="146"/>
      <c r="T565" s="52"/>
      <c r="AT565" s="16" t="s">
        <v>219</v>
      </c>
      <c r="AU565" s="16" t="s">
        <v>81</v>
      </c>
    </row>
    <row r="566" spans="2:65" s="1" customFormat="1" ht="16.5" customHeight="1">
      <c r="B566" s="31"/>
      <c r="C566" s="130" t="s">
        <v>978</v>
      </c>
      <c r="D566" s="130" t="s">
        <v>212</v>
      </c>
      <c r="E566" s="131" t="s">
        <v>979</v>
      </c>
      <c r="F566" s="132" t="s">
        <v>980</v>
      </c>
      <c r="G566" s="133" t="s">
        <v>269</v>
      </c>
      <c r="H566" s="134">
        <v>12.1</v>
      </c>
      <c r="I566" s="135"/>
      <c r="J566" s="136">
        <f>ROUND(I566*H566,2)</f>
        <v>0</v>
      </c>
      <c r="K566" s="132" t="s">
        <v>19</v>
      </c>
      <c r="L566" s="31"/>
      <c r="M566" s="137" t="s">
        <v>19</v>
      </c>
      <c r="N566" s="138" t="s">
        <v>43</v>
      </c>
      <c r="P566" s="139">
        <f>O566*H566</f>
        <v>0</v>
      </c>
      <c r="Q566" s="139">
        <v>0</v>
      </c>
      <c r="R566" s="139">
        <f>Q566*H566</f>
        <v>0</v>
      </c>
      <c r="S566" s="139">
        <v>0</v>
      </c>
      <c r="T566" s="140">
        <f>S566*H566</f>
        <v>0</v>
      </c>
      <c r="AR566" s="141" t="s">
        <v>311</v>
      </c>
      <c r="AT566" s="141" t="s">
        <v>212</v>
      </c>
      <c r="AU566" s="141" t="s">
        <v>81</v>
      </c>
      <c r="AY566" s="16" t="s">
        <v>210</v>
      </c>
      <c r="BE566" s="142">
        <f>IF(N566="základní",J566,0)</f>
        <v>0</v>
      </c>
      <c r="BF566" s="142">
        <f>IF(N566="snížená",J566,0)</f>
        <v>0</v>
      </c>
      <c r="BG566" s="142">
        <f>IF(N566="zákl. přenesená",J566,0)</f>
        <v>0</v>
      </c>
      <c r="BH566" s="142">
        <f>IF(N566="sníž. přenesená",J566,0)</f>
        <v>0</v>
      </c>
      <c r="BI566" s="142">
        <f>IF(N566="nulová",J566,0)</f>
        <v>0</v>
      </c>
      <c r="BJ566" s="16" t="s">
        <v>79</v>
      </c>
      <c r="BK566" s="142">
        <f>ROUND(I566*H566,2)</f>
        <v>0</v>
      </c>
      <c r="BL566" s="16" t="s">
        <v>311</v>
      </c>
      <c r="BM566" s="141" t="s">
        <v>981</v>
      </c>
    </row>
    <row r="567" spans="2:47" s="1" customFormat="1" ht="10.2">
      <c r="B567" s="31"/>
      <c r="D567" s="143" t="s">
        <v>219</v>
      </c>
      <c r="F567" s="144" t="s">
        <v>980</v>
      </c>
      <c r="I567" s="145"/>
      <c r="L567" s="31"/>
      <c r="M567" s="146"/>
      <c r="T567" s="52"/>
      <c r="AT567" s="16" t="s">
        <v>219</v>
      </c>
      <c r="AU567" s="16" t="s">
        <v>81</v>
      </c>
    </row>
    <row r="568" spans="2:65" s="1" customFormat="1" ht="16.5" customHeight="1">
      <c r="B568" s="31"/>
      <c r="C568" s="130" t="s">
        <v>982</v>
      </c>
      <c r="D568" s="130" t="s">
        <v>212</v>
      </c>
      <c r="E568" s="131" t="s">
        <v>983</v>
      </c>
      <c r="F568" s="132" t="s">
        <v>984</v>
      </c>
      <c r="G568" s="133" t="s">
        <v>269</v>
      </c>
      <c r="H568" s="134">
        <v>12.1</v>
      </c>
      <c r="I568" s="135"/>
      <c r="J568" s="136">
        <f>ROUND(I568*H568,2)</f>
        <v>0</v>
      </c>
      <c r="K568" s="132" t="s">
        <v>19</v>
      </c>
      <c r="L568" s="31"/>
      <c r="M568" s="137" t="s">
        <v>19</v>
      </c>
      <c r="N568" s="138" t="s">
        <v>43</v>
      </c>
      <c r="P568" s="139">
        <f>O568*H568</f>
        <v>0</v>
      </c>
      <c r="Q568" s="139">
        <v>0</v>
      </c>
      <c r="R568" s="139">
        <f>Q568*H568</f>
        <v>0</v>
      </c>
      <c r="S568" s="139">
        <v>0</v>
      </c>
      <c r="T568" s="140">
        <f>S568*H568</f>
        <v>0</v>
      </c>
      <c r="AR568" s="141" t="s">
        <v>311</v>
      </c>
      <c r="AT568" s="141" t="s">
        <v>212</v>
      </c>
      <c r="AU568" s="141" t="s">
        <v>81</v>
      </c>
      <c r="AY568" s="16" t="s">
        <v>210</v>
      </c>
      <c r="BE568" s="142">
        <f>IF(N568="základní",J568,0)</f>
        <v>0</v>
      </c>
      <c r="BF568" s="142">
        <f>IF(N568="snížená",J568,0)</f>
        <v>0</v>
      </c>
      <c r="BG568" s="142">
        <f>IF(N568="zákl. přenesená",J568,0)</f>
        <v>0</v>
      </c>
      <c r="BH568" s="142">
        <f>IF(N568="sníž. přenesená",J568,0)</f>
        <v>0</v>
      </c>
      <c r="BI568" s="142">
        <f>IF(N568="nulová",J568,0)</f>
        <v>0</v>
      </c>
      <c r="BJ568" s="16" t="s">
        <v>79</v>
      </c>
      <c r="BK568" s="142">
        <f>ROUND(I568*H568,2)</f>
        <v>0</v>
      </c>
      <c r="BL568" s="16" t="s">
        <v>311</v>
      </c>
      <c r="BM568" s="141" t="s">
        <v>985</v>
      </c>
    </row>
    <row r="569" spans="2:47" s="1" customFormat="1" ht="10.2">
      <c r="B569" s="31"/>
      <c r="D569" s="143" t="s">
        <v>219</v>
      </c>
      <c r="F569" s="144" t="s">
        <v>984</v>
      </c>
      <c r="I569" s="145"/>
      <c r="L569" s="31"/>
      <c r="M569" s="146"/>
      <c r="T569" s="52"/>
      <c r="AT569" s="16" t="s">
        <v>219</v>
      </c>
      <c r="AU569" s="16" t="s">
        <v>81</v>
      </c>
    </row>
    <row r="570" spans="2:65" s="1" customFormat="1" ht="16.5" customHeight="1">
      <c r="B570" s="31"/>
      <c r="C570" s="130" t="s">
        <v>986</v>
      </c>
      <c r="D570" s="130" t="s">
        <v>212</v>
      </c>
      <c r="E570" s="131" t="s">
        <v>987</v>
      </c>
      <c r="F570" s="132" t="s">
        <v>988</v>
      </c>
      <c r="G570" s="133" t="s">
        <v>269</v>
      </c>
      <c r="H570" s="134">
        <v>1.6</v>
      </c>
      <c r="I570" s="135"/>
      <c r="J570" s="136">
        <f>ROUND(I570*H570,2)</f>
        <v>0</v>
      </c>
      <c r="K570" s="132" t="s">
        <v>19</v>
      </c>
      <c r="L570" s="31"/>
      <c r="M570" s="137" t="s">
        <v>19</v>
      </c>
      <c r="N570" s="138" t="s">
        <v>43</v>
      </c>
      <c r="P570" s="139">
        <f>O570*H570</f>
        <v>0</v>
      </c>
      <c r="Q570" s="139">
        <v>0</v>
      </c>
      <c r="R570" s="139">
        <f>Q570*H570</f>
        <v>0</v>
      </c>
      <c r="S570" s="139">
        <v>0</v>
      </c>
      <c r="T570" s="140">
        <f>S570*H570</f>
        <v>0</v>
      </c>
      <c r="AR570" s="141" t="s">
        <v>311</v>
      </c>
      <c r="AT570" s="141" t="s">
        <v>212</v>
      </c>
      <c r="AU570" s="141" t="s">
        <v>81</v>
      </c>
      <c r="AY570" s="16" t="s">
        <v>210</v>
      </c>
      <c r="BE570" s="142">
        <f>IF(N570="základní",J570,0)</f>
        <v>0</v>
      </c>
      <c r="BF570" s="142">
        <f>IF(N570="snížená",J570,0)</f>
        <v>0</v>
      </c>
      <c r="BG570" s="142">
        <f>IF(N570="zákl. přenesená",J570,0)</f>
        <v>0</v>
      </c>
      <c r="BH570" s="142">
        <f>IF(N570="sníž. přenesená",J570,0)</f>
        <v>0</v>
      </c>
      <c r="BI570" s="142">
        <f>IF(N570="nulová",J570,0)</f>
        <v>0</v>
      </c>
      <c r="BJ570" s="16" t="s">
        <v>79</v>
      </c>
      <c r="BK570" s="142">
        <f>ROUND(I570*H570,2)</f>
        <v>0</v>
      </c>
      <c r="BL570" s="16" t="s">
        <v>311</v>
      </c>
      <c r="BM570" s="141" t="s">
        <v>989</v>
      </c>
    </row>
    <row r="571" spans="2:47" s="1" customFormat="1" ht="10.2">
      <c r="B571" s="31"/>
      <c r="D571" s="143" t="s">
        <v>219</v>
      </c>
      <c r="F571" s="144" t="s">
        <v>988</v>
      </c>
      <c r="I571" s="145"/>
      <c r="L571" s="31"/>
      <c r="M571" s="146"/>
      <c r="T571" s="52"/>
      <c r="AT571" s="16" t="s">
        <v>219</v>
      </c>
      <c r="AU571" s="16" t="s">
        <v>81</v>
      </c>
    </row>
    <row r="572" spans="2:65" s="1" customFormat="1" ht="16.5" customHeight="1">
      <c r="B572" s="31"/>
      <c r="C572" s="130" t="s">
        <v>990</v>
      </c>
      <c r="D572" s="130" t="s">
        <v>212</v>
      </c>
      <c r="E572" s="131" t="s">
        <v>991</v>
      </c>
      <c r="F572" s="132" t="s">
        <v>992</v>
      </c>
      <c r="G572" s="133" t="s">
        <v>269</v>
      </c>
      <c r="H572" s="134">
        <v>12.2</v>
      </c>
      <c r="I572" s="135"/>
      <c r="J572" s="136">
        <f>ROUND(I572*H572,2)</f>
        <v>0</v>
      </c>
      <c r="K572" s="132" t="s">
        <v>19</v>
      </c>
      <c r="L572" s="31"/>
      <c r="M572" s="137" t="s">
        <v>19</v>
      </c>
      <c r="N572" s="138" t="s">
        <v>43</v>
      </c>
      <c r="P572" s="139">
        <f>O572*H572</f>
        <v>0</v>
      </c>
      <c r="Q572" s="139">
        <v>0</v>
      </c>
      <c r="R572" s="139">
        <f>Q572*H572</f>
        <v>0</v>
      </c>
      <c r="S572" s="139">
        <v>0</v>
      </c>
      <c r="T572" s="140">
        <f>S572*H572</f>
        <v>0</v>
      </c>
      <c r="AR572" s="141" t="s">
        <v>311</v>
      </c>
      <c r="AT572" s="141" t="s">
        <v>212</v>
      </c>
      <c r="AU572" s="141" t="s">
        <v>81</v>
      </c>
      <c r="AY572" s="16" t="s">
        <v>210</v>
      </c>
      <c r="BE572" s="142">
        <f>IF(N572="základní",J572,0)</f>
        <v>0</v>
      </c>
      <c r="BF572" s="142">
        <f>IF(N572="snížená",J572,0)</f>
        <v>0</v>
      </c>
      <c r="BG572" s="142">
        <f>IF(N572="zákl. přenesená",J572,0)</f>
        <v>0</v>
      </c>
      <c r="BH572" s="142">
        <f>IF(N572="sníž. přenesená",J572,0)</f>
        <v>0</v>
      </c>
      <c r="BI572" s="142">
        <f>IF(N572="nulová",J572,0)</f>
        <v>0</v>
      </c>
      <c r="BJ572" s="16" t="s">
        <v>79</v>
      </c>
      <c r="BK572" s="142">
        <f>ROUND(I572*H572,2)</f>
        <v>0</v>
      </c>
      <c r="BL572" s="16" t="s">
        <v>311</v>
      </c>
      <c r="BM572" s="141" t="s">
        <v>993</v>
      </c>
    </row>
    <row r="573" spans="2:47" s="1" customFormat="1" ht="10.2">
      <c r="B573" s="31"/>
      <c r="D573" s="143" t="s">
        <v>219</v>
      </c>
      <c r="F573" s="144" t="s">
        <v>992</v>
      </c>
      <c r="I573" s="145"/>
      <c r="L573" s="31"/>
      <c r="M573" s="146"/>
      <c r="T573" s="52"/>
      <c r="AT573" s="16" t="s">
        <v>219</v>
      </c>
      <c r="AU573" s="16" t="s">
        <v>81</v>
      </c>
    </row>
    <row r="574" spans="2:65" s="1" customFormat="1" ht="16.5" customHeight="1">
      <c r="B574" s="31"/>
      <c r="C574" s="130" t="s">
        <v>994</v>
      </c>
      <c r="D574" s="130" t="s">
        <v>212</v>
      </c>
      <c r="E574" s="131" t="s">
        <v>995</v>
      </c>
      <c r="F574" s="132" t="s">
        <v>996</v>
      </c>
      <c r="G574" s="133" t="s">
        <v>269</v>
      </c>
      <c r="H574" s="134">
        <v>11.3</v>
      </c>
      <c r="I574" s="135"/>
      <c r="J574" s="136">
        <f>ROUND(I574*H574,2)</f>
        <v>0</v>
      </c>
      <c r="K574" s="132" t="s">
        <v>19</v>
      </c>
      <c r="L574" s="31"/>
      <c r="M574" s="137" t="s">
        <v>19</v>
      </c>
      <c r="N574" s="138" t="s">
        <v>43</v>
      </c>
      <c r="P574" s="139">
        <f>O574*H574</f>
        <v>0</v>
      </c>
      <c r="Q574" s="139">
        <v>0</v>
      </c>
      <c r="R574" s="139">
        <f>Q574*H574</f>
        <v>0</v>
      </c>
      <c r="S574" s="139">
        <v>0</v>
      </c>
      <c r="T574" s="140">
        <f>S574*H574</f>
        <v>0</v>
      </c>
      <c r="AR574" s="141" t="s">
        <v>311</v>
      </c>
      <c r="AT574" s="141" t="s">
        <v>212</v>
      </c>
      <c r="AU574" s="141" t="s">
        <v>81</v>
      </c>
      <c r="AY574" s="16" t="s">
        <v>210</v>
      </c>
      <c r="BE574" s="142">
        <f>IF(N574="základní",J574,0)</f>
        <v>0</v>
      </c>
      <c r="BF574" s="142">
        <f>IF(N574="snížená",J574,0)</f>
        <v>0</v>
      </c>
      <c r="BG574" s="142">
        <f>IF(N574="zákl. přenesená",J574,0)</f>
        <v>0</v>
      </c>
      <c r="BH574" s="142">
        <f>IF(N574="sníž. přenesená",J574,0)</f>
        <v>0</v>
      </c>
      <c r="BI574" s="142">
        <f>IF(N574="nulová",J574,0)</f>
        <v>0</v>
      </c>
      <c r="BJ574" s="16" t="s">
        <v>79</v>
      </c>
      <c r="BK574" s="142">
        <f>ROUND(I574*H574,2)</f>
        <v>0</v>
      </c>
      <c r="BL574" s="16" t="s">
        <v>311</v>
      </c>
      <c r="BM574" s="141" t="s">
        <v>997</v>
      </c>
    </row>
    <row r="575" spans="2:47" s="1" customFormat="1" ht="10.2">
      <c r="B575" s="31"/>
      <c r="D575" s="143" t="s">
        <v>219</v>
      </c>
      <c r="F575" s="144" t="s">
        <v>996</v>
      </c>
      <c r="I575" s="145"/>
      <c r="L575" s="31"/>
      <c r="M575" s="146"/>
      <c r="T575" s="52"/>
      <c r="AT575" s="16" t="s">
        <v>219</v>
      </c>
      <c r="AU575" s="16" t="s">
        <v>81</v>
      </c>
    </row>
    <row r="576" spans="2:65" s="1" customFormat="1" ht="24.15" customHeight="1">
      <c r="B576" s="31"/>
      <c r="C576" s="130" t="s">
        <v>998</v>
      </c>
      <c r="D576" s="130" t="s">
        <v>212</v>
      </c>
      <c r="E576" s="131" t="s">
        <v>999</v>
      </c>
      <c r="F576" s="132" t="s">
        <v>1000</v>
      </c>
      <c r="G576" s="133" t="s">
        <v>269</v>
      </c>
      <c r="H576" s="134">
        <v>4.5</v>
      </c>
      <c r="I576" s="135"/>
      <c r="J576" s="136">
        <f>ROUND(I576*H576,2)</f>
        <v>0</v>
      </c>
      <c r="K576" s="132" t="s">
        <v>216</v>
      </c>
      <c r="L576" s="31"/>
      <c r="M576" s="137" t="s">
        <v>19</v>
      </c>
      <c r="N576" s="138" t="s">
        <v>43</v>
      </c>
      <c r="P576" s="139">
        <f>O576*H576</f>
        <v>0</v>
      </c>
      <c r="Q576" s="139">
        <v>0.0021</v>
      </c>
      <c r="R576" s="139">
        <f>Q576*H576</f>
        <v>0.00945</v>
      </c>
      <c r="S576" s="139">
        <v>0</v>
      </c>
      <c r="T576" s="140">
        <f>S576*H576</f>
        <v>0</v>
      </c>
      <c r="AR576" s="141" t="s">
        <v>311</v>
      </c>
      <c r="AT576" s="141" t="s">
        <v>212</v>
      </c>
      <c r="AU576" s="141" t="s">
        <v>81</v>
      </c>
      <c r="AY576" s="16" t="s">
        <v>210</v>
      </c>
      <c r="BE576" s="142">
        <f>IF(N576="základní",J576,0)</f>
        <v>0</v>
      </c>
      <c r="BF576" s="142">
        <f>IF(N576="snížená",J576,0)</f>
        <v>0</v>
      </c>
      <c r="BG576" s="142">
        <f>IF(N576="zákl. přenesená",J576,0)</f>
        <v>0</v>
      </c>
      <c r="BH576" s="142">
        <f>IF(N576="sníž. přenesená",J576,0)</f>
        <v>0</v>
      </c>
      <c r="BI576" s="142">
        <f>IF(N576="nulová",J576,0)</f>
        <v>0</v>
      </c>
      <c r="BJ576" s="16" t="s">
        <v>79</v>
      </c>
      <c r="BK576" s="142">
        <f>ROUND(I576*H576,2)</f>
        <v>0</v>
      </c>
      <c r="BL576" s="16" t="s">
        <v>311</v>
      </c>
      <c r="BM576" s="141" t="s">
        <v>1001</v>
      </c>
    </row>
    <row r="577" spans="2:47" s="1" customFormat="1" ht="19.2">
      <c r="B577" s="31"/>
      <c r="D577" s="143" t="s">
        <v>219</v>
      </c>
      <c r="F577" s="144" t="s">
        <v>1002</v>
      </c>
      <c r="I577" s="145"/>
      <c r="L577" s="31"/>
      <c r="M577" s="146"/>
      <c r="T577" s="52"/>
      <c r="AT577" s="16" t="s">
        <v>219</v>
      </c>
      <c r="AU577" s="16" t="s">
        <v>81</v>
      </c>
    </row>
    <row r="578" spans="2:47" s="1" customFormat="1" ht="10.2">
      <c r="B578" s="31"/>
      <c r="D578" s="147" t="s">
        <v>221</v>
      </c>
      <c r="F578" s="148" t="s">
        <v>1003</v>
      </c>
      <c r="I578" s="145"/>
      <c r="L578" s="31"/>
      <c r="M578" s="146"/>
      <c r="T578" s="52"/>
      <c r="AT578" s="16" t="s">
        <v>221</v>
      </c>
      <c r="AU578" s="16" t="s">
        <v>81</v>
      </c>
    </row>
    <row r="579" spans="2:47" s="1" customFormat="1" ht="19.2">
      <c r="B579" s="31"/>
      <c r="D579" s="143" t="s">
        <v>315</v>
      </c>
      <c r="F579" s="166" t="s">
        <v>1004</v>
      </c>
      <c r="I579" s="145"/>
      <c r="L579" s="31"/>
      <c r="M579" s="146"/>
      <c r="T579" s="52"/>
      <c r="AT579" s="16" t="s">
        <v>315</v>
      </c>
      <c r="AU579" s="16" t="s">
        <v>81</v>
      </c>
    </row>
    <row r="580" spans="2:65" s="1" customFormat="1" ht="24.15" customHeight="1">
      <c r="B580" s="31"/>
      <c r="C580" s="130" t="s">
        <v>1005</v>
      </c>
      <c r="D580" s="130" t="s">
        <v>212</v>
      </c>
      <c r="E580" s="131" t="s">
        <v>1006</v>
      </c>
      <c r="F580" s="132" t="s">
        <v>1007</v>
      </c>
      <c r="G580" s="133" t="s">
        <v>332</v>
      </c>
      <c r="H580" s="134">
        <v>0.08</v>
      </c>
      <c r="I580" s="135"/>
      <c r="J580" s="136">
        <f>ROUND(I580*H580,2)</f>
        <v>0</v>
      </c>
      <c r="K580" s="132" t="s">
        <v>216</v>
      </c>
      <c r="L580" s="31"/>
      <c r="M580" s="137" t="s">
        <v>19</v>
      </c>
      <c r="N580" s="138" t="s">
        <v>43</v>
      </c>
      <c r="P580" s="139">
        <f>O580*H580</f>
        <v>0</v>
      </c>
      <c r="Q580" s="139">
        <v>0</v>
      </c>
      <c r="R580" s="139">
        <f>Q580*H580</f>
        <v>0</v>
      </c>
      <c r="S580" s="139">
        <v>0</v>
      </c>
      <c r="T580" s="140">
        <f>S580*H580</f>
        <v>0</v>
      </c>
      <c r="AR580" s="141" t="s">
        <v>311</v>
      </c>
      <c r="AT580" s="141" t="s">
        <v>212</v>
      </c>
      <c r="AU580" s="141" t="s">
        <v>81</v>
      </c>
      <c r="AY580" s="16" t="s">
        <v>210</v>
      </c>
      <c r="BE580" s="142">
        <f>IF(N580="základní",J580,0)</f>
        <v>0</v>
      </c>
      <c r="BF580" s="142">
        <f>IF(N580="snížená",J580,0)</f>
        <v>0</v>
      </c>
      <c r="BG580" s="142">
        <f>IF(N580="zákl. přenesená",J580,0)</f>
        <v>0</v>
      </c>
      <c r="BH580" s="142">
        <f>IF(N580="sníž. přenesená",J580,0)</f>
        <v>0</v>
      </c>
      <c r="BI580" s="142">
        <f>IF(N580="nulová",J580,0)</f>
        <v>0</v>
      </c>
      <c r="BJ580" s="16" t="s">
        <v>79</v>
      </c>
      <c r="BK580" s="142">
        <f>ROUND(I580*H580,2)</f>
        <v>0</v>
      </c>
      <c r="BL580" s="16" t="s">
        <v>311</v>
      </c>
      <c r="BM580" s="141" t="s">
        <v>1008</v>
      </c>
    </row>
    <row r="581" spans="2:47" s="1" customFormat="1" ht="28.8">
      <c r="B581" s="31"/>
      <c r="D581" s="143" t="s">
        <v>219</v>
      </c>
      <c r="F581" s="144" t="s">
        <v>1009</v>
      </c>
      <c r="I581" s="145"/>
      <c r="L581" s="31"/>
      <c r="M581" s="146"/>
      <c r="T581" s="52"/>
      <c r="AT581" s="16" t="s">
        <v>219</v>
      </c>
      <c r="AU581" s="16" t="s">
        <v>81</v>
      </c>
    </row>
    <row r="582" spans="2:47" s="1" customFormat="1" ht="10.2">
      <c r="B582" s="31"/>
      <c r="D582" s="147" t="s">
        <v>221</v>
      </c>
      <c r="F582" s="148" t="s">
        <v>1010</v>
      </c>
      <c r="I582" s="145"/>
      <c r="L582" s="31"/>
      <c r="M582" s="146"/>
      <c r="T582" s="52"/>
      <c r="AT582" s="16" t="s">
        <v>221</v>
      </c>
      <c r="AU582" s="16" t="s">
        <v>81</v>
      </c>
    </row>
    <row r="583" spans="2:63" s="11" customFormat="1" ht="22.8" customHeight="1">
      <c r="B583" s="118"/>
      <c r="D583" s="119" t="s">
        <v>71</v>
      </c>
      <c r="E583" s="128" t="s">
        <v>1011</v>
      </c>
      <c r="F583" s="128" t="s">
        <v>1012</v>
      </c>
      <c r="I583" s="121"/>
      <c r="J583" s="129">
        <f>BK583</f>
        <v>0</v>
      </c>
      <c r="L583" s="118"/>
      <c r="M583" s="123"/>
      <c r="P583" s="124">
        <f>SUM(P584:P589)</f>
        <v>0</v>
      </c>
      <c r="R583" s="124">
        <f>SUM(R584:R589)</f>
        <v>0.0299805</v>
      </c>
      <c r="T583" s="125">
        <f>SUM(T584:T589)</f>
        <v>0</v>
      </c>
      <c r="AR583" s="119" t="s">
        <v>81</v>
      </c>
      <c r="AT583" s="126" t="s">
        <v>71</v>
      </c>
      <c r="AU583" s="126" t="s">
        <v>79</v>
      </c>
      <c r="AY583" s="119" t="s">
        <v>210</v>
      </c>
      <c r="BK583" s="127">
        <f>SUM(BK584:BK589)</f>
        <v>0</v>
      </c>
    </row>
    <row r="584" spans="2:65" s="1" customFormat="1" ht="37.8" customHeight="1">
      <c r="B584" s="31"/>
      <c r="C584" s="130" t="s">
        <v>1013</v>
      </c>
      <c r="D584" s="130" t="s">
        <v>212</v>
      </c>
      <c r="E584" s="131" t="s">
        <v>1014</v>
      </c>
      <c r="F584" s="132" t="s">
        <v>1015</v>
      </c>
      <c r="G584" s="133" t="s">
        <v>229</v>
      </c>
      <c r="H584" s="134">
        <v>109.02</v>
      </c>
      <c r="I584" s="135"/>
      <c r="J584" s="136">
        <f>ROUND(I584*H584,2)</f>
        <v>0</v>
      </c>
      <c r="K584" s="132" t="s">
        <v>216</v>
      </c>
      <c r="L584" s="31"/>
      <c r="M584" s="137" t="s">
        <v>19</v>
      </c>
      <c r="N584" s="138" t="s">
        <v>43</v>
      </c>
      <c r="P584" s="139">
        <f>O584*H584</f>
        <v>0</v>
      </c>
      <c r="Q584" s="139">
        <v>0</v>
      </c>
      <c r="R584" s="139">
        <f>Q584*H584</f>
        <v>0</v>
      </c>
      <c r="S584" s="139">
        <v>0</v>
      </c>
      <c r="T584" s="140">
        <f>S584*H584</f>
        <v>0</v>
      </c>
      <c r="AR584" s="141" t="s">
        <v>311</v>
      </c>
      <c r="AT584" s="141" t="s">
        <v>212</v>
      </c>
      <c r="AU584" s="141" t="s">
        <v>81</v>
      </c>
      <c r="AY584" s="16" t="s">
        <v>210</v>
      </c>
      <c r="BE584" s="142">
        <f>IF(N584="základní",J584,0)</f>
        <v>0</v>
      </c>
      <c r="BF584" s="142">
        <f>IF(N584="snížená",J584,0)</f>
        <v>0</v>
      </c>
      <c r="BG584" s="142">
        <f>IF(N584="zákl. přenesená",J584,0)</f>
        <v>0</v>
      </c>
      <c r="BH584" s="142">
        <f>IF(N584="sníž. přenesená",J584,0)</f>
        <v>0</v>
      </c>
      <c r="BI584" s="142">
        <f>IF(N584="nulová",J584,0)</f>
        <v>0</v>
      </c>
      <c r="BJ584" s="16" t="s">
        <v>79</v>
      </c>
      <c r="BK584" s="142">
        <f>ROUND(I584*H584,2)</f>
        <v>0</v>
      </c>
      <c r="BL584" s="16" t="s">
        <v>311</v>
      </c>
      <c r="BM584" s="141" t="s">
        <v>1016</v>
      </c>
    </row>
    <row r="585" spans="2:47" s="1" customFormat="1" ht="19.2">
      <c r="B585" s="31"/>
      <c r="D585" s="143" t="s">
        <v>219</v>
      </c>
      <c r="F585" s="144" t="s">
        <v>1017</v>
      </c>
      <c r="I585" s="145"/>
      <c r="L585" s="31"/>
      <c r="M585" s="146"/>
      <c r="T585" s="52"/>
      <c r="AT585" s="16" t="s">
        <v>219</v>
      </c>
      <c r="AU585" s="16" t="s">
        <v>81</v>
      </c>
    </row>
    <row r="586" spans="2:47" s="1" customFormat="1" ht="10.2">
      <c r="B586" s="31"/>
      <c r="D586" s="147" t="s">
        <v>221</v>
      </c>
      <c r="F586" s="148" t="s">
        <v>1018</v>
      </c>
      <c r="I586" s="145"/>
      <c r="L586" s="31"/>
      <c r="M586" s="146"/>
      <c r="T586" s="52"/>
      <c r="AT586" s="16" t="s">
        <v>221</v>
      </c>
      <c r="AU586" s="16" t="s">
        <v>81</v>
      </c>
    </row>
    <row r="587" spans="2:65" s="1" customFormat="1" ht="37.8" customHeight="1">
      <c r="B587" s="31"/>
      <c r="C587" s="156" t="s">
        <v>1019</v>
      </c>
      <c r="D587" s="156" t="s">
        <v>240</v>
      </c>
      <c r="E587" s="157" t="s">
        <v>1020</v>
      </c>
      <c r="F587" s="158" t="s">
        <v>1021</v>
      </c>
      <c r="G587" s="159" t="s">
        <v>229</v>
      </c>
      <c r="H587" s="160">
        <v>119.922</v>
      </c>
      <c r="I587" s="161"/>
      <c r="J587" s="162">
        <f>ROUND(I587*H587,2)</f>
        <v>0</v>
      </c>
      <c r="K587" s="158" t="s">
        <v>216</v>
      </c>
      <c r="L587" s="163"/>
      <c r="M587" s="164" t="s">
        <v>19</v>
      </c>
      <c r="N587" s="165" t="s">
        <v>43</v>
      </c>
      <c r="P587" s="139">
        <f>O587*H587</f>
        <v>0</v>
      </c>
      <c r="Q587" s="139">
        <v>0.00025</v>
      </c>
      <c r="R587" s="139">
        <f>Q587*H587</f>
        <v>0.0299805</v>
      </c>
      <c r="S587" s="139">
        <v>0</v>
      </c>
      <c r="T587" s="140">
        <f>S587*H587</f>
        <v>0</v>
      </c>
      <c r="AR587" s="141" t="s">
        <v>405</v>
      </c>
      <c r="AT587" s="141" t="s">
        <v>240</v>
      </c>
      <c r="AU587" s="141" t="s">
        <v>81</v>
      </c>
      <c r="AY587" s="16" t="s">
        <v>210</v>
      </c>
      <c r="BE587" s="142">
        <f>IF(N587="základní",J587,0)</f>
        <v>0</v>
      </c>
      <c r="BF587" s="142">
        <f>IF(N587="snížená",J587,0)</f>
        <v>0</v>
      </c>
      <c r="BG587" s="142">
        <f>IF(N587="zákl. přenesená",J587,0)</f>
        <v>0</v>
      </c>
      <c r="BH587" s="142">
        <f>IF(N587="sníž. přenesená",J587,0)</f>
        <v>0</v>
      </c>
      <c r="BI587" s="142">
        <f>IF(N587="nulová",J587,0)</f>
        <v>0</v>
      </c>
      <c r="BJ587" s="16" t="s">
        <v>79</v>
      </c>
      <c r="BK587" s="142">
        <f>ROUND(I587*H587,2)</f>
        <v>0</v>
      </c>
      <c r="BL587" s="16" t="s">
        <v>311</v>
      </c>
      <c r="BM587" s="141" t="s">
        <v>1022</v>
      </c>
    </row>
    <row r="588" spans="2:47" s="1" customFormat="1" ht="28.8">
      <c r="B588" s="31"/>
      <c r="D588" s="143" t="s">
        <v>219</v>
      </c>
      <c r="F588" s="144" t="s">
        <v>1021</v>
      </c>
      <c r="I588" s="145"/>
      <c r="L588" s="31"/>
      <c r="M588" s="146"/>
      <c r="T588" s="52"/>
      <c r="AT588" s="16" t="s">
        <v>219</v>
      </c>
      <c r="AU588" s="16" t="s">
        <v>81</v>
      </c>
    </row>
    <row r="589" spans="2:51" s="12" customFormat="1" ht="10.2">
      <c r="B589" s="149"/>
      <c r="D589" s="143" t="s">
        <v>223</v>
      </c>
      <c r="F589" s="151" t="s">
        <v>1023</v>
      </c>
      <c r="H589" s="152">
        <v>119.922</v>
      </c>
      <c r="I589" s="153"/>
      <c r="L589" s="149"/>
      <c r="M589" s="154"/>
      <c r="T589" s="155"/>
      <c r="AT589" s="150" t="s">
        <v>223</v>
      </c>
      <c r="AU589" s="150" t="s">
        <v>81</v>
      </c>
      <c r="AV589" s="12" t="s">
        <v>81</v>
      </c>
      <c r="AW589" s="12" t="s">
        <v>4</v>
      </c>
      <c r="AX589" s="12" t="s">
        <v>79</v>
      </c>
      <c r="AY589" s="150" t="s">
        <v>210</v>
      </c>
    </row>
    <row r="590" spans="2:63" s="11" customFormat="1" ht="22.8" customHeight="1">
      <c r="B590" s="118"/>
      <c r="D590" s="119" t="s">
        <v>71</v>
      </c>
      <c r="E590" s="128" t="s">
        <v>1024</v>
      </c>
      <c r="F590" s="128" t="s">
        <v>1025</v>
      </c>
      <c r="I590" s="121"/>
      <c r="J590" s="129">
        <f>BK590</f>
        <v>0</v>
      </c>
      <c r="L590" s="118"/>
      <c r="M590" s="123"/>
      <c r="P590" s="124">
        <f>SUM(P591:P640)</f>
        <v>0</v>
      </c>
      <c r="R590" s="124">
        <f>SUM(R591:R640)</f>
        <v>0.029910000000000003</v>
      </c>
      <c r="T590" s="125">
        <f>SUM(T591:T640)</f>
        <v>0.63112055</v>
      </c>
      <c r="AR590" s="119" t="s">
        <v>81</v>
      </c>
      <c r="AT590" s="126" t="s">
        <v>71</v>
      </c>
      <c r="AU590" s="126" t="s">
        <v>79</v>
      </c>
      <c r="AY590" s="119" t="s">
        <v>210</v>
      </c>
      <c r="BK590" s="127">
        <f>SUM(BK591:BK640)</f>
        <v>0</v>
      </c>
    </row>
    <row r="591" spans="2:65" s="1" customFormat="1" ht="24.15" customHeight="1">
      <c r="B591" s="31"/>
      <c r="C591" s="130" t="s">
        <v>1026</v>
      </c>
      <c r="D591" s="130" t="s">
        <v>212</v>
      </c>
      <c r="E591" s="131" t="s">
        <v>1027</v>
      </c>
      <c r="F591" s="132" t="s">
        <v>1028</v>
      </c>
      <c r="G591" s="133" t="s">
        <v>229</v>
      </c>
      <c r="H591" s="134">
        <v>3.835</v>
      </c>
      <c r="I591" s="135"/>
      <c r="J591" s="136">
        <f>ROUND(I591*H591,2)</f>
        <v>0</v>
      </c>
      <c r="K591" s="132" t="s">
        <v>216</v>
      </c>
      <c r="L591" s="31"/>
      <c r="M591" s="137" t="s">
        <v>19</v>
      </c>
      <c r="N591" s="138" t="s">
        <v>43</v>
      </c>
      <c r="P591" s="139">
        <f>O591*H591</f>
        <v>0</v>
      </c>
      <c r="Q591" s="139">
        <v>0</v>
      </c>
      <c r="R591" s="139">
        <f>Q591*H591</f>
        <v>0</v>
      </c>
      <c r="S591" s="139">
        <v>0.02465</v>
      </c>
      <c r="T591" s="140">
        <f>S591*H591</f>
        <v>0.09453275</v>
      </c>
      <c r="AR591" s="141" t="s">
        <v>311</v>
      </c>
      <c r="AT591" s="141" t="s">
        <v>212</v>
      </c>
      <c r="AU591" s="141" t="s">
        <v>81</v>
      </c>
      <c r="AY591" s="16" t="s">
        <v>210</v>
      </c>
      <c r="BE591" s="142">
        <f>IF(N591="základní",J591,0)</f>
        <v>0</v>
      </c>
      <c r="BF591" s="142">
        <f>IF(N591="snížená",J591,0)</f>
        <v>0</v>
      </c>
      <c r="BG591" s="142">
        <f>IF(N591="zákl. přenesená",J591,0)</f>
        <v>0</v>
      </c>
      <c r="BH591" s="142">
        <f>IF(N591="sníž. přenesená",J591,0)</f>
        <v>0</v>
      </c>
      <c r="BI591" s="142">
        <f>IF(N591="nulová",J591,0)</f>
        <v>0</v>
      </c>
      <c r="BJ591" s="16" t="s">
        <v>79</v>
      </c>
      <c r="BK591" s="142">
        <f>ROUND(I591*H591,2)</f>
        <v>0</v>
      </c>
      <c r="BL591" s="16" t="s">
        <v>311</v>
      </c>
      <c r="BM591" s="141" t="s">
        <v>1029</v>
      </c>
    </row>
    <row r="592" spans="2:47" s="1" customFormat="1" ht="10.2">
      <c r="B592" s="31"/>
      <c r="D592" s="143" t="s">
        <v>219</v>
      </c>
      <c r="F592" s="144" t="s">
        <v>1030</v>
      </c>
      <c r="I592" s="145"/>
      <c r="L592" s="31"/>
      <c r="M592" s="146"/>
      <c r="T592" s="52"/>
      <c r="AT592" s="16" t="s">
        <v>219</v>
      </c>
      <c r="AU592" s="16" t="s">
        <v>81</v>
      </c>
    </row>
    <row r="593" spans="2:47" s="1" customFormat="1" ht="10.2">
      <c r="B593" s="31"/>
      <c r="D593" s="147" t="s">
        <v>221</v>
      </c>
      <c r="F593" s="148" t="s">
        <v>1031</v>
      </c>
      <c r="I593" s="145"/>
      <c r="L593" s="31"/>
      <c r="M593" s="146"/>
      <c r="T593" s="52"/>
      <c r="AT593" s="16" t="s">
        <v>221</v>
      </c>
      <c r="AU593" s="16" t="s">
        <v>81</v>
      </c>
    </row>
    <row r="594" spans="2:51" s="12" customFormat="1" ht="10.2">
      <c r="B594" s="149"/>
      <c r="D594" s="143" t="s">
        <v>223</v>
      </c>
      <c r="E594" s="150" t="s">
        <v>19</v>
      </c>
      <c r="F594" s="151" t="s">
        <v>1032</v>
      </c>
      <c r="H594" s="152">
        <v>3.835</v>
      </c>
      <c r="I594" s="153"/>
      <c r="L594" s="149"/>
      <c r="M594" s="154"/>
      <c r="T594" s="155"/>
      <c r="AT594" s="150" t="s">
        <v>223</v>
      </c>
      <c r="AU594" s="150" t="s">
        <v>81</v>
      </c>
      <c r="AV594" s="12" t="s">
        <v>81</v>
      </c>
      <c r="AW594" s="12" t="s">
        <v>33</v>
      </c>
      <c r="AX594" s="12" t="s">
        <v>79</v>
      </c>
      <c r="AY594" s="150" t="s">
        <v>210</v>
      </c>
    </row>
    <row r="595" spans="2:65" s="1" customFormat="1" ht="24.15" customHeight="1">
      <c r="B595" s="31"/>
      <c r="C595" s="130" t="s">
        <v>1033</v>
      </c>
      <c r="D595" s="130" t="s">
        <v>212</v>
      </c>
      <c r="E595" s="131" t="s">
        <v>1034</v>
      </c>
      <c r="F595" s="132" t="s">
        <v>1035</v>
      </c>
      <c r="G595" s="133" t="s">
        <v>229</v>
      </c>
      <c r="H595" s="134">
        <v>15.06</v>
      </c>
      <c r="I595" s="135"/>
      <c r="J595" s="136">
        <f>ROUND(I595*H595,2)</f>
        <v>0</v>
      </c>
      <c r="K595" s="132" t="s">
        <v>216</v>
      </c>
      <c r="L595" s="31"/>
      <c r="M595" s="137" t="s">
        <v>19</v>
      </c>
      <c r="N595" s="138" t="s">
        <v>43</v>
      </c>
      <c r="P595" s="139">
        <f>O595*H595</f>
        <v>0</v>
      </c>
      <c r="Q595" s="139">
        <v>0</v>
      </c>
      <c r="R595" s="139">
        <f>Q595*H595</f>
        <v>0</v>
      </c>
      <c r="S595" s="139">
        <v>0.02465</v>
      </c>
      <c r="T595" s="140">
        <f>S595*H595</f>
        <v>0.371229</v>
      </c>
      <c r="AR595" s="141" t="s">
        <v>311</v>
      </c>
      <c r="AT595" s="141" t="s">
        <v>212</v>
      </c>
      <c r="AU595" s="141" t="s">
        <v>81</v>
      </c>
      <c r="AY595" s="16" t="s">
        <v>210</v>
      </c>
      <c r="BE595" s="142">
        <f>IF(N595="základní",J595,0)</f>
        <v>0</v>
      </c>
      <c r="BF595" s="142">
        <f>IF(N595="snížená",J595,0)</f>
        <v>0</v>
      </c>
      <c r="BG595" s="142">
        <f>IF(N595="zákl. přenesená",J595,0)</f>
        <v>0</v>
      </c>
      <c r="BH595" s="142">
        <f>IF(N595="sníž. přenesená",J595,0)</f>
        <v>0</v>
      </c>
      <c r="BI595" s="142">
        <f>IF(N595="nulová",J595,0)</f>
        <v>0</v>
      </c>
      <c r="BJ595" s="16" t="s">
        <v>79</v>
      </c>
      <c r="BK595" s="142">
        <f>ROUND(I595*H595,2)</f>
        <v>0</v>
      </c>
      <c r="BL595" s="16" t="s">
        <v>311</v>
      </c>
      <c r="BM595" s="141" t="s">
        <v>1036</v>
      </c>
    </row>
    <row r="596" spans="2:47" s="1" customFormat="1" ht="10.2">
      <c r="B596" s="31"/>
      <c r="D596" s="143" t="s">
        <v>219</v>
      </c>
      <c r="F596" s="144" t="s">
        <v>1037</v>
      </c>
      <c r="I596" s="145"/>
      <c r="L596" s="31"/>
      <c r="M596" s="146"/>
      <c r="T596" s="52"/>
      <c r="AT596" s="16" t="s">
        <v>219</v>
      </c>
      <c r="AU596" s="16" t="s">
        <v>81</v>
      </c>
    </row>
    <row r="597" spans="2:47" s="1" customFormat="1" ht="10.2">
      <c r="B597" s="31"/>
      <c r="D597" s="147" t="s">
        <v>221</v>
      </c>
      <c r="F597" s="148" t="s">
        <v>1038</v>
      </c>
      <c r="I597" s="145"/>
      <c r="L597" s="31"/>
      <c r="M597" s="146"/>
      <c r="T597" s="52"/>
      <c r="AT597" s="16" t="s">
        <v>221</v>
      </c>
      <c r="AU597" s="16" t="s">
        <v>81</v>
      </c>
    </row>
    <row r="598" spans="2:51" s="12" customFormat="1" ht="10.2">
      <c r="B598" s="149"/>
      <c r="D598" s="143" t="s">
        <v>223</v>
      </c>
      <c r="E598" s="150" t="s">
        <v>19</v>
      </c>
      <c r="F598" s="151" t="s">
        <v>1039</v>
      </c>
      <c r="H598" s="152">
        <v>15.06</v>
      </c>
      <c r="I598" s="153"/>
      <c r="L598" s="149"/>
      <c r="M598" s="154"/>
      <c r="T598" s="155"/>
      <c r="AT598" s="150" t="s">
        <v>223</v>
      </c>
      <c r="AU598" s="150" t="s">
        <v>81</v>
      </c>
      <c r="AV598" s="12" t="s">
        <v>81</v>
      </c>
      <c r="AW598" s="12" t="s">
        <v>33</v>
      </c>
      <c r="AX598" s="12" t="s">
        <v>79</v>
      </c>
      <c r="AY598" s="150" t="s">
        <v>210</v>
      </c>
    </row>
    <row r="599" spans="2:65" s="1" customFormat="1" ht="16.5" customHeight="1">
      <c r="B599" s="31"/>
      <c r="C599" s="130" t="s">
        <v>1040</v>
      </c>
      <c r="D599" s="130" t="s">
        <v>212</v>
      </c>
      <c r="E599" s="131" t="s">
        <v>1041</v>
      </c>
      <c r="F599" s="132" t="s">
        <v>1042</v>
      </c>
      <c r="G599" s="133" t="s">
        <v>229</v>
      </c>
      <c r="H599" s="134">
        <v>15.06</v>
      </c>
      <c r="I599" s="135"/>
      <c r="J599" s="136">
        <f>ROUND(I599*H599,2)</f>
        <v>0</v>
      </c>
      <c r="K599" s="132" t="s">
        <v>216</v>
      </c>
      <c r="L599" s="31"/>
      <c r="M599" s="137" t="s">
        <v>19</v>
      </c>
      <c r="N599" s="138" t="s">
        <v>43</v>
      </c>
      <c r="P599" s="139">
        <f>O599*H599</f>
        <v>0</v>
      </c>
      <c r="Q599" s="139">
        <v>0</v>
      </c>
      <c r="R599" s="139">
        <f>Q599*H599</f>
        <v>0</v>
      </c>
      <c r="S599" s="139">
        <v>0.01098</v>
      </c>
      <c r="T599" s="140">
        <f>S599*H599</f>
        <v>0.1653588</v>
      </c>
      <c r="AR599" s="141" t="s">
        <v>311</v>
      </c>
      <c r="AT599" s="141" t="s">
        <v>212</v>
      </c>
      <c r="AU599" s="141" t="s">
        <v>81</v>
      </c>
      <c r="AY599" s="16" t="s">
        <v>210</v>
      </c>
      <c r="BE599" s="142">
        <f>IF(N599="základní",J599,0)</f>
        <v>0</v>
      </c>
      <c r="BF599" s="142">
        <f>IF(N599="snížená",J599,0)</f>
        <v>0</v>
      </c>
      <c r="BG599" s="142">
        <f>IF(N599="zákl. přenesená",J599,0)</f>
        <v>0</v>
      </c>
      <c r="BH599" s="142">
        <f>IF(N599="sníž. přenesená",J599,0)</f>
        <v>0</v>
      </c>
      <c r="BI599" s="142">
        <f>IF(N599="nulová",J599,0)</f>
        <v>0</v>
      </c>
      <c r="BJ599" s="16" t="s">
        <v>79</v>
      </c>
      <c r="BK599" s="142">
        <f>ROUND(I599*H599,2)</f>
        <v>0</v>
      </c>
      <c r="BL599" s="16" t="s">
        <v>311</v>
      </c>
      <c r="BM599" s="141" t="s">
        <v>1043</v>
      </c>
    </row>
    <row r="600" spans="2:47" s="1" customFormat="1" ht="10.2">
      <c r="B600" s="31"/>
      <c r="D600" s="143" t="s">
        <v>219</v>
      </c>
      <c r="F600" s="144" t="s">
        <v>1044</v>
      </c>
      <c r="I600" s="145"/>
      <c r="L600" s="31"/>
      <c r="M600" s="146"/>
      <c r="T600" s="52"/>
      <c r="AT600" s="16" t="s">
        <v>219</v>
      </c>
      <c r="AU600" s="16" t="s">
        <v>81</v>
      </c>
    </row>
    <row r="601" spans="2:47" s="1" customFormat="1" ht="10.2">
      <c r="B601" s="31"/>
      <c r="D601" s="147" t="s">
        <v>221</v>
      </c>
      <c r="F601" s="148" t="s">
        <v>1045</v>
      </c>
      <c r="I601" s="145"/>
      <c r="L601" s="31"/>
      <c r="M601" s="146"/>
      <c r="T601" s="52"/>
      <c r="AT601" s="16" t="s">
        <v>221</v>
      </c>
      <c r="AU601" s="16" t="s">
        <v>81</v>
      </c>
    </row>
    <row r="602" spans="2:51" s="12" customFormat="1" ht="10.2">
      <c r="B602" s="149"/>
      <c r="D602" s="143" t="s">
        <v>223</v>
      </c>
      <c r="E602" s="150" t="s">
        <v>19</v>
      </c>
      <c r="F602" s="151" t="s">
        <v>1046</v>
      </c>
      <c r="H602" s="152">
        <v>15.06</v>
      </c>
      <c r="I602" s="153"/>
      <c r="L602" s="149"/>
      <c r="M602" s="154"/>
      <c r="T602" s="155"/>
      <c r="AT602" s="150" t="s">
        <v>223</v>
      </c>
      <c r="AU602" s="150" t="s">
        <v>81</v>
      </c>
      <c r="AV602" s="12" t="s">
        <v>81</v>
      </c>
      <c r="AW602" s="12" t="s">
        <v>33</v>
      </c>
      <c r="AX602" s="12" t="s">
        <v>79</v>
      </c>
      <c r="AY602" s="150" t="s">
        <v>210</v>
      </c>
    </row>
    <row r="603" spans="2:65" s="1" customFormat="1" ht="24.15" customHeight="1">
      <c r="B603" s="31"/>
      <c r="C603" s="130" t="s">
        <v>1047</v>
      </c>
      <c r="D603" s="130" t="s">
        <v>212</v>
      </c>
      <c r="E603" s="131" t="s">
        <v>1048</v>
      </c>
      <c r="F603" s="132" t="s">
        <v>1049</v>
      </c>
      <c r="G603" s="133" t="s">
        <v>297</v>
      </c>
      <c r="H603" s="134">
        <v>2</v>
      </c>
      <c r="I603" s="135"/>
      <c r="J603" s="136">
        <f>ROUND(I603*H603,2)</f>
        <v>0</v>
      </c>
      <c r="K603" s="132" t="s">
        <v>216</v>
      </c>
      <c r="L603" s="31"/>
      <c r="M603" s="137" t="s">
        <v>19</v>
      </c>
      <c r="N603" s="138" t="s">
        <v>43</v>
      </c>
      <c r="P603" s="139">
        <f>O603*H603</f>
        <v>0</v>
      </c>
      <c r="Q603" s="139">
        <v>0</v>
      </c>
      <c r="R603" s="139">
        <f>Q603*H603</f>
        <v>0</v>
      </c>
      <c r="S603" s="139">
        <v>0</v>
      </c>
      <c r="T603" s="140">
        <f>S603*H603</f>
        <v>0</v>
      </c>
      <c r="AR603" s="141" t="s">
        <v>311</v>
      </c>
      <c r="AT603" s="141" t="s">
        <v>212</v>
      </c>
      <c r="AU603" s="141" t="s">
        <v>81</v>
      </c>
      <c r="AY603" s="16" t="s">
        <v>210</v>
      </c>
      <c r="BE603" s="142">
        <f>IF(N603="základní",J603,0)</f>
        <v>0</v>
      </c>
      <c r="BF603" s="142">
        <f>IF(N603="snížená",J603,0)</f>
        <v>0</v>
      </c>
      <c r="BG603" s="142">
        <f>IF(N603="zákl. přenesená",J603,0)</f>
        <v>0</v>
      </c>
      <c r="BH603" s="142">
        <f>IF(N603="sníž. přenesená",J603,0)</f>
        <v>0</v>
      </c>
      <c r="BI603" s="142">
        <f>IF(N603="nulová",J603,0)</f>
        <v>0</v>
      </c>
      <c r="BJ603" s="16" t="s">
        <v>79</v>
      </c>
      <c r="BK603" s="142">
        <f>ROUND(I603*H603,2)</f>
        <v>0</v>
      </c>
      <c r="BL603" s="16" t="s">
        <v>311</v>
      </c>
      <c r="BM603" s="141" t="s">
        <v>1050</v>
      </c>
    </row>
    <row r="604" spans="2:47" s="1" customFormat="1" ht="28.8">
      <c r="B604" s="31"/>
      <c r="D604" s="143" t="s">
        <v>219</v>
      </c>
      <c r="F604" s="144" t="s">
        <v>1051</v>
      </c>
      <c r="I604" s="145"/>
      <c r="L604" s="31"/>
      <c r="M604" s="146"/>
      <c r="T604" s="52"/>
      <c r="AT604" s="16" t="s">
        <v>219</v>
      </c>
      <c r="AU604" s="16" t="s">
        <v>81</v>
      </c>
    </row>
    <row r="605" spans="2:47" s="1" customFormat="1" ht="10.2">
      <c r="B605" s="31"/>
      <c r="D605" s="147" t="s">
        <v>221</v>
      </c>
      <c r="F605" s="148" t="s">
        <v>1052</v>
      </c>
      <c r="I605" s="145"/>
      <c r="L605" s="31"/>
      <c r="M605" s="146"/>
      <c r="T605" s="52"/>
      <c r="AT605" s="16" t="s">
        <v>221</v>
      </c>
      <c r="AU605" s="16" t="s">
        <v>81</v>
      </c>
    </row>
    <row r="606" spans="2:65" s="1" customFormat="1" ht="16.5" customHeight="1">
      <c r="B606" s="31"/>
      <c r="C606" s="156" t="s">
        <v>1053</v>
      </c>
      <c r="D606" s="156" t="s">
        <v>240</v>
      </c>
      <c r="E606" s="157" t="s">
        <v>1054</v>
      </c>
      <c r="F606" s="158" t="s">
        <v>1055</v>
      </c>
      <c r="G606" s="159" t="s">
        <v>297</v>
      </c>
      <c r="H606" s="160">
        <v>1</v>
      </c>
      <c r="I606" s="161"/>
      <c r="J606" s="162">
        <f>ROUND(I606*H606,2)</f>
        <v>0</v>
      </c>
      <c r="K606" s="158" t="s">
        <v>19</v>
      </c>
      <c r="L606" s="163"/>
      <c r="M606" s="164" t="s">
        <v>19</v>
      </c>
      <c r="N606" s="165" t="s">
        <v>43</v>
      </c>
      <c r="P606" s="139">
        <f>O606*H606</f>
        <v>0</v>
      </c>
      <c r="Q606" s="139">
        <v>0</v>
      </c>
      <c r="R606" s="139">
        <f>Q606*H606</f>
        <v>0</v>
      </c>
      <c r="S606" s="139">
        <v>0</v>
      </c>
      <c r="T606" s="140">
        <f>S606*H606</f>
        <v>0</v>
      </c>
      <c r="AR606" s="141" t="s">
        <v>405</v>
      </c>
      <c r="AT606" s="141" t="s">
        <v>240</v>
      </c>
      <c r="AU606" s="141" t="s">
        <v>81</v>
      </c>
      <c r="AY606" s="16" t="s">
        <v>210</v>
      </c>
      <c r="BE606" s="142">
        <f>IF(N606="základní",J606,0)</f>
        <v>0</v>
      </c>
      <c r="BF606" s="142">
        <f>IF(N606="snížená",J606,0)</f>
        <v>0</v>
      </c>
      <c r="BG606" s="142">
        <f>IF(N606="zákl. přenesená",J606,0)</f>
        <v>0</v>
      </c>
      <c r="BH606" s="142">
        <f>IF(N606="sníž. přenesená",J606,0)</f>
        <v>0</v>
      </c>
      <c r="BI606" s="142">
        <f>IF(N606="nulová",J606,0)</f>
        <v>0</v>
      </c>
      <c r="BJ606" s="16" t="s">
        <v>79</v>
      </c>
      <c r="BK606" s="142">
        <f>ROUND(I606*H606,2)</f>
        <v>0</v>
      </c>
      <c r="BL606" s="16" t="s">
        <v>311</v>
      </c>
      <c r="BM606" s="141" t="s">
        <v>1056</v>
      </c>
    </row>
    <row r="607" spans="2:47" s="1" customFormat="1" ht="10.2">
      <c r="B607" s="31"/>
      <c r="D607" s="143" t="s">
        <v>219</v>
      </c>
      <c r="F607" s="144" t="s">
        <v>1055</v>
      </c>
      <c r="I607" s="145"/>
      <c r="L607" s="31"/>
      <c r="M607" s="146"/>
      <c r="T607" s="52"/>
      <c r="AT607" s="16" t="s">
        <v>219</v>
      </c>
      <c r="AU607" s="16" t="s">
        <v>81</v>
      </c>
    </row>
    <row r="608" spans="2:65" s="1" customFormat="1" ht="16.5" customHeight="1">
      <c r="B608" s="31"/>
      <c r="C608" s="156" t="s">
        <v>1057</v>
      </c>
      <c r="D608" s="156" t="s">
        <v>240</v>
      </c>
      <c r="E608" s="157" t="s">
        <v>1058</v>
      </c>
      <c r="F608" s="158" t="s">
        <v>1059</v>
      </c>
      <c r="G608" s="159" t="s">
        <v>297</v>
      </c>
      <c r="H608" s="160">
        <v>1</v>
      </c>
      <c r="I608" s="161"/>
      <c r="J608" s="162">
        <f>ROUND(I608*H608,2)</f>
        <v>0</v>
      </c>
      <c r="K608" s="158" t="s">
        <v>19</v>
      </c>
      <c r="L608" s="163"/>
      <c r="M608" s="164" t="s">
        <v>19</v>
      </c>
      <c r="N608" s="165" t="s">
        <v>43</v>
      </c>
      <c r="P608" s="139">
        <f>O608*H608</f>
        <v>0</v>
      </c>
      <c r="Q608" s="139">
        <v>0</v>
      </c>
      <c r="R608" s="139">
        <f>Q608*H608</f>
        <v>0</v>
      </c>
      <c r="S608" s="139">
        <v>0</v>
      </c>
      <c r="T608" s="140">
        <f>S608*H608</f>
        <v>0</v>
      </c>
      <c r="AR608" s="141" t="s">
        <v>405</v>
      </c>
      <c r="AT608" s="141" t="s">
        <v>240</v>
      </c>
      <c r="AU608" s="141" t="s">
        <v>81</v>
      </c>
      <c r="AY608" s="16" t="s">
        <v>210</v>
      </c>
      <c r="BE608" s="142">
        <f>IF(N608="základní",J608,0)</f>
        <v>0</v>
      </c>
      <c r="BF608" s="142">
        <f>IF(N608="snížená",J608,0)</f>
        <v>0</v>
      </c>
      <c r="BG608" s="142">
        <f>IF(N608="zákl. přenesená",J608,0)</f>
        <v>0</v>
      </c>
      <c r="BH608" s="142">
        <f>IF(N608="sníž. přenesená",J608,0)</f>
        <v>0</v>
      </c>
      <c r="BI608" s="142">
        <f>IF(N608="nulová",J608,0)</f>
        <v>0</v>
      </c>
      <c r="BJ608" s="16" t="s">
        <v>79</v>
      </c>
      <c r="BK608" s="142">
        <f>ROUND(I608*H608,2)</f>
        <v>0</v>
      </c>
      <c r="BL608" s="16" t="s">
        <v>311</v>
      </c>
      <c r="BM608" s="141" t="s">
        <v>1060</v>
      </c>
    </row>
    <row r="609" spans="2:47" s="1" customFormat="1" ht="10.2">
      <c r="B609" s="31"/>
      <c r="D609" s="143" t="s">
        <v>219</v>
      </c>
      <c r="F609" s="144" t="s">
        <v>1059</v>
      </c>
      <c r="I609" s="145"/>
      <c r="L609" s="31"/>
      <c r="M609" s="146"/>
      <c r="T609" s="52"/>
      <c r="AT609" s="16" t="s">
        <v>219</v>
      </c>
      <c r="AU609" s="16" t="s">
        <v>81</v>
      </c>
    </row>
    <row r="610" spans="2:65" s="1" customFormat="1" ht="24.15" customHeight="1">
      <c r="B610" s="31"/>
      <c r="C610" s="130" t="s">
        <v>1061</v>
      </c>
      <c r="D610" s="130" t="s">
        <v>212</v>
      </c>
      <c r="E610" s="131" t="s">
        <v>1062</v>
      </c>
      <c r="F610" s="132" t="s">
        <v>1063</v>
      </c>
      <c r="G610" s="133" t="s">
        <v>297</v>
      </c>
      <c r="H610" s="134">
        <v>2</v>
      </c>
      <c r="I610" s="135"/>
      <c r="J610" s="136">
        <f>ROUND(I610*H610,2)</f>
        <v>0</v>
      </c>
      <c r="K610" s="132" t="s">
        <v>216</v>
      </c>
      <c r="L610" s="31"/>
      <c r="M610" s="137" t="s">
        <v>19</v>
      </c>
      <c r="N610" s="138" t="s">
        <v>43</v>
      </c>
      <c r="P610" s="139">
        <f>O610*H610</f>
        <v>0</v>
      </c>
      <c r="Q610" s="139">
        <v>0</v>
      </c>
      <c r="R610" s="139">
        <f>Q610*H610</f>
        <v>0</v>
      </c>
      <c r="S610" s="139">
        <v>0</v>
      </c>
      <c r="T610" s="140">
        <f>S610*H610</f>
        <v>0</v>
      </c>
      <c r="AR610" s="141" t="s">
        <v>311</v>
      </c>
      <c r="AT610" s="141" t="s">
        <v>212</v>
      </c>
      <c r="AU610" s="141" t="s">
        <v>81</v>
      </c>
      <c r="AY610" s="16" t="s">
        <v>210</v>
      </c>
      <c r="BE610" s="142">
        <f>IF(N610="základní",J610,0)</f>
        <v>0</v>
      </c>
      <c r="BF610" s="142">
        <f>IF(N610="snížená",J610,0)</f>
        <v>0</v>
      </c>
      <c r="BG610" s="142">
        <f>IF(N610="zákl. přenesená",J610,0)</f>
        <v>0</v>
      </c>
      <c r="BH610" s="142">
        <f>IF(N610="sníž. přenesená",J610,0)</f>
        <v>0</v>
      </c>
      <c r="BI610" s="142">
        <f>IF(N610="nulová",J610,0)</f>
        <v>0</v>
      </c>
      <c r="BJ610" s="16" t="s">
        <v>79</v>
      </c>
      <c r="BK610" s="142">
        <f>ROUND(I610*H610,2)</f>
        <v>0</v>
      </c>
      <c r="BL610" s="16" t="s">
        <v>311</v>
      </c>
      <c r="BM610" s="141" t="s">
        <v>1064</v>
      </c>
    </row>
    <row r="611" spans="2:47" s="1" customFormat="1" ht="28.8">
      <c r="B611" s="31"/>
      <c r="D611" s="143" t="s">
        <v>219</v>
      </c>
      <c r="F611" s="144" t="s">
        <v>1065</v>
      </c>
      <c r="I611" s="145"/>
      <c r="L611" s="31"/>
      <c r="M611" s="146"/>
      <c r="T611" s="52"/>
      <c r="AT611" s="16" t="s">
        <v>219</v>
      </c>
      <c r="AU611" s="16" t="s">
        <v>81</v>
      </c>
    </row>
    <row r="612" spans="2:47" s="1" customFormat="1" ht="10.2">
      <c r="B612" s="31"/>
      <c r="D612" s="147" t="s">
        <v>221</v>
      </c>
      <c r="F612" s="148" t="s">
        <v>1066</v>
      </c>
      <c r="I612" s="145"/>
      <c r="L612" s="31"/>
      <c r="M612" s="146"/>
      <c r="T612" s="52"/>
      <c r="AT612" s="16" t="s">
        <v>221</v>
      </c>
      <c r="AU612" s="16" t="s">
        <v>81</v>
      </c>
    </row>
    <row r="613" spans="2:65" s="1" customFormat="1" ht="16.5" customHeight="1">
      <c r="B613" s="31"/>
      <c r="C613" s="156" t="s">
        <v>1067</v>
      </c>
      <c r="D613" s="156" t="s">
        <v>240</v>
      </c>
      <c r="E613" s="157" t="s">
        <v>1068</v>
      </c>
      <c r="F613" s="158" t="s">
        <v>1069</v>
      </c>
      <c r="G613" s="159" t="s">
        <v>297</v>
      </c>
      <c r="H613" s="160">
        <v>1</v>
      </c>
      <c r="I613" s="161"/>
      <c r="J613" s="162">
        <f>ROUND(I613*H613,2)</f>
        <v>0</v>
      </c>
      <c r="K613" s="158" t="s">
        <v>19</v>
      </c>
      <c r="L613" s="163"/>
      <c r="M613" s="164" t="s">
        <v>19</v>
      </c>
      <c r="N613" s="165" t="s">
        <v>43</v>
      </c>
      <c r="P613" s="139">
        <f>O613*H613</f>
        <v>0</v>
      </c>
      <c r="Q613" s="139">
        <v>0</v>
      </c>
      <c r="R613" s="139">
        <f>Q613*H613</f>
        <v>0</v>
      </c>
      <c r="S613" s="139">
        <v>0</v>
      </c>
      <c r="T613" s="140">
        <f>S613*H613</f>
        <v>0</v>
      </c>
      <c r="AR613" s="141" t="s">
        <v>405</v>
      </c>
      <c r="AT613" s="141" t="s">
        <v>240</v>
      </c>
      <c r="AU613" s="141" t="s">
        <v>81</v>
      </c>
      <c r="AY613" s="16" t="s">
        <v>210</v>
      </c>
      <c r="BE613" s="142">
        <f>IF(N613="základní",J613,0)</f>
        <v>0</v>
      </c>
      <c r="BF613" s="142">
        <f>IF(N613="snížená",J613,0)</f>
        <v>0</v>
      </c>
      <c r="BG613" s="142">
        <f>IF(N613="zákl. přenesená",J613,0)</f>
        <v>0</v>
      </c>
      <c r="BH613" s="142">
        <f>IF(N613="sníž. přenesená",J613,0)</f>
        <v>0</v>
      </c>
      <c r="BI613" s="142">
        <f>IF(N613="nulová",J613,0)</f>
        <v>0</v>
      </c>
      <c r="BJ613" s="16" t="s">
        <v>79</v>
      </c>
      <c r="BK613" s="142">
        <f>ROUND(I613*H613,2)</f>
        <v>0</v>
      </c>
      <c r="BL613" s="16" t="s">
        <v>311</v>
      </c>
      <c r="BM613" s="141" t="s">
        <v>1070</v>
      </c>
    </row>
    <row r="614" spans="2:47" s="1" customFormat="1" ht="10.2">
      <c r="B614" s="31"/>
      <c r="D614" s="143" t="s">
        <v>219</v>
      </c>
      <c r="F614" s="144" t="s">
        <v>1069</v>
      </c>
      <c r="I614" s="145"/>
      <c r="L614" s="31"/>
      <c r="M614" s="146"/>
      <c r="T614" s="52"/>
      <c r="AT614" s="16" t="s">
        <v>219</v>
      </c>
      <c r="AU614" s="16" t="s">
        <v>81</v>
      </c>
    </row>
    <row r="615" spans="2:65" s="1" customFormat="1" ht="16.5" customHeight="1">
      <c r="B615" s="31"/>
      <c r="C615" s="156" t="s">
        <v>1071</v>
      </c>
      <c r="D615" s="156" t="s">
        <v>240</v>
      </c>
      <c r="E615" s="157" t="s">
        <v>1072</v>
      </c>
      <c r="F615" s="158" t="s">
        <v>1073</v>
      </c>
      <c r="G615" s="159" t="s">
        <v>297</v>
      </c>
      <c r="H615" s="160">
        <v>1</v>
      </c>
      <c r="I615" s="161"/>
      <c r="J615" s="162">
        <f>ROUND(I615*H615,2)</f>
        <v>0</v>
      </c>
      <c r="K615" s="158" t="s">
        <v>19</v>
      </c>
      <c r="L615" s="163"/>
      <c r="M615" s="164" t="s">
        <v>19</v>
      </c>
      <c r="N615" s="165" t="s">
        <v>43</v>
      </c>
      <c r="P615" s="139">
        <f>O615*H615</f>
        <v>0</v>
      </c>
      <c r="Q615" s="139">
        <v>0</v>
      </c>
      <c r="R615" s="139">
        <f>Q615*H615</f>
        <v>0</v>
      </c>
      <c r="S615" s="139">
        <v>0</v>
      </c>
      <c r="T615" s="140">
        <f>S615*H615</f>
        <v>0</v>
      </c>
      <c r="AR615" s="141" t="s">
        <v>405</v>
      </c>
      <c r="AT615" s="141" t="s">
        <v>240</v>
      </c>
      <c r="AU615" s="141" t="s">
        <v>81</v>
      </c>
      <c r="AY615" s="16" t="s">
        <v>210</v>
      </c>
      <c r="BE615" s="142">
        <f>IF(N615="základní",J615,0)</f>
        <v>0</v>
      </c>
      <c r="BF615" s="142">
        <f>IF(N615="snížená",J615,0)</f>
        <v>0</v>
      </c>
      <c r="BG615" s="142">
        <f>IF(N615="zákl. přenesená",J615,0)</f>
        <v>0</v>
      </c>
      <c r="BH615" s="142">
        <f>IF(N615="sníž. přenesená",J615,0)</f>
        <v>0</v>
      </c>
      <c r="BI615" s="142">
        <f>IF(N615="nulová",J615,0)</f>
        <v>0</v>
      </c>
      <c r="BJ615" s="16" t="s">
        <v>79</v>
      </c>
      <c r="BK615" s="142">
        <f>ROUND(I615*H615,2)</f>
        <v>0</v>
      </c>
      <c r="BL615" s="16" t="s">
        <v>311</v>
      </c>
      <c r="BM615" s="141" t="s">
        <v>1074</v>
      </c>
    </row>
    <row r="616" spans="2:47" s="1" customFormat="1" ht="10.2">
      <c r="B616" s="31"/>
      <c r="D616" s="143" t="s">
        <v>219</v>
      </c>
      <c r="F616" s="144" t="s">
        <v>1073</v>
      </c>
      <c r="I616" s="145"/>
      <c r="L616" s="31"/>
      <c r="M616" s="146"/>
      <c r="T616" s="52"/>
      <c r="AT616" s="16" t="s">
        <v>219</v>
      </c>
      <c r="AU616" s="16" t="s">
        <v>81</v>
      </c>
    </row>
    <row r="617" spans="2:65" s="1" customFormat="1" ht="33" customHeight="1">
      <c r="B617" s="31"/>
      <c r="C617" s="130" t="s">
        <v>1075</v>
      </c>
      <c r="D617" s="130" t="s">
        <v>212</v>
      </c>
      <c r="E617" s="131" t="s">
        <v>1076</v>
      </c>
      <c r="F617" s="132" t="s">
        <v>1077</v>
      </c>
      <c r="G617" s="133" t="s">
        <v>297</v>
      </c>
      <c r="H617" s="134">
        <v>1</v>
      </c>
      <c r="I617" s="135"/>
      <c r="J617" s="136">
        <f>ROUND(I617*H617,2)</f>
        <v>0</v>
      </c>
      <c r="K617" s="132" t="s">
        <v>216</v>
      </c>
      <c r="L617" s="31"/>
      <c r="M617" s="137" t="s">
        <v>19</v>
      </c>
      <c r="N617" s="138" t="s">
        <v>43</v>
      </c>
      <c r="P617" s="139">
        <f>O617*H617</f>
        <v>0</v>
      </c>
      <c r="Q617" s="139">
        <v>0</v>
      </c>
      <c r="R617" s="139">
        <f>Q617*H617</f>
        <v>0</v>
      </c>
      <c r="S617" s="139">
        <v>0</v>
      </c>
      <c r="T617" s="140">
        <f>S617*H617</f>
        <v>0</v>
      </c>
      <c r="AR617" s="141" t="s">
        <v>311</v>
      </c>
      <c r="AT617" s="141" t="s">
        <v>212</v>
      </c>
      <c r="AU617" s="141" t="s">
        <v>81</v>
      </c>
      <c r="AY617" s="16" t="s">
        <v>210</v>
      </c>
      <c r="BE617" s="142">
        <f>IF(N617="základní",J617,0)</f>
        <v>0</v>
      </c>
      <c r="BF617" s="142">
        <f>IF(N617="snížená",J617,0)</f>
        <v>0</v>
      </c>
      <c r="BG617" s="142">
        <f>IF(N617="zákl. přenesená",J617,0)</f>
        <v>0</v>
      </c>
      <c r="BH617" s="142">
        <f>IF(N617="sníž. přenesená",J617,0)</f>
        <v>0</v>
      </c>
      <c r="BI617" s="142">
        <f>IF(N617="nulová",J617,0)</f>
        <v>0</v>
      </c>
      <c r="BJ617" s="16" t="s">
        <v>79</v>
      </c>
      <c r="BK617" s="142">
        <f>ROUND(I617*H617,2)</f>
        <v>0</v>
      </c>
      <c r="BL617" s="16" t="s">
        <v>311</v>
      </c>
      <c r="BM617" s="141" t="s">
        <v>1078</v>
      </c>
    </row>
    <row r="618" spans="2:47" s="1" customFormat="1" ht="28.8">
      <c r="B618" s="31"/>
      <c r="D618" s="143" t="s">
        <v>219</v>
      </c>
      <c r="F618" s="144" t="s">
        <v>1079</v>
      </c>
      <c r="I618" s="145"/>
      <c r="L618" s="31"/>
      <c r="M618" s="146"/>
      <c r="T618" s="52"/>
      <c r="AT618" s="16" t="s">
        <v>219</v>
      </c>
      <c r="AU618" s="16" t="s">
        <v>81</v>
      </c>
    </row>
    <row r="619" spans="2:47" s="1" customFormat="1" ht="10.2">
      <c r="B619" s="31"/>
      <c r="D619" s="147" t="s">
        <v>221</v>
      </c>
      <c r="F619" s="148" t="s">
        <v>1080</v>
      </c>
      <c r="I619" s="145"/>
      <c r="L619" s="31"/>
      <c r="M619" s="146"/>
      <c r="T619" s="52"/>
      <c r="AT619" s="16" t="s">
        <v>221</v>
      </c>
      <c r="AU619" s="16" t="s">
        <v>81</v>
      </c>
    </row>
    <row r="620" spans="2:65" s="1" customFormat="1" ht="16.5" customHeight="1">
      <c r="B620" s="31"/>
      <c r="C620" s="156" t="s">
        <v>1081</v>
      </c>
      <c r="D620" s="156" t="s">
        <v>240</v>
      </c>
      <c r="E620" s="157" t="s">
        <v>1082</v>
      </c>
      <c r="F620" s="158" t="s">
        <v>1083</v>
      </c>
      <c r="G620" s="159" t="s">
        <v>297</v>
      </c>
      <c r="H620" s="160">
        <v>1</v>
      </c>
      <c r="I620" s="161"/>
      <c r="J620" s="162">
        <f>ROUND(I620*H620,2)</f>
        <v>0</v>
      </c>
      <c r="K620" s="158" t="s">
        <v>19</v>
      </c>
      <c r="L620" s="163"/>
      <c r="M620" s="164" t="s">
        <v>19</v>
      </c>
      <c r="N620" s="165" t="s">
        <v>43</v>
      </c>
      <c r="P620" s="139">
        <f>O620*H620</f>
        <v>0</v>
      </c>
      <c r="Q620" s="139">
        <v>0</v>
      </c>
      <c r="R620" s="139">
        <f>Q620*H620</f>
        <v>0</v>
      </c>
      <c r="S620" s="139">
        <v>0</v>
      </c>
      <c r="T620" s="140">
        <f>S620*H620</f>
        <v>0</v>
      </c>
      <c r="AR620" s="141" t="s">
        <v>405</v>
      </c>
      <c r="AT620" s="141" t="s">
        <v>240</v>
      </c>
      <c r="AU620" s="141" t="s">
        <v>81</v>
      </c>
      <c r="AY620" s="16" t="s">
        <v>210</v>
      </c>
      <c r="BE620" s="142">
        <f>IF(N620="základní",J620,0)</f>
        <v>0</v>
      </c>
      <c r="BF620" s="142">
        <f>IF(N620="snížená",J620,0)</f>
        <v>0</v>
      </c>
      <c r="BG620" s="142">
        <f>IF(N620="zákl. přenesená",J620,0)</f>
        <v>0</v>
      </c>
      <c r="BH620" s="142">
        <f>IF(N620="sníž. přenesená",J620,0)</f>
        <v>0</v>
      </c>
      <c r="BI620" s="142">
        <f>IF(N620="nulová",J620,0)</f>
        <v>0</v>
      </c>
      <c r="BJ620" s="16" t="s">
        <v>79</v>
      </c>
      <c r="BK620" s="142">
        <f>ROUND(I620*H620,2)</f>
        <v>0</v>
      </c>
      <c r="BL620" s="16" t="s">
        <v>311</v>
      </c>
      <c r="BM620" s="141" t="s">
        <v>1084</v>
      </c>
    </row>
    <row r="621" spans="2:47" s="1" customFormat="1" ht="10.2">
      <c r="B621" s="31"/>
      <c r="D621" s="143" t="s">
        <v>219</v>
      </c>
      <c r="F621" s="144" t="s">
        <v>1083</v>
      </c>
      <c r="I621" s="145"/>
      <c r="L621" s="31"/>
      <c r="M621" s="146"/>
      <c r="T621" s="52"/>
      <c r="AT621" s="16" t="s">
        <v>219</v>
      </c>
      <c r="AU621" s="16" t="s">
        <v>81</v>
      </c>
    </row>
    <row r="622" spans="2:65" s="1" customFormat="1" ht="24.15" customHeight="1">
      <c r="B622" s="31"/>
      <c r="C622" s="130" t="s">
        <v>1085</v>
      </c>
      <c r="D622" s="130" t="s">
        <v>212</v>
      </c>
      <c r="E622" s="131" t="s">
        <v>1086</v>
      </c>
      <c r="F622" s="132" t="s">
        <v>1087</v>
      </c>
      <c r="G622" s="133" t="s">
        <v>297</v>
      </c>
      <c r="H622" s="134">
        <v>1</v>
      </c>
      <c r="I622" s="135"/>
      <c r="J622" s="136">
        <f>ROUND(I622*H622,2)</f>
        <v>0</v>
      </c>
      <c r="K622" s="132" t="s">
        <v>216</v>
      </c>
      <c r="L622" s="31"/>
      <c r="M622" s="137" t="s">
        <v>19</v>
      </c>
      <c r="N622" s="138" t="s">
        <v>43</v>
      </c>
      <c r="P622" s="139">
        <f>O622*H622</f>
        <v>0</v>
      </c>
      <c r="Q622" s="139">
        <v>0.00047</v>
      </c>
      <c r="R622" s="139">
        <f>Q622*H622</f>
        <v>0.00047</v>
      </c>
      <c r="S622" s="139">
        <v>0</v>
      </c>
      <c r="T622" s="140">
        <f>S622*H622</f>
        <v>0</v>
      </c>
      <c r="AR622" s="141" t="s">
        <v>311</v>
      </c>
      <c r="AT622" s="141" t="s">
        <v>212</v>
      </c>
      <c r="AU622" s="141" t="s">
        <v>81</v>
      </c>
      <c r="AY622" s="16" t="s">
        <v>210</v>
      </c>
      <c r="BE622" s="142">
        <f>IF(N622="základní",J622,0)</f>
        <v>0</v>
      </c>
      <c r="BF622" s="142">
        <f>IF(N622="snížená",J622,0)</f>
        <v>0</v>
      </c>
      <c r="BG622" s="142">
        <f>IF(N622="zákl. přenesená",J622,0)</f>
        <v>0</v>
      </c>
      <c r="BH622" s="142">
        <f>IF(N622="sníž. přenesená",J622,0)</f>
        <v>0</v>
      </c>
      <c r="BI622" s="142">
        <f>IF(N622="nulová",J622,0)</f>
        <v>0</v>
      </c>
      <c r="BJ622" s="16" t="s">
        <v>79</v>
      </c>
      <c r="BK622" s="142">
        <f>ROUND(I622*H622,2)</f>
        <v>0</v>
      </c>
      <c r="BL622" s="16" t="s">
        <v>311</v>
      </c>
      <c r="BM622" s="141" t="s">
        <v>1088</v>
      </c>
    </row>
    <row r="623" spans="2:47" s="1" customFormat="1" ht="28.8">
      <c r="B623" s="31"/>
      <c r="D623" s="143" t="s">
        <v>219</v>
      </c>
      <c r="F623" s="144" t="s">
        <v>1089</v>
      </c>
      <c r="I623" s="145"/>
      <c r="L623" s="31"/>
      <c r="M623" s="146"/>
      <c r="T623" s="52"/>
      <c r="AT623" s="16" t="s">
        <v>219</v>
      </c>
      <c r="AU623" s="16" t="s">
        <v>81</v>
      </c>
    </row>
    <row r="624" spans="2:47" s="1" customFormat="1" ht="10.2">
      <c r="B624" s="31"/>
      <c r="D624" s="147" t="s">
        <v>221</v>
      </c>
      <c r="F624" s="148" t="s">
        <v>1090</v>
      </c>
      <c r="I624" s="145"/>
      <c r="L624" s="31"/>
      <c r="M624" s="146"/>
      <c r="T624" s="52"/>
      <c r="AT624" s="16" t="s">
        <v>221</v>
      </c>
      <c r="AU624" s="16" t="s">
        <v>81</v>
      </c>
    </row>
    <row r="625" spans="2:65" s="1" customFormat="1" ht="37.8" customHeight="1">
      <c r="B625" s="31"/>
      <c r="C625" s="156" t="s">
        <v>1091</v>
      </c>
      <c r="D625" s="156" t="s">
        <v>240</v>
      </c>
      <c r="E625" s="157" t="s">
        <v>1092</v>
      </c>
      <c r="F625" s="158" t="s">
        <v>1093</v>
      </c>
      <c r="G625" s="159" t="s">
        <v>297</v>
      </c>
      <c r="H625" s="160">
        <v>1</v>
      </c>
      <c r="I625" s="161"/>
      <c r="J625" s="162">
        <f>ROUND(I625*H625,2)</f>
        <v>0</v>
      </c>
      <c r="K625" s="158" t="s">
        <v>216</v>
      </c>
      <c r="L625" s="163"/>
      <c r="M625" s="164" t="s">
        <v>19</v>
      </c>
      <c r="N625" s="165" t="s">
        <v>43</v>
      </c>
      <c r="P625" s="139">
        <f>O625*H625</f>
        <v>0</v>
      </c>
      <c r="Q625" s="139">
        <v>0.016</v>
      </c>
      <c r="R625" s="139">
        <f>Q625*H625</f>
        <v>0.016</v>
      </c>
      <c r="S625" s="139">
        <v>0</v>
      </c>
      <c r="T625" s="140">
        <f>S625*H625</f>
        <v>0</v>
      </c>
      <c r="AR625" s="141" t="s">
        <v>405</v>
      </c>
      <c r="AT625" s="141" t="s">
        <v>240</v>
      </c>
      <c r="AU625" s="141" t="s">
        <v>81</v>
      </c>
      <c r="AY625" s="16" t="s">
        <v>210</v>
      </c>
      <c r="BE625" s="142">
        <f>IF(N625="základní",J625,0)</f>
        <v>0</v>
      </c>
      <c r="BF625" s="142">
        <f>IF(N625="snížená",J625,0)</f>
        <v>0</v>
      </c>
      <c r="BG625" s="142">
        <f>IF(N625="zákl. přenesená",J625,0)</f>
        <v>0</v>
      </c>
      <c r="BH625" s="142">
        <f>IF(N625="sníž. přenesená",J625,0)</f>
        <v>0</v>
      </c>
      <c r="BI625" s="142">
        <f>IF(N625="nulová",J625,0)</f>
        <v>0</v>
      </c>
      <c r="BJ625" s="16" t="s">
        <v>79</v>
      </c>
      <c r="BK625" s="142">
        <f>ROUND(I625*H625,2)</f>
        <v>0</v>
      </c>
      <c r="BL625" s="16" t="s">
        <v>311</v>
      </c>
      <c r="BM625" s="141" t="s">
        <v>1094</v>
      </c>
    </row>
    <row r="626" spans="2:47" s="1" customFormat="1" ht="19.2">
      <c r="B626" s="31"/>
      <c r="D626" s="143" t="s">
        <v>219</v>
      </c>
      <c r="F626" s="144" t="s">
        <v>1093</v>
      </c>
      <c r="I626" s="145"/>
      <c r="L626" s="31"/>
      <c r="M626" s="146"/>
      <c r="T626" s="52"/>
      <c r="AT626" s="16" t="s">
        <v>219</v>
      </c>
      <c r="AU626" s="16" t="s">
        <v>81</v>
      </c>
    </row>
    <row r="627" spans="2:65" s="1" customFormat="1" ht="24.15" customHeight="1">
      <c r="B627" s="31"/>
      <c r="C627" s="130" t="s">
        <v>1095</v>
      </c>
      <c r="D627" s="130" t="s">
        <v>212</v>
      </c>
      <c r="E627" s="131" t="s">
        <v>1096</v>
      </c>
      <c r="F627" s="132" t="s">
        <v>1097</v>
      </c>
      <c r="G627" s="133" t="s">
        <v>269</v>
      </c>
      <c r="H627" s="134">
        <v>3.3</v>
      </c>
      <c r="I627" s="135"/>
      <c r="J627" s="136">
        <f>ROUND(I627*H627,2)</f>
        <v>0</v>
      </c>
      <c r="K627" s="132" t="s">
        <v>216</v>
      </c>
      <c r="L627" s="31"/>
      <c r="M627" s="137" t="s">
        <v>19</v>
      </c>
      <c r="N627" s="138" t="s">
        <v>43</v>
      </c>
      <c r="P627" s="139">
        <f>O627*H627</f>
        <v>0</v>
      </c>
      <c r="Q627" s="139">
        <v>0</v>
      </c>
      <c r="R627" s="139">
        <f>Q627*H627</f>
        <v>0</v>
      </c>
      <c r="S627" s="139">
        <v>0</v>
      </c>
      <c r="T627" s="140">
        <f>S627*H627</f>
        <v>0</v>
      </c>
      <c r="AR627" s="141" t="s">
        <v>311</v>
      </c>
      <c r="AT627" s="141" t="s">
        <v>212</v>
      </c>
      <c r="AU627" s="141" t="s">
        <v>81</v>
      </c>
      <c r="AY627" s="16" t="s">
        <v>210</v>
      </c>
      <c r="BE627" s="142">
        <f>IF(N627="základní",J627,0)</f>
        <v>0</v>
      </c>
      <c r="BF627" s="142">
        <f>IF(N627="snížená",J627,0)</f>
        <v>0</v>
      </c>
      <c r="BG627" s="142">
        <f>IF(N627="zákl. přenesená",J627,0)</f>
        <v>0</v>
      </c>
      <c r="BH627" s="142">
        <f>IF(N627="sníž. přenesená",J627,0)</f>
        <v>0</v>
      </c>
      <c r="BI627" s="142">
        <f>IF(N627="nulová",J627,0)</f>
        <v>0</v>
      </c>
      <c r="BJ627" s="16" t="s">
        <v>79</v>
      </c>
      <c r="BK627" s="142">
        <f>ROUND(I627*H627,2)</f>
        <v>0</v>
      </c>
      <c r="BL627" s="16" t="s">
        <v>311</v>
      </c>
      <c r="BM627" s="141" t="s">
        <v>1098</v>
      </c>
    </row>
    <row r="628" spans="2:47" s="1" customFormat="1" ht="19.2">
      <c r="B628" s="31"/>
      <c r="D628" s="143" t="s">
        <v>219</v>
      </c>
      <c r="F628" s="144" t="s">
        <v>1099</v>
      </c>
      <c r="I628" s="145"/>
      <c r="L628" s="31"/>
      <c r="M628" s="146"/>
      <c r="T628" s="52"/>
      <c r="AT628" s="16" t="s">
        <v>219</v>
      </c>
      <c r="AU628" s="16" t="s">
        <v>81</v>
      </c>
    </row>
    <row r="629" spans="2:47" s="1" customFormat="1" ht="10.2">
      <c r="B629" s="31"/>
      <c r="D629" s="147" t="s">
        <v>221</v>
      </c>
      <c r="F629" s="148" t="s">
        <v>1100</v>
      </c>
      <c r="I629" s="145"/>
      <c r="L629" s="31"/>
      <c r="M629" s="146"/>
      <c r="T629" s="52"/>
      <c r="AT629" s="16" t="s">
        <v>221</v>
      </c>
      <c r="AU629" s="16" t="s">
        <v>81</v>
      </c>
    </row>
    <row r="630" spans="2:51" s="12" customFormat="1" ht="10.2">
      <c r="B630" s="149"/>
      <c r="D630" s="143" t="s">
        <v>223</v>
      </c>
      <c r="E630" s="150" t="s">
        <v>19</v>
      </c>
      <c r="F630" s="151" t="s">
        <v>1101</v>
      </c>
      <c r="H630" s="152">
        <v>3.3</v>
      </c>
      <c r="I630" s="153"/>
      <c r="L630" s="149"/>
      <c r="M630" s="154"/>
      <c r="T630" s="155"/>
      <c r="AT630" s="150" t="s">
        <v>223</v>
      </c>
      <c r="AU630" s="150" t="s">
        <v>81</v>
      </c>
      <c r="AV630" s="12" t="s">
        <v>81</v>
      </c>
      <c r="AW630" s="12" t="s">
        <v>33</v>
      </c>
      <c r="AX630" s="12" t="s">
        <v>79</v>
      </c>
      <c r="AY630" s="150" t="s">
        <v>210</v>
      </c>
    </row>
    <row r="631" spans="2:65" s="1" customFormat="1" ht="24.15" customHeight="1">
      <c r="B631" s="31"/>
      <c r="C631" s="156" t="s">
        <v>1102</v>
      </c>
      <c r="D631" s="156" t="s">
        <v>240</v>
      </c>
      <c r="E631" s="157" t="s">
        <v>1103</v>
      </c>
      <c r="F631" s="158" t="s">
        <v>1104</v>
      </c>
      <c r="G631" s="159" t="s">
        <v>269</v>
      </c>
      <c r="H631" s="160">
        <v>3.3</v>
      </c>
      <c r="I631" s="161"/>
      <c r="J631" s="162">
        <f>ROUND(I631*H631,2)</f>
        <v>0</v>
      </c>
      <c r="K631" s="158" t="s">
        <v>216</v>
      </c>
      <c r="L631" s="163"/>
      <c r="M631" s="164" t="s">
        <v>19</v>
      </c>
      <c r="N631" s="165" t="s">
        <v>43</v>
      </c>
      <c r="P631" s="139">
        <f>O631*H631</f>
        <v>0</v>
      </c>
      <c r="Q631" s="139">
        <v>0.004</v>
      </c>
      <c r="R631" s="139">
        <f>Q631*H631</f>
        <v>0.0132</v>
      </c>
      <c r="S631" s="139">
        <v>0</v>
      </c>
      <c r="T631" s="140">
        <f>S631*H631</f>
        <v>0</v>
      </c>
      <c r="AR631" s="141" t="s">
        <v>405</v>
      </c>
      <c r="AT631" s="141" t="s">
        <v>240</v>
      </c>
      <c r="AU631" s="141" t="s">
        <v>81</v>
      </c>
      <c r="AY631" s="16" t="s">
        <v>210</v>
      </c>
      <c r="BE631" s="142">
        <f>IF(N631="základní",J631,0)</f>
        <v>0</v>
      </c>
      <c r="BF631" s="142">
        <f>IF(N631="snížená",J631,0)</f>
        <v>0</v>
      </c>
      <c r="BG631" s="142">
        <f>IF(N631="zákl. přenesená",J631,0)</f>
        <v>0</v>
      </c>
      <c r="BH631" s="142">
        <f>IF(N631="sníž. přenesená",J631,0)</f>
        <v>0</v>
      </c>
      <c r="BI631" s="142">
        <f>IF(N631="nulová",J631,0)</f>
        <v>0</v>
      </c>
      <c r="BJ631" s="16" t="s">
        <v>79</v>
      </c>
      <c r="BK631" s="142">
        <f>ROUND(I631*H631,2)</f>
        <v>0</v>
      </c>
      <c r="BL631" s="16" t="s">
        <v>311</v>
      </c>
      <c r="BM631" s="141" t="s">
        <v>1105</v>
      </c>
    </row>
    <row r="632" spans="2:47" s="1" customFormat="1" ht="10.2">
      <c r="B632" s="31"/>
      <c r="D632" s="143" t="s">
        <v>219</v>
      </c>
      <c r="F632" s="144" t="s">
        <v>1104</v>
      </c>
      <c r="I632" s="145"/>
      <c r="L632" s="31"/>
      <c r="M632" s="146"/>
      <c r="T632" s="52"/>
      <c r="AT632" s="16" t="s">
        <v>219</v>
      </c>
      <c r="AU632" s="16" t="s">
        <v>81</v>
      </c>
    </row>
    <row r="633" spans="2:65" s="1" customFormat="1" ht="24.15" customHeight="1">
      <c r="B633" s="31"/>
      <c r="C633" s="156" t="s">
        <v>1106</v>
      </c>
      <c r="D633" s="156" t="s">
        <v>240</v>
      </c>
      <c r="E633" s="157" t="s">
        <v>1107</v>
      </c>
      <c r="F633" s="158" t="s">
        <v>1108</v>
      </c>
      <c r="G633" s="159" t="s">
        <v>297</v>
      </c>
      <c r="H633" s="160">
        <v>4</v>
      </c>
      <c r="I633" s="161"/>
      <c r="J633" s="162">
        <f>ROUND(I633*H633,2)</f>
        <v>0</v>
      </c>
      <c r="K633" s="158" t="s">
        <v>216</v>
      </c>
      <c r="L633" s="163"/>
      <c r="M633" s="164" t="s">
        <v>19</v>
      </c>
      <c r="N633" s="165" t="s">
        <v>43</v>
      </c>
      <c r="P633" s="139">
        <f>O633*H633</f>
        <v>0</v>
      </c>
      <c r="Q633" s="139">
        <v>6E-05</v>
      </c>
      <c r="R633" s="139">
        <f>Q633*H633</f>
        <v>0.00024</v>
      </c>
      <c r="S633" s="139">
        <v>0</v>
      </c>
      <c r="T633" s="140">
        <f>S633*H633</f>
        <v>0</v>
      </c>
      <c r="AR633" s="141" t="s">
        <v>405</v>
      </c>
      <c r="AT633" s="141" t="s">
        <v>240</v>
      </c>
      <c r="AU633" s="141" t="s">
        <v>81</v>
      </c>
      <c r="AY633" s="16" t="s">
        <v>210</v>
      </c>
      <c r="BE633" s="142">
        <f>IF(N633="základní",J633,0)</f>
        <v>0</v>
      </c>
      <c r="BF633" s="142">
        <f>IF(N633="snížená",J633,0)</f>
        <v>0</v>
      </c>
      <c r="BG633" s="142">
        <f>IF(N633="zákl. přenesená",J633,0)</f>
        <v>0</v>
      </c>
      <c r="BH633" s="142">
        <f>IF(N633="sníž. přenesená",J633,0)</f>
        <v>0</v>
      </c>
      <c r="BI633" s="142">
        <f>IF(N633="nulová",J633,0)</f>
        <v>0</v>
      </c>
      <c r="BJ633" s="16" t="s">
        <v>79</v>
      </c>
      <c r="BK633" s="142">
        <f>ROUND(I633*H633,2)</f>
        <v>0</v>
      </c>
      <c r="BL633" s="16" t="s">
        <v>311</v>
      </c>
      <c r="BM633" s="141" t="s">
        <v>1109</v>
      </c>
    </row>
    <row r="634" spans="2:47" s="1" customFormat="1" ht="10.2">
      <c r="B634" s="31"/>
      <c r="D634" s="143" t="s">
        <v>219</v>
      </c>
      <c r="F634" s="144" t="s">
        <v>1108</v>
      </c>
      <c r="I634" s="145"/>
      <c r="L634" s="31"/>
      <c r="M634" s="146"/>
      <c r="T634" s="52"/>
      <c r="AT634" s="16" t="s">
        <v>219</v>
      </c>
      <c r="AU634" s="16" t="s">
        <v>81</v>
      </c>
    </row>
    <row r="635" spans="2:65" s="1" customFormat="1" ht="16.5" customHeight="1">
      <c r="B635" s="31"/>
      <c r="C635" s="130" t="s">
        <v>1110</v>
      </c>
      <c r="D635" s="130" t="s">
        <v>212</v>
      </c>
      <c r="E635" s="131" t="s">
        <v>1111</v>
      </c>
      <c r="F635" s="132" t="s">
        <v>1112</v>
      </c>
      <c r="G635" s="133" t="s">
        <v>297</v>
      </c>
      <c r="H635" s="134">
        <v>1</v>
      </c>
      <c r="I635" s="135"/>
      <c r="J635" s="136">
        <f>ROUND(I635*H635,2)</f>
        <v>0</v>
      </c>
      <c r="K635" s="132" t="s">
        <v>19</v>
      </c>
      <c r="L635" s="31"/>
      <c r="M635" s="137" t="s">
        <v>19</v>
      </c>
      <c r="N635" s="138" t="s">
        <v>43</v>
      </c>
      <c r="P635" s="139">
        <f>O635*H635</f>
        <v>0</v>
      </c>
      <c r="Q635" s="139">
        <v>0</v>
      </c>
      <c r="R635" s="139">
        <f>Q635*H635</f>
        <v>0</v>
      </c>
      <c r="S635" s="139">
        <v>0</v>
      </c>
      <c r="T635" s="140">
        <f>S635*H635</f>
        <v>0</v>
      </c>
      <c r="AR635" s="141" t="s">
        <v>311</v>
      </c>
      <c r="AT635" s="141" t="s">
        <v>212</v>
      </c>
      <c r="AU635" s="141" t="s">
        <v>81</v>
      </c>
      <c r="AY635" s="16" t="s">
        <v>210</v>
      </c>
      <c r="BE635" s="142">
        <f>IF(N635="základní",J635,0)</f>
        <v>0</v>
      </c>
      <c r="BF635" s="142">
        <f>IF(N635="snížená",J635,0)</f>
        <v>0</v>
      </c>
      <c r="BG635" s="142">
        <f>IF(N635="zákl. přenesená",J635,0)</f>
        <v>0</v>
      </c>
      <c r="BH635" s="142">
        <f>IF(N635="sníž. přenesená",J635,0)</f>
        <v>0</v>
      </c>
      <c r="BI635" s="142">
        <f>IF(N635="nulová",J635,0)</f>
        <v>0</v>
      </c>
      <c r="BJ635" s="16" t="s">
        <v>79</v>
      </c>
      <c r="BK635" s="142">
        <f>ROUND(I635*H635,2)</f>
        <v>0</v>
      </c>
      <c r="BL635" s="16" t="s">
        <v>311</v>
      </c>
      <c r="BM635" s="141" t="s">
        <v>1113</v>
      </c>
    </row>
    <row r="636" spans="2:47" s="1" customFormat="1" ht="10.2">
      <c r="B636" s="31"/>
      <c r="D636" s="143" t="s">
        <v>219</v>
      </c>
      <c r="F636" s="144" t="s">
        <v>1112</v>
      </c>
      <c r="I636" s="145"/>
      <c r="L636" s="31"/>
      <c r="M636" s="146"/>
      <c r="T636" s="52"/>
      <c r="AT636" s="16" t="s">
        <v>219</v>
      </c>
      <c r="AU636" s="16" t="s">
        <v>81</v>
      </c>
    </row>
    <row r="637" spans="2:47" s="1" customFormat="1" ht="19.2">
      <c r="B637" s="31"/>
      <c r="D637" s="143" t="s">
        <v>315</v>
      </c>
      <c r="F637" s="166" t="s">
        <v>1114</v>
      </c>
      <c r="I637" s="145"/>
      <c r="L637" s="31"/>
      <c r="M637" s="146"/>
      <c r="T637" s="52"/>
      <c r="AT637" s="16" t="s">
        <v>315</v>
      </c>
      <c r="AU637" s="16" t="s">
        <v>81</v>
      </c>
    </row>
    <row r="638" spans="2:65" s="1" customFormat="1" ht="24.15" customHeight="1">
      <c r="B638" s="31"/>
      <c r="C638" s="130" t="s">
        <v>1115</v>
      </c>
      <c r="D638" s="130" t="s">
        <v>212</v>
      </c>
      <c r="E638" s="131" t="s">
        <v>1116</v>
      </c>
      <c r="F638" s="132" t="s">
        <v>1117</v>
      </c>
      <c r="G638" s="133" t="s">
        <v>332</v>
      </c>
      <c r="H638" s="134">
        <v>0.03</v>
      </c>
      <c r="I638" s="135"/>
      <c r="J638" s="136">
        <f>ROUND(I638*H638,2)</f>
        <v>0</v>
      </c>
      <c r="K638" s="132" t="s">
        <v>216</v>
      </c>
      <c r="L638" s="31"/>
      <c r="M638" s="137" t="s">
        <v>19</v>
      </c>
      <c r="N638" s="138" t="s">
        <v>43</v>
      </c>
      <c r="P638" s="139">
        <f>O638*H638</f>
        <v>0</v>
      </c>
      <c r="Q638" s="139">
        <v>0</v>
      </c>
      <c r="R638" s="139">
        <f>Q638*H638</f>
        <v>0</v>
      </c>
      <c r="S638" s="139">
        <v>0</v>
      </c>
      <c r="T638" s="140">
        <f>S638*H638</f>
        <v>0</v>
      </c>
      <c r="AR638" s="141" t="s">
        <v>311</v>
      </c>
      <c r="AT638" s="141" t="s">
        <v>212</v>
      </c>
      <c r="AU638" s="141" t="s">
        <v>81</v>
      </c>
      <c r="AY638" s="16" t="s">
        <v>210</v>
      </c>
      <c r="BE638" s="142">
        <f>IF(N638="základní",J638,0)</f>
        <v>0</v>
      </c>
      <c r="BF638" s="142">
        <f>IF(N638="snížená",J638,0)</f>
        <v>0</v>
      </c>
      <c r="BG638" s="142">
        <f>IF(N638="zákl. přenesená",J638,0)</f>
        <v>0</v>
      </c>
      <c r="BH638" s="142">
        <f>IF(N638="sníž. přenesená",J638,0)</f>
        <v>0</v>
      </c>
      <c r="BI638" s="142">
        <f>IF(N638="nulová",J638,0)</f>
        <v>0</v>
      </c>
      <c r="BJ638" s="16" t="s">
        <v>79</v>
      </c>
      <c r="BK638" s="142">
        <f>ROUND(I638*H638,2)</f>
        <v>0</v>
      </c>
      <c r="BL638" s="16" t="s">
        <v>311</v>
      </c>
      <c r="BM638" s="141" t="s">
        <v>1118</v>
      </c>
    </row>
    <row r="639" spans="2:47" s="1" customFormat="1" ht="28.8">
      <c r="B639" s="31"/>
      <c r="D639" s="143" t="s">
        <v>219</v>
      </c>
      <c r="F639" s="144" t="s">
        <v>1119</v>
      </c>
      <c r="I639" s="145"/>
      <c r="L639" s="31"/>
      <c r="M639" s="146"/>
      <c r="T639" s="52"/>
      <c r="AT639" s="16" t="s">
        <v>219</v>
      </c>
      <c r="AU639" s="16" t="s">
        <v>81</v>
      </c>
    </row>
    <row r="640" spans="2:47" s="1" customFormat="1" ht="10.2">
      <c r="B640" s="31"/>
      <c r="D640" s="147" t="s">
        <v>221</v>
      </c>
      <c r="F640" s="148" t="s">
        <v>1120</v>
      </c>
      <c r="I640" s="145"/>
      <c r="L640" s="31"/>
      <c r="M640" s="146"/>
      <c r="T640" s="52"/>
      <c r="AT640" s="16" t="s">
        <v>221</v>
      </c>
      <c r="AU640" s="16" t="s">
        <v>81</v>
      </c>
    </row>
    <row r="641" spans="2:63" s="11" customFormat="1" ht="22.8" customHeight="1">
      <c r="B641" s="118"/>
      <c r="D641" s="119" t="s">
        <v>71</v>
      </c>
      <c r="E641" s="128" t="s">
        <v>1121</v>
      </c>
      <c r="F641" s="128" t="s">
        <v>1122</v>
      </c>
      <c r="I641" s="121"/>
      <c r="J641" s="129">
        <f>BK641</f>
        <v>0</v>
      </c>
      <c r="L641" s="118"/>
      <c r="M641" s="123"/>
      <c r="P641" s="124">
        <f>SUM(P642:P666)</f>
        <v>0</v>
      </c>
      <c r="R641" s="124">
        <f>SUM(R642:R666)</f>
        <v>0.00096</v>
      </c>
      <c r="T641" s="125">
        <f>SUM(T642:T666)</f>
        <v>0.07182</v>
      </c>
      <c r="AR641" s="119" t="s">
        <v>81</v>
      </c>
      <c r="AT641" s="126" t="s">
        <v>71</v>
      </c>
      <c r="AU641" s="126" t="s">
        <v>79</v>
      </c>
      <c r="AY641" s="119" t="s">
        <v>210</v>
      </c>
      <c r="BK641" s="127">
        <f>SUM(BK642:BK666)</f>
        <v>0</v>
      </c>
    </row>
    <row r="642" spans="2:65" s="1" customFormat="1" ht="16.5" customHeight="1">
      <c r="B642" s="31"/>
      <c r="C642" s="130" t="s">
        <v>1123</v>
      </c>
      <c r="D642" s="130" t="s">
        <v>212</v>
      </c>
      <c r="E642" s="131" t="s">
        <v>1124</v>
      </c>
      <c r="F642" s="132" t="s">
        <v>1125</v>
      </c>
      <c r="G642" s="133" t="s">
        <v>229</v>
      </c>
      <c r="H642" s="134">
        <v>3.726</v>
      </c>
      <c r="I642" s="135"/>
      <c r="J642" s="136">
        <f>ROUND(I642*H642,2)</f>
        <v>0</v>
      </c>
      <c r="K642" s="132" t="s">
        <v>216</v>
      </c>
      <c r="L642" s="31"/>
      <c r="M642" s="137" t="s">
        <v>19</v>
      </c>
      <c r="N642" s="138" t="s">
        <v>43</v>
      </c>
      <c r="P642" s="139">
        <f>O642*H642</f>
        <v>0</v>
      </c>
      <c r="Q642" s="139">
        <v>0</v>
      </c>
      <c r="R642" s="139">
        <f>Q642*H642</f>
        <v>0</v>
      </c>
      <c r="S642" s="139">
        <v>0.018</v>
      </c>
      <c r="T642" s="140">
        <f>S642*H642</f>
        <v>0.06706799999999999</v>
      </c>
      <c r="AR642" s="141" t="s">
        <v>311</v>
      </c>
      <c r="AT642" s="141" t="s">
        <v>212</v>
      </c>
      <c r="AU642" s="141" t="s">
        <v>81</v>
      </c>
      <c r="AY642" s="16" t="s">
        <v>210</v>
      </c>
      <c r="BE642" s="142">
        <f>IF(N642="základní",J642,0)</f>
        <v>0</v>
      </c>
      <c r="BF642" s="142">
        <f>IF(N642="snížená",J642,0)</f>
        <v>0</v>
      </c>
      <c r="BG642" s="142">
        <f>IF(N642="zákl. přenesená",J642,0)</f>
        <v>0</v>
      </c>
      <c r="BH642" s="142">
        <f>IF(N642="sníž. přenesená",J642,0)</f>
        <v>0</v>
      </c>
      <c r="BI642" s="142">
        <f>IF(N642="nulová",J642,0)</f>
        <v>0</v>
      </c>
      <c r="BJ642" s="16" t="s">
        <v>79</v>
      </c>
      <c r="BK642" s="142">
        <f>ROUND(I642*H642,2)</f>
        <v>0</v>
      </c>
      <c r="BL642" s="16" t="s">
        <v>311</v>
      </c>
      <c r="BM642" s="141" t="s">
        <v>1126</v>
      </c>
    </row>
    <row r="643" spans="2:47" s="1" customFormat="1" ht="10.2">
      <c r="B643" s="31"/>
      <c r="D643" s="143" t="s">
        <v>219</v>
      </c>
      <c r="F643" s="144" t="s">
        <v>1127</v>
      </c>
      <c r="I643" s="145"/>
      <c r="L643" s="31"/>
      <c r="M643" s="146"/>
      <c r="T643" s="52"/>
      <c r="AT643" s="16" t="s">
        <v>219</v>
      </c>
      <c r="AU643" s="16" t="s">
        <v>81</v>
      </c>
    </row>
    <row r="644" spans="2:47" s="1" customFormat="1" ht="10.2">
      <c r="B644" s="31"/>
      <c r="D644" s="147" t="s">
        <v>221</v>
      </c>
      <c r="F644" s="148" t="s">
        <v>1128</v>
      </c>
      <c r="I644" s="145"/>
      <c r="L644" s="31"/>
      <c r="M644" s="146"/>
      <c r="T644" s="52"/>
      <c r="AT644" s="16" t="s">
        <v>221</v>
      </c>
      <c r="AU644" s="16" t="s">
        <v>81</v>
      </c>
    </row>
    <row r="645" spans="2:51" s="12" customFormat="1" ht="10.2">
      <c r="B645" s="149"/>
      <c r="D645" s="143" t="s">
        <v>223</v>
      </c>
      <c r="E645" s="150" t="s">
        <v>19</v>
      </c>
      <c r="F645" s="151" t="s">
        <v>1129</v>
      </c>
      <c r="H645" s="152">
        <v>3.726</v>
      </c>
      <c r="I645" s="153"/>
      <c r="L645" s="149"/>
      <c r="M645" s="154"/>
      <c r="T645" s="155"/>
      <c r="AT645" s="150" t="s">
        <v>223</v>
      </c>
      <c r="AU645" s="150" t="s">
        <v>81</v>
      </c>
      <c r="AV645" s="12" t="s">
        <v>81</v>
      </c>
      <c r="AW645" s="12" t="s">
        <v>33</v>
      </c>
      <c r="AX645" s="12" t="s">
        <v>79</v>
      </c>
      <c r="AY645" s="150" t="s">
        <v>210</v>
      </c>
    </row>
    <row r="646" spans="2:65" s="1" customFormat="1" ht="21.75" customHeight="1">
      <c r="B646" s="31"/>
      <c r="C646" s="130" t="s">
        <v>1130</v>
      </c>
      <c r="D646" s="130" t="s">
        <v>212</v>
      </c>
      <c r="E646" s="131" t="s">
        <v>1131</v>
      </c>
      <c r="F646" s="132" t="s">
        <v>1132</v>
      </c>
      <c r="G646" s="133" t="s">
        <v>297</v>
      </c>
      <c r="H646" s="134">
        <v>3</v>
      </c>
      <c r="I646" s="135"/>
      <c r="J646" s="136">
        <f>ROUND(I646*H646,2)</f>
        <v>0</v>
      </c>
      <c r="K646" s="132" t="s">
        <v>216</v>
      </c>
      <c r="L646" s="31"/>
      <c r="M646" s="137" t="s">
        <v>19</v>
      </c>
      <c r="N646" s="138" t="s">
        <v>43</v>
      </c>
      <c r="P646" s="139">
        <f>O646*H646</f>
        <v>0</v>
      </c>
      <c r="Q646" s="139">
        <v>0</v>
      </c>
      <c r="R646" s="139">
        <f>Q646*H646</f>
        <v>0</v>
      </c>
      <c r="S646" s="139">
        <v>0</v>
      </c>
      <c r="T646" s="140">
        <f>S646*H646</f>
        <v>0</v>
      </c>
      <c r="AR646" s="141" t="s">
        <v>311</v>
      </c>
      <c r="AT646" s="141" t="s">
        <v>212</v>
      </c>
      <c r="AU646" s="141" t="s">
        <v>81</v>
      </c>
      <c r="AY646" s="16" t="s">
        <v>210</v>
      </c>
      <c r="BE646" s="142">
        <f>IF(N646="základní",J646,0)</f>
        <v>0</v>
      </c>
      <c r="BF646" s="142">
        <f>IF(N646="snížená",J646,0)</f>
        <v>0</v>
      </c>
      <c r="BG646" s="142">
        <f>IF(N646="zákl. přenesená",J646,0)</f>
        <v>0</v>
      </c>
      <c r="BH646" s="142">
        <f>IF(N646="sníž. přenesená",J646,0)</f>
        <v>0</v>
      </c>
      <c r="BI646" s="142">
        <f>IF(N646="nulová",J646,0)</f>
        <v>0</v>
      </c>
      <c r="BJ646" s="16" t="s">
        <v>79</v>
      </c>
      <c r="BK646" s="142">
        <f>ROUND(I646*H646,2)</f>
        <v>0</v>
      </c>
      <c r="BL646" s="16" t="s">
        <v>311</v>
      </c>
      <c r="BM646" s="141" t="s">
        <v>1133</v>
      </c>
    </row>
    <row r="647" spans="2:47" s="1" customFormat="1" ht="10.2">
      <c r="B647" s="31"/>
      <c r="D647" s="143" t="s">
        <v>219</v>
      </c>
      <c r="F647" s="144" t="s">
        <v>1134</v>
      </c>
      <c r="I647" s="145"/>
      <c r="L647" s="31"/>
      <c r="M647" s="146"/>
      <c r="T647" s="52"/>
      <c r="AT647" s="16" t="s">
        <v>219</v>
      </c>
      <c r="AU647" s="16" t="s">
        <v>81</v>
      </c>
    </row>
    <row r="648" spans="2:47" s="1" customFormat="1" ht="10.2">
      <c r="B648" s="31"/>
      <c r="D648" s="147" t="s">
        <v>221</v>
      </c>
      <c r="F648" s="148" t="s">
        <v>1135</v>
      </c>
      <c r="I648" s="145"/>
      <c r="L648" s="31"/>
      <c r="M648" s="146"/>
      <c r="T648" s="52"/>
      <c r="AT648" s="16" t="s">
        <v>221</v>
      </c>
      <c r="AU648" s="16" t="s">
        <v>81</v>
      </c>
    </row>
    <row r="649" spans="2:65" s="1" customFormat="1" ht="24.15" customHeight="1">
      <c r="B649" s="31"/>
      <c r="C649" s="156" t="s">
        <v>1136</v>
      </c>
      <c r="D649" s="156" t="s">
        <v>240</v>
      </c>
      <c r="E649" s="157" t="s">
        <v>1137</v>
      </c>
      <c r="F649" s="158" t="s">
        <v>1138</v>
      </c>
      <c r="G649" s="159" t="s">
        <v>297</v>
      </c>
      <c r="H649" s="160">
        <v>3</v>
      </c>
      <c r="I649" s="161"/>
      <c r="J649" s="162">
        <f>ROUND(I649*H649,2)</f>
        <v>0</v>
      </c>
      <c r="K649" s="158" t="s">
        <v>19</v>
      </c>
      <c r="L649" s="163"/>
      <c r="M649" s="164" t="s">
        <v>19</v>
      </c>
      <c r="N649" s="165" t="s">
        <v>43</v>
      </c>
      <c r="P649" s="139">
        <f>O649*H649</f>
        <v>0</v>
      </c>
      <c r="Q649" s="139">
        <v>0</v>
      </c>
      <c r="R649" s="139">
        <f>Q649*H649</f>
        <v>0</v>
      </c>
      <c r="S649" s="139">
        <v>0</v>
      </c>
      <c r="T649" s="140">
        <f>S649*H649</f>
        <v>0</v>
      </c>
      <c r="AR649" s="141" t="s">
        <v>405</v>
      </c>
      <c r="AT649" s="141" t="s">
        <v>240</v>
      </c>
      <c r="AU649" s="141" t="s">
        <v>81</v>
      </c>
      <c r="AY649" s="16" t="s">
        <v>210</v>
      </c>
      <c r="BE649" s="142">
        <f>IF(N649="základní",J649,0)</f>
        <v>0</v>
      </c>
      <c r="BF649" s="142">
        <f>IF(N649="snížená",J649,0)</f>
        <v>0</v>
      </c>
      <c r="BG649" s="142">
        <f>IF(N649="zákl. přenesená",J649,0)</f>
        <v>0</v>
      </c>
      <c r="BH649" s="142">
        <f>IF(N649="sníž. přenesená",J649,0)</f>
        <v>0</v>
      </c>
      <c r="BI649" s="142">
        <f>IF(N649="nulová",J649,0)</f>
        <v>0</v>
      </c>
      <c r="BJ649" s="16" t="s">
        <v>79</v>
      </c>
      <c r="BK649" s="142">
        <f>ROUND(I649*H649,2)</f>
        <v>0</v>
      </c>
      <c r="BL649" s="16" t="s">
        <v>311</v>
      </c>
      <c r="BM649" s="141" t="s">
        <v>1139</v>
      </c>
    </row>
    <row r="650" spans="2:47" s="1" customFormat="1" ht="10.2">
      <c r="B650" s="31"/>
      <c r="D650" s="143" t="s">
        <v>219</v>
      </c>
      <c r="F650" s="144" t="s">
        <v>1138</v>
      </c>
      <c r="I650" s="145"/>
      <c r="L650" s="31"/>
      <c r="M650" s="146"/>
      <c r="T650" s="52"/>
      <c r="AT650" s="16" t="s">
        <v>219</v>
      </c>
      <c r="AU650" s="16" t="s">
        <v>81</v>
      </c>
    </row>
    <row r="651" spans="2:65" s="1" customFormat="1" ht="16.5" customHeight="1">
      <c r="B651" s="31"/>
      <c r="C651" s="130" t="s">
        <v>1140</v>
      </c>
      <c r="D651" s="130" t="s">
        <v>212</v>
      </c>
      <c r="E651" s="131" t="s">
        <v>1141</v>
      </c>
      <c r="F651" s="132" t="s">
        <v>19</v>
      </c>
      <c r="G651" s="133" t="s">
        <v>297</v>
      </c>
      <c r="H651" s="134">
        <v>1</v>
      </c>
      <c r="I651" s="135"/>
      <c r="J651" s="136">
        <f>ROUND(I651*H651,2)</f>
        <v>0</v>
      </c>
      <c r="K651" s="132" t="s">
        <v>19</v>
      </c>
      <c r="L651" s="31"/>
      <c r="M651" s="137" t="s">
        <v>19</v>
      </c>
      <c r="N651" s="138" t="s">
        <v>43</v>
      </c>
      <c r="P651" s="139">
        <f>O651*H651</f>
        <v>0</v>
      </c>
      <c r="Q651" s="139">
        <v>0</v>
      </c>
      <c r="R651" s="139">
        <f>Q651*H651</f>
        <v>0</v>
      </c>
      <c r="S651" s="139">
        <v>0</v>
      </c>
      <c r="T651" s="140">
        <f>S651*H651</f>
        <v>0</v>
      </c>
      <c r="AR651" s="141" t="s">
        <v>311</v>
      </c>
      <c r="AT651" s="141" t="s">
        <v>212</v>
      </c>
      <c r="AU651" s="141" t="s">
        <v>81</v>
      </c>
      <c r="AY651" s="16" t="s">
        <v>210</v>
      </c>
      <c r="BE651" s="142">
        <f>IF(N651="základní",J651,0)</f>
        <v>0</v>
      </c>
      <c r="BF651" s="142">
        <f>IF(N651="snížená",J651,0)</f>
        <v>0</v>
      </c>
      <c r="BG651" s="142">
        <f>IF(N651="zákl. přenesená",J651,0)</f>
        <v>0</v>
      </c>
      <c r="BH651" s="142">
        <f>IF(N651="sníž. přenesená",J651,0)</f>
        <v>0</v>
      </c>
      <c r="BI651" s="142">
        <f>IF(N651="nulová",J651,0)</f>
        <v>0</v>
      </c>
      <c r="BJ651" s="16" t="s">
        <v>79</v>
      </c>
      <c r="BK651" s="142">
        <f>ROUND(I651*H651,2)</f>
        <v>0</v>
      </c>
      <c r="BL651" s="16" t="s">
        <v>311</v>
      </c>
      <c r="BM651" s="141" t="s">
        <v>1142</v>
      </c>
    </row>
    <row r="652" spans="2:47" s="1" customFormat="1" ht="10.2">
      <c r="B652" s="31"/>
      <c r="D652" s="143" t="s">
        <v>219</v>
      </c>
      <c r="F652" s="144" t="s">
        <v>1143</v>
      </c>
      <c r="I652" s="145"/>
      <c r="L652" s="31"/>
      <c r="M652" s="146"/>
      <c r="T652" s="52"/>
      <c r="AT652" s="16" t="s">
        <v>219</v>
      </c>
      <c r="AU652" s="16" t="s">
        <v>81</v>
      </c>
    </row>
    <row r="653" spans="2:65" s="1" customFormat="1" ht="16.5" customHeight="1">
      <c r="B653" s="31"/>
      <c r="C653" s="130" t="s">
        <v>1144</v>
      </c>
      <c r="D653" s="130" t="s">
        <v>212</v>
      </c>
      <c r="E653" s="131" t="s">
        <v>1145</v>
      </c>
      <c r="F653" s="132" t="s">
        <v>1146</v>
      </c>
      <c r="G653" s="133" t="s">
        <v>269</v>
      </c>
      <c r="H653" s="134">
        <v>47.52</v>
      </c>
      <c r="I653" s="135"/>
      <c r="J653" s="136">
        <f>ROUND(I653*H653,2)</f>
        <v>0</v>
      </c>
      <c r="K653" s="132" t="s">
        <v>216</v>
      </c>
      <c r="L653" s="31"/>
      <c r="M653" s="137" t="s">
        <v>19</v>
      </c>
      <c r="N653" s="138" t="s">
        <v>43</v>
      </c>
      <c r="P653" s="139">
        <f>O653*H653</f>
        <v>0</v>
      </c>
      <c r="Q653" s="139">
        <v>0</v>
      </c>
      <c r="R653" s="139">
        <f>Q653*H653</f>
        <v>0</v>
      </c>
      <c r="S653" s="139">
        <v>0.0001</v>
      </c>
      <c r="T653" s="140">
        <f>S653*H653</f>
        <v>0.004752</v>
      </c>
      <c r="AR653" s="141" t="s">
        <v>311</v>
      </c>
      <c r="AT653" s="141" t="s">
        <v>212</v>
      </c>
      <c r="AU653" s="141" t="s">
        <v>81</v>
      </c>
      <c r="AY653" s="16" t="s">
        <v>210</v>
      </c>
      <c r="BE653" s="142">
        <f>IF(N653="základní",J653,0)</f>
        <v>0</v>
      </c>
      <c r="BF653" s="142">
        <f>IF(N653="snížená",J653,0)</f>
        <v>0</v>
      </c>
      <c r="BG653" s="142">
        <f>IF(N653="zákl. přenesená",J653,0)</f>
        <v>0</v>
      </c>
      <c r="BH653" s="142">
        <f>IF(N653="sníž. přenesená",J653,0)</f>
        <v>0</v>
      </c>
      <c r="BI653" s="142">
        <f>IF(N653="nulová",J653,0)</f>
        <v>0</v>
      </c>
      <c r="BJ653" s="16" t="s">
        <v>79</v>
      </c>
      <c r="BK653" s="142">
        <f>ROUND(I653*H653,2)</f>
        <v>0</v>
      </c>
      <c r="BL653" s="16" t="s">
        <v>311</v>
      </c>
      <c r="BM653" s="141" t="s">
        <v>1147</v>
      </c>
    </row>
    <row r="654" spans="2:47" s="1" customFormat="1" ht="10.2">
      <c r="B654" s="31"/>
      <c r="D654" s="143" t="s">
        <v>219</v>
      </c>
      <c r="F654" s="144" t="s">
        <v>1148</v>
      </c>
      <c r="I654" s="145"/>
      <c r="L654" s="31"/>
      <c r="M654" s="146"/>
      <c r="T654" s="52"/>
      <c r="AT654" s="16" t="s">
        <v>219</v>
      </c>
      <c r="AU654" s="16" t="s">
        <v>81</v>
      </c>
    </row>
    <row r="655" spans="2:47" s="1" customFormat="1" ht="10.2">
      <c r="B655" s="31"/>
      <c r="D655" s="147" t="s">
        <v>221</v>
      </c>
      <c r="F655" s="148" t="s">
        <v>1149</v>
      </c>
      <c r="I655" s="145"/>
      <c r="L655" s="31"/>
      <c r="M655" s="146"/>
      <c r="T655" s="52"/>
      <c r="AT655" s="16" t="s">
        <v>221</v>
      </c>
      <c r="AU655" s="16" t="s">
        <v>81</v>
      </c>
    </row>
    <row r="656" spans="2:51" s="12" customFormat="1" ht="10.2">
      <c r="B656" s="149"/>
      <c r="D656" s="143" t="s">
        <v>223</v>
      </c>
      <c r="E656" s="150" t="s">
        <v>19</v>
      </c>
      <c r="F656" s="151" t="s">
        <v>1150</v>
      </c>
      <c r="H656" s="152">
        <v>27</v>
      </c>
      <c r="I656" s="153"/>
      <c r="L656" s="149"/>
      <c r="M656" s="154"/>
      <c r="T656" s="155"/>
      <c r="AT656" s="150" t="s">
        <v>223</v>
      </c>
      <c r="AU656" s="150" t="s">
        <v>81</v>
      </c>
      <c r="AV656" s="12" t="s">
        <v>81</v>
      </c>
      <c r="AW656" s="12" t="s">
        <v>33</v>
      </c>
      <c r="AX656" s="12" t="s">
        <v>72</v>
      </c>
      <c r="AY656" s="150" t="s">
        <v>210</v>
      </c>
    </row>
    <row r="657" spans="2:51" s="12" customFormat="1" ht="10.2">
      <c r="B657" s="149"/>
      <c r="D657" s="143" t="s">
        <v>223</v>
      </c>
      <c r="E657" s="150" t="s">
        <v>19</v>
      </c>
      <c r="F657" s="151" t="s">
        <v>1151</v>
      </c>
      <c r="H657" s="152">
        <v>5.86</v>
      </c>
      <c r="I657" s="153"/>
      <c r="L657" s="149"/>
      <c r="M657" s="154"/>
      <c r="T657" s="155"/>
      <c r="AT657" s="150" t="s">
        <v>223</v>
      </c>
      <c r="AU657" s="150" t="s">
        <v>81</v>
      </c>
      <c r="AV657" s="12" t="s">
        <v>81</v>
      </c>
      <c r="AW657" s="12" t="s">
        <v>33</v>
      </c>
      <c r="AX657" s="12" t="s">
        <v>72</v>
      </c>
      <c r="AY657" s="150" t="s">
        <v>210</v>
      </c>
    </row>
    <row r="658" spans="2:51" s="12" customFormat="1" ht="10.2">
      <c r="B658" s="149"/>
      <c r="D658" s="143" t="s">
        <v>223</v>
      </c>
      <c r="E658" s="150" t="s">
        <v>19</v>
      </c>
      <c r="F658" s="151" t="s">
        <v>1152</v>
      </c>
      <c r="H658" s="152">
        <v>7.66</v>
      </c>
      <c r="I658" s="153"/>
      <c r="L658" s="149"/>
      <c r="M658" s="154"/>
      <c r="T658" s="155"/>
      <c r="AT658" s="150" t="s">
        <v>223</v>
      </c>
      <c r="AU658" s="150" t="s">
        <v>81</v>
      </c>
      <c r="AV658" s="12" t="s">
        <v>81</v>
      </c>
      <c r="AW658" s="12" t="s">
        <v>33</v>
      </c>
      <c r="AX658" s="12" t="s">
        <v>72</v>
      </c>
      <c r="AY658" s="150" t="s">
        <v>210</v>
      </c>
    </row>
    <row r="659" spans="2:51" s="12" customFormat="1" ht="10.2">
      <c r="B659" s="149"/>
      <c r="D659" s="143" t="s">
        <v>223</v>
      </c>
      <c r="E659" s="150" t="s">
        <v>19</v>
      </c>
      <c r="F659" s="151" t="s">
        <v>1153</v>
      </c>
      <c r="H659" s="152">
        <v>7</v>
      </c>
      <c r="I659" s="153"/>
      <c r="L659" s="149"/>
      <c r="M659" s="154"/>
      <c r="T659" s="155"/>
      <c r="AT659" s="150" t="s">
        <v>223</v>
      </c>
      <c r="AU659" s="150" t="s">
        <v>81</v>
      </c>
      <c r="AV659" s="12" t="s">
        <v>81</v>
      </c>
      <c r="AW659" s="12" t="s">
        <v>33</v>
      </c>
      <c r="AX659" s="12" t="s">
        <v>72</v>
      </c>
      <c r="AY659" s="150" t="s">
        <v>210</v>
      </c>
    </row>
    <row r="660" spans="2:51" s="13" customFormat="1" ht="10.2">
      <c r="B660" s="167"/>
      <c r="D660" s="143" t="s">
        <v>223</v>
      </c>
      <c r="E660" s="168" t="s">
        <v>19</v>
      </c>
      <c r="F660" s="169" t="s">
        <v>326</v>
      </c>
      <c r="H660" s="170">
        <v>47.519999999999996</v>
      </c>
      <c r="I660" s="171"/>
      <c r="L660" s="167"/>
      <c r="M660" s="172"/>
      <c r="T660" s="173"/>
      <c r="AT660" s="168" t="s">
        <v>223</v>
      </c>
      <c r="AU660" s="168" t="s">
        <v>81</v>
      </c>
      <c r="AV660" s="13" t="s">
        <v>217</v>
      </c>
      <c r="AW660" s="13" t="s">
        <v>33</v>
      </c>
      <c r="AX660" s="13" t="s">
        <v>79</v>
      </c>
      <c r="AY660" s="168" t="s">
        <v>210</v>
      </c>
    </row>
    <row r="661" spans="2:65" s="1" customFormat="1" ht="24.15" customHeight="1">
      <c r="B661" s="31"/>
      <c r="C661" s="130" t="s">
        <v>1154</v>
      </c>
      <c r="D661" s="130" t="s">
        <v>212</v>
      </c>
      <c r="E661" s="131" t="s">
        <v>1155</v>
      </c>
      <c r="F661" s="132" t="s">
        <v>1156</v>
      </c>
      <c r="G661" s="133" t="s">
        <v>297</v>
      </c>
      <c r="H661" s="134">
        <v>4</v>
      </c>
      <c r="I661" s="135"/>
      <c r="J661" s="136">
        <f>ROUND(I661*H661,2)</f>
        <v>0</v>
      </c>
      <c r="K661" s="132" t="s">
        <v>19</v>
      </c>
      <c r="L661" s="31"/>
      <c r="M661" s="137" t="s">
        <v>19</v>
      </c>
      <c r="N661" s="138" t="s">
        <v>43</v>
      </c>
      <c r="P661" s="139">
        <f>O661*H661</f>
        <v>0</v>
      </c>
      <c r="Q661" s="139">
        <v>0.00024</v>
      </c>
      <c r="R661" s="139">
        <f>Q661*H661</f>
        <v>0.00096</v>
      </c>
      <c r="S661" s="139">
        <v>0</v>
      </c>
      <c r="T661" s="140">
        <f>S661*H661</f>
        <v>0</v>
      </c>
      <c r="AR661" s="141" t="s">
        <v>311</v>
      </c>
      <c r="AT661" s="141" t="s">
        <v>212</v>
      </c>
      <c r="AU661" s="141" t="s">
        <v>81</v>
      </c>
      <c r="AY661" s="16" t="s">
        <v>210</v>
      </c>
      <c r="BE661" s="142">
        <f>IF(N661="základní",J661,0)</f>
        <v>0</v>
      </c>
      <c r="BF661" s="142">
        <f>IF(N661="snížená",J661,0)</f>
        <v>0</v>
      </c>
      <c r="BG661" s="142">
        <f>IF(N661="zákl. přenesená",J661,0)</f>
        <v>0</v>
      </c>
      <c r="BH661" s="142">
        <f>IF(N661="sníž. přenesená",J661,0)</f>
        <v>0</v>
      </c>
      <c r="BI661" s="142">
        <f>IF(N661="nulová",J661,0)</f>
        <v>0</v>
      </c>
      <c r="BJ661" s="16" t="s">
        <v>79</v>
      </c>
      <c r="BK661" s="142">
        <f>ROUND(I661*H661,2)</f>
        <v>0</v>
      </c>
      <c r="BL661" s="16" t="s">
        <v>311</v>
      </c>
      <c r="BM661" s="141" t="s">
        <v>1157</v>
      </c>
    </row>
    <row r="662" spans="2:47" s="1" customFormat="1" ht="10.2">
      <c r="B662" s="31"/>
      <c r="D662" s="143" t="s">
        <v>219</v>
      </c>
      <c r="F662" s="144" t="s">
        <v>1158</v>
      </c>
      <c r="I662" s="145"/>
      <c r="L662" s="31"/>
      <c r="M662" s="146"/>
      <c r="T662" s="52"/>
      <c r="AT662" s="16" t="s">
        <v>219</v>
      </c>
      <c r="AU662" s="16" t="s">
        <v>81</v>
      </c>
    </row>
    <row r="663" spans="2:47" s="1" customFormat="1" ht="19.2">
      <c r="B663" s="31"/>
      <c r="D663" s="143" t="s">
        <v>315</v>
      </c>
      <c r="F663" s="166" t="s">
        <v>1159</v>
      </c>
      <c r="I663" s="145"/>
      <c r="L663" s="31"/>
      <c r="M663" s="146"/>
      <c r="T663" s="52"/>
      <c r="AT663" s="16" t="s">
        <v>315</v>
      </c>
      <c r="AU663" s="16" t="s">
        <v>81</v>
      </c>
    </row>
    <row r="664" spans="2:65" s="1" customFormat="1" ht="24.15" customHeight="1">
      <c r="B664" s="31"/>
      <c r="C664" s="130" t="s">
        <v>1160</v>
      </c>
      <c r="D664" s="130" t="s">
        <v>212</v>
      </c>
      <c r="E664" s="131" t="s">
        <v>1161</v>
      </c>
      <c r="F664" s="132" t="s">
        <v>1162</v>
      </c>
      <c r="G664" s="133" t="s">
        <v>332</v>
      </c>
      <c r="H664" s="134">
        <v>0.001</v>
      </c>
      <c r="I664" s="135"/>
      <c r="J664" s="136">
        <f>ROUND(I664*H664,2)</f>
        <v>0</v>
      </c>
      <c r="K664" s="132" t="s">
        <v>216</v>
      </c>
      <c r="L664" s="31"/>
      <c r="M664" s="137" t="s">
        <v>19</v>
      </c>
      <c r="N664" s="138" t="s">
        <v>43</v>
      </c>
      <c r="P664" s="139">
        <f>O664*H664</f>
        <v>0</v>
      </c>
      <c r="Q664" s="139">
        <v>0</v>
      </c>
      <c r="R664" s="139">
        <f>Q664*H664</f>
        <v>0</v>
      </c>
      <c r="S664" s="139">
        <v>0</v>
      </c>
      <c r="T664" s="140">
        <f>S664*H664</f>
        <v>0</v>
      </c>
      <c r="AR664" s="141" t="s">
        <v>311</v>
      </c>
      <c r="AT664" s="141" t="s">
        <v>212</v>
      </c>
      <c r="AU664" s="141" t="s">
        <v>81</v>
      </c>
      <c r="AY664" s="16" t="s">
        <v>210</v>
      </c>
      <c r="BE664" s="142">
        <f>IF(N664="základní",J664,0)</f>
        <v>0</v>
      </c>
      <c r="BF664" s="142">
        <f>IF(N664="snížená",J664,0)</f>
        <v>0</v>
      </c>
      <c r="BG664" s="142">
        <f>IF(N664="zákl. přenesená",J664,0)</f>
        <v>0</v>
      </c>
      <c r="BH664" s="142">
        <f>IF(N664="sníž. přenesená",J664,0)</f>
        <v>0</v>
      </c>
      <c r="BI664" s="142">
        <f>IF(N664="nulová",J664,0)</f>
        <v>0</v>
      </c>
      <c r="BJ664" s="16" t="s">
        <v>79</v>
      </c>
      <c r="BK664" s="142">
        <f>ROUND(I664*H664,2)</f>
        <v>0</v>
      </c>
      <c r="BL664" s="16" t="s">
        <v>311</v>
      </c>
      <c r="BM664" s="141" t="s">
        <v>1163</v>
      </c>
    </row>
    <row r="665" spans="2:47" s="1" customFormat="1" ht="28.8">
      <c r="B665" s="31"/>
      <c r="D665" s="143" t="s">
        <v>219</v>
      </c>
      <c r="F665" s="144" t="s">
        <v>1164</v>
      </c>
      <c r="I665" s="145"/>
      <c r="L665" s="31"/>
      <c r="M665" s="146"/>
      <c r="T665" s="52"/>
      <c r="AT665" s="16" t="s">
        <v>219</v>
      </c>
      <c r="AU665" s="16" t="s">
        <v>81</v>
      </c>
    </row>
    <row r="666" spans="2:47" s="1" customFormat="1" ht="10.2">
      <c r="B666" s="31"/>
      <c r="D666" s="147" t="s">
        <v>221</v>
      </c>
      <c r="F666" s="148" t="s">
        <v>1165</v>
      </c>
      <c r="I666" s="145"/>
      <c r="L666" s="31"/>
      <c r="M666" s="146"/>
      <c r="T666" s="52"/>
      <c r="AT666" s="16" t="s">
        <v>221</v>
      </c>
      <c r="AU666" s="16" t="s">
        <v>81</v>
      </c>
    </row>
    <row r="667" spans="2:63" s="11" customFormat="1" ht="22.8" customHeight="1">
      <c r="B667" s="118"/>
      <c r="D667" s="119" t="s">
        <v>71</v>
      </c>
      <c r="E667" s="128" t="s">
        <v>1166</v>
      </c>
      <c r="F667" s="128" t="s">
        <v>1167</v>
      </c>
      <c r="I667" s="121"/>
      <c r="J667" s="129">
        <f>BK667</f>
        <v>0</v>
      </c>
      <c r="L667" s="118"/>
      <c r="M667" s="123"/>
      <c r="P667" s="124">
        <f>SUM(P668:P698)</f>
        <v>0</v>
      </c>
      <c r="R667" s="124">
        <f>SUM(R668:R698)</f>
        <v>0.8378829999999999</v>
      </c>
      <c r="T667" s="125">
        <f>SUM(T668:T698)</f>
        <v>4.010845</v>
      </c>
      <c r="AR667" s="119" t="s">
        <v>81</v>
      </c>
      <c r="AT667" s="126" t="s">
        <v>71</v>
      </c>
      <c r="AU667" s="126" t="s">
        <v>79</v>
      </c>
      <c r="AY667" s="119" t="s">
        <v>210</v>
      </c>
      <c r="BK667" s="127">
        <f>SUM(BK668:BK698)</f>
        <v>0</v>
      </c>
    </row>
    <row r="668" spans="2:65" s="1" customFormat="1" ht="16.5" customHeight="1">
      <c r="B668" s="31"/>
      <c r="C668" s="130" t="s">
        <v>1168</v>
      </c>
      <c r="D668" s="130" t="s">
        <v>212</v>
      </c>
      <c r="E668" s="131" t="s">
        <v>1169</v>
      </c>
      <c r="F668" s="132" t="s">
        <v>1170</v>
      </c>
      <c r="G668" s="133" t="s">
        <v>229</v>
      </c>
      <c r="H668" s="134">
        <v>15.7</v>
      </c>
      <c r="I668" s="135"/>
      <c r="J668" s="136">
        <f>ROUND(I668*H668,2)</f>
        <v>0</v>
      </c>
      <c r="K668" s="132" t="s">
        <v>216</v>
      </c>
      <c r="L668" s="31"/>
      <c r="M668" s="137" t="s">
        <v>19</v>
      </c>
      <c r="N668" s="138" t="s">
        <v>43</v>
      </c>
      <c r="P668" s="139">
        <f>O668*H668</f>
        <v>0</v>
      </c>
      <c r="Q668" s="139">
        <v>0</v>
      </c>
      <c r="R668" s="139">
        <f>Q668*H668</f>
        <v>0</v>
      </c>
      <c r="S668" s="139">
        <v>0</v>
      </c>
      <c r="T668" s="140">
        <f>S668*H668</f>
        <v>0</v>
      </c>
      <c r="AR668" s="141" t="s">
        <v>311</v>
      </c>
      <c r="AT668" s="141" t="s">
        <v>212</v>
      </c>
      <c r="AU668" s="141" t="s">
        <v>81</v>
      </c>
      <c r="AY668" s="16" t="s">
        <v>210</v>
      </c>
      <c r="BE668" s="142">
        <f>IF(N668="základní",J668,0)</f>
        <v>0</v>
      </c>
      <c r="BF668" s="142">
        <f>IF(N668="snížená",J668,0)</f>
        <v>0</v>
      </c>
      <c r="BG668" s="142">
        <f>IF(N668="zákl. přenesená",J668,0)</f>
        <v>0</v>
      </c>
      <c r="BH668" s="142">
        <f>IF(N668="sníž. přenesená",J668,0)</f>
        <v>0</v>
      </c>
      <c r="BI668" s="142">
        <f>IF(N668="nulová",J668,0)</f>
        <v>0</v>
      </c>
      <c r="BJ668" s="16" t="s">
        <v>79</v>
      </c>
      <c r="BK668" s="142">
        <f>ROUND(I668*H668,2)</f>
        <v>0</v>
      </c>
      <c r="BL668" s="16" t="s">
        <v>311</v>
      </c>
      <c r="BM668" s="141" t="s">
        <v>1171</v>
      </c>
    </row>
    <row r="669" spans="2:47" s="1" customFormat="1" ht="10.2">
      <c r="B669" s="31"/>
      <c r="D669" s="143" t="s">
        <v>219</v>
      </c>
      <c r="F669" s="144" t="s">
        <v>1172</v>
      </c>
      <c r="I669" s="145"/>
      <c r="L669" s="31"/>
      <c r="M669" s="146"/>
      <c r="T669" s="52"/>
      <c r="AT669" s="16" t="s">
        <v>219</v>
      </c>
      <c r="AU669" s="16" t="s">
        <v>81</v>
      </c>
    </row>
    <row r="670" spans="2:47" s="1" customFormat="1" ht="10.2">
      <c r="B670" s="31"/>
      <c r="D670" s="147" t="s">
        <v>221</v>
      </c>
      <c r="F670" s="148" t="s">
        <v>1173</v>
      </c>
      <c r="I670" s="145"/>
      <c r="L670" s="31"/>
      <c r="M670" s="146"/>
      <c r="T670" s="52"/>
      <c r="AT670" s="16" t="s">
        <v>221</v>
      </c>
      <c r="AU670" s="16" t="s">
        <v>81</v>
      </c>
    </row>
    <row r="671" spans="2:51" s="12" customFormat="1" ht="10.2">
      <c r="B671" s="149"/>
      <c r="D671" s="143" t="s">
        <v>223</v>
      </c>
      <c r="E671" s="150" t="s">
        <v>19</v>
      </c>
      <c r="F671" s="151" t="s">
        <v>1174</v>
      </c>
      <c r="H671" s="152">
        <v>15.7</v>
      </c>
      <c r="I671" s="153"/>
      <c r="L671" s="149"/>
      <c r="M671" s="154"/>
      <c r="T671" s="155"/>
      <c r="AT671" s="150" t="s">
        <v>223</v>
      </c>
      <c r="AU671" s="150" t="s">
        <v>81</v>
      </c>
      <c r="AV671" s="12" t="s">
        <v>81</v>
      </c>
      <c r="AW671" s="12" t="s">
        <v>33</v>
      </c>
      <c r="AX671" s="12" t="s">
        <v>79</v>
      </c>
      <c r="AY671" s="150" t="s">
        <v>210</v>
      </c>
    </row>
    <row r="672" spans="2:65" s="1" customFormat="1" ht="16.5" customHeight="1">
      <c r="B672" s="31"/>
      <c r="C672" s="130" t="s">
        <v>1175</v>
      </c>
      <c r="D672" s="130" t="s">
        <v>212</v>
      </c>
      <c r="E672" s="131" t="s">
        <v>1176</v>
      </c>
      <c r="F672" s="132" t="s">
        <v>1177</v>
      </c>
      <c r="G672" s="133" t="s">
        <v>229</v>
      </c>
      <c r="H672" s="134">
        <v>15.7</v>
      </c>
      <c r="I672" s="135"/>
      <c r="J672" s="136">
        <f>ROUND(I672*H672,2)</f>
        <v>0</v>
      </c>
      <c r="K672" s="132" t="s">
        <v>216</v>
      </c>
      <c r="L672" s="31"/>
      <c r="M672" s="137" t="s">
        <v>19</v>
      </c>
      <c r="N672" s="138" t="s">
        <v>43</v>
      </c>
      <c r="P672" s="139">
        <f>O672*H672</f>
        <v>0</v>
      </c>
      <c r="Q672" s="139">
        <v>0.0003</v>
      </c>
      <c r="R672" s="139">
        <f>Q672*H672</f>
        <v>0.00471</v>
      </c>
      <c r="S672" s="139">
        <v>0</v>
      </c>
      <c r="T672" s="140">
        <f>S672*H672</f>
        <v>0</v>
      </c>
      <c r="AR672" s="141" t="s">
        <v>311</v>
      </c>
      <c r="AT672" s="141" t="s">
        <v>212</v>
      </c>
      <c r="AU672" s="141" t="s">
        <v>81</v>
      </c>
      <c r="AY672" s="16" t="s">
        <v>210</v>
      </c>
      <c r="BE672" s="142">
        <f>IF(N672="základní",J672,0)</f>
        <v>0</v>
      </c>
      <c r="BF672" s="142">
        <f>IF(N672="snížená",J672,0)</f>
        <v>0</v>
      </c>
      <c r="BG672" s="142">
        <f>IF(N672="zákl. přenesená",J672,0)</f>
        <v>0</v>
      </c>
      <c r="BH672" s="142">
        <f>IF(N672="sníž. přenesená",J672,0)</f>
        <v>0</v>
      </c>
      <c r="BI672" s="142">
        <f>IF(N672="nulová",J672,0)</f>
        <v>0</v>
      </c>
      <c r="BJ672" s="16" t="s">
        <v>79</v>
      </c>
      <c r="BK672" s="142">
        <f>ROUND(I672*H672,2)</f>
        <v>0</v>
      </c>
      <c r="BL672" s="16" t="s">
        <v>311</v>
      </c>
      <c r="BM672" s="141" t="s">
        <v>1178</v>
      </c>
    </row>
    <row r="673" spans="2:47" s="1" customFormat="1" ht="19.2">
      <c r="B673" s="31"/>
      <c r="D673" s="143" t="s">
        <v>219</v>
      </c>
      <c r="F673" s="144" t="s">
        <v>1179</v>
      </c>
      <c r="I673" s="145"/>
      <c r="L673" s="31"/>
      <c r="M673" s="146"/>
      <c r="T673" s="52"/>
      <c r="AT673" s="16" t="s">
        <v>219</v>
      </c>
      <c r="AU673" s="16" t="s">
        <v>81</v>
      </c>
    </row>
    <row r="674" spans="2:47" s="1" customFormat="1" ht="10.2">
      <c r="B674" s="31"/>
      <c r="D674" s="147" t="s">
        <v>221</v>
      </c>
      <c r="F674" s="148" t="s">
        <v>1180</v>
      </c>
      <c r="I674" s="145"/>
      <c r="L674" s="31"/>
      <c r="M674" s="146"/>
      <c r="T674" s="52"/>
      <c r="AT674" s="16" t="s">
        <v>221</v>
      </c>
      <c r="AU674" s="16" t="s">
        <v>81</v>
      </c>
    </row>
    <row r="675" spans="2:65" s="1" customFormat="1" ht="24.15" customHeight="1">
      <c r="B675" s="31"/>
      <c r="C675" s="130" t="s">
        <v>1181</v>
      </c>
      <c r="D675" s="130" t="s">
        <v>212</v>
      </c>
      <c r="E675" s="131" t="s">
        <v>1182</v>
      </c>
      <c r="F675" s="132" t="s">
        <v>1183</v>
      </c>
      <c r="G675" s="133" t="s">
        <v>229</v>
      </c>
      <c r="H675" s="134">
        <v>11.5</v>
      </c>
      <c r="I675" s="135"/>
      <c r="J675" s="136">
        <f>ROUND(I675*H675,2)</f>
        <v>0</v>
      </c>
      <c r="K675" s="132" t="s">
        <v>216</v>
      </c>
      <c r="L675" s="31"/>
      <c r="M675" s="137" t="s">
        <v>19</v>
      </c>
      <c r="N675" s="138" t="s">
        <v>43</v>
      </c>
      <c r="P675" s="139">
        <f>O675*H675</f>
        <v>0</v>
      </c>
      <c r="Q675" s="139">
        <v>0.0255</v>
      </c>
      <c r="R675" s="139">
        <f>Q675*H675</f>
        <v>0.29324999999999996</v>
      </c>
      <c r="S675" s="139">
        <v>0</v>
      </c>
      <c r="T675" s="140">
        <f>S675*H675</f>
        <v>0</v>
      </c>
      <c r="AR675" s="141" t="s">
        <v>311</v>
      </c>
      <c r="AT675" s="141" t="s">
        <v>212</v>
      </c>
      <c r="AU675" s="141" t="s">
        <v>81</v>
      </c>
      <c r="AY675" s="16" t="s">
        <v>210</v>
      </c>
      <c r="BE675" s="142">
        <f>IF(N675="základní",J675,0)</f>
        <v>0</v>
      </c>
      <c r="BF675" s="142">
        <f>IF(N675="snížená",J675,0)</f>
        <v>0</v>
      </c>
      <c r="BG675" s="142">
        <f>IF(N675="zákl. přenesená",J675,0)</f>
        <v>0</v>
      </c>
      <c r="BH675" s="142">
        <f>IF(N675="sníž. přenesená",J675,0)</f>
        <v>0</v>
      </c>
      <c r="BI675" s="142">
        <f>IF(N675="nulová",J675,0)</f>
        <v>0</v>
      </c>
      <c r="BJ675" s="16" t="s">
        <v>79</v>
      </c>
      <c r="BK675" s="142">
        <f>ROUND(I675*H675,2)</f>
        <v>0</v>
      </c>
      <c r="BL675" s="16" t="s">
        <v>311</v>
      </c>
      <c r="BM675" s="141" t="s">
        <v>1184</v>
      </c>
    </row>
    <row r="676" spans="2:47" s="1" customFormat="1" ht="19.2">
      <c r="B676" s="31"/>
      <c r="D676" s="143" t="s">
        <v>219</v>
      </c>
      <c r="F676" s="144" t="s">
        <v>1185</v>
      </c>
      <c r="I676" s="145"/>
      <c r="L676" s="31"/>
      <c r="M676" s="146"/>
      <c r="T676" s="52"/>
      <c r="AT676" s="16" t="s">
        <v>219</v>
      </c>
      <c r="AU676" s="16" t="s">
        <v>81</v>
      </c>
    </row>
    <row r="677" spans="2:47" s="1" customFormat="1" ht="10.2">
      <c r="B677" s="31"/>
      <c r="D677" s="147" t="s">
        <v>221</v>
      </c>
      <c r="F677" s="148" t="s">
        <v>1186</v>
      </c>
      <c r="I677" s="145"/>
      <c r="L677" s="31"/>
      <c r="M677" s="146"/>
      <c r="T677" s="52"/>
      <c r="AT677" s="16" t="s">
        <v>221</v>
      </c>
      <c r="AU677" s="16" t="s">
        <v>81</v>
      </c>
    </row>
    <row r="678" spans="2:51" s="12" customFormat="1" ht="10.2">
      <c r="B678" s="149"/>
      <c r="D678" s="143" t="s">
        <v>223</v>
      </c>
      <c r="E678" s="150" t="s">
        <v>19</v>
      </c>
      <c r="F678" s="151" t="s">
        <v>1187</v>
      </c>
      <c r="H678" s="152">
        <v>11.5</v>
      </c>
      <c r="I678" s="153"/>
      <c r="L678" s="149"/>
      <c r="M678" s="154"/>
      <c r="T678" s="155"/>
      <c r="AT678" s="150" t="s">
        <v>223</v>
      </c>
      <c r="AU678" s="150" t="s">
        <v>81</v>
      </c>
      <c r="AV678" s="12" t="s">
        <v>81</v>
      </c>
      <c r="AW678" s="12" t="s">
        <v>33</v>
      </c>
      <c r="AX678" s="12" t="s">
        <v>79</v>
      </c>
      <c r="AY678" s="150" t="s">
        <v>210</v>
      </c>
    </row>
    <row r="679" spans="2:65" s="1" customFormat="1" ht="24.15" customHeight="1">
      <c r="B679" s="31"/>
      <c r="C679" s="130" t="s">
        <v>1188</v>
      </c>
      <c r="D679" s="130" t="s">
        <v>212</v>
      </c>
      <c r="E679" s="131" t="s">
        <v>1189</v>
      </c>
      <c r="F679" s="132" t="s">
        <v>1190</v>
      </c>
      <c r="G679" s="133" t="s">
        <v>229</v>
      </c>
      <c r="H679" s="134">
        <v>40.5</v>
      </c>
      <c r="I679" s="135"/>
      <c r="J679" s="136">
        <f>ROUND(I679*H679,2)</f>
        <v>0</v>
      </c>
      <c r="K679" s="132" t="s">
        <v>216</v>
      </c>
      <c r="L679" s="31"/>
      <c r="M679" s="137" t="s">
        <v>19</v>
      </c>
      <c r="N679" s="138" t="s">
        <v>43</v>
      </c>
      <c r="P679" s="139">
        <f>O679*H679</f>
        <v>0</v>
      </c>
      <c r="Q679" s="139">
        <v>0</v>
      </c>
      <c r="R679" s="139">
        <f>Q679*H679</f>
        <v>0</v>
      </c>
      <c r="S679" s="139">
        <v>0.08317</v>
      </c>
      <c r="T679" s="140">
        <f>S679*H679</f>
        <v>3.368385</v>
      </c>
      <c r="AR679" s="141" t="s">
        <v>311</v>
      </c>
      <c r="AT679" s="141" t="s">
        <v>212</v>
      </c>
      <c r="AU679" s="141" t="s">
        <v>81</v>
      </c>
      <c r="AY679" s="16" t="s">
        <v>210</v>
      </c>
      <c r="BE679" s="142">
        <f>IF(N679="základní",J679,0)</f>
        <v>0</v>
      </c>
      <c r="BF679" s="142">
        <f>IF(N679="snížená",J679,0)</f>
        <v>0</v>
      </c>
      <c r="BG679" s="142">
        <f>IF(N679="zákl. přenesená",J679,0)</f>
        <v>0</v>
      </c>
      <c r="BH679" s="142">
        <f>IF(N679="sníž. přenesená",J679,0)</f>
        <v>0</v>
      </c>
      <c r="BI679" s="142">
        <f>IF(N679="nulová",J679,0)</f>
        <v>0</v>
      </c>
      <c r="BJ679" s="16" t="s">
        <v>79</v>
      </c>
      <c r="BK679" s="142">
        <f>ROUND(I679*H679,2)</f>
        <v>0</v>
      </c>
      <c r="BL679" s="16" t="s">
        <v>311</v>
      </c>
      <c r="BM679" s="141" t="s">
        <v>1191</v>
      </c>
    </row>
    <row r="680" spans="2:47" s="1" customFormat="1" ht="10.2">
      <c r="B680" s="31"/>
      <c r="D680" s="143" t="s">
        <v>219</v>
      </c>
      <c r="F680" s="144" t="s">
        <v>1190</v>
      </c>
      <c r="I680" s="145"/>
      <c r="L680" s="31"/>
      <c r="M680" s="146"/>
      <c r="T680" s="52"/>
      <c r="AT680" s="16" t="s">
        <v>219</v>
      </c>
      <c r="AU680" s="16" t="s">
        <v>81</v>
      </c>
    </row>
    <row r="681" spans="2:47" s="1" customFormat="1" ht="10.2">
      <c r="B681" s="31"/>
      <c r="D681" s="147" t="s">
        <v>221</v>
      </c>
      <c r="F681" s="148" t="s">
        <v>1192</v>
      </c>
      <c r="I681" s="145"/>
      <c r="L681" s="31"/>
      <c r="M681" s="146"/>
      <c r="T681" s="52"/>
      <c r="AT681" s="16" t="s">
        <v>221</v>
      </c>
      <c r="AU681" s="16" t="s">
        <v>81</v>
      </c>
    </row>
    <row r="682" spans="2:51" s="12" customFormat="1" ht="10.2">
      <c r="B682" s="149"/>
      <c r="D682" s="143" t="s">
        <v>223</v>
      </c>
      <c r="E682" s="150" t="s">
        <v>19</v>
      </c>
      <c r="F682" s="151" t="s">
        <v>402</v>
      </c>
      <c r="H682" s="152">
        <v>29</v>
      </c>
      <c r="I682" s="153"/>
      <c r="L682" s="149"/>
      <c r="M682" s="154"/>
      <c r="T682" s="155"/>
      <c r="AT682" s="150" t="s">
        <v>223</v>
      </c>
      <c r="AU682" s="150" t="s">
        <v>81</v>
      </c>
      <c r="AV682" s="12" t="s">
        <v>81</v>
      </c>
      <c r="AW682" s="12" t="s">
        <v>33</v>
      </c>
      <c r="AX682" s="12" t="s">
        <v>72</v>
      </c>
      <c r="AY682" s="150" t="s">
        <v>210</v>
      </c>
    </row>
    <row r="683" spans="2:51" s="12" customFormat="1" ht="10.2">
      <c r="B683" s="149"/>
      <c r="D683" s="143" t="s">
        <v>223</v>
      </c>
      <c r="E683" s="150" t="s">
        <v>19</v>
      </c>
      <c r="F683" s="151" t="s">
        <v>1193</v>
      </c>
      <c r="H683" s="152">
        <v>11.5</v>
      </c>
      <c r="I683" s="153"/>
      <c r="L683" s="149"/>
      <c r="M683" s="154"/>
      <c r="T683" s="155"/>
      <c r="AT683" s="150" t="s">
        <v>223</v>
      </c>
      <c r="AU683" s="150" t="s">
        <v>81</v>
      </c>
      <c r="AV683" s="12" t="s">
        <v>81</v>
      </c>
      <c r="AW683" s="12" t="s">
        <v>33</v>
      </c>
      <c r="AX683" s="12" t="s">
        <v>72</v>
      </c>
      <c r="AY683" s="150" t="s">
        <v>210</v>
      </c>
    </row>
    <row r="684" spans="2:51" s="13" customFormat="1" ht="10.2">
      <c r="B684" s="167"/>
      <c r="D684" s="143" t="s">
        <v>223</v>
      </c>
      <c r="E684" s="168" t="s">
        <v>19</v>
      </c>
      <c r="F684" s="169" t="s">
        <v>326</v>
      </c>
      <c r="H684" s="170">
        <v>40.5</v>
      </c>
      <c r="I684" s="171"/>
      <c r="L684" s="167"/>
      <c r="M684" s="172"/>
      <c r="T684" s="173"/>
      <c r="AT684" s="168" t="s">
        <v>223</v>
      </c>
      <c r="AU684" s="168" t="s">
        <v>81</v>
      </c>
      <c r="AV684" s="13" t="s">
        <v>217</v>
      </c>
      <c r="AW684" s="13" t="s">
        <v>33</v>
      </c>
      <c r="AX684" s="13" t="s">
        <v>79</v>
      </c>
      <c r="AY684" s="168" t="s">
        <v>210</v>
      </c>
    </row>
    <row r="685" spans="2:65" s="1" customFormat="1" ht="16.5" customHeight="1">
      <c r="B685" s="31"/>
      <c r="C685" s="130" t="s">
        <v>1194</v>
      </c>
      <c r="D685" s="130" t="s">
        <v>212</v>
      </c>
      <c r="E685" s="131" t="s">
        <v>1195</v>
      </c>
      <c r="F685" s="132" t="s">
        <v>1196</v>
      </c>
      <c r="G685" s="133" t="s">
        <v>229</v>
      </c>
      <c r="H685" s="134">
        <v>18.2</v>
      </c>
      <c r="I685" s="135"/>
      <c r="J685" s="136">
        <f>ROUND(I685*H685,2)</f>
        <v>0</v>
      </c>
      <c r="K685" s="132" t="s">
        <v>216</v>
      </c>
      <c r="L685" s="31"/>
      <c r="M685" s="137" t="s">
        <v>19</v>
      </c>
      <c r="N685" s="138" t="s">
        <v>43</v>
      </c>
      <c r="P685" s="139">
        <f>O685*H685</f>
        <v>0</v>
      </c>
      <c r="Q685" s="139">
        <v>0</v>
      </c>
      <c r="R685" s="139">
        <f>Q685*H685</f>
        <v>0</v>
      </c>
      <c r="S685" s="139">
        <v>0.0353</v>
      </c>
      <c r="T685" s="140">
        <f>S685*H685</f>
        <v>0.6424599999999999</v>
      </c>
      <c r="AR685" s="141" t="s">
        <v>311</v>
      </c>
      <c r="AT685" s="141" t="s">
        <v>212</v>
      </c>
      <c r="AU685" s="141" t="s">
        <v>81</v>
      </c>
      <c r="AY685" s="16" t="s">
        <v>210</v>
      </c>
      <c r="BE685" s="142">
        <f>IF(N685="základní",J685,0)</f>
        <v>0</v>
      </c>
      <c r="BF685" s="142">
        <f>IF(N685="snížená",J685,0)</f>
        <v>0</v>
      </c>
      <c r="BG685" s="142">
        <f>IF(N685="zákl. přenesená",J685,0)</f>
        <v>0</v>
      </c>
      <c r="BH685" s="142">
        <f>IF(N685="sníž. přenesená",J685,0)</f>
        <v>0</v>
      </c>
      <c r="BI685" s="142">
        <f>IF(N685="nulová",J685,0)</f>
        <v>0</v>
      </c>
      <c r="BJ685" s="16" t="s">
        <v>79</v>
      </c>
      <c r="BK685" s="142">
        <f>ROUND(I685*H685,2)</f>
        <v>0</v>
      </c>
      <c r="BL685" s="16" t="s">
        <v>311</v>
      </c>
      <c r="BM685" s="141" t="s">
        <v>1197</v>
      </c>
    </row>
    <row r="686" spans="2:47" s="1" customFormat="1" ht="10.2">
      <c r="B686" s="31"/>
      <c r="D686" s="143" t="s">
        <v>219</v>
      </c>
      <c r="F686" s="144" t="s">
        <v>1196</v>
      </c>
      <c r="I686" s="145"/>
      <c r="L686" s="31"/>
      <c r="M686" s="146"/>
      <c r="T686" s="52"/>
      <c r="AT686" s="16" t="s">
        <v>219</v>
      </c>
      <c r="AU686" s="16" t="s">
        <v>81</v>
      </c>
    </row>
    <row r="687" spans="2:47" s="1" customFormat="1" ht="10.2">
      <c r="B687" s="31"/>
      <c r="D687" s="147" t="s">
        <v>221</v>
      </c>
      <c r="F687" s="148" t="s">
        <v>1198</v>
      </c>
      <c r="I687" s="145"/>
      <c r="L687" s="31"/>
      <c r="M687" s="146"/>
      <c r="T687" s="52"/>
      <c r="AT687" s="16" t="s">
        <v>221</v>
      </c>
      <c r="AU687" s="16" t="s">
        <v>81</v>
      </c>
    </row>
    <row r="688" spans="2:51" s="12" customFormat="1" ht="10.2">
      <c r="B688" s="149"/>
      <c r="D688" s="143" t="s">
        <v>223</v>
      </c>
      <c r="E688" s="150" t="s">
        <v>19</v>
      </c>
      <c r="F688" s="151" t="s">
        <v>1199</v>
      </c>
      <c r="H688" s="152">
        <v>18.2</v>
      </c>
      <c r="I688" s="153"/>
      <c r="L688" s="149"/>
      <c r="M688" s="154"/>
      <c r="T688" s="155"/>
      <c r="AT688" s="150" t="s">
        <v>223</v>
      </c>
      <c r="AU688" s="150" t="s">
        <v>81</v>
      </c>
      <c r="AV688" s="12" t="s">
        <v>81</v>
      </c>
      <c r="AW688" s="12" t="s">
        <v>33</v>
      </c>
      <c r="AX688" s="12" t="s">
        <v>79</v>
      </c>
      <c r="AY688" s="150" t="s">
        <v>210</v>
      </c>
    </row>
    <row r="689" spans="2:65" s="1" customFormat="1" ht="33" customHeight="1">
      <c r="B689" s="31"/>
      <c r="C689" s="130" t="s">
        <v>1200</v>
      </c>
      <c r="D689" s="130" t="s">
        <v>212</v>
      </c>
      <c r="E689" s="131" t="s">
        <v>1201</v>
      </c>
      <c r="F689" s="132" t="s">
        <v>1202</v>
      </c>
      <c r="G689" s="133" t="s">
        <v>229</v>
      </c>
      <c r="H689" s="134">
        <v>15.7</v>
      </c>
      <c r="I689" s="135"/>
      <c r="J689" s="136">
        <f>ROUND(I689*H689,2)</f>
        <v>0</v>
      </c>
      <c r="K689" s="132" t="s">
        <v>216</v>
      </c>
      <c r="L689" s="31"/>
      <c r="M689" s="137" t="s">
        <v>19</v>
      </c>
      <c r="N689" s="138" t="s">
        <v>43</v>
      </c>
      <c r="P689" s="139">
        <f>O689*H689</f>
        <v>0</v>
      </c>
      <c r="Q689" s="139">
        <v>0.00909</v>
      </c>
      <c r="R689" s="139">
        <f>Q689*H689</f>
        <v>0.142713</v>
      </c>
      <c r="S689" s="139">
        <v>0</v>
      </c>
      <c r="T689" s="140">
        <f>S689*H689</f>
        <v>0</v>
      </c>
      <c r="AR689" s="141" t="s">
        <v>311</v>
      </c>
      <c r="AT689" s="141" t="s">
        <v>212</v>
      </c>
      <c r="AU689" s="141" t="s">
        <v>81</v>
      </c>
      <c r="AY689" s="16" t="s">
        <v>210</v>
      </c>
      <c r="BE689" s="142">
        <f>IF(N689="základní",J689,0)</f>
        <v>0</v>
      </c>
      <c r="BF689" s="142">
        <f>IF(N689="snížená",J689,0)</f>
        <v>0</v>
      </c>
      <c r="BG689" s="142">
        <f>IF(N689="zákl. přenesená",J689,0)</f>
        <v>0</v>
      </c>
      <c r="BH689" s="142">
        <f>IF(N689="sníž. přenesená",J689,0)</f>
        <v>0</v>
      </c>
      <c r="BI689" s="142">
        <f>IF(N689="nulová",J689,0)</f>
        <v>0</v>
      </c>
      <c r="BJ689" s="16" t="s">
        <v>79</v>
      </c>
      <c r="BK689" s="142">
        <f>ROUND(I689*H689,2)</f>
        <v>0</v>
      </c>
      <c r="BL689" s="16" t="s">
        <v>311</v>
      </c>
      <c r="BM689" s="141" t="s">
        <v>1203</v>
      </c>
    </row>
    <row r="690" spans="2:47" s="1" customFormat="1" ht="28.8">
      <c r="B690" s="31"/>
      <c r="D690" s="143" t="s">
        <v>219</v>
      </c>
      <c r="F690" s="144" t="s">
        <v>1204</v>
      </c>
      <c r="I690" s="145"/>
      <c r="L690" s="31"/>
      <c r="M690" s="146"/>
      <c r="T690" s="52"/>
      <c r="AT690" s="16" t="s">
        <v>219</v>
      </c>
      <c r="AU690" s="16" t="s">
        <v>81</v>
      </c>
    </row>
    <row r="691" spans="2:47" s="1" customFormat="1" ht="10.2">
      <c r="B691" s="31"/>
      <c r="D691" s="147" t="s">
        <v>221</v>
      </c>
      <c r="F691" s="148" t="s">
        <v>1205</v>
      </c>
      <c r="I691" s="145"/>
      <c r="L691" s="31"/>
      <c r="M691" s="146"/>
      <c r="T691" s="52"/>
      <c r="AT691" s="16" t="s">
        <v>221</v>
      </c>
      <c r="AU691" s="16" t="s">
        <v>81</v>
      </c>
    </row>
    <row r="692" spans="2:51" s="12" customFormat="1" ht="10.2">
      <c r="B692" s="149"/>
      <c r="D692" s="143" t="s">
        <v>223</v>
      </c>
      <c r="E692" s="150" t="s">
        <v>19</v>
      </c>
      <c r="F692" s="151" t="s">
        <v>1206</v>
      </c>
      <c r="H692" s="152">
        <v>15.7</v>
      </c>
      <c r="I692" s="153"/>
      <c r="L692" s="149"/>
      <c r="M692" s="154"/>
      <c r="T692" s="155"/>
      <c r="AT692" s="150" t="s">
        <v>223</v>
      </c>
      <c r="AU692" s="150" t="s">
        <v>81</v>
      </c>
      <c r="AV692" s="12" t="s">
        <v>81</v>
      </c>
      <c r="AW692" s="12" t="s">
        <v>33</v>
      </c>
      <c r="AX692" s="12" t="s">
        <v>79</v>
      </c>
      <c r="AY692" s="150" t="s">
        <v>210</v>
      </c>
    </row>
    <row r="693" spans="2:65" s="1" customFormat="1" ht="37.8" customHeight="1">
      <c r="B693" s="31"/>
      <c r="C693" s="156" t="s">
        <v>1207</v>
      </c>
      <c r="D693" s="156" t="s">
        <v>240</v>
      </c>
      <c r="E693" s="157" t="s">
        <v>1208</v>
      </c>
      <c r="F693" s="158" t="s">
        <v>1209</v>
      </c>
      <c r="G693" s="159" t="s">
        <v>229</v>
      </c>
      <c r="H693" s="160">
        <v>18.055</v>
      </c>
      <c r="I693" s="161"/>
      <c r="J693" s="162">
        <f>ROUND(I693*H693,2)</f>
        <v>0</v>
      </c>
      <c r="K693" s="158" t="s">
        <v>216</v>
      </c>
      <c r="L693" s="163"/>
      <c r="M693" s="164" t="s">
        <v>19</v>
      </c>
      <c r="N693" s="165" t="s">
        <v>43</v>
      </c>
      <c r="P693" s="139">
        <f>O693*H693</f>
        <v>0</v>
      </c>
      <c r="Q693" s="139">
        <v>0.022</v>
      </c>
      <c r="R693" s="139">
        <f>Q693*H693</f>
        <v>0.39720999999999995</v>
      </c>
      <c r="S693" s="139">
        <v>0</v>
      </c>
      <c r="T693" s="140">
        <f>S693*H693</f>
        <v>0</v>
      </c>
      <c r="AR693" s="141" t="s">
        <v>405</v>
      </c>
      <c r="AT693" s="141" t="s">
        <v>240</v>
      </c>
      <c r="AU693" s="141" t="s">
        <v>81</v>
      </c>
      <c r="AY693" s="16" t="s">
        <v>210</v>
      </c>
      <c r="BE693" s="142">
        <f>IF(N693="základní",J693,0)</f>
        <v>0</v>
      </c>
      <c r="BF693" s="142">
        <f>IF(N693="snížená",J693,0)</f>
        <v>0</v>
      </c>
      <c r="BG693" s="142">
        <f>IF(N693="zákl. přenesená",J693,0)</f>
        <v>0</v>
      </c>
      <c r="BH693" s="142">
        <f>IF(N693="sníž. přenesená",J693,0)</f>
        <v>0</v>
      </c>
      <c r="BI693" s="142">
        <f>IF(N693="nulová",J693,0)</f>
        <v>0</v>
      </c>
      <c r="BJ693" s="16" t="s">
        <v>79</v>
      </c>
      <c r="BK693" s="142">
        <f>ROUND(I693*H693,2)</f>
        <v>0</v>
      </c>
      <c r="BL693" s="16" t="s">
        <v>311</v>
      </c>
      <c r="BM693" s="141" t="s">
        <v>1210</v>
      </c>
    </row>
    <row r="694" spans="2:47" s="1" customFormat="1" ht="19.2">
      <c r="B694" s="31"/>
      <c r="D694" s="143" t="s">
        <v>219</v>
      </c>
      <c r="F694" s="144" t="s">
        <v>1209</v>
      </c>
      <c r="I694" s="145"/>
      <c r="L694" s="31"/>
      <c r="M694" s="146"/>
      <c r="T694" s="52"/>
      <c r="AT694" s="16" t="s">
        <v>219</v>
      </c>
      <c r="AU694" s="16" t="s">
        <v>81</v>
      </c>
    </row>
    <row r="695" spans="2:51" s="12" customFormat="1" ht="10.2">
      <c r="B695" s="149"/>
      <c r="D695" s="143" t="s">
        <v>223</v>
      </c>
      <c r="F695" s="151" t="s">
        <v>1211</v>
      </c>
      <c r="H695" s="152">
        <v>18.055</v>
      </c>
      <c r="I695" s="153"/>
      <c r="L695" s="149"/>
      <c r="M695" s="154"/>
      <c r="T695" s="155"/>
      <c r="AT695" s="150" t="s">
        <v>223</v>
      </c>
      <c r="AU695" s="150" t="s">
        <v>81</v>
      </c>
      <c r="AV695" s="12" t="s">
        <v>81</v>
      </c>
      <c r="AW695" s="12" t="s">
        <v>4</v>
      </c>
      <c r="AX695" s="12" t="s">
        <v>79</v>
      </c>
      <c r="AY695" s="150" t="s">
        <v>210</v>
      </c>
    </row>
    <row r="696" spans="2:65" s="1" customFormat="1" ht="24.15" customHeight="1">
      <c r="B696" s="31"/>
      <c r="C696" s="130" t="s">
        <v>1212</v>
      </c>
      <c r="D696" s="130" t="s">
        <v>212</v>
      </c>
      <c r="E696" s="131" t="s">
        <v>1213</v>
      </c>
      <c r="F696" s="132" t="s">
        <v>1214</v>
      </c>
      <c r="G696" s="133" t="s">
        <v>332</v>
      </c>
      <c r="H696" s="134">
        <v>0.838</v>
      </c>
      <c r="I696" s="135"/>
      <c r="J696" s="136">
        <f>ROUND(I696*H696,2)</f>
        <v>0</v>
      </c>
      <c r="K696" s="132" t="s">
        <v>216</v>
      </c>
      <c r="L696" s="31"/>
      <c r="M696" s="137" t="s">
        <v>19</v>
      </c>
      <c r="N696" s="138" t="s">
        <v>43</v>
      </c>
      <c r="P696" s="139">
        <f>O696*H696</f>
        <v>0</v>
      </c>
      <c r="Q696" s="139">
        <v>0</v>
      </c>
      <c r="R696" s="139">
        <f>Q696*H696</f>
        <v>0</v>
      </c>
      <c r="S696" s="139">
        <v>0</v>
      </c>
      <c r="T696" s="140">
        <f>S696*H696</f>
        <v>0</v>
      </c>
      <c r="AR696" s="141" t="s">
        <v>311</v>
      </c>
      <c r="AT696" s="141" t="s">
        <v>212</v>
      </c>
      <c r="AU696" s="141" t="s">
        <v>81</v>
      </c>
      <c r="AY696" s="16" t="s">
        <v>210</v>
      </c>
      <c r="BE696" s="142">
        <f>IF(N696="základní",J696,0)</f>
        <v>0</v>
      </c>
      <c r="BF696" s="142">
        <f>IF(N696="snížená",J696,0)</f>
        <v>0</v>
      </c>
      <c r="BG696" s="142">
        <f>IF(N696="zákl. přenesená",J696,0)</f>
        <v>0</v>
      </c>
      <c r="BH696" s="142">
        <f>IF(N696="sníž. přenesená",J696,0)</f>
        <v>0</v>
      </c>
      <c r="BI696" s="142">
        <f>IF(N696="nulová",J696,0)</f>
        <v>0</v>
      </c>
      <c r="BJ696" s="16" t="s">
        <v>79</v>
      </c>
      <c r="BK696" s="142">
        <f>ROUND(I696*H696,2)</f>
        <v>0</v>
      </c>
      <c r="BL696" s="16" t="s">
        <v>311</v>
      </c>
      <c r="BM696" s="141" t="s">
        <v>1215</v>
      </c>
    </row>
    <row r="697" spans="2:47" s="1" customFormat="1" ht="28.8">
      <c r="B697" s="31"/>
      <c r="D697" s="143" t="s">
        <v>219</v>
      </c>
      <c r="F697" s="144" t="s">
        <v>1216</v>
      </c>
      <c r="I697" s="145"/>
      <c r="L697" s="31"/>
      <c r="M697" s="146"/>
      <c r="T697" s="52"/>
      <c r="AT697" s="16" t="s">
        <v>219</v>
      </c>
      <c r="AU697" s="16" t="s">
        <v>81</v>
      </c>
    </row>
    <row r="698" spans="2:47" s="1" customFormat="1" ht="10.2">
      <c r="B698" s="31"/>
      <c r="D698" s="147" t="s">
        <v>221</v>
      </c>
      <c r="F698" s="148" t="s">
        <v>1217</v>
      </c>
      <c r="I698" s="145"/>
      <c r="L698" s="31"/>
      <c r="M698" s="146"/>
      <c r="T698" s="52"/>
      <c r="AT698" s="16" t="s">
        <v>221</v>
      </c>
      <c r="AU698" s="16" t="s">
        <v>81</v>
      </c>
    </row>
    <row r="699" spans="2:63" s="11" customFormat="1" ht="22.8" customHeight="1">
      <c r="B699" s="118"/>
      <c r="D699" s="119" t="s">
        <v>71</v>
      </c>
      <c r="E699" s="128" t="s">
        <v>1218</v>
      </c>
      <c r="F699" s="128" t="s">
        <v>1219</v>
      </c>
      <c r="I699" s="121"/>
      <c r="J699" s="129">
        <f>BK699</f>
        <v>0</v>
      </c>
      <c r="L699" s="118"/>
      <c r="M699" s="123"/>
      <c r="P699" s="124">
        <f>SUM(P700:P702)</f>
        <v>0</v>
      </c>
      <c r="R699" s="124">
        <f>SUM(R700:R702)</f>
        <v>0</v>
      </c>
      <c r="T699" s="125">
        <f>SUM(T700:T702)</f>
        <v>0.029400000000000003</v>
      </c>
      <c r="AR699" s="119" t="s">
        <v>81</v>
      </c>
      <c r="AT699" s="126" t="s">
        <v>71</v>
      </c>
      <c r="AU699" s="126" t="s">
        <v>79</v>
      </c>
      <c r="AY699" s="119" t="s">
        <v>210</v>
      </c>
      <c r="BK699" s="127">
        <f>SUM(BK700:BK702)</f>
        <v>0</v>
      </c>
    </row>
    <row r="700" spans="2:65" s="1" customFormat="1" ht="21.75" customHeight="1">
      <c r="B700" s="31"/>
      <c r="C700" s="130" t="s">
        <v>1220</v>
      </c>
      <c r="D700" s="130" t="s">
        <v>212</v>
      </c>
      <c r="E700" s="131" t="s">
        <v>1221</v>
      </c>
      <c r="F700" s="132" t="s">
        <v>1222</v>
      </c>
      <c r="G700" s="133" t="s">
        <v>229</v>
      </c>
      <c r="H700" s="134">
        <v>4.2</v>
      </c>
      <c r="I700" s="135"/>
      <c r="J700" s="136">
        <f>ROUND(I700*H700,2)</f>
        <v>0</v>
      </c>
      <c r="K700" s="132" t="s">
        <v>216</v>
      </c>
      <c r="L700" s="31"/>
      <c r="M700" s="137" t="s">
        <v>19</v>
      </c>
      <c r="N700" s="138" t="s">
        <v>43</v>
      </c>
      <c r="P700" s="139">
        <f>O700*H700</f>
        <v>0</v>
      </c>
      <c r="Q700" s="139">
        <v>0</v>
      </c>
      <c r="R700" s="139">
        <f>Q700*H700</f>
        <v>0</v>
      </c>
      <c r="S700" s="139">
        <v>0.007</v>
      </c>
      <c r="T700" s="140">
        <f>S700*H700</f>
        <v>0.029400000000000003</v>
      </c>
      <c r="AR700" s="141" t="s">
        <v>311</v>
      </c>
      <c r="AT700" s="141" t="s">
        <v>212</v>
      </c>
      <c r="AU700" s="141" t="s">
        <v>81</v>
      </c>
      <c r="AY700" s="16" t="s">
        <v>210</v>
      </c>
      <c r="BE700" s="142">
        <f>IF(N700="základní",J700,0)</f>
        <v>0</v>
      </c>
      <c r="BF700" s="142">
        <f>IF(N700="snížená",J700,0)</f>
        <v>0</v>
      </c>
      <c r="BG700" s="142">
        <f>IF(N700="zákl. přenesená",J700,0)</f>
        <v>0</v>
      </c>
      <c r="BH700" s="142">
        <f>IF(N700="sníž. přenesená",J700,0)</f>
        <v>0</v>
      </c>
      <c r="BI700" s="142">
        <f>IF(N700="nulová",J700,0)</f>
        <v>0</v>
      </c>
      <c r="BJ700" s="16" t="s">
        <v>79</v>
      </c>
      <c r="BK700" s="142">
        <f>ROUND(I700*H700,2)</f>
        <v>0</v>
      </c>
      <c r="BL700" s="16" t="s">
        <v>311</v>
      </c>
      <c r="BM700" s="141" t="s">
        <v>1223</v>
      </c>
    </row>
    <row r="701" spans="2:47" s="1" customFormat="1" ht="19.2">
      <c r="B701" s="31"/>
      <c r="D701" s="143" t="s">
        <v>219</v>
      </c>
      <c r="F701" s="144" t="s">
        <v>1224</v>
      </c>
      <c r="I701" s="145"/>
      <c r="L701" s="31"/>
      <c r="M701" s="146"/>
      <c r="T701" s="52"/>
      <c r="AT701" s="16" t="s">
        <v>219</v>
      </c>
      <c r="AU701" s="16" t="s">
        <v>81</v>
      </c>
    </row>
    <row r="702" spans="2:47" s="1" customFormat="1" ht="10.2">
      <c r="B702" s="31"/>
      <c r="D702" s="147" t="s">
        <v>221</v>
      </c>
      <c r="F702" s="148" t="s">
        <v>1225</v>
      </c>
      <c r="I702" s="145"/>
      <c r="L702" s="31"/>
      <c r="M702" s="146"/>
      <c r="T702" s="52"/>
      <c r="AT702" s="16" t="s">
        <v>221</v>
      </c>
      <c r="AU702" s="16" t="s">
        <v>81</v>
      </c>
    </row>
    <row r="703" spans="2:63" s="11" customFormat="1" ht="22.8" customHeight="1">
      <c r="B703" s="118"/>
      <c r="D703" s="119" t="s">
        <v>71</v>
      </c>
      <c r="E703" s="128" t="s">
        <v>1226</v>
      </c>
      <c r="F703" s="128" t="s">
        <v>1227</v>
      </c>
      <c r="I703" s="121"/>
      <c r="J703" s="129">
        <f>BK703</f>
        <v>0</v>
      </c>
      <c r="L703" s="118"/>
      <c r="M703" s="123"/>
      <c r="P703" s="124">
        <f>SUM(P704:P741)</f>
        <v>0</v>
      </c>
      <c r="R703" s="124">
        <f>SUM(R704:R741)</f>
        <v>0.747427</v>
      </c>
      <c r="T703" s="125">
        <f>SUM(T704:T741)</f>
        <v>0.187825</v>
      </c>
      <c r="AR703" s="119" t="s">
        <v>81</v>
      </c>
      <c r="AT703" s="126" t="s">
        <v>71</v>
      </c>
      <c r="AU703" s="126" t="s">
        <v>79</v>
      </c>
      <c r="AY703" s="119" t="s">
        <v>210</v>
      </c>
      <c r="BK703" s="127">
        <f>SUM(BK704:BK741)</f>
        <v>0</v>
      </c>
    </row>
    <row r="704" spans="2:65" s="1" customFormat="1" ht="24.15" customHeight="1">
      <c r="B704" s="31"/>
      <c r="C704" s="130" t="s">
        <v>1228</v>
      </c>
      <c r="D704" s="130" t="s">
        <v>212</v>
      </c>
      <c r="E704" s="131" t="s">
        <v>1229</v>
      </c>
      <c r="F704" s="132" t="s">
        <v>1230</v>
      </c>
      <c r="G704" s="133" t="s">
        <v>229</v>
      </c>
      <c r="H704" s="134">
        <v>91</v>
      </c>
      <c r="I704" s="135"/>
      <c r="J704" s="136">
        <f>ROUND(I704*H704,2)</f>
        <v>0</v>
      </c>
      <c r="K704" s="132" t="s">
        <v>216</v>
      </c>
      <c r="L704" s="31"/>
      <c r="M704" s="137" t="s">
        <v>19</v>
      </c>
      <c r="N704" s="138" t="s">
        <v>43</v>
      </c>
      <c r="P704" s="139">
        <f>O704*H704</f>
        <v>0</v>
      </c>
      <c r="Q704" s="139">
        <v>0</v>
      </c>
      <c r="R704" s="139">
        <f>Q704*H704</f>
        <v>0</v>
      </c>
      <c r="S704" s="139">
        <v>0</v>
      </c>
      <c r="T704" s="140">
        <f>S704*H704</f>
        <v>0</v>
      </c>
      <c r="AR704" s="141" t="s">
        <v>311</v>
      </c>
      <c r="AT704" s="141" t="s">
        <v>212</v>
      </c>
      <c r="AU704" s="141" t="s">
        <v>81</v>
      </c>
      <c r="AY704" s="16" t="s">
        <v>210</v>
      </c>
      <c r="BE704" s="142">
        <f>IF(N704="základní",J704,0)</f>
        <v>0</v>
      </c>
      <c r="BF704" s="142">
        <f>IF(N704="snížená",J704,0)</f>
        <v>0</v>
      </c>
      <c r="BG704" s="142">
        <f>IF(N704="zákl. přenesená",J704,0)</f>
        <v>0</v>
      </c>
      <c r="BH704" s="142">
        <f>IF(N704="sníž. přenesená",J704,0)</f>
        <v>0</v>
      </c>
      <c r="BI704" s="142">
        <f>IF(N704="nulová",J704,0)</f>
        <v>0</v>
      </c>
      <c r="BJ704" s="16" t="s">
        <v>79</v>
      </c>
      <c r="BK704" s="142">
        <f>ROUND(I704*H704,2)</f>
        <v>0</v>
      </c>
      <c r="BL704" s="16" t="s">
        <v>311</v>
      </c>
      <c r="BM704" s="141" t="s">
        <v>1231</v>
      </c>
    </row>
    <row r="705" spans="2:47" s="1" customFormat="1" ht="19.2">
      <c r="B705" s="31"/>
      <c r="D705" s="143" t="s">
        <v>219</v>
      </c>
      <c r="F705" s="144" t="s">
        <v>1232</v>
      </c>
      <c r="I705" s="145"/>
      <c r="L705" s="31"/>
      <c r="M705" s="146"/>
      <c r="T705" s="52"/>
      <c r="AT705" s="16" t="s">
        <v>219</v>
      </c>
      <c r="AU705" s="16" t="s">
        <v>81</v>
      </c>
    </row>
    <row r="706" spans="2:47" s="1" customFormat="1" ht="10.2">
      <c r="B706" s="31"/>
      <c r="D706" s="147" t="s">
        <v>221</v>
      </c>
      <c r="F706" s="148" t="s">
        <v>1233</v>
      </c>
      <c r="I706" s="145"/>
      <c r="L706" s="31"/>
      <c r="M706" s="146"/>
      <c r="T706" s="52"/>
      <c r="AT706" s="16" t="s">
        <v>221</v>
      </c>
      <c r="AU706" s="16" t="s">
        <v>81</v>
      </c>
    </row>
    <row r="707" spans="2:65" s="1" customFormat="1" ht="16.5" customHeight="1">
      <c r="B707" s="31"/>
      <c r="C707" s="130" t="s">
        <v>1234</v>
      </c>
      <c r="D707" s="130" t="s">
        <v>212</v>
      </c>
      <c r="E707" s="131" t="s">
        <v>1235</v>
      </c>
      <c r="F707" s="132" t="s">
        <v>1236</v>
      </c>
      <c r="G707" s="133" t="s">
        <v>229</v>
      </c>
      <c r="H707" s="134">
        <v>91</v>
      </c>
      <c r="I707" s="135"/>
      <c r="J707" s="136">
        <f>ROUND(I707*H707,2)</f>
        <v>0</v>
      </c>
      <c r="K707" s="132" t="s">
        <v>216</v>
      </c>
      <c r="L707" s="31"/>
      <c r="M707" s="137" t="s">
        <v>19</v>
      </c>
      <c r="N707" s="138" t="s">
        <v>43</v>
      </c>
      <c r="P707" s="139">
        <f>O707*H707</f>
        <v>0</v>
      </c>
      <c r="Q707" s="139">
        <v>0</v>
      </c>
      <c r="R707" s="139">
        <f>Q707*H707</f>
        <v>0</v>
      </c>
      <c r="S707" s="139">
        <v>0</v>
      </c>
      <c r="T707" s="140">
        <f>S707*H707</f>
        <v>0</v>
      </c>
      <c r="AR707" s="141" t="s">
        <v>311</v>
      </c>
      <c r="AT707" s="141" t="s">
        <v>212</v>
      </c>
      <c r="AU707" s="141" t="s">
        <v>81</v>
      </c>
      <c r="AY707" s="16" t="s">
        <v>210</v>
      </c>
      <c r="BE707" s="142">
        <f>IF(N707="základní",J707,0)</f>
        <v>0</v>
      </c>
      <c r="BF707" s="142">
        <f>IF(N707="snížená",J707,0)</f>
        <v>0</v>
      </c>
      <c r="BG707" s="142">
        <f>IF(N707="zákl. přenesená",J707,0)</f>
        <v>0</v>
      </c>
      <c r="BH707" s="142">
        <f>IF(N707="sníž. přenesená",J707,0)</f>
        <v>0</v>
      </c>
      <c r="BI707" s="142">
        <f>IF(N707="nulová",J707,0)</f>
        <v>0</v>
      </c>
      <c r="BJ707" s="16" t="s">
        <v>79</v>
      </c>
      <c r="BK707" s="142">
        <f>ROUND(I707*H707,2)</f>
        <v>0</v>
      </c>
      <c r="BL707" s="16" t="s">
        <v>311</v>
      </c>
      <c r="BM707" s="141" t="s">
        <v>1237</v>
      </c>
    </row>
    <row r="708" spans="2:47" s="1" customFormat="1" ht="10.2">
      <c r="B708" s="31"/>
      <c r="D708" s="143" t="s">
        <v>219</v>
      </c>
      <c r="F708" s="144" t="s">
        <v>1238</v>
      </c>
      <c r="I708" s="145"/>
      <c r="L708" s="31"/>
      <c r="M708" s="146"/>
      <c r="T708" s="52"/>
      <c r="AT708" s="16" t="s">
        <v>219</v>
      </c>
      <c r="AU708" s="16" t="s">
        <v>81</v>
      </c>
    </row>
    <row r="709" spans="2:47" s="1" customFormat="1" ht="10.2">
      <c r="B709" s="31"/>
      <c r="D709" s="147" t="s">
        <v>221</v>
      </c>
      <c r="F709" s="148" t="s">
        <v>1239</v>
      </c>
      <c r="I709" s="145"/>
      <c r="L709" s="31"/>
      <c r="M709" s="146"/>
      <c r="T709" s="52"/>
      <c r="AT709" s="16" t="s">
        <v>221</v>
      </c>
      <c r="AU709" s="16" t="s">
        <v>81</v>
      </c>
    </row>
    <row r="710" spans="2:65" s="1" customFormat="1" ht="24.15" customHeight="1">
      <c r="B710" s="31"/>
      <c r="C710" s="130" t="s">
        <v>1240</v>
      </c>
      <c r="D710" s="130" t="s">
        <v>212</v>
      </c>
      <c r="E710" s="131" t="s">
        <v>1241</v>
      </c>
      <c r="F710" s="132" t="s">
        <v>1242</v>
      </c>
      <c r="G710" s="133" t="s">
        <v>229</v>
      </c>
      <c r="H710" s="134">
        <v>91</v>
      </c>
      <c r="I710" s="135"/>
      <c r="J710" s="136">
        <f>ROUND(I710*H710,2)</f>
        <v>0</v>
      </c>
      <c r="K710" s="132" t="s">
        <v>216</v>
      </c>
      <c r="L710" s="31"/>
      <c r="M710" s="137" t="s">
        <v>19</v>
      </c>
      <c r="N710" s="138" t="s">
        <v>43</v>
      </c>
      <c r="P710" s="139">
        <f>O710*H710</f>
        <v>0</v>
      </c>
      <c r="Q710" s="139">
        <v>3E-05</v>
      </c>
      <c r="R710" s="139">
        <f>Q710*H710</f>
        <v>0.0027300000000000002</v>
      </c>
      <c r="S710" s="139">
        <v>0</v>
      </c>
      <c r="T710" s="140">
        <f>S710*H710</f>
        <v>0</v>
      </c>
      <c r="AR710" s="141" t="s">
        <v>311</v>
      </c>
      <c r="AT710" s="141" t="s">
        <v>212</v>
      </c>
      <c r="AU710" s="141" t="s">
        <v>81</v>
      </c>
      <c r="AY710" s="16" t="s">
        <v>210</v>
      </c>
      <c r="BE710" s="142">
        <f>IF(N710="základní",J710,0)</f>
        <v>0</v>
      </c>
      <c r="BF710" s="142">
        <f>IF(N710="snížená",J710,0)</f>
        <v>0</v>
      </c>
      <c r="BG710" s="142">
        <f>IF(N710="zákl. přenesená",J710,0)</f>
        <v>0</v>
      </c>
      <c r="BH710" s="142">
        <f>IF(N710="sníž. přenesená",J710,0)</f>
        <v>0</v>
      </c>
      <c r="BI710" s="142">
        <f>IF(N710="nulová",J710,0)</f>
        <v>0</v>
      </c>
      <c r="BJ710" s="16" t="s">
        <v>79</v>
      </c>
      <c r="BK710" s="142">
        <f>ROUND(I710*H710,2)</f>
        <v>0</v>
      </c>
      <c r="BL710" s="16" t="s">
        <v>311</v>
      </c>
      <c r="BM710" s="141" t="s">
        <v>1243</v>
      </c>
    </row>
    <row r="711" spans="2:47" s="1" customFormat="1" ht="10.2">
      <c r="B711" s="31"/>
      <c r="D711" s="143" t="s">
        <v>219</v>
      </c>
      <c r="F711" s="144" t="s">
        <v>1244</v>
      </c>
      <c r="I711" s="145"/>
      <c r="L711" s="31"/>
      <c r="M711" s="146"/>
      <c r="T711" s="52"/>
      <c r="AT711" s="16" t="s">
        <v>219</v>
      </c>
      <c r="AU711" s="16" t="s">
        <v>81</v>
      </c>
    </row>
    <row r="712" spans="2:47" s="1" customFormat="1" ht="10.2">
      <c r="B712" s="31"/>
      <c r="D712" s="147" t="s">
        <v>221</v>
      </c>
      <c r="F712" s="148" t="s">
        <v>1245</v>
      </c>
      <c r="I712" s="145"/>
      <c r="L712" s="31"/>
      <c r="M712" s="146"/>
      <c r="T712" s="52"/>
      <c r="AT712" s="16" t="s">
        <v>221</v>
      </c>
      <c r="AU712" s="16" t="s">
        <v>81</v>
      </c>
    </row>
    <row r="713" spans="2:65" s="1" customFormat="1" ht="33" customHeight="1">
      <c r="B713" s="31"/>
      <c r="C713" s="130" t="s">
        <v>1246</v>
      </c>
      <c r="D713" s="130" t="s">
        <v>212</v>
      </c>
      <c r="E713" s="131" t="s">
        <v>1247</v>
      </c>
      <c r="F713" s="132" t="s">
        <v>1248</v>
      </c>
      <c r="G713" s="133" t="s">
        <v>229</v>
      </c>
      <c r="H713" s="134">
        <v>91</v>
      </c>
      <c r="I713" s="135"/>
      <c r="J713" s="136">
        <f>ROUND(I713*H713,2)</f>
        <v>0</v>
      </c>
      <c r="K713" s="132" t="s">
        <v>216</v>
      </c>
      <c r="L713" s="31"/>
      <c r="M713" s="137" t="s">
        <v>19</v>
      </c>
      <c r="N713" s="138" t="s">
        <v>43</v>
      </c>
      <c r="P713" s="139">
        <f>O713*H713</f>
        <v>0</v>
      </c>
      <c r="Q713" s="139">
        <v>0.00455</v>
      </c>
      <c r="R713" s="139">
        <f>Q713*H713</f>
        <v>0.41405000000000003</v>
      </c>
      <c r="S713" s="139">
        <v>0</v>
      </c>
      <c r="T713" s="140">
        <f>S713*H713</f>
        <v>0</v>
      </c>
      <c r="AR713" s="141" t="s">
        <v>311</v>
      </c>
      <c r="AT713" s="141" t="s">
        <v>212</v>
      </c>
      <c r="AU713" s="141" t="s">
        <v>81</v>
      </c>
      <c r="AY713" s="16" t="s">
        <v>210</v>
      </c>
      <c r="BE713" s="142">
        <f>IF(N713="základní",J713,0)</f>
        <v>0</v>
      </c>
      <c r="BF713" s="142">
        <f>IF(N713="snížená",J713,0)</f>
        <v>0</v>
      </c>
      <c r="BG713" s="142">
        <f>IF(N713="zákl. přenesená",J713,0)</f>
        <v>0</v>
      </c>
      <c r="BH713" s="142">
        <f>IF(N713="sníž. přenesená",J713,0)</f>
        <v>0</v>
      </c>
      <c r="BI713" s="142">
        <f>IF(N713="nulová",J713,0)</f>
        <v>0</v>
      </c>
      <c r="BJ713" s="16" t="s">
        <v>79</v>
      </c>
      <c r="BK713" s="142">
        <f>ROUND(I713*H713,2)</f>
        <v>0</v>
      </c>
      <c r="BL713" s="16" t="s">
        <v>311</v>
      </c>
      <c r="BM713" s="141" t="s">
        <v>1249</v>
      </c>
    </row>
    <row r="714" spans="2:47" s="1" customFormat="1" ht="19.2">
      <c r="B714" s="31"/>
      <c r="D714" s="143" t="s">
        <v>219</v>
      </c>
      <c r="F714" s="144" t="s">
        <v>1250</v>
      </c>
      <c r="I714" s="145"/>
      <c r="L714" s="31"/>
      <c r="M714" s="146"/>
      <c r="T714" s="52"/>
      <c r="AT714" s="16" t="s">
        <v>219</v>
      </c>
      <c r="AU714" s="16" t="s">
        <v>81</v>
      </c>
    </row>
    <row r="715" spans="2:47" s="1" customFormat="1" ht="10.2">
      <c r="B715" s="31"/>
      <c r="D715" s="147" t="s">
        <v>221</v>
      </c>
      <c r="F715" s="148" t="s">
        <v>1251</v>
      </c>
      <c r="I715" s="145"/>
      <c r="L715" s="31"/>
      <c r="M715" s="146"/>
      <c r="T715" s="52"/>
      <c r="AT715" s="16" t="s">
        <v>221</v>
      </c>
      <c r="AU715" s="16" t="s">
        <v>81</v>
      </c>
    </row>
    <row r="716" spans="2:65" s="1" customFormat="1" ht="24.15" customHeight="1">
      <c r="B716" s="31"/>
      <c r="C716" s="130" t="s">
        <v>1252</v>
      </c>
      <c r="D716" s="130" t="s">
        <v>212</v>
      </c>
      <c r="E716" s="131" t="s">
        <v>1253</v>
      </c>
      <c r="F716" s="132" t="s">
        <v>1254</v>
      </c>
      <c r="G716" s="133" t="s">
        <v>229</v>
      </c>
      <c r="H716" s="134">
        <v>75.13</v>
      </c>
      <c r="I716" s="135"/>
      <c r="J716" s="136">
        <f>ROUND(I716*H716,2)</f>
        <v>0</v>
      </c>
      <c r="K716" s="132" t="s">
        <v>216</v>
      </c>
      <c r="L716" s="31"/>
      <c r="M716" s="137" t="s">
        <v>19</v>
      </c>
      <c r="N716" s="138" t="s">
        <v>43</v>
      </c>
      <c r="P716" s="139">
        <f>O716*H716</f>
        <v>0</v>
      </c>
      <c r="Q716" s="139">
        <v>0</v>
      </c>
      <c r="R716" s="139">
        <f>Q716*H716</f>
        <v>0</v>
      </c>
      <c r="S716" s="139">
        <v>0.0025</v>
      </c>
      <c r="T716" s="140">
        <f>S716*H716</f>
        <v>0.187825</v>
      </c>
      <c r="AR716" s="141" t="s">
        <v>311</v>
      </c>
      <c r="AT716" s="141" t="s">
        <v>212</v>
      </c>
      <c r="AU716" s="141" t="s">
        <v>81</v>
      </c>
      <c r="AY716" s="16" t="s">
        <v>210</v>
      </c>
      <c r="BE716" s="142">
        <f>IF(N716="základní",J716,0)</f>
        <v>0</v>
      </c>
      <c r="BF716" s="142">
        <f>IF(N716="snížená",J716,0)</f>
        <v>0</v>
      </c>
      <c r="BG716" s="142">
        <f>IF(N716="zákl. přenesená",J716,0)</f>
        <v>0</v>
      </c>
      <c r="BH716" s="142">
        <f>IF(N716="sníž. přenesená",J716,0)</f>
        <v>0</v>
      </c>
      <c r="BI716" s="142">
        <f>IF(N716="nulová",J716,0)</f>
        <v>0</v>
      </c>
      <c r="BJ716" s="16" t="s">
        <v>79</v>
      </c>
      <c r="BK716" s="142">
        <f>ROUND(I716*H716,2)</f>
        <v>0</v>
      </c>
      <c r="BL716" s="16" t="s">
        <v>311</v>
      </c>
      <c r="BM716" s="141" t="s">
        <v>1255</v>
      </c>
    </row>
    <row r="717" spans="2:47" s="1" customFormat="1" ht="19.2">
      <c r="B717" s="31"/>
      <c r="D717" s="143" t="s">
        <v>219</v>
      </c>
      <c r="F717" s="144" t="s">
        <v>1256</v>
      </c>
      <c r="I717" s="145"/>
      <c r="L717" s="31"/>
      <c r="M717" s="146"/>
      <c r="T717" s="52"/>
      <c r="AT717" s="16" t="s">
        <v>219</v>
      </c>
      <c r="AU717" s="16" t="s">
        <v>81</v>
      </c>
    </row>
    <row r="718" spans="2:47" s="1" customFormat="1" ht="10.2">
      <c r="B718" s="31"/>
      <c r="D718" s="147" t="s">
        <v>221</v>
      </c>
      <c r="F718" s="148" t="s">
        <v>1257</v>
      </c>
      <c r="I718" s="145"/>
      <c r="L718" s="31"/>
      <c r="M718" s="146"/>
      <c r="T718" s="52"/>
      <c r="AT718" s="16" t="s">
        <v>221</v>
      </c>
      <c r="AU718" s="16" t="s">
        <v>81</v>
      </c>
    </row>
    <row r="719" spans="2:51" s="12" customFormat="1" ht="10.2">
      <c r="B719" s="149"/>
      <c r="D719" s="143" t="s">
        <v>223</v>
      </c>
      <c r="E719" s="150" t="s">
        <v>19</v>
      </c>
      <c r="F719" s="151" t="s">
        <v>1258</v>
      </c>
      <c r="H719" s="152">
        <v>75.13</v>
      </c>
      <c r="I719" s="153"/>
      <c r="L719" s="149"/>
      <c r="M719" s="154"/>
      <c r="T719" s="155"/>
      <c r="AT719" s="150" t="s">
        <v>223</v>
      </c>
      <c r="AU719" s="150" t="s">
        <v>81</v>
      </c>
      <c r="AV719" s="12" t="s">
        <v>81</v>
      </c>
      <c r="AW719" s="12" t="s">
        <v>33</v>
      </c>
      <c r="AX719" s="12" t="s">
        <v>79</v>
      </c>
      <c r="AY719" s="150" t="s">
        <v>210</v>
      </c>
    </row>
    <row r="720" spans="2:65" s="1" customFormat="1" ht="16.5" customHeight="1">
      <c r="B720" s="31"/>
      <c r="C720" s="130" t="s">
        <v>1259</v>
      </c>
      <c r="D720" s="130" t="s">
        <v>212</v>
      </c>
      <c r="E720" s="131" t="s">
        <v>1260</v>
      </c>
      <c r="F720" s="132" t="s">
        <v>1261</v>
      </c>
      <c r="G720" s="133" t="s">
        <v>229</v>
      </c>
      <c r="H720" s="134">
        <v>91</v>
      </c>
      <c r="I720" s="135"/>
      <c r="J720" s="136">
        <f>ROUND(I720*H720,2)</f>
        <v>0</v>
      </c>
      <c r="K720" s="132" t="s">
        <v>216</v>
      </c>
      <c r="L720" s="31"/>
      <c r="M720" s="137" t="s">
        <v>19</v>
      </c>
      <c r="N720" s="138" t="s">
        <v>43</v>
      </c>
      <c r="P720" s="139">
        <f>O720*H720</f>
        <v>0</v>
      </c>
      <c r="Q720" s="139">
        <v>0.0003</v>
      </c>
      <c r="R720" s="139">
        <f>Q720*H720</f>
        <v>0.027299999999999998</v>
      </c>
      <c r="S720" s="139">
        <v>0</v>
      </c>
      <c r="T720" s="140">
        <f>S720*H720</f>
        <v>0</v>
      </c>
      <c r="AR720" s="141" t="s">
        <v>311</v>
      </c>
      <c r="AT720" s="141" t="s">
        <v>212</v>
      </c>
      <c r="AU720" s="141" t="s">
        <v>81</v>
      </c>
      <c r="AY720" s="16" t="s">
        <v>210</v>
      </c>
      <c r="BE720" s="142">
        <f>IF(N720="základní",J720,0)</f>
        <v>0</v>
      </c>
      <c r="BF720" s="142">
        <f>IF(N720="snížená",J720,0)</f>
        <v>0</v>
      </c>
      <c r="BG720" s="142">
        <f>IF(N720="zákl. přenesená",J720,0)</f>
        <v>0</v>
      </c>
      <c r="BH720" s="142">
        <f>IF(N720="sníž. přenesená",J720,0)</f>
        <v>0</v>
      </c>
      <c r="BI720" s="142">
        <f>IF(N720="nulová",J720,0)</f>
        <v>0</v>
      </c>
      <c r="BJ720" s="16" t="s">
        <v>79</v>
      </c>
      <c r="BK720" s="142">
        <f>ROUND(I720*H720,2)</f>
        <v>0</v>
      </c>
      <c r="BL720" s="16" t="s">
        <v>311</v>
      </c>
      <c r="BM720" s="141" t="s">
        <v>1262</v>
      </c>
    </row>
    <row r="721" spans="2:47" s="1" customFormat="1" ht="19.2">
      <c r="B721" s="31"/>
      <c r="D721" s="143" t="s">
        <v>219</v>
      </c>
      <c r="F721" s="144" t="s">
        <v>1263</v>
      </c>
      <c r="I721" s="145"/>
      <c r="L721" s="31"/>
      <c r="M721" s="146"/>
      <c r="T721" s="52"/>
      <c r="AT721" s="16" t="s">
        <v>219</v>
      </c>
      <c r="AU721" s="16" t="s">
        <v>81</v>
      </c>
    </row>
    <row r="722" spans="2:47" s="1" customFormat="1" ht="10.2">
      <c r="B722" s="31"/>
      <c r="D722" s="147" t="s">
        <v>221</v>
      </c>
      <c r="F722" s="148" t="s">
        <v>1264</v>
      </c>
      <c r="I722" s="145"/>
      <c r="L722" s="31"/>
      <c r="M722" s="146"/>
      <c r="T722" s="52"/>
      <c r="AT722" s="16" t="s">
        <v>221</v>
      </c>
      <c r="AU722" s="16" t="s">
        <v>81</v>
      </c>
    </row>
    <row r="723" spans="2:65" s="1" customFormat="1" ht="16.5" customHeight="1">
      <c r="B723" s="31"/>
      <c r="C723" s="156" t="s">
        <v>1265</v>
      </c>
      <c r="D723" s="156" t="s">
        <v>240</v>
      </c>
      <c r="E723" s="157" t="s">
        <v>1266</v>
      </c>
      <c r="F723" s="158" t="s">
        <v>1267</v>
      </c>
      <c r="G723" s="159" t="s">
        <v>229</v>
      </c>
      <c r="H723" s="160">
        <v>100.1</v>
      </c>
      <c r="I723" s="161"/>
      <c r="J723" s="162">
        <f>ROUND(I723*H723,2)</f>
        <v>0</v>
      </c>
      <c r="K723" s="158" t="s">
        <v>216</v>
      </c>
      <c r="L723" s="163"/>
      <c r="M723" s="164" t="s">
        <v>19</v>
      </c>
      <c r="N723" s="165" t="s">
        <v>43</v>
      </c>
      <c r="P723" s="139">
        <f>O723*H723</f>
        <v>0</v>
      </c>
      <c r="Q723" s="139">
        <v>0.00283</v>
      </c>
      <c r="R723" s="139">
        <f>Q723*H723</f>
        <v>0.283283</v>
      </c>
      <c r="S723" s="139">
        <v>0</v>
      </c>
      <c r="T723" s="140">
        <f>S723*H723</f>
        <v>0</v>
      </c>
      <c r="AR723" s="141" t="s">
        <v>405</v>
      </c>
      <c r="AT723" s="141" t="s">
        <v>240</v>
      </c>
      <c r="AU723" s="141" t="s">
        <v>81</v>
      </c>
      <c r="AY723" s="16" t="s">
        <v>210</v>
      </c>
      <c r="BE723" s="142">
        <f>IF(N723="základní",J723,0)</f>
        <v>0</v>
      </c>
      <c r="BF723" s="142">
        <f>IF(N723="snížená",J723,0)</f>
        <v>0</v>
      </c>
      <c r="BG723" s="142">
        <f>IF(N723="zákl. přenesená",J723,0)</f>
        <v>0</v>
      </c>
      <c r="BH723" s="142">
        <f>IF(N723="sníž. přenesená",J723,0)</f>
        <v>0</v>
      </c>
      <c r="BI723" s="142">
        <f>IF(N723="nulová",J723,0)</f>
        <v>0</v>
      </c>
      <c r="BJ723" s="16" t="s">
        <v>79</v>
      </c>
      <c r="BK723" s="142">
        <f>ROUND(I723*H723,2)</f>
        <v>0</v>
      </c>
      <c r="BL723" s="16" t="s">
        <v>311</v>
      </c>
      <c r="BM723" s="141" t="s">
        <v>1268</v>
      </c>
    </row>
    <row r="724" spans="2:47" s="1" customFormat="1" ht="10.2">
      <c r="B724" s="31"/>
      <c r="D724" s="143" t="s">
        <v>219</v>
      </c>
      <c r="F724" s="144" t="s">
        <v>1267</v>
      </c>
      <c r="I724" s="145"/>
      <c r="L724" s="31"/>
      <c r="M724" s="146"/>
      <c r="T724" s="52"/>
      <c r="AT724" s="16" t="s">
        <v>219</v>
      </c>
      <c r="AU724" s="16" t="s">
        <v>81</v>
      </c>
    </row>
    <row r="725" spans="2:47" s="1" customFormat="1" ht="19.2">
      <c r="B725" s="31"/>
      <c r="D725" s="143" t="s">
        <v>315</v>
      </c>
      <c r="F725" s="166" t="s">
        <v>1269</v>
      </c>
      <c r="I725" s="145"/>
      <c r="L725" s="31"/>
      <c r="M725" s="146"/>
      <c r="T725" s="52"/>
      <c r="AT725" s="16" t="s">
        <v>315</v>
      </c>
      <c r="AU725" s="16" t="s">
        <v>81</v>
      </c>
    </row>
    <row r="726" spans="2:51" s="12" customFormat="1" ht="10.2">
      <c r="B726" s="149"/>
      <c r="D726" s="143" t="s">
        <v>223</v>
      </c>
      <c r="F726" s="151" t="s">
        <v>1270</v>
      </c>
      <c r="H726" s="152">
        <v>100.1</v>
      </c>
      <c r="I726" s="153"/>
      <c r="L726" s="149"/>
      <c r="M726" s="154"/>
      <c r="T726" s="155"/>
      <c r="AT726" s="150" t="s">
        <v>223</v>
      </c>
      <c r="AU726" s="150" t="s">
        <v>81</v>
      </c>
      <c r="AV726" s="12" t="s">
        <v>81</v>
      </c>
      <c r="AW726" s="12" t="s">
        <v>4</v>
      </c>
      <c r="AX726" s="12" t="s">
        <v>79</v>
      </c>
      <c r="AY726" s="150" t="s">
        <v>210</v>
      </c>
    </row>
    <row r="727" spans="2:65" s="1" customFormat="1" ht="16.5" customHeight="1">
      <c r="B727" s="31"/>
      <c r="C727" s="130" t="s">
        <v>1271</v>
      </c>
      <c r="D727" s="130" t="s">
        <v>212</v>
      </c>
      <c r="E727" s="131" t="s">
        <v>1272</v>
      </c>
      <c r="F727" s="132" t="s">
        <v>1273</v>
      </c>
      <c r="G727" s="133" t="s">
        <v>269</v>
      </c>
      <c r="H727" s="134">
        <v>32</v>
      </c>
      <c r="I727" s="135"/>
      <c r="J727" s="136">
        <f>ROUND(I727*H727,2)</f>
        <v>0</v>
      </c>
      <c r="K727" s="132" t="s">
        <v>216</v>
      </c>
      <c r="L727" s="31"/>
      <c r="M727" s="137" t="s">
        <v>19</v>
      </c>
      <c r="N727" s="138" t="s">
        <v>43</v>
      </c>
      <c r="P727" s="139">
        <f>O727*H727</f>
        <v>0</v>
      </c>
      <c r="Q727" s="139">
        <v>1E-05</v>
      </c>
      <c r="R727" s="139">
        <f>Q727*H727</f>
        <v>0.00032</v>
      </c>
      <c r="S727" s="139">
        <v>0</v>
      </c>
      <c r="T727" s="140">
        <f>S727*H727</f>
        <v>0</v>
      </c>
      <c r="AR727" s="141" t="s">
        <v>311</v>
      </c>
      <c r="AT727" s="141" t="s">
        <v>212</v>
      </c>
      <c r="AU727" s="141" t="s">
        <v>81</v>
      </c>
      <c r="AY727" s="16" t="s">
        <v>210</v>
      </c>
      <c r="BE727" s="142">
        <f>IF(N727="základní",J727,0)</f>
        <v>0</v>
      </c>
      <c r="BF727" s="142">
        <f>IF(N727="snížená",J727,0)</f>
        <v>0</v>
      </c>
      <c r="BG727" s="142">
        <f>IF(N727="zákl. přenesená",J727,0)</f>
        <v>0</v>
      </c>
      <c r="BH727" s="142">
        <f>IF(N727="sníž. přenesená",J727,0)</f>
        <v>0</v>
      </c>
      <c r="BI727" s="142">
        <f>IF(N727="nulová",J727,0)</f>
        <v>0</v>
      </c>
      <c r="BJ727" s="16" t="s">
        <v>79</v>
      </c>
      <c r="BK727" s="142">
        <f>ROUND(I727*H727,2)</f>
        <v>0</v>
      </c>
      <c r="BL727" s="16" t="s">
        <v>311</v>
      </c>
      <c r="BM727" s="141" t="s">
        <v>1274</v>
      </c>
    </row>
    <row r="728" spans="2:47" s="1" customFormat="1" ht="10.2">
      <c r="B728" s="31"/>
      <c r="D728" s="143" t="s">
        <v>219</v>
      </c>
      <c r="F728" s="144" t="s">
        <v>1275</v>
      </c>
      <c r="I728" s="145"/>
      <c r="L728" s="31"/>
      <c r="M728" s="146"/>
      <c r="T728" s="52"/>
      <c r="AT728" s="16" t="s">
        <v>219</v>
      </c>
      <c r="AU728" s="16" t="s">
        <v>81</v>
      </c>
    </row>
    <row r="729" spans="2:47" s="1" customFormat="1" ht="10.2">
      <c r="B729" s="31"/>
      <c r="D729" s="147" t="s">
        <v>221</v>
      </c>
      <c r="F729" s="148" t="s">
        <v>1276</v>
      </c>
      <c r="I729" s="145"/>
      <c r="L729" s="31"/>
      <c r="M729" s="146"/>
      <c r="T729" s="52"/>
      <c r="AT729" s="16" t="s">
        <v>221</v>
      </c>
      <c r="AU729" s="16" t="s">
        <v>81</v>
      </c>
    </row>
    <row r="730" spans="2:51" s="12" customFormat="1" ht="10.2">
      <c r="B730" s="149"/>
      <c r="D730" s="143" t="s">
        <v>223</v>
      </c>
      <c r="E730" s="150" t="s">
        <v>19</v>
      </c>
      <c r="F730" s="151" t="s">
        <v>405</v>
      </c>
      <c r="H730" s="152">
        <v>32</v>
      </c>
      <c r="I730" s="153"/>
      <c r="L730" s="149"/>
      <c r="M730" s="154"/>
      <c r="T730" s="155"/>
      <c r="AT730" s="150" t="s">
        <v>223</v>
      </c>
      <c r="AU730" s="150" t="s">
        <v>81</v>
      </c>
      <c r="AV730" s="12" t="s">
        <v>81</v>
      </c>
      <c r="AW730" s="12" t="s">
        <v>33</v>
      </c>
      <c r="AX730" s="12" t="s">
        <v>79</v>
      </c>
      <c r="AY730" s="150" t="s">
        <v>210</v>
      </c>
    </row>
    <row r="731" spans="2:65" s="1" customFormat="1" ht="16.5" customHeight="1">
      <c r="B731" s="31"/>
      <c r="C731" s="156" t="s">
        <v>1277</v>
      </c>
      <c r="D731" s="156" t="s">
        <v>240</v>
      </c>
      <c r="E731" s="157" t="s">
        <v>1278</v>
      </c>
      <c r="F731" s="158" t="s">
        <v>1279</v>
      </c>
      <c r="G731" s="159" t="s">
        <v>269</v>
      </c>
      <c r="H731" s="160">
        <v>32.64</v>
      </c>
      <c r="I731" s="161"/>
      <c r="J731" s="162">
        <f>ROUND(I731*H731,2)</f>
        <v>0</v>
      </c>
      <c r="K731" s="158" t="s">
        <v>216</v>
      </c>
      <c r="L731" s="163"/>
      <c r="M731" s="164" t="s">
        <v>19</v>
      </c>
      <c r="N731" s="165" t="s">
        <v>43</v>
      </c>
      <c r="P731" s="139">
        <f>O731*H731</f>
        <v>0</v>
      </c>
      <c r="Q731" s="139">
        <v>0.00035</v>
      </c>
      <c r="R731" s="139">
        <f>Q731*H731</f>
        <v>0.011424</v>
      </c>
      <c r="S731" s="139">
        <v>0</v>
      </c>
      <c r="T731" s="140">
        <f>S731*H731</f>
        <v>0</v>
      </c>
      <c r="AR731" s="141" t="s">
        <v>405</v>
      </c>
      <c r="AT731" s="141" t="s">
        <v>240</v>
      </c>
      <c r="AU731" s="141" t="s">
        <v>81</v>
      </c>
      <c r="AY731" s="16" t="s">
        <v>210</v>
      </c>
      <c r="BE731" s="142">
        <f>IF(N731="základní",J731,0)</f>
        <v>0</v>
      </c>
      <c r="BF731" s="142">
        <f>IF(N731="snížená",J731,0)</f>
        <v>0</v>
      </c>
      <c r="BG731" s="142">
        <f>IF(N731="zákl. přenesená",J731,0)</f>
        <v>0</v>
      </c>
      <c r="BH731" s="142">
        <f>IF(N731="sníž. přenesená",J731,0)</f>
        <v>0</v>
      </c>
      <c r="BI731" s="142">
        <f>IF(N731="nulová",J731,0)</f>
        <v>0</v>
      </c>
      <c r="BJ731" s="16" t="s">
        <v>79</v>
      </c>
      <c r="BK731" s="142">
        <f>ROUND(I731*H731,2)</f>
        <v>0</v>
      </c>
      <c r="BL731" s="16" t="s">
        <v>311</v>
      </c>
      <c r="BM731" s="141" t="s">
        <v>1280</v>
      </c>
    </row>
    <row r="732" spans="2:47" s="1" customFormat="1" ht="10.2">
      <c r="B732" s="31"/>
      <c r="D732" s="143" t="s">
        <v>219</v>
      </c>
      <c r="F732" s="144" t="s">
        <v>1279</v>
      </c>
      <c r="I732" s="145"/>
      <c r="L732" s="31"/>
      <c r="M732" s="146"/>
      <c r="T732" s="52"/>
      <c r="AT732" s="16" t="s">
        <v>219</v>
      </c>
      <c r="AU732" s="16" t="s">
        <v>81</v>
      </c>
    </row>
    <row r="733" spans="2:51" s="12" customFormat="1" ht="10.2">
      <c r="B733" s="149"/>
      <c r="D733" s="143" t="s">
        <v>223</v>
      </c>
      <c r="F733" s="151" t="s">
        <v>1281</v>
      </c>
      <c r="H733" s="152">
        <v>32.64</v>
      </c>
      <c r="I733" s="153"/>
      <c r="L733" s="149"/>
      <c r="M733" s="154"/>
      <c r="T733" s="155"/>
      <c r="AT733" s="150" t="s">
        <v>223</v>
      </c>
      <c r="AU733" s="150" t="s">
        <v>81</v>
      </c>
      <c r="AV733" s="12" t="s">
        <v>81</v>
      </c>
      <c r="AW733" s="12" t="s">
        <v>4</v>
      </c>
      <c r="AX733" s="12" t="s">
        <v>79</v>
      </c>
      <c r="AY733" s="150" t="s">
        <v>210</v>
      </c>
    </row>
    <row r="734" spans="2:65" s="1" customFormat="1" ht="24.15" customHeight="1">
      <c r="B734" s="31"/>
      <c r="C734" s="130" t="s">
        <v>1282</v>
      </c>
      <c r="D734" s="130" t="s">
        <v>212</v>
      </c>
      <c r="E734" s="131" t="s">
        <v>1283</v>
      </c>
      <c r="F734" s="132" t="s">
        <v>1284</v>
      </c>
      <c r="G734" s="133" t="s">
        <v>269</v>
      </c>
      <c r="H734" s="134">
        <v>26</v>
      </c>
      <c r="I734" s="135"/>
      <c r="J734" s="136">
        <f>ROUND(I734*H734,2)</f>
        <v>0</v>
      </c>
      <c r="K734" s="132" t="s">
        <v>216</v>
      </c>
      <c r="L734" s="31"/>
      <c r="M734" s="137" t="s">
        <v>19</v>
      </c>
      <c r="N734" s="138" t="s">
        <v>43</v>
      </c>
      <c r="P734" s="139">
        <f>O734*H734</f>
        <v>0</v>
      </c>
      <c r="Q734" s="139">
        <v>5E-05</v>
      </c>
      <c r="R734" s="139">
        <f>Q734*H734</f>
        <v>0.0013000000000000002</v>
      </c>
      <c r="S734" s="139">
        <v>0</v>
      </c>
      <c r="T734" s="140">
        <f>S734*H734</f>
        <v>0</v>
      </c>
      <c r="AR734" s="141" t="s">
        <v>311</v>
      </c>
      <c r="AT734" s="141" t="s">
        <v>212</v>
      </c>
      <c r="AU734" s="141" t="s">
        <v>81</v>
      </c>
      <c r="AY734" s="16" t="s">
        <v>210</v>
      </c>
      <c r="BE734" s="142">
        <f>IF(N734="základní",J734,0)</f>
        <v>0</v>
      </c>
      <c r="BF734" s="142">
        <f>IF(N734="snížená",J734,0)</f>
        <v>0</v>
      </c>
      <c r="BG734" s="142">
        <f>IF(N734="zákl. přenesená",J734,0)</f>
        <v>0</v>
      </c>
      <c r="BH734" s="142">
        <f>IF(N734="sníž. přenesená",J734,0)</f>
        <v>0</v>
      </c>
      <c r="BI734" s="142">
        <f>IF(N734="nulová",J734,0)</f>
        <v>0</v>
      </c>
      <c r="BJ734" s="16" t="s">
        <v>79</v>
      </c>
      <c r="BK734" s="142">
        <f>ROUND(I734*H734,2)</f>
        <v>0</v>
      </c>
      <c r="BL734" s="16" t="s">
        <v>311</v>
      </c>
      <c r="BM734" s="141" t="s">
        <v>1285</v>
      </c>
    </row>
    <row r="735" spans="2:47" s="1" customFormat="1" ht="19.2">
      <c r="B735" s="31"/>
      <c r="D735" s="143" t="s">
        <v>219</v>
      </c>
      <c r="F735" s="144" t="s">
        <v>1286</v>
      </c>
      <c r="I735" s="145"/>
      <c r="L735" s="31"/>
      <c r="M735" s="146"/>
      <c r="T735" s="52"/>
      <c r="AT735" s="16" t="s">
        <v>219</v>
      </c>
      <c r="AU735" s="16" t="s">
        <v>81</v>
      </c>
    </row>
    <row r="736" spans="2:47" s="1" customFormat="1" ht="10.2">
      <c r="B736" s="31"/>
      <c r="D736" s="147" t="s">
        <v>221</v>
      </c>
      <c r="F736" s="148" t="s">
        <v>1287</v>
      </c>
      <c r="I736" s="145"/>
      <c r="L736" s="31"/>
      <c r="M736" s="146"/>
      <c r="T736" s="52"/>
      <c r="AT736" s="16" t="s">
        <v>221</v>
      </c>
      <c r="AU736" s="16" t="s">
        <v>81</v>
      </c>
    </row>
    <row r="737" spans="2:65" s="1" customFormat="1" ht="16.5" customHeight="1">
      <c r="B737" s="31"/>
      <c r="C737" s="156" t="s">
        <v>1288</v>
      </c>
      <c r="D737" s="156" t="s">
        <v>240</v>
      </c>
      <c r="E737" s="157" t="s">
        <v>1289</v>
      </c>
      <c r="F737" s="158" t="s">
        <v>1290</v>
      </c>
      <c r="G737" s="159" t="s">
        <v>269</v>
      </c>
      <c r="H737" s="160">
        <v>26</v>
      </c>
      <c r="I737" s="161"/>
      <c r="J737" s="162">
        <f>ROUND(I737*H737,2)</f>
        <v>0</v>
      </c>
      <c r="K737" s="158" t="s">
        <v>216</v>
      </c>
      <c r="L737" s="163"/>
      <c r="M737" s="164" t="s">
        <v>19</v>
      </c>
      <c r="N737" s="165" t="s">
        <v>43</v>
      </c>
      <c r="P737" s="139">
        <f>O737*H737</f>
        <v>0</v>
      </c>
      <c r="Q737" s="139">
        <v>0.00027</v>
      </c>
      <c r="R737" s="139">
        <f>Q737*H737</f>
        <v>0.00702</v>
      </c>
      <c r="S737" s="139">
        <v>0</v>
      </c>
      <c r="T737" s="140">
        <f>S737*H737</f>
        <v>0</v>
      </c>
      <c r="AR737" s="141" t="s">
        <v>405</v>
      </c>
      <c r="AT737" s="141" t="s">
        <v>240</v>
      </c>
      <c r="AU737" s="141" t="s">
        <v>81</v>
      </c>
      <c r="AY737" s="16" t="s">
        <v>210</v>
      </c>
      <c r="BE737" s="142">
        <f>IF(N737="základní",J737,0)</f>
        <v>0</v>
      </c>
      <c r="BF737" s="142">
        <f>IF(N737="snížená",J737,0)</f>
        <v>0</v>
      </c>
      <c r="BG737" s="142">
        <f>IF(N737="zákl. přenesená",J737,0)</f>
        <v>0</v>
      </c>
      <c r="BH737" s="142">
        <f>IF(N737="sníž. přenesená",J737,0)</f>
        <v>0</v>
      </c>
      <c r="BI737" s="142">
        <f>IF(N737="nulová",J737,0)</f>
        <v>0</v>
      </c>
      <c r="BJ737" s="16" t="s">
        <v>79</v>
      </c>
      <c r="BK737" s="142">
        <f>ROUND(I737*H737,2)</f>
        <v>0</v>
      </c>
      <c r="BL737" s="16" t="s">
        <v>311</v>
      </c>
      <c r="BM737" s="141" t="s">
        <v>1291</v>
      </c>
    </row>
    <row r="738" spans="2:47" s="1" customFormat="1" ht="10.2">
      <c r="B738" s="31"/>
      <c r="D738" s="143" t="s">
        <v>219</v>
      </c>
      <c r="F738" s="144" t="s">
        <v>1290</v>
      </c>
      <c r="I738" s="145"/>
      <c r="L738" s="31"/>
      <c r="M738" s="146"/>
      <c r="T738" s="52"/>
      <c r="AT738" s="16" t="s">
        <v>219</v>
      </c>
      <c r="AU738" s="16" t="s">
        <v>81</v>
      </c>
    </row>
    <row r="739" spans="2:65" s="1" customFormat="1" ht="24.15" customHeight="1">
      <c r="B739" s="31"/>
      <c r="C739" s="130" t="s">
        <v>1292</v>
      </c>
      <c r="D739" s="130" t="s">
        <v>212</v>
      </c>
      <c r="E739" s="131" t="s">
        <v>1293</v>
      </c>
      <c r="F739" s="132" t="s">
        <v>1294</v>
      </c>
      <c r="G739" s="133" t="s">
        <v>332</v>
      </c>
      <c r="H739" s="134">
        <v>0.747</v>
      </c>
      <c r="I739" s="135"/>
      <c r="J739" s="136">
        <f>ROUND(I739*H739,2)</f>
        <v>0</v>
      </c>
      <c r="K739" s="132" t="s">
        <v>216</v>
      </c>
      <c r="L739" s="31"/>
      <c r="M739" s="137" t="s">
        <v>19</v>
      </c>
      <c r="N739" s="138" t="s">
        <v>43</v>
      </c>
      <c r="P739" s="139">
        <f>O739*H739</f>
        <v>0</v>
      </c>
      <c r="Q739" s="139">
        <v>0</v>
      </c>
      <c r="R739" s="139">
        <f>Q739*H739</f>
        <v>0</v>
      </c>
      <c r="S739" s="139">
        <v>0</v>
      </c>
      <c r="T739" s="140">
        <f>S739*H739</f>
        <v>0</v>
      </c>
      <c r="AR739" s="141" t="s">
        <v>311</v>
      </c>
      <c r="AT739" s="141" t="s">
        <v>212</v>
      </c>
      <c r="AU739" s="141" t="s">
        <v>81</v>
      </c>
      <c r="AY739" s="16" t="s">
        <v>210</v>
      </c>
      <c r="BE739" s="142">
        <f>IF(N739="základní",J739,0)</f>
        <v>0</v>
      </c>
      <c r="BF739" s="142">
        <f>IF(N739="snížená",J739,0)</f>
        <v>0</v>
      </c>
      <c r="BG739" s="142">
        <f>IF(N739="zákl. přenesená",J739,0)</f>
        <v>0</v>
      </c>
      <c r="BH739" s="142">
        <f>IF(N739="sníž. přenesená",J739,0)</f>
        <v>0</v>
      </c>
      <c r="BI739" s="142">
        <f>IF(N739="nulová",J739,0)</f>
        <v>0</v>
      </c>
      <c r="BJ739" s="16" t="s">
        <v>79</v>
      </c>
      <c r="BK739" s="142">
        <f>ROUND(I739*H739,2)</f>
        <v>0</v>
      </c>
      <c r="BL739" s="16" t="s">
        <v>311</v>
      </c>
      <c r="BM739" s="141" t="s">
        <v>1295</v>
      </c>
    </row>
    <row r="740" spans="2:47" s="1" customFormat="1" ht="28.8">
      <c r="B740" s="31"/>
      <c r="D740" s="143" t="s">
        <v>219</v>
      </c>
      <c r="F740" s="144" t="s">
        <v>1296</v>
      </c>
      <c r="I740" s="145"/>
      <c r="L740" s="31"/>
      <c r="M740" s="146"/>
      <c r="T740" s="52"/>
      <c r="AT740" s="16" t="s">
        <v>219</v>
      </c>
      <c r="AU740" s="16" t="s">
        <v>81</v>
      </c>
    </row>
    <row r="741" spans="2:47" s="1" customFormat="1" ht="10.2">
      <c r="B741" s="31"/>
      <c r="D741" s="147" t="s">
        <v>221</v>
      </c>
      <c r="F741" s="148" t="s">
        <v>1297</v>
      </c>
      <c r="I741" s="145"/>
      <c r="L741" s="31"/>
      <c r="M741" s="146"/>
      <c r="T741" s="52"/>
      <c r="AT741" s="16" t="s">
        <v>221</v>
      </c>
      <c r="AU741" s="16" t="s">
        <v>81</v>
      </c>
    </row>
    <row r="742" spans="2:63" s="11" customFormat="1" ht="22.8" customHeight="1">
      <c r="B742" s="118"/>
      <c r="D742" s="119" t="s">
        <v>71</v>
      </c>
      <c r="E742" s="128" t="s">
        <v>1298</v>
      </c>
      <c r="F742" s="128" t="s">
        <v>1299</v>
      </c>
      <c r="I742" s="121"/>
      <c r="J742" s="129">
        <f>BK742</f>
        <v>0</v>
      </c>
      <c r="L742" s="118"/>
      <c r="M742" s="123"/>
      <c r="P742" s="124">
        <f>SUM(P743:P766)</f>
        <v>0</v>
      </c>
      <c r="R742" s="124">
        <f>SUM(R743:R766)</f>
        <v>0.8969187999999999</v>
      </c>
      <c r="T742" s="125">
        <f>SUM(T743:T766)</f>
        <v>0</v>
      </c>
      <c r="AR742" s="119" t="s">
        <v>81</v>
      </c>
      <c r="AT742" s="126" t="s">
        <v>71</v>
      </c>
      <c r="AU742" s="126" t="s">
        <v>79</v>
      </c>
      <c r="AY742" s="119" t="s">
        <v>210</v>
      </c>
      <c r="BK742" s="127">
        <f>SUM(BK743:BK766)</f>
        <v>0</v>
      </c>
    </row>
    <row r="743" spans="2:65" s="1" customFormat="1" ht="16.5" customHeight="1">
      <c r="B743" s="31"/>
      <c r="C743" s="130" t="s">
        <v>1300</v>
      </c>
      <c r="D743" s="130" t="s">
        <v>212</v>
      </c>
      <c r="E743" s="131" t="s">
        <v>1301</v>
      </c>
      <c r="F743" s="132" t="s">
        <v>1302</v>
      </c>
      <c r="G743" s="133" t="s">
        <v>229</v>
      </c>
      <c r="H743" s="134">
        <v>27.636</v>
      </c>
      <c r="I743" s="135"/>
      <c r="J743" s="136">
        <f>ROUND(I743*H743,2)</f>
        <v>0</v>
      </c>
      <c r="K743" s="132" t="s">
        <v>216</v>
      </c>
      <c r="L743" s="31"/>
      <c r="M743" s="137" t="s">
        <v>19</v>
      </c>
      <c r="N743" s="138" t="s">
        <v>43</v>
      </c>
      <c r="P743" s="139">
        <f>O743*H743</f>
        <v>0</v>
      </c>
      <c r="Q743" s="139">
        <v>0</v>
      </c>
      <c r="R743" s="139">
        <f>Q743*H743</f>
        <v>0</v>
      </c>
      <c r="S743" s="139">
        <v>0</v>
      </c>
      <c r="T743" s="140">
        <f>S743*H743</f>
        <v>0</v>
      </c>
      <c r="AR743" s="141" t="s">
        <v>311</v>
      </c>
      <c r="AT743" s="141" t="s">
        <v>212</v>
      </c>
      <c r="AU743" s="141" t="s">
        <v>81</v>
      </c>
      <c r="AY743" s="16" t="s">
        <v>210</v>
      </c>
      <c r="BE743" s="142">
        <f>IF(N743="základní",J743,0)</f>
        <v>0</v>
      </c>
      <c r="BF743" s="142">
        <f>IF(N743="snížená",J743,0)</f>
        <v>0</v>
      </c>
      <c r="BG743" s="142">
        <f>IF(N743="zákl. přenesená",J743,0)</f>
        <v>0</v>
      </c>
      <c r="BH743" s="142">
        <f>IF(N743="sníž. přenesená",J743,0)</f>
        <v>0</v>
      </c>
      <c r="BI743" s="142">
        <f>IF(N743="nulová",J743,0)</f>
        <v>0</v>
      </c>
      <c r="BJ743" s="16" t="s">
        <v>79</v>
      </c>
      <c r="BK743" s="142">
        <f>ROUND(I743*H743,2)</f>
        <v>0</v>
      </c>
      <c r="BL743" s="16" t="s">
        <v>311</v>
      </c>
      <c r="BM743" s="141" t="s">
        <v>1303</v>
      </c>
    </row>
    <row r="744" spans="2:47" s="1" customFormat="1" ht="19.2">
      <c r="B744" s="31"/>
      <c r="D744" s="143" t="s">
        <v>219</v>
      </c>
      <c r="F744" s="144" t="s">
        <v>1304</v>
      </c>
      <c r="I744" s="145"/>
      <c r="L744" s="31"/>
      <c r="M744" s="146"/>
      <c r="T744" s="52"/>
      <c r="AT744" s="16" t="s">
        <v>219</v>
      </c>
      <c r="AU744" s="16" t="s">
        <v>81</v>
      </c>
    </row>
    <row r="745" spans="2:47" s="1" customFormat="1" ht="10.2">
      <c r="B745" s="31"/>
      <c r="D745" s="147" t="s">
        <v>221</v>
      </c>
      <c r="F745" s="148" t="s">
        <v>1305</v>
      </c>
      <c r="I745" s="145"/>
      <c r="L745" s="31"/>
      <c r="M745" s="146"/>
      <c r="T745" s="52"/>
      <c r="AT745" s="16" t="s">
        <v>221</v>
      </c>
      <c r="AU745" s="16" t="s">
        <v>81</v>
      </c>
    </row>
    <row r="746" spans="2:51" s="12" customFormat="1" ht="10.2">
      <c r="B746" s="149"/>
      <c r="D746" s="143" t="s">
        <v>223</v>
      </c>
      <c r="E746" s="150" t="s">
        <v>19</v>
      </c>
      <c r="F746" s="151" t="s">
        <v>1306</v>
      </c>
      <c r="H746" s="152">
        <v>14.8</v>
      </c>
      <c r="I746" s="153"/>
      <c r="L746" s="149"/>
      <c r="M746" s="154"/>
      <c r="T746" s="155"/>
      <c r="AT746" s="150" t="s">
        <v>223</v>
      </c>
      <c r="AU746" s="150" t="s">
        <v>81</v>
      </c>
      <c r="AV746" s="12" t="s">
        <v>81</v>
      </c>
      <c r="AW746" s="12" t="s">
        <v>33</v>
      </c>
      <c r="AX746" s="12" t="s">
        <v>72</v>
      </c>
      <c r="AY746" s="150" t="s">
        <v>210</v>
      </c>
    </row>
    <row r="747" spans="2:51" s="12" customFormat="1" ht="10.2">
      <c r="B747" s="149"/>
      <c r="D747" s="143" t="s">
        <v>223</v>
      </c>
      <c r="E747" s="150" t="s">
        <v>19</v>
      </c>
      <c r="F747" s="151" t="s">
        <v>1307</v>
      </c>
      <c r="H747" s="152">
        <v>12.836</v>
      </c>
      <c r="I747" s="153"/>
      <c r="L747" s="149"/>
      <c r="M747" s="154"/>
      <c r="T747" s="155"/>
      <c r="AT747" s="150" t="s">
        <v>223</v>
      </c>
      <c r="AU747" s="150" t="s">
        <v>81</v>
      </c>
      <c r="AV747" s="12" t="s">
        <v>81</v>
      </c>
      <c r="AW747" s="12" t="s">
        <v>33</v>
      </c>
      <c r="AX747" s="12" t="s">
        <v>72</v>
      </c>
      <c r="AY747" s="150" t="s">
        <v>210</v>
      </c>
    </row>
    <row r="748" spans="2:51" s="13" customFormat="1" ht="10.2">
      <c r="B748" s="167"/>
      <c r="D748" s="143" t="s">
        <v>223</v>
      </c>
      <c r="E748" s="168" t="s">
        <v>19</v>
      </c>
      <c r="F748" s="169" t="s">
        <v>326</v>
      </c>
      <c r="H748" s="170">
        <v>27.636000000000003</v>
      </c>
      <c r="I748" s="171"/>
      <c r="L748" s="167"/>
      <c r="M748" s="172"/>
      <c r="T748" s="173"/>
      <c r="AT748" s="168" t="s">
        <v>223</v>
      </c>
      <c r="AU748" s="168" t="s">
        <v>81</v>
      </c>
      <c r="AV748" s="13" t="s">
        <v>217</v>
      </c>
      <c r="AW748" s="13" t="s">
        <v>33</v>
      </c>
      <c r="AX748" s="13" t="s">
        <v>79</v>
      </c>
      <c r="AY748" s="168" t="s">
        <v>210</v>
      </c>
    </row>
    <row r="749" spans="2:65" s="1" customFormat="1" ht="16.5" customHeight="1">
      <c r="B749" s="31"/>
      <c r="C749" s="130" t="s">
        <v>1308</v>
      </c>
      <c r="D749" s="130" t="s">
        <v>212</v>
      </c>
      <c r="E749" s="131" t="s">
        <v>1309</v>
      </c>
      <c r="F749" s="132" t="s">
        <v>1310</v>
      </c>
      <c r="G749" s="133" t="s">
        <v>229</v>
      </c>
      <c r="H749" s="134">
        <v>27.636</v>
      </c>
      <c r="I749" s="135"/>
      <c r="J749" s="136">
        <f>ROUND(I749*H749,2)</f>
        <v>0</v>
      </c>
      <c r="K749" s="132" t="s">
        <v>216</v>
      </c>
      <c r="L749" s="31"/>
      <c r="M749" s="137" t="s">
        <v>19</v>
      </c>
      <c r="N749" s="138" t="s">
        <v>43</v>
      </c>
      <c r="P749" s="139">
        <f>O749*H749</f>
        <v>0</v>
      </c>
      <c r="Q749" s="139">
        <v>0.0003</v>
      </c>
      <c r="R749" s="139">
        <f>Q749*H749</f>
        <v>0.0082908</v>
      </c>
      <c r="S749" s="139">
        <v>0</v>
      </c>
      <c r="T749" s="140">
        <f>S749*H749</f>
        <v>0</v>
      </c>
      <c r="AR749" s="141" t="s">
        <v>311</v>
      </c>
      <c r="AT749" s="141" t="s">
        <v>212</v>
      </c>
      <c r="AU749" s="141" t="s">
        <v>81</v>
      </c>
      <c r="AY749" s="16" t="s">
        <v>210</v>
      </c>
      <c r="BE749" s="142">
        <f>IF(N749="základní",J749,0)</f>
        <v>0</v>
      </c>
      <c r="BF749" s="142">
        <f>IF(N749="snížená",J749,0)</f>
        <v>0</v>
      </c>
      <c r="BG749" s="142">
        <f>IF(N749="zákl. přenesená",J749,0)</f>
        <v>0</v>
      </c>
      <c r="BH749" s="142">
        <f>IF(N749="sníž. přenesená",J749,0)</f>
        <v>0</v>
      </c>
      <c r="BI749" s="142">
        <f>IF(N749="nulová",J749,0)</f>
        <v>0</v>
      </c>
      <c r="BJ749" s="16" t="s">
        <v>79</v>
      </c>
      <c r="BK749" s="142">
        <f>ROUND(I749*H749,2)</f>
        <v>0</v>
      </c>
      <c r="BL749" s="16" t="s">
        <v>311</v>
      </c>
      <c r="BM749" s="141" t="s">
        <v>1311</v>
      </c>
    </row>
    <row r="750" spans="2:47" s="1" customFormat="1" ht="19.2">
      <c r="B750" s="31"/>
      <c r="D750" s="143" t="s">
        <v>219</v>
      </c>
      <c r="F750" s="144" t="s">
        <v>1312</v>
      </c>
      <c r="I750" s="145"/>
      <c r="L750" s="31"/>
      <c r="M750" s="146"/>
      <c r="T750" s="52"/>
      <c r="AT750" s="16" t="s">
        <v>219</v>
      </c>
      <c r="AU750" s="16" t="s">
        <v>81</v>
      </c>
    </row>
    <row r="751" spans="2:47" s="1" customFormat="1" ht="10.2">
      <c r="B751" s="31"/>
      <c r="D751" s="147" t="s">
        <v>221</v>
      </c>
      <c r="F751" s="148" t="s">
        <v>1313</v>
      </c>
      <c r="I751" s="145"/>
      <c r="L751" s="31"/>
      <c r="M751" s="146"/>
      <c r="T751" s="52"/>
      <c r="AT751" s="16" t="s">
        <v>221</v>
      </c>
      <c r="AU751" s="16" t="s">
        <v>81</v>
      </c>
    </row>
    <row r="752" spans="2:65" s="1" customFormat="1" ht="37.8" customHeight="1">
      <c r="B752" s="31"/>
      <c r="C752" s="130" t="s">
        <v>1314</v>
      </c>
      <c r="D752" s="130" t="s">
        <v>212</v>
      </c>
      <c r="E752" s="131" t="s">
        <v>1315</v>
      </c>
      <c r="F752" s="132" t="s">
        <v>1316</v>
      </c>
      <c r="G752" s="133" t="s">
        <v>229</v>
      </c>
      <c r="H752" s="134">
        <v>27.636</v>
      </c>
      <c r="I752" s="135"/>
      <c r="J752" s="136">
        <f>ROUND(I752*H752,2)</f>
        <v>0</v>
      </c>
      <c r="K752" s="132" t="s">
        <v>216</v>
      </c>
      <c r="L752" s="31"/>
      <c r="M752" s="137" t="s">
        <v>19</v>
      </c>
      <c r="N752" s="138" t="s">
        <v>43</v>
      </c>
      <c r="P752" s="139">
        <f>O752*H752</f>
        <v>0</v>
      </c>
      <c r="Q752" s="139">
        <v>0.009</v>
      </c>
      <c r="R752" s="139">
        <f>Q752*H752</f>
        <v>0.24872399999999997</v>
      </c>
      <c r="S752" s="139">
        <v>0</v>
      </c>
      <c r="T752" s="140">
        <f>S752*H752</f>
        <v>0</v>
      </c>
      <c r="AR752" s="141" t="s">
        <v>311</v>
      </c>
      <c r="AT752" s="141" t="s">
        <v>212</v>
      </c>
      <c r="AU752" s="141" t="s">
        <v>81</v>
      </c>
      <c r="AY752" s="16" t="s">
        <v>210</v>
      </c>
      <c r="BE752" s="142">
        <f>IF(N752="základní",J752,0)</f>
        <v>0</v>
      </c>
      <c r="BF752" s="142">
        <f>IF(N752="snížená",J752,0)</f>
        <v>0</v>
      </c>
      <c r="BG752" s="142">
        <f>IF(N752="zákl. přenesená",J752,0)</f>
        <v>0</v>
      </c>
      <c r="BH752" s="142">
        <f>IF(N752="sníž. přenesená",J752,0)</f>
        <v>0</v>
      </c>
      <c r="BI752" s="142">
        <f>IF(N752="nulová",J752,0)</f>
        <v>0</v>
      </c>
      <c r="BJ752" s="16" t="s">
        <v>79</v>
      </c>
      <c r="BK752" s="142">
        <f>ROUND(I752*H752,2)</f>
        <v>0</v>
      </c>
      <c r="BL752" s="16" t="s">
        <v>311</v>
      </c>
      <c r="BM752" s="141" t="s">
        <v>1317</v>
      </c>
    </row>
    <row r="753" spans="2:47" s="1" customFormat="1" ht="28.8">
      <c r="B753" s="31"/>
      <c r="D753" s="143" t="s">
        <v>219</v>
      </c>
      <c r="F753" s="144" t="s">
        <v>1318</v>
      </c>
      <c r="I753" s="145"/>
      <c r="L753" s="31"/>
      <c r="M753" s="146"/>
      <c r="T753" s="52"/>
      <c r="AT753" s="16" t="s">
        <v>219</v>
      </c>
      <c r="AU753" s="16" t="s">
        <v>81</v>
      </c>
    </row>
    <row r="754" spans="2:47" s="1" customFormat="1" ht="10.2">
      <c r="B754" s="31"/>
      <c r="D754" s="147" t="s">
        <v>221</v>
      </c>
      <c r="F754" s="148" t="s">
        <v>1319</v>
      </c>
      <c r="I754" s="145"/>
      <c r="L754" s="31"/>
      <c r="M754" s="146"/>
      <c r="T754" s="52"/>
      <c r="AT754" s="16" t="s">
        <v>221</v>
      </c>
      <c r="AU754" s="16" t="s">
        <v>81</v>
      </c>
    </row>
    <row r="755" spans="2:65" s="1" customFormat="1" ht="24.15" customHeight="1">
      <c r="B755" s="31"/>
      <c r="C755" s="156" t="s">
        <v>1320</v>
      </c>
      <c r="D755" s="156" t="s">
        <v>240</v>
      </c>
      <c r="E755" s="157" t="s">
        <v>1321</v>
      </c>
      <c r="F755" s="158" t="s">
        <v>1322</v>
      </c>
      <c r="G755" s="159" t="s">
        <v>229</v>
      </c>
      <c r="H755" s="160">
        <v>31.781</v>
      </c>
      <c r="I755" s="161"/>
      <c r="J755" s="162">
        <f>ROUND(I755*H755,2)</f>
        <v>0</v>
      </c>
      <c r="K755" s="158" t="s">
        <v>216</v>
      </c>
      <c r="L755" s="163"/>
      <c r="M755" s="164" t="s">
        <v>19</v>
      </c>
      <c r="N755" s="165" t="s">
        <v>43</v>
      </c>
      <c r="P755" s="139">
        <f>O755*H755</f>
        <v>0</v>
      </c>
      <c r="Q755" s="139">
        <v>0.02</v>
      </c>
      <c r="R755" s="139">
        <f>Q755*H755</f>
        <v>0.63562</v>
      </c>
      <c r="S755" s="139">
        <v>0</v>
      </c>
      <c r="T755" s="140">
        <f>S755*H755</f>
        <v>0</v>
      </c>
      <c r="AR755" s="141" t="s">
        <v>405</v>
      </c>
      <c r="AT755" s="141" t="s">
        <v>240</v>
      </c>
      <c r="AU755" s="141" t="s">
        <v>81</v>
      </c>
      <c r="AY755" s="16" t="s">
        <v>210</v>
      </c>
      <c r="BE755" s="142">
        <f>IF(N755="základní",J755,0)</f>
        <v>0</v>
      </c>
      <c r="BF755" s="142">
        <f>IF(N755="snížená",J755,0)</f>
        <v>0</v>
      </c>
      <c r="BG755" s="142">
        <f>IF(N755="zákl. přenesená",J755,0)</f>
        <v>0</v>
      </c>
      <c r="BH755" s="142">
        <f>IF(N755="sníž. přenesená",J755,0)</f>
        <v>0</v>
      </c>
      <c r="BI755" s="142">
        <f>IF(N755="nulová",J755,0)</f>
        <v>0</v>
      </c>
      <c r="BJ755" s="16" t="s">
        <v>79</v>
      </c>
      <c r="BK755" s="142">
        <f>ROUND(I755*H755,2)</f>
        <v>0</v>
      </c>
      <c r="BL755" s="16" t="s">
        <v>311</v>
      </c>
      <c r="BM755" s="141" t="s">
        <v>1323</v>
      </c>
    </row>
    <row r="756" spans="2:47" s="1" customFormat="1" ht="10.2">
      <c r="B756" s="31"/>
      <c r="D756" s="143" t="s">
        <v>219</v>
      </c>
      <c r="F756" s="144" t="s">
        <v>1322</v>
      </c>
      <c r="I756" s="145"/>
      <c r="L756" s="31"/>
      <c r="M756" s="146"/>
      <c r="T756" s="52"/>
      <c r="AT756" s="16" t="s">
        <v>219</v>
      </c>
      <c r="AU756" s="16" t="s">
        <v>81</v>
      </c>
    </row>
    <row r="757" spans="2:51" s="12" customFormat="1" ht="10.2">
      <c r="B757" s="149"/>
      <c r="D757" s="143" t="s">
        <v>223</v>
      </c>
      <c r="F757" s="151" t="s">
        <v>1324</v>
      </c>
      <c r="H757" s="152">
        <v>31.781</v>
      </c>
      <c r="I757" s="153"/>
      <c r="L757" s="149"/>
      <c r="M757" s="154"/>
      <c r="T757" s="155"/>
      <c r="AT757" s="150" t="s">
        <v>223</v>
      </c>
      <c r="AU757" s="150" t="s">
        <v>81</v>
      </c>
      <c r="AV757" s="12" t="s">
        <v>81</v>
      </c>
      <c r="AW757" s="12" t="s">
        <v>4</v>
      </c>
      <c r="AX757" s="12" t="s">
        <v>79</v>
      </c>
      <c r="AY757" s="150" t="s">
        <v>210</v>
      </c>
    </row>
    <row r="758" spans="2:65" s="1" customFormat="1" ht="24.15" customHeight="1">
      <c r="B758" s="31"/>
      <c r="C758" s="130" t="s">
        <v>1325</v>
      </c>
      <c r="D758" s="130" t="s">
        <v>212</v>
      </c>
      <c r="E758" s="131" t="s">
        <v>1326</v>
      </c>
      <c r="F758" s="132" t="s">
        <v>1327</v>
      </c>
      <c r="G758" s="133" t="s">
        <v>269</v>
      </c>
      <c r="H758" s="134">
        <v>14</v>
      </c>
      <c r="I758" s="135"/>
      <c r="J758" s="136">
        <f>ROUND(I758*H758,2)</f>
        <v>0</v>
      </c>
      <c r="K758" s="132" t="s">
        <v>216</v>
      </c>
      <c r="L758" s="31"/>
      <c r="M758" s="137" t="s">
        <v>19</v>
      </c>
      <c r="N758" s="138" t="s">
        <v>43</v>
      </c>
      <c r="P758" s="139">
        <f>O758*H758</f>
        <v>0</v>
      </c>
      <c r="Q758" s="139">
        <v>0.00018</v>
      </c>
      <c r="R758" s="139">
        <f>Q758*H758</f>
        <v>0.00252</v>
      </c>
      <c r="S758" s="139">
        <v>0</v>
      </c>
      <c r="T758" s="140">
        <f>S758*H758</f>
        <v>0</v>
      </c>
      <c r="AR758" s="141" t="s">
        <v>311</v>
      </c>
      <c r="AT758" s="141" t="s">
        <v>212</v>
      </c>
      <c r="AU758" s="141" t="s">
        <v>81</v>
      </c>
      <c r="AY758" s="16" t="s">
        <v>210</v>
      </c>
      <c r="BE758" s="142">
        <f>IF(N758="základní",J758,0)</f>
        <v>0</v>
      </c>
      <c r="BF758" s="142">
        <f>IF(N758="snížená",J758,0)</f>
        <v>0</v>
      </c>
      <c r="BG758" s="142">
        <f>IF(N758="zákl. přenesená",J758,0)</f>
        <v>0</v>
      </c>
      <c r="BH758" s="142">
        <f>IF(N758="sníž. přenesená",J758,0)</f>
        <v>0</v>
      </c>
      <c r="BI758" s="142">
        <f>IF(N758="nulová",J758,0)</f>
        <v>0</v>
      </c>
      <c r="BJ758" s="16" t="s">
        <v>79</v>
      </c>
      <c r="BK758" s="142">
        <f>ROUND(I758*H758,2)</f>
        <v>0</v>
      </c>
      <c r="BL758" s="16" t="s">
        <v>311</v>
      </c>
      <c r="BM758" s="141" t="s">
        <v>1328</v>
      </c>
    </row>
    <row r="759" spans="2:47" s="1" customFormat="1" ht="19.2">
      <c r="B759" s="31"/>
      <c r="D759" s="143" t="s">
        <v>219</v>
      </c>
      <c r="F759" s="144" t="s">
        <v>1329</v>
      </c>
      <c r="I759" s="145"/>
      <c r="L759" s="31"/>
      <c r="M759" s="146"/>
      <c r="T759" s="52"/>
      <c r="AT759" s="16" t="s">
        <v>219</v>
      </c>
      <c r="AU759" s="16" t="s">
        <v>81</v>
      </c>
    </row>
    <row r="760" spans="2:47" s="1" customFormat="1" ht="10.2">
      <c r="B760" s="31"/>
      <c r="D760" s="147" t="s">
        <v>221</v>
      </c>
      <c r="F760" s="148" t="s">
        <v>1330</v>
      </c>
      <c r="I760" s="145"/>
      <c r="L760" s="31"/>
      <c r="M760" s="146"/>
      <c r="T760" s="52"/>
      <c r="AT760" s="16" t="s">
        <v>221</v>
      </c>
      <c r="AU760" s="16" t="s">
        <v>81</v>
      </c>
    </row>
    <row r="761" spans="2:65" s="1" customFormat="1" ht="16.5" customHeight="1">
      <c r="B761" s="31"/>
      <c r="C761" s="156" t="s">
        <v>1331</v>
      </c>
      <c r="D761" s="156" t="s">
        <v>240</v>
      </c>
      <c r="E761" s="157" t="s">
        <v>1332</v>
      </c>
      <c r="F761" s="158" t="s">
        <v>1333</v>
      </c>
      <c r="G761" s="159" t="s">
        <v>269</v>
      </c>
      <c r="H761" s="160">
        <v>14.7</v>
      </c>
      <c r="I761" s="161"/>
      <c r="J761" s="162">
        <f>ROUND(I761*H761,2)</f>
        <v>0</v>
      </c>
      <c r="K761" s="158" t="s">
        <v>216</v>
      </c>
      <c r="L761" s="163"/>
      <c r="M761" s="164" t="s">
        <v>19</v>
      </c>
      <c r="N761" s="165" t="s">
        <v>43</v>
      </c>
      <c r="P761" s="139">
        <f>O761*H761</f>
        <v>0</v>
      </c>
      <c r="Q761" s="139">
        <v>0.00012</v>
      </c>
      <c r="R761" s="139">
        <f>Q761*H761</f>
        <v>0.001764</v>
      </c>
      <c r="S761" s="139">
        <v>0</v>
      </c>
      <c r="T761" s="140">
        <f>S761*H761</f>
        <v>0</v>
      </c>
      <c r="AR761" s="141" t="s">
        <v>405</v>
      </c>
      <c r="AT761" s="141" t="s">
        <v>240</v>
      </c>
      <c r="AU761" s="141" t="s">
        <v>81</v>
      </c>
      <c r="AY761" s="16" t="s">
        <v>210</v>
      </c>
      <c r="BE761" s="142">
        <f>IF(N761="základní",J761,0)</f>
        <v>0</v>
      </c>
      <c r="BF761" s="142">
        <f>IF(N761="snížená",J761,0)</f>
        <v>0</v>
      </c>
      <c r="BG761" s="142">
        <f>IF(N761="zákl. přenesená",J761,0)</f>
        <v>0</v>
      </c>
      <c r="BH761" s="142">
        <f>IF(N761="sníž. přenesená",J761,0)</f>
        <v>0</v>
      </c>
      <c r="BI761" s="142">
        <f>IF(N761="nulová",J761,0)</f>
        <v>0</v>
      </c>
      <c r="BJ761" s="16" t="s">
        <v>79</v>
      </c>
      <c r="BK761" s="142">
        <f>ROUND(I761*H761,2)</f>
        <v>0</v>
      </c>
      <c r="BL761" s="16" t="s">
        <v>311</v>
      </c>
      <c r="BM761" s="141" t="s">
        <v>1334</v>
      </c>
    </row>
    <row r="762" spans="2:47" s="1" customFormat="1" ht="10.2">
      <c r="B762" s="31"/>
      <c r="D762" s="143" t="s">
        <v>219</v>
      </c>
      <c r="F762" s="144" t="s">
        <v>1333</v>
      </c>
      <c r="I762" s="145"/>
      <c r="L762" s="31"/>
      <c r="M762" s="146"/>
      <c r="T762" s="52"/>
      <c r="AT762" s="16" t="s">
        <v>219</v>
      </c>
      <c r="AU762" s="16" t="s">
        <v>81</v>
      </c>
    </row>
    <row r="763" spans="2:51" s="12" customFormat="1" ht="10.2">
      <c r="B763" s="149"/>
      <c r="D763" s="143" t="s">
        <v>223</v>
      </c>
      <c r="F763" s="151" t="s">
        <v>1335</v>
      </c>
      <c r="H763" s="152">
        <v>14.7</v>
      </c>
      <c r="I763" s="153"/>
      <c r="L763" s="149"/>
      <c r="M763" s="154"/>
      <c r="T763" s="155"/>
      <c r="AT763" s="150" t="s">
        <v>223</v>
      </c>
      <c r="AU763" s="150" t="s">
        <v>81</v>
      </c>
      <c r="AV763" s="12" t="s">
        <v>81</v>
      </c>
      <c r="AW763" s="12" t="s">
        <v>4</v>
      </c>
      <c r="AX763" s="12" t="s">
        <v>79</v>
      </c>
      <c r="AY763" s="150" t="s">
        <v>210</v>
      </c>
    </row>
    <row r="764" spans="2:65" s="1" customFormat="1" ht="24.15" customHeight="1">
      <c r="B764" s="31"/>
      <c r="C764" s="130" t="s">
        <v>1336</v>
      </c>
      <c r="D764" s="130" t="s">
        <v>212</v>
      </c>
      <c r="E764" s="131" t="s">
        <v>1337</v>
      </c>
      <c r="F764" s="132" t="s">
        <v>1338</v>
      </c>
      <c r="G764" s="133" t="s">
        <v>332</v>
      </c>
      <c r="H764" s="134">
        <v>0.897</v>
      </c>
      <c r="I764" s="135"/>
      <c r="J764" s="136">
        <f>ROUND(I764*H764,2)</f>
        <v>0</v>
      </c>
      <c r="K764" s="132" t="s">
        <v>216</v>
      </c>
      <c r="L764" s="31"/>
      <c r="M764" s="137" t="s">
        <v>19</v>
      </c>
      <c r="N764" s="138" t="s">
        <v>43</v>
      </c>
      <c r="P764" s="139">
        <f>O764*H764</f>
        <v>0</v>
      </c>
      <c r="Q764" s="139">
        <v>0</v>
      </c>
      <c r="R764" s="139">
        <f>Q764*H764</f>
        <v>0</v>
      </c>
      <c r="S764" s="139">
        <v>0</v>
      </c>
      <c r="T764" s="140">
        <f>S764*H764</f>
        <v>0</v>
      </c>
      <c r="AR764" s="141" t="s">
        <v>311</v>
      </c>
      <c r="AT764" s="141" t="s">
        <v>212</v>
      </c>
      <c r="AU764" s="141" t="s">
        <v>81</v>
      </c>
      <c r="AY764" s="16" t="s">
        <v>210</v>
      </c>
      <c r="BE764" s="142">
        <f>IF(N764="základní",J764,0)</f>
        <v>0</v>
      </c>
      <c r="BF764" s="142">
        <f>IF(N764="snížená",J764,0)</f>
        <v>0</v>
      </c>
      <c r="BG764" s="142">
        <f>IF(N764="zákl. přenesená",J764,0)</f>
        <v>0</v>
      </c>
      <c r="BH764" s="142">
        <f>IF(N764="sníž. přenesená",J764,0)</f>
        <v>0</v>
      </c>
      <c r="BI764" s="142">
        <f>IF(N764="nulová",J764,0)</f>
        <v>0</v>
      </c>
      <c r="BJ764" s="16" t="s">
        <v>79</v>
      </c>
      <c r="BK764" s="142">
        <f>ROUND(I764*H764,2)</f>
        <v>0</v>
      </c>
      <c r="BL764" s="16" t="s">
        <v>311</v>
      </c>
      <c r="BM764" s="141" t="s">
        <v>1339</v>
      </c>
    </row>
    <row r="765" spans="2:47" s="1" customFormat="1" ht="28.8">
      <c r="B765" s="31"/>
      <c r="D765" s="143" t="s">
        <v>219</v>
      </c>
      <c r="F765" s="144" t="s">
        <v>1340</v>
      </c>
      <c r="I765" s="145"/>
      <c r="L765" s="31"/>
      <c r="M765" s="146"/>
      <c r="T765" s="52"/>
      <c r="AT765" s="16" t="s">
        <v>219</v>
      </c>
      <c r="AU765" s="16" t="s">
        <v>81</v>
      </c>
    </row>
    <row r="766" spans="2:47" s="1" customFormat="1" ht="10.2">
      <c r="B766" s="31"/>
      <c r="D766" s="147" t="s">
        <v>221</v>
      </c>
      <c r="F766" s="148" t="s">
        <v>1341</v>
      </c>
      <c r="I766" s="145"/>
      <c r="L766" s="31"/>
      <c r="M766" s="146"/>
      <c r="T766" s="52"/>
      <c r="AT766" s="16" t="s">
        <v>221</v>
      </c>
      <c r="AU766" s="16" t="s">
        <v>81</v>
      </c>
    </row>
    <row r="767" spans="2:63" s="11" customFormat="1" ht="22.8" customHeight="1">
      <c r="B767" s="118"/>
      <c r="D767" s="119" t="s">
        <v>71</v>
      </c>
      <c r="E767" s="128" t="s">
        <v>1342</v>
      </c>
      <c r="F767" s="128" t="s">
        <v>1343</v>
      </c>
      <c r="I767" s="121"/>
      <c r="J767" s="129">
        <f>BK767</f>
        <v>0</v>
      </c>
      <c r="L767" s="118"/>
      <c r="M767" s="123"/>
      <c r="P767" s="124">
        <f>SUM(P768:P788)</f>
        <v>0</v>
      </c>
      <c r="R767" s="124">
        <f>SUM(R768:R788)</f>
        <v>0.001056</v>
      </c>
      <c r="T767" s="125">
        <f>SUM(T768:T788)</f>
        <v>0</v>
      </c>
      <c r="AR767" s="119" t="s">
        <v>81</v>
      </c>
      <c r="AT767" s="126" t="s">
        <v>71</v>
      </c>
      <c r="AU767" s="126" t="s">
        <v>79</v>
      </c>
      <c r="AY767" s="119" t="s">
        <v>210</v>
      </c>
      <c r="BK767" s="127">
        <f>SUM(BK768:BK788)</f>
        <v>0</v>
      </c>
    </row>
    <row r="768" spans="2:65" s="1" customFormat="1" ht="24.15" customHeight="1">
      <c r="B768" s="31"/>
      <c r="C768" s="130" t="s">
        <v>1344</v>
      </c>
      <c r="D768" s="130" t="s">
        <v>212</v>
      </c>
      <c r="E768" s="131" t="s">
        <v>1345</v>
      </c>
      <c r="F768" s="132" t="s">
        <v>1346</v>
      </c>
      <c r="G768" s="133" t="s">
        <v>229</v>
      </c>
      <c r="H768" s="134">
        <v>4.4</v>
      </c>
      <c r="I768" s="135"/>
      <c r="J768" s="136">
        <f>ROUND(I768*H768,2)</f>
        <v>0</v>
      </c>
      <c r="K768" s="132" t="s">
        <v>216</v>
      </c>
      <c r="L768" s="31"/>
      <c r="M768" s="137" t="s">
        <v>19</v>
      </c>
      <c r="N768" s="138" t="s">
        <v>43</v>
      </c>
      <c r="P768" s="139">
        <f>O768*H768</f>
        <v>0</v>
      </c>
      <c r="Q768" s="139">
        <v>0.00012</v>
      </c>
      <c r="R768" s="139">
        <f>Q768*H768</f>
        <v>0.000528</v>
      </c>
      <c r="S768" s="139">
        <v>0</v>
      </c>
      <c r="T768" s="140">
        <f>S768*H768</f>
        <v>0</v>
      </c>
      <c r="AR768" s="141" t="s">
        <v>311</v>
      </c>
      <c r="AT768" s="141" t="s">
        <v>212</v>
      </c>
      <c r="AU768" s="141" t="s">
        <v>81</v>
      </c>
      <c r="AY768" s="16" t="s">
        <v>210</v>
      </c>
      <c r="BE768" s="142">
        <f>IF(N768="základní",J768,0)</f>
        <v>0</v>
      </c>
      <c r="BF768" s="142">
        <f>IF(N768="snížená",J768,0)</f>
        <v>0</v>
      </c>
      <c r="BG768" s="142">
        <f>IF(N768="zákl. přenesená",J768,0)</f>
        <v>0</v>
      </c>
      <c r="BH768" s="142">
        <f>IF(N768="sníž. přenesená",J768,0)</f>
        <v>0</v>
      </c>
      <c r="BI768" s="142">
        <f>IF(N768="nulová",J768,0)</f>
        <v>0</v>
      </c>
      <c r="BJ768" s="16" t="s">
        <v>79</v>
      </c>
      <c r="BK768" s="142">
        <f>ROUND(I768*H768,2)</f>
        <v>0</v>
      </c>
      <c r="BL768" s="16" t="s">
        <v>311</v>
      </c>
      <c r="BM768" s="141" t="s">
        <v>1347</v>
      </c>
    </row>
    <row r="769" spans="2:47" s="1" customFormat="1" ht="19.2">
      <c r="B769" s="31"/>
      <c r="D769" s="143" t="s">
        <v>219</v>
      </c>
      <c r="F769" s="144" t="s">
        <v>1348</v>
      </c>
      <c r="I769" s="145"/>
      <c r="L769" s="31"/>
      <c r="M769" s="146"/>
      <c r="T769" s="52"/>
      <c r="AT769" s="16" t="s">
        <v>219</v>
      </c>
      <c r="AU769" s="16" t="s">
        <v>81</v>
      </c>
    </row>
    <row r="770" spans="2:47" s="1" customFormat="1" ht="10.2">
      <c r="B770" s="31"/>
      <c r="D770" s="147" t="s">
        <v>221</v>
      </c>
      <c r="F770" s="148" t="s">
        <v>1349</v>
      </c>
      <c r="I770" s="145"/>
      <c r="L770" s="31"/>
      <c r="M770" s="146"/>
      <c r="T770" s="52"/>
      <c r="AT770" s="16" t="s">
        <v>221</v>
      </c>
      <c r="AU770" s="16" t="s">
        <v>81</v>
      </c>
    </row>
    <row r="771" spans="2:51" s="12" customFormat="1" ht="10.2">
      <c r="B771" s="149"/>
      <c r="D771" s="143" t="s">
        <v>223</v>
      </c>
      <c r="E771" s="150" t="s">
        <v>19</v>
      </c>
      <c r="F771" s="151" t="s">
        <v>1350</v>
      </c>
      <c r="H771" s="152">
        <v>2.16</v>
      </c>
      <c r="I771" s="153"/>
      <c r="L771" s="149"/>
      <c r="M771" s="154"/>
      <c r="T771" s="155"/>
      <c r="AT771" s="150" t="s">
        <v>223</v>
      </c>
      <c r="AU771" s="150" t="s">
        <v>81</v>
      </c>
      <c r="AV771" s="12" t="s">
        <v>81</v>
      </c>
      <c r="AW771" s="12" t="s">
        <v>33</v>
      </c>
      <c r="AX771" s="12" t="s">
        <v>72</v>
      </c>
      <c r="AY771" s="150" t="s">
        <v>210</v>
      </c>
    </row>
    <row r="772" spans="2:51" s="12" customFormat="1" ht="10.2">
      <c r="B772" s="149"/>
      <c r="D772" s="143" t="s">
        <v>223</v>
      </c>
      <c r="E772" s="150" t="s">
        <v>19</v>
      </c>
      <c r="F772" s="151" t="s">
        <v>1351</v>
      </c>
      <c r="H772" s="152">
        <v>2.24</v>
      </c>
      <c r="I772" s="153"/>
      <c r="L772" s="149"/>
      <c r="M772" s="154"/>
      <c r="T772" s="155"/>
      <c r="AT772" s="150" t="s">
        <v>223</v>
      </c>
      <c r="AU772" s="150" t="s">
        <v>81</v>
      </c>
      <c r="AV772" s="12" t="s">
        <v>81</v>
      </c>
      <c r="AW772" s="12" t="s">
        <v>33</v>
      </c>
      <c r="AX772" s="12" t="s">
        <v>72</v>
      </c>
      <c r="AY772" s="150" t="s">
        <v>210</v>
      </c>
    </row>
    <row r="773" spans="2:51" s="13" customFormat="1" ht="10.2">
      <c r="B773" s="167"/>
      <c r="D773" s="143" t="s">
        <v>223</v>
      </c>
      <c r="E773" s="168" t="s">
        <v>19</v>
      </c>
      <c r="F773" s="169" t="s">
        <v>326</v>
      </c>
      <c r="H773" s="170">
        <v>4.4</v>
      </c>
      <c r="I773" s="171"/>
      <c r="L773" s="167"/>
      <c r="M773" s="172"/>
      <c r="T773" s="173"/>
      <c r="AT773" s="168" t="s">
        <v>223</v>
      </c>
      <c r="AU773" s="168" t="s">
        <v>81</v>
      </c>
      <c r="AV773" s="13" t="s">
        <v>217</v>
      </c>
      <c r="AW773" s="13" t="s">
        <v>33</v>
      </c>
      <c r="AX773" s="13" t="s">
        <v>79</v>
      </c>
      <c r="AY773" s="168" t="s">
        <v>210</v>
      </c>
    </row>
    <row r="774" spans="2:65" s="1" customFormat="1" ht="24.15" customHeight="1">
      <c r="B774" s="31"/>
      <c r="C774" s="130" t="s">
        <v>1352</v>
      </c>
      <c r="D774" s="130" t="s">
        <v>212</v>
      </c>
      <c r="E774" s="131" t="s">
        <v>1353</v>
      </c>
      <c r="F774" s="132" t="s">
        <v>1354</v>
      </c>
      <c r="G774" s="133" t="s">
        <v>229</v>
      </c>
      <c r="H774" s="134">
        <v>4.4</v>
      </c>
      <c r="I774" s="135"/>
      <c r="J774" s="136">
        <f>ROUND(I774*H774,2)</f>
        <v>0</v>
      </c>
      <c r="K774" s="132" t="s">
        <v>216</v>
      </c>
      <c r="L774" s="31"/>
      <c r="M774" s="137" t="s">
        <v>19</v>
      </c>
      <c r="N774" s="138" t="s">
        <v>43</v>
      </c>
      <c r="P774" s="139">
        <f>O774*H774</f>
        <v>0</v>
      </c>
      <c r="Q774" s="139">
        <v>0.00012</v>
      </c>
      <c r="R774" s="139">
        <f>Q774*H774</f>
        <v>0.000528</v>
      </c>
      <c r="S774" s="139">
        <v>0</v>
      </c>
      <c r="T774" s="140">
        <f>S774*H774</f>
        <v>0</v>
      </c>
      <c r="AR774" s="141" t="s">
        <v>311</v>
      </c>
      <c r="AT774" s="141" t="s">
        <v>212</v>
      </c>
      <c r="AU774" s="141" t="s">
        <v>81</v>
      </c>
      <c r="AY774" s="16" t="s">
        <v>210</v>
      </c>
      <c r="BE774" s="142">
        <f>IF(N774="základní",J774,0)</f>
        <v>0</v>
      </c>
      <c r="BF774" s="142">
        <f>IF(N774="snížená",J774,0)</f>
        <v>0</v>
      </c>
      <c r="BG774" s="142">
        <f>IF(N774="zákl. přenesená",J774,0)</f>
        <v>0</v>
      </c>
      <c r="BH774" s="142">
        <f>IF(N774="sníž. přenesená",J774,0)</f>
        <v>0</v>
      </c>
      <c r="BI774" s="142">
        <f>IF(N774="nulová",J774,0)</f>
        <v>0</v>
      </c>
      <c r="BJ774" s="16" t="s">
        <v>79</v>
      </c>
      <c r="BK774" s="142">
        <f>ROUND(I774*H774,2)</f>
        <v>0</v>
      </c>
      <c r="BL774" s="16" t="s">
        <v>311</v>
      </c>
      <c r="BM774" s="141" t="s">
        <v>1355</v>
      </c>
    </row>
    <row r="775" spans="2:47" s="1" customFormat="1" ht="19.2">
      <c r="B775" s="31"/>
      <c r="D775" s="143" t="s">
        <v>219</v>
      </c>
      <c r="F775" s="144" t="s">
        <v>1356</v>
      </c>
      <c r="I775" s="145"/>
      <c r="L775" s="31"/>
      <c r="M775" s="146"/>
      <c r="T775" s="52"/>
      <c r="AT775" s="16" t="s">
        <v>219</v>
      </c>
      <c r="AU775" s="16" t="s">
        <v>81</v>
      </c>
    </row>
    <row r="776" spans="2:47" s="1" customFormat="1" ht="10.2">
      <c r="B776" s="31"/>
      <c r="D776" s="147" t="s">
        <v>221</v>
      </c>
      <c r="F776" s="148" t="s">
        <v>1357</v>
      </c>
      <c r="I776" s="145"/>
      <c r="L776" s="31"/>
      <c r="M776" s="146"/>
      <c r="T776" s="52"/>
      <c r="AT776" s="16" t="s">
        <v>221</v>
      </c>
      <c r="AU776" s="16" t="s">
        <v>81</v>
      </c>
    </row>
    <row r="777" spans="2:65" s="1" customFormat="1" ht="37.8" customHeight="1">
      <c r="B777" s="31"/>
      <c r="C777" s="130" t="s">
        <v>1358</v>
      </c>
      <c r="D777" s="130" t="s">
        <v>212</v>
      </c>
      <c r="E777" s="131" t="s">
        <v>1359</v>
      </c>
      <c r="F777" s="132" t="s">
        <v>1360</v>
      </c>
      <c r="G777" s="133" t="s">
        <v>229</v>
      </c>
      <c r="H777" s="134">
        <v>189.462</v>
      </c>
      <c r="I777" s="135"/>
      <c r="J777" s="136">
        <f>ROUND(I777*H777,2)</f>
        <v>0</v>
      </c>
      <c r="K777" s="132" t="s">
        <v>216</v>
      </c>
      <c r="L777" s="31"/>
      <c r="M777" s="137" t="s">
        <v>19</v>
      </c>
      <c r="N777" s="138" t="s">
        <v>43</v>
      </c>
      <c r="P777" s="139">
        <f>O777*H777</f>
        <v>0</v>
      </c>
      <c r="Q777" s="139">
        <v>0</v>
      </c>
      <c r="R777" s="139">
        <f>Q777*H777</f>
        <v>0</v>
      </c>
      <c r="S777" s="139">
        <v>0</v>
      </c>
      <c r="T777" s="140">
        <f>S777*H777</f>
        <v>0</v>
      </c>
      <c r="AR777" s="141" t="s">
        <v>311</v>
      </c>
      <c r="AT777" s="141" t="s">
        <v>212</v>
      </c>
      <c r="AU777" s="141" t="s">
        <v>81</v>
      </c>
      <c r="AY777" s="16" t="s">
        <v>210</v>
      </c>
      <c r="BE777" s="142">
        <f>IF(N777="základní",J777,0)</f>
        <v>0</v>
      </c>
      <c r="BF777" s="142">
        <f>IF(N777="snížená",J777,0)</f>
        <v>0</v>
      </c>
      <c r="BG777" s="142">
        <f>IF(N777="zákl. přenesená",J777,0)</f>
        <v>0</v>
      </c>
      <c r="BH777" s="142">
        <f>IF(N777="sníž. přenesená",J777,0)</f>
        <v>0</v>
      </c>
      <c r="BI777" s="142">
        <f>IF(N777="nulová",J777,0)</f>
        <v>0</v>
      </c>
      <c r="BJ777" s="16" t="s">
        <v>79</v>
      </c>
      <c r="BK777" s="142">
        <f>ROUND(I777*H777,2)</f>
        <v>0</v>
      </c>
      <c r="BL777" s="16" t="s">
        <v>311</v>
      </c>
      <c r="BM777" s="141" t="s">
        <v>1361</v>
      </c>
    </row>
    <row r="778" spans="2:47" s="1" customFormat="1" ht="38.4">
      <c r="B778" s="31"/>
      <c r="D778" s="143" t="s">
        <v>219</v>
      </c>
      <c r="F778" s="144" t="s">
        <v>1362</v>
      </c>
      <c r="I778" s="145"/>
      <c r="L778" s="31"/>
      <c r="M778" s="146"/>
      <c r="T778" s="52"/>
      <c r="AT778" s="16" t="s">
        <v>219</v>
      </c>
      <c r="AU778" s="16" t="s">
        <v>81</v>
      </c>
    </row>
    <row r="779" spans="2:47" s="1" customFormat="1" ht="10.2">
      <c r="B779" s="31"/>
      <c r="D779" s="147" t="s">
        <v>221</v>
      </c>
      <c r="F779" s="148" t="s">
        <v>1363</v>
      </c>
      <c r="I779" s="145"/>
      <c r="L779" s="31"/>
      <c r="M779" s="146"/>
      <c r="T779" s="52"/>
      <c r="AT779" s="16" t="s">
        <v>221</v>
      </c>
      <c r="AU779" s="16" t="s">
        <v>81</v>
      </c>
    </row>
    <row r="780" spans="2:51" s="12" customFormat="1" ht="10.2">
      <c r="B780" s="149"/>
      <c r="D780" s="143" t="s">
        <v>223</v>
      </c>
      <c r="E780" s="150" t="s">
        <v>19</v>
      </c>
      <c r="F780" s="151" t="s">
        <v>774</v>
      </c>
      <c r="H780" s="152">
        <v>105.12</v>
      </c>
      <c r="I780" s="153"/>
      <c r="L780" s="149"/>
      <c r="M780" s="154"/>
      <c r="T780" s="155"/>
      <c r="AT780" s="150" t="s">
        <v>223</v>
      </c>
      <c r="AU780" s="150" t="s">
        <v>81</v>
      </c>
      <c r="AV780" s="12" t="s">
        <v>81</v>
      </c>
      <c r="AW780" s="12" t="s">
        <v>33</v>
      </c>
      <c r="AX780" s="12" t="s">
        <v>72</v>
      </c>
      <c r="AY780" s="150" t="s">
        <v>210</v>
      </c>
    </row>
    <row r="781" spans="2:51" s="12" customFormat="1" ht="10.2">
      <c r="B781" s="149"/>
      <c r="D781" s="143" t="s">
        <v>223</v>
      </c>
      <c r="E781" s="150" t="s">
        <v>19</v>
      </c>
      <c r="F781" s="151" t="s">
        <v>775</v>
      </c>
      <c r="H781" s="152">
        <v>-10.389</v>
      </c>
      <c r="I781" s="153"/>
      <c r="L781" s="149"/>
      <c r="M781" s="154"/>
      <c r="T781" s="155"/>
      <c r="AT781" s="150" t="s">
        <v>223</v>
      </c>
      <c r="AU781" s="150" t="s">
        <v>81</v>
      </c>
      <c r="AV781" s="12" t="s">
        <v>81</v>
      </c>
      <c r="AW781" s="12" t="s">
        <v>33</v>
      </c>
      <c r="AX781" s="12" t="s">
        <v>72</v>
      </c>
      <c r="AY781" s="150" t="s">
        <v>210</v>
      </c>
    </row>
    <row r="782" spans="2:51" s="13" customFormat="1" ht="10.2">
      <c r="B782" s="167"/>
      <c r="D782" s="143" t="s">
        <v>223</v>
      </c>
      <c r="E782" s="168" t="s">
        <v>19</v>
      </c>
      <c r="F782" s="169" t="s">
        <v>326</v>
      </c>
      <c r="H782" s="170">
        <v>94.73100000000001</v>
      </c>
      <c r="I782" s="171"/>
      <c r="L782" s="167"/>
      <c r="M782" s="172"/>
      <c r="T782" s="173"/>
      <c r="AT782" s="168" t="s">
        <v>223</v>
      </c>
      <c r="AU782" s="168" t="s">
        <v>81</v>
      </c>
      <c r="AV782" s="13" t="s">
        <v>217</v>
      </c>
      <c r="AW782" s="13" t="s">
        <v>33</v>
      </c>
      <c r="AX782" s="13" t="s">
        <v>79</v>
      </c>
      <c r="AY782" s="168" t="s">
        <v>210</v>
      </c>
    </row>
    <row r="783" spans="2:51" s="12" customFormat="1" ht="10.2">
      <c r="B783" s="149"/>
      <c r="D783" s="143" t="s">
        <v>223</v>
      </c>
      <c r="F783" s="151" t="s">
        <v>1364</v>
      </c>
      <c r="H783" s="152">
        <v>189.462</v>
      </c>
      <c r="I783" s="153"/>
      <c r="L783" s="149"/>
      <c r="M783" s="154"/>
      <c r="T783" s="155"/>
      <c r="AT783" s="150" t="s">
        <v>223</v>
      </c>
      <c r="AU783" s="150" t="s">
        <v>81</v>
      </c>
      <c r="AV783" s="12" t="s">
        <v>81</v>
      </c>
      <c r="AW783" s="12" t="s">
        <v>4</v>
      </c>
      <c r="AX783" s="12" t="s">
        <v>79</v>
      </c>
      <c r="AY783" s="150" t="s">
        <v>210</v>
      </c>
    </row>
    <row r="784" spans="2:65" s="1" customFormat="1" ht="16.5" customHeight="1">
      <c r="B784" s="31"/>
      <c r="C784" s="156" t="s">
        <v>1365</v>
      </c>
      <c r="D784" s="156" t="s">
        <v>240</v>
      </c>
      <c r="E784" s="157" t="s">
        <v>1366</v>
      </c>
      <c r="F784" s="158" t="s">
        <v>1367</v>
      </c>
      <c r="G784" s="159" t="s">
        <v>229</v>
      </c>
      <c r="H784" s="160">
        <v>94.731</v>
      </c>
      <c r="I784" s="161"/>
      <c r="J784" s="162">
        <f>ROUND(I784*H784,2)</f>
        <v>0</v>
      </c>
      <c r="K784" s="158" t="s">
        <v>19</v>
      </c>
      <c r="L784" s="163"/>
      <c r="M784" s="164" t="s">
        <v>19</v>
      </c>
      <c r="N784" s="165" t="s">
        <v>43</v>
      </c>
      <c r="P784" s="139">
        <f>O784*H784</f>
        <v>0</v>
      </c>
      <c r="Q784" s="139">
        <v>0</v>
      </c>
      <c r="R784" s="139">
        <f>Q784*H784</f>
        <v>0</v>
      </c>
      <c r="S784" s="139">
        <v>0</v>
      </c>
      <c r="T784" s="140">
        <f>S784*H784</f>
        <v>0</v>
      </c>
      <c r="AR784" s="141" t="s">
        <v>405</v>
      </c>
      <c r="AT784" s="141" t="s">
        <v>240</v>
      </c>
      <c r="AU784" s="141" t="s">
        <v>81</v>
      </c>
      <c r="AY784" s="16" t="s">
        <v>210</v>
      </c>
      <c r="BE784" s="142">
        <f>IF(N784="základní",J784,0)</f>
        <v>0</v>
      </c>
      <c r="BF784" s="142">
        <f>IF(N784="snížená",J784,0)</f>
        <v>0</v>
      </c>
      <c r="BG784" s="142">
        <f>IF(N784="zákl. přenesená",J784,0)</f>
        <v>0</v>
      </c>
      <c r="BH784" s="142">
        <f>IF(N784="sníž. přenesená",J784,0)</f>
        <v>0</v>
      </c>
      <c r="BI784" s="142">
        <f>IF(N784="nulová",J784,0)</f>
        <v>0</v>
      </c>
      <c r="BJ784" s="16" t="s">
        <v>79</v>
      </c>
      <c r="BK784" s="142">
        <f>ROUND(I784*H784,2)</f>
        <v>0</v>
      </c>
      <c r="BL784" s="16" t="s">
        <v>311</v>
      </c>
      <c r="BM784" s="141" t="s">
        <v>1368</v>
      </c>
    </row>
    <row r="785" spans="2:47" s="1" customFormat="1" ht="10.2">
      <c r="B785" s="31"/>
      <c r="D785" s="143" t="s">
        <v>219</v>
      </c>
      <c r="F785" s="144" t="s">
        <v>1367</v>
      </c>
      <c r="I785" s="145"/>
      <c r="L785" s="31"/>
      <c r="M785" s="146"/>
      <c r="T785" s="52"/>
      <c r="AT785" s="16" t="s">
        <v>219</v>
      </c>
      <c r="AU785" s="16" t="s">
        <v>81</v>
      </c>
    </row>
    <row r="786" spans="2:47" s="1" customFormat="1" ht="19.2">
      <c r="B786" s="31"/>
      <c r="D786" s="143" t="s">
        <v>315</v>
      </c>
      <c r="F786" s="166" t="s">
        <v>1369</v>
      </c>
      <c r="I786" s="145"/>
      <c r="L786" s="31"/>
      <c r="M786" s="146"/>
      <c r="T786" s="52"/>
      <c r="AT786" s="16" t="s">
        <v>315</v>
      </c>
      <c r="AU786" s="16" t="s">
        <v>81</v>
      </c>
    </row>
    <row r="787" spans="2:65" s="1" customFormat="1" ht="16.5" customHeight="1">
      <c r="B787" s="31"/>
      <c r="C787" s="156" t="s">
        <v>1370</v>
      </c>
      <c r="D787" s="156" t="s">
        <v>240</v>
      </c>
      <c r="E787" s="157" t="s">
        <v>1371</v>
      </c>
      <c r="F787" s="158" t="s">
        <v>19</v>
      </c>
      <c r="G787" s="159" t="s">
        <v>229</v>
      </c>
      <c r="H787" s="160">
        <v>55</v>
      </c>
      <c r="I787" s="161"/>
      <c r="J787" s="162">
        <f>ROUND(I787*H787,2)</f>
        <v>0</v>
      </c>
      <c r="K787" s="158" t="s">
        <v>19</v>
      </c>
      <c r="L787" s="163"/>
      <c r="M787" s="164" t="s">
        <v>19</v>
      </c>
      <c r="N787" s="165" t="s">
        <v>43</v>
      </c>
      <c r="P787" s="139">
        <f>O787*H787</f>
        <v>0</v>
      </c>
      <c r="Q787" s="139">
        <v>0</v>
      </c>
      <c r="R787" s="139">
        <f>Q787*H787</f>
        <v>0</v>
      </c>
      <c r="S787" s="139">
        <v>0</v>
      </c>
      <c r="T787" s="140">
        <f>S787*H787</f>
        <v>0</v>
      </c>
      <c r="AR787" s="141" t="s">
        <v>405</v>
      </c>
      <c r="AT787" s="141" t="s">
        <v>240</v>
      </c>
      <c r="AU787" s="141" t="s">
        <v>81</v>
      </c>
      <c r="AY787" s="16" t="s">
        <v>210</v>
      </c>
      <c r="BE787" s="142">
        <f>IF(N787="základní",J787,0)</f>
        <v>0</v>
      </c>
      <c r="BF787" s="142">
        <f>IF(N787="snížená",J787,0)</f>
        <v>0</v>
      </c>
      <c r="BG787" s="142">
        <f>IF(N787="zákl. přenesená",J787,0)</f>
        <v>0</v>
      </c>
      <c r="BH787" s="142">
        <f>IF(N787="sníž. přenesená",J787,0)</f>
        <v>0</v>
      </c>
      <c r="BI787" s="142">
        <f>IF(N787="nulová",J787,0)</f>
        <v>0</v>
      </c>
      <c r="BJ787" s="16" t="s">
        <v>79</v>
      </c>
      <c r="BK787" s="142">
        <f>ROUND(I787*H787,2)</f>
        <v>0</v>
      </c>
      <c r="BL787" s="16" t="s">
        <v>311</v>
      </c>
      <c r="BM787" s="141" t="s">
        <v>1372</v>
      </c>
    </row>
    <row r="788" spans="2:47" s="1" customFormat="1" ht="10.2">
      <c r="B788" s="31"/>
      <c r="D788" s="143" t="s">
        <v>219</v>
      </c>
      <c r="F788" s="144" t="s">
        <v>1373</v>
      </c>
      <c r="I788" s="145"/>
      <c r="L788" s="31"/>
      <c r="M788" s="146"/>
      <c r="T788" s="52"/>
      <c r="AT788" s="16" t="s">
        <v>219</v>
      </c>
      <c r="AU788" s="16" t="s">
        <v>81</v>
      </c>
    </row>
    <row r="789" spans="2:63" s="11" customFormat="1" ht="22.8" customHeight="1">
      <c r="B789" s="118"/>
      <c r="D789" s="119" t="s">
        <v>71</v>
      </c>
      <c r="E789" s="128" t="s">
        <v>1374</v>
      </c>
      <c r="F789" s="128" t="s">
        <v>1375</v>
      </c>
      <c r="I789" s="121"/>
      <c r="J789" s="129">
        <f>BK789</f>
        <v>0</v>
      </c>
      <c r="L789" s="118"/>
      <c r="M789" s="123"/>
      <c r="P789" s="124">
        <f>SUM(P790:P805)</f>
        <v>0</v>
      </c>
      <c r="R789" s="124">
        <f>SUM(R790:R805)</f>
        <v>0.10434942</v>
      </c>
      <c r="T789" s="125">
        <f>SUM(T790:T805)</f>
        <v>0</v>
      </c>
      <c r="AR789" s="119" t="s">
        <v>81</v>
      </c>
      <c r="AT789" s="126" t="s">
        <v>71</v>
      </c>
      <c r="AU789" s="126" t="s">
        <v>79</v>
      </c>
      <c r="AY789" s="119" t="s">
        <v>210</v>
      </c>
      <c r="BK789" s="127">
        <f>SUM(BK790:BK805)</f>
        <v>0</v>
      </c>
    </row>
    <row r="790" spans="2:65" s="1" customFormat="1" ht="24.15" customHeight="1">
      <c r="B790" s="31"/>
      <c r="C790" s="130" t="s">
        <v>1376</v>
      </c>
      <c r="D790" s="130" t="s">
        <v>212</v>
      </c>
      <c r="E790" s="131" t="s">
        <v>1377</v>
      </c>
      <c r="F790" s="132" t="s">
        <v>1378</v>
      </c>
      <c r="G790" s="133" t="s">
        <v>229</v>
      </c>
      <c r="H790" s="134">
        <v>212.958</v>
      </c>
      <c r="I790" s="135"/>
      <c r="J790" s="136">
        <f>ROUND(I790*H790,2)</f>
        <v>0</v>
      </c>
      <c r="K790" s="132" t="s">
        <v>216</v>
      </c>
      <c r="L790" s="31"/>
      <c r="M790" s="137" t="s">
        <v>19</v>
      </c>
      <c r="N790" s="138" t="s">
        <v>43</v>
      </c>
      <c r="P790" s="139">
        <f>O790*H790</f>
        <v>0</v>
      </c>
      <c r="Q790" s="139">
        <v>0</v>
      </c>
      <c r="R790" s="139">
        <f>Q790*H790</f>
        <v>0</v>
      </c>
      <c r="S790" s="139">
        <v>0</v>
      </c>
      <c r="T790" s="140">
        <f>S790*H790</f>
        <v>0</v>
      </c>
      <c r="AR790" s="141" t="s">
        <v>311</v>
      </c>
      <c r="AT790" s="141" t="s">
        <v>212</v>
      </c>
      <c r="AU790" s="141" t="s">
        <v>81</v>
      </c>
      <c r="AY790" s="16" t="s">
        <v>210</v>
      </c>
      <c r="BE790" s="142">
        <f>IF(N790="základní",J790,0)</f>
        <v>0</v>
      </c>
      <c r="BF790" s="142">
        <f>IF(N790="snížená",J790,0)</f>
        <v>0</v>
      </c>
      <c r="BG790" s="142">
        <f>IF(N790="zákl. přenesená",J790,0)</f>
        <v>0</v>
      </c>
      <c r="BH790" s="142">
        <f>IF(N790="sníž. přenesená",J790,0)</f>
        <v>0</v>
      </c>
      <c r="BI790" s="142">
        <f>IF(N790="nulová",J790,0)</f>
        <v>0</v>
      </c>
      <c r="BJ790" s="16" t="s">
        <v>79</v>
      </c>
      <c r="BK790" s="142">
        <f>ROUND(I790*H790,2)</f>
        <v>0</v>
      </c>
      <c r="BL790" s="16" t="s">
        <v>311</v>
      </c>
      <c r="BM790" s="141" t="s">
        <v>1379</v>
      </c>
    </row>
    <row r="791" spans="2:47" s="1" customFormat="1" ht="10.2">
      <c r="B791" s="31"/>
      <c r="D791" s="143" t="s">
        <v>219</v>
      </c>
      <c r="F791" s="144" t="s">
        <v>1380</v>
      </c>
      <c r="I791" s="145"/>
      <c r="L791" s="31"/>
      <c r="M791" s="146"/>
      <c r="T791" s="52"/>
      <c r="AT791" s="16" t="s">
        <v>219</v>
      </c>
      <c r="AU791" s="16" t="s">
        <v>81</v>
      </c>
    </row>
    <row r="792" spans="2:47" s="1" customFormat="1" ht="10.2">
      <c r="B792" s="31"/>
      <c r="D792" s="147" t="s">
        <v>221</v>
      </c>
      <c r="F792" s="148" t="s">
        <v>1381</v>
      </c>
      <c r="I792" s="145"/>
      <c r="L792" s="31"/>
      <c r="M792" s="146"/>
      <c r="T792" s="52"/>
      <c r="AT792" s="16" t="s">
        <v>221</v>
      </c>
      <c r="AU792" s="16" t="s">
        <v>81</v>
      </c>
    </row>
    <row r="793" spans="2:51" s="12" customFormat="1" ht="10.2">
      <c r="B793" s="149"/>
      <c r="D793" s="143" t="s">
        <v>223</v>
      </c>
      <c r="E793" s="150" t="s">
        <v>19</v>
      </c>
      <c r="F793" s="151" t="s">
        <v>1382</v>
      </c>
      <c r="H793" s="152">
        <v>62.468</v>
      </c>
      <c r="I793" s="153"/>
      <c r="L793" s="149"/>
      <c r="M793" s="154"/>
      <c r="T793" s="155"/>
      <c r="AT793" s="150" t="s">
        <v>223</v>
      </c>
      <c r="AU793" s="150" t="s">
        <v>81</v>
      </c>
      <c r="AV793" s="12" t="s">
        <v>81</v>
      </c>
      <c r="AW793" s="12" t="s">
        <v>33</v>
      </c>
      <c r="AX793" s="12" t="s">
        <v>72</v>
      </c>
      <c r="AY793" s="150" t="s">
        <v>210</v>
      </c>
    </row>
    <row r="794" spans="2:51" s="12" customFormat="1" ht="10.2">
      <c r="B794" s="149"/>
      <c r="D794" s="143" t="s">
        <v>223</v>
      </c>
      <c r="E794" s="150" t="s">
        <v>19</v>
      </c>
      <c r="F794" s="151" t="s">
        <v>1383</v>
      </c>
      <c r="H794" s="152">
        <v>25.6</v>
      </c>
      <c r="I794" s="153"/>
      <c r="L794" s="149"/>
      <c r="M794" s="154"/>
      <c r="T794" s="155"/>
      <c r="AT794" s="150" t="s">
        <v>223</v>
      </c>
      <c r="AU794" s="150" t="s">
        <v>81</v>
      </c>
      <c r="AV794" s="12" t="s">
        <v>81</v>
      </c>
      <c r="AW794" s="12" t="s">
        <v>33</v>
      </c>
      <c r="AX794" s="12" t="s">
        <v>72</v>
      </c>
      <c r="AY794" s="150" t="s">
        <v>210</v>
      </c>
    </row>
    <row r="795" spans="2:51" s="12" customFormat="1" ht="10.2">
      <c r="B795" s="149"/>
      <c r="D795" s="143" t="s">
        <v>223</v>
      </c>
      <c r="E795" s="150" t="s">
        <v>19</v>
      </c>
      <c r="F795" s="151" t="s">
        <v>1384</v>
      </c>
      <c r="H795" s="152">
        <v>40.82</v>
      </c>
      <c r="I795" s="153"/>
      <c r="L795" s="149"/>
      <c r="M795" s="154"/>
      <c r="T795" s="155"/>
      <c r="AT795" s="150" t="s">
        <v>223</v>
      </c>
      <c r="AU795" s="150" t="s">
        <v>81</v>
      </c>
      <c r="AV795" s="12" t="s">
        <v>81</v>
      </c>
      <c r="AW795" s="12" t="s">
        <v>33</v>
      </c>
      <c r="AX795" s="12" t="s">
        <v>72</v>
      </c>
      <c r="AY795" s="150" t="s">
        <v>210</v>
      </c>
    </row>
    <row r="796" spans="2:51" s="12" customFormat="1" ht="10.2">
      <c r="B796" s="149"/>
      <c r="D796" s="143" t="s">
        <v>223</v>
      </c>
      <c r="E796" s="150" t="s">
        <v>19</v>
      </c>
      <c r="F796" s="151" t="s">
        <v>1385</v>
      </c>
      <c r="H796" s="152">
        <v>94</v>
      </c>
      <c r="I796" s="153"/>
      <c r="L796" s="149"/>
      <c r="M796" s="154"/>
      <c r="T796" s="155"/>
      <c r="AT796" s="150" t="s">
        <v>223</v>
      </c>
      <c r="AU796" s="150" t="s">
        <v>81</v>
      </c>
      <c r="AV796" s="12" t="s">
        <v>81</v>
      </c>
      <c r="AW796" s="12" t="s">
        <v>33</v>
      </c>
      <c r="AX796" s="12" t="s">
        <v>72</v>
      </c>
      <c r="AY796" s="150" t="s">
        <v>210</v>
      </c>
    </row>
    <row r="797" spans="2:51" s="12" customFormat="1" ht="10.2">
      <c r="B797" s="149"/>
      <c r="D797" s="143" t="s">
        <v>223</v>
      </c>
      <c r="E797" s="150" t="s">
        <v>19</v>
      </c>
      <c r="F797" s="151" t="s">
        <v>1386</v>
      </c>
      <c r="H797" s="152">
        <v>17.7</v>
      </c>
      <c r="I797" s="153"/>
      <c r="L797" s="149"/>
      <c r="M797" s="154"/>
      <c r="T797" s="155"/>
      <c r="AT797" s="150" t="s">
        <v>223</v>
      </c>
      <c r="AU797" s="150" t="s">
        <v>81</v>
      </c>
      <c r="AV797" s="12" t="s">
        <v>81</v>
      </c>
      <c r="AW797" s="12" t="s">
        <v>33</v>
      </c>
      <c r="AX797" s="12" t="s">
        <v>72</v>
      </c>
      <c r="AY797" s="150" t="s">
        <v>210</v>
      </c>
    </row>
    <row r="798" spans="2:51" s="12" customFormat="1" ht="10.2">
      <c r="B798" s="149"/>
      <c r="D798" s="143" t="s">
        <v>223</v>
      </c>
      <c r="E798" s="150" t="s">
        <v>19</v>
      </c>
      <c r="F798" s="151" t="s">
        <v>1387</v>
      </c>
      <c r="H798" s="152">
        <v>-27.63</v>
      </c>
      <c r="I798" s="153"/>
      <c r="L798" s="149"/>
      <c r="M798" s="154"/>
      <c r="T798" s="155"/>
      <c r="AT798" s="150" t="s">
        <v>223</v>
      </c>
      <c r="AU798" s="150" t="s">
        <v>81</v>
      </c>
      <c r="AV798" s="12" t="s">
        <v>81</v>
      </c>
      <c r="AW798" s="12" t="s">
        <v>33</v>
      </c>
      <c r="AX798" s="12" t="s">
        <v>72</v>
      </c>
      <c r="AY798" s="150" t="s">
        <v>210</v>
      </c>
    </row>
    <row r="799" spans="2:51" s="13" customFormat="1" ht="10.2">
      <c r="B799" s="167"/>
      <c r="D799" s="143" t="s">
        <v>223</v>
      </c>
      <c r="E799" s="168" t="s">
        <v>19</v>
      </c>
      <c r="F799" s="169" t="s">
        <v>326</v>
      </c>
      <c r="H799" s="170">
        <v>212.958</v>
      </c>
      <c r="I799" s="171"/>
      <c r="L799" s="167"/>
      <c r="M799" s="172"/>
      <c r="T799" s="173"/>
      <c r="AT799" s="168" t="s">
        <v>223</v>
      </c>
      <c r="AU799" s="168" t="s">
        <v>81</v>
      </c>
      <c r="AV799" s="13" t="s">
        <v>217</v>
      </c>
      <c r="AW799" s="13" t="s">
        <v>33</v>
      </c>
      <c r="AX799" s="13" t="s">
        <v>79</v>
      </c>
      <c r="AY799" s="168" t="s">
        <v>210</v>
      </c>
    </row>
    <row r="800" spans="2:65" s="1" customFormat="1" ht="24.15" customHeight="1">
      <c r="B800" s="31"/>
      <c r="C800" s="130" t="s">
        <v>1388</v>
      </c>
      <c r="D800" s="130" t="s">
        <v>212</v>
      </c>
      <c r="E800" s="131" t="s">
        <v>1389</v>
      </c>
      <c r="F800" s="132" t="s">
        <v>1390</v>
      </c>
      <c r="G800" s="133" t="s">
        <v>229</v>
      </c>
      <c r="H800" s="134">
        <v>212.958</v>
      </c>
      <c r="I800" s="135"/>
      <c r="J800" s="136">
        <f>ROUND(I800*H800,2)</f>
        <v>0</v>
      </c>
      <c r="K800" s="132" t="s">
        <v>216</v>
      </c>
      <c r="L800" s="31"/>
      <c r="M800" s="137" t="s">
        <v>19</v>
      </c>
      <c r="N800" s="138" t="s">
        <v>43</v>
      </c>
      <c r="P800" s="139">
        <f>O800*H800</f>
        <v>0</v>
      </c>
      <c r="Q800" s="139">
        <v>0.0002</v>
      </c>
      <c r="R800" s="139">
        <f>Q800*H800</f>
        <v>0.0425916</v>
      </c>
      <c r="S800" s="139">
        <v>0</v>
      </c>
      <c r="T800" s="140">
        <f>S800*H800</f>
        <v>0</v>
      </c>
      <c r="AR800" s="141" t="s">
        <v>311</v>
      </c>
      <c r="AT800" s="141" t="s">
        <v>212</v>
      </c>
      <c r="AU800" s="141" t="s">
        <v>81</v>
      </c>
      <c r="AY800" s="16" t="s">
        <v>210</v>
      </c>
      <c r="BE800" s="142">
        <f>IF(N800="základní",J800,0)</f>
        <v>0</v>
      </c>
      <c r="BF800" s="142">
        <f>IF(N800="snížená",J800,0)</f>
        <v>0</v>
      </c>
      <c r="BG800" s="142">
        <f>IF(N800="zákl. přenesená",J800,0)</f>
        <v>0</v>
      </c>
      <c r="BH800" s="142">
        <f>IF(N800="sníž. přenesená",J800,0)</f>
        <v>0</v>
      </c>
      <c r="BI800" s="142">
        <f>IF(N800="nulová",J800,0)</f>
        <v>0</v>
      </c>
      <c r="BJ800" s="16" t="s">
        <v>79</v>
      </c>
      <c r="BK800" s="142">
        <f>ROUND(I800*H800,2)</f>
        <v>0</v>
      </c>
      <c r="BL800" s="16" t="s">
        <v>311</v>
      </c>
      <c r="BM800" s="141" t="s">
        <v>1391</v>
      </c>
    </row>
    <row r="801" spans="2:47" s="1" customFormat="1" ht="19.2">
      <c r="B801" s="31"/>
      <c r="D801" s="143" t="s">
        <v>219</v>
      </c>
      <c r="F801" s="144" t="s">
        <v>1392</v>
      </c>
      <c r="I801" s="145"/>
      <c r="L801" s="31"/>
      <c r="M801" s="146"/>
      <c r="T801" s="52"/>
      <c r="AT801" s="16" t="s">
        <v>219</v>
      </c>
      <c r="AU801" s="16" t="s">
        <v>81</v>
      </c>
    </row>
    <row r="802" spans="2:47" s="1" customFormat="1" ht="10.2">
      <c r="B802" s="31"/>
      <c r="D802" s="147" t="s">
        <v>221</v>
      </c>
      <c r="F802" s="148" t="s">
        <v>1393</v>
      </c>
      <c r="I802" s="145"/>
      <c r="L802" s="31"/>
      <c r="M802" s="146"/>
      <c r="T802" s="52"/>
      <c r="AT802" s="16" t="s">
        <v>221</v>
      </c>
      <c r="AU802" s="16" t="s">
        <v>81</v>
      </c>
    </row>
    <row r="803" spans="2:65" s="1" customFormat="1" ht="24.15" customHeight="1">
      <c r="B803" s="31"/>
      <c r="C803" s="130" t="s">
        <v>1394</v>
      </c>
      <c r="D803" s="130" t="s">
        <v>212</v>
      </c>
      <c r="E803" s="131" t="s">
        <v>1395</v>
      </c>
      <c r="F803" s="132" t="s">
        <v>1396</v>
      </c>
      <c r="G803" s="133" t="s">
        <v>229</v>
      </c>
      <c r="H803" s="134">
        <v>212.958</v>
      </c>
      <c r="I803" s="135"/>
      <c r="J803" s="136">
        <f>ROUND(I803*H803,2)</f>
        <v>0</v>
      </c>
      <c r="K803" s="132" t="s">
        <v>216</v>
      </c>
      <c r="L803" s="31"/>
      <c r="M803" s="137" t="s">
        <v>19</v>
      </c>
      <c r="N803" s="138" t="s">
        <v>43</v>
      </c>
      <c r="P803" s="139">
        <f>O803*H803</f>
        <v>0</v>
      </c>
      <c r="Q803" s="139">
        <v>0.00029</v>
      </c>
      <c r="R803" s="139">
        <f>Q803*H803</f>
        <v>0.06175782</v>
      </c>
      <c r="S803" s="139">
        <v>0</v>
      </c>
      <c r="T803" s="140">
        <f>S803*H803</f>
        <v>0</v>
      </c>
      <c r="AR803" s="141" t="s">
        <v>311</v>
      </c>
      <c r="AT803" s="141" t="s">
        <v>212</v>
      </c>
      <c r="AU803" s="141" t="s">
        <v>81</v>
      </c>
      <c r="AY803" s="16" t="s">
        <v>210</v>
      </c>
      <c r="BE803" s="142">
        <f>IF(N803="základní",J803,0)</f>
        <v>0</v>
      </c>
      <c r="BF803" s="142">
        <f>IF(N803="snížená",J803,0)</f>
        <v>0</v>
      </c>
      <c r="BG803" s="142">
        <f>IF(N803="zákl. přenesená",J803,0)</f>
        <v>0</v>
      </c>
      <c r="BH803" s="142">
        <f>IF(N803="sníž. přenesená",J803,0)</f>
        <v>0</v>
      </c>
      <c r="BI803" s="142">
        <f>IF(N803="nulová",J803,0)</f>
        <v>0</v>
      </c>
      <c r="BJ803" s="16" t="s">
        <v>79</v>
      </c>
      <c r="BK803" s="142">
        <f>ROUND(I803*H803,2)</f>
        <v>0</v>
      </c>
      <c r="BL803" s="16" t="s">
        <v>311</v>
      </c>
      <c r="BM803" s="141" t="s">
        <v>1397</v>
      </c>
    </row>
    <row r="804" spans="2:47" s="1" customFormat="1" ht="28.8">
      <c r="B804" s="31"/>
      <c r="D804" s="143" t="s">
        <v>219</v>
      </c>
      <c r="F804" s="144" t="s">
        <v>1398</v>
      </c>
      <c r="I804" s="145"/>
      <c r="L804" s="31"/>
      <c r="M804" s="146"/>
      <c r="T804" s="52"/>
      <c r="AT804" s="16" t="s">
        <v>219</v>
      </c>
      <c r="AU804" s="16" t="s">
        <v>81</v>
      </c>
    </row>
    <row r="805" spans="2:47" s="1" customFormat="1" ht="10.2">
      <c r="B805" s="31"/>
      <c r="D805" s="147" t="s">
        <v>221</v>
      </c>
      <c r="F805" s="148" t="s">
        <v>1399</v>
      </c>
      <c r="I805" s="145"/>
      <c r="L805" s="31"/>
      <c r="M805" s="146"/>
      <c r="T805" s="52"/>
      <c r="AT805" s="16" t="s">
        <v>221</v>
      </c>
      <c r="AU805" s="16" t="s">
        <v>81</v>
      </c>
    </row>
    <row r="806" spans="2:63" s="11" customFormat="1" ht="22.8" customHeight="1">
      <c r="B806" s="118"/>
      <c r="D806" s="119" t="s">
        <v>71</v>
      </c>
      <c r="E806" s="128" t="s">
        <v>1400</v>
      </c>
      <c r="F806" s="128" t="s">
        <v>1401</v>
      </c>
      <c r="I806" s="121"/>
      <c r="J806" s="129">
        <f>BK806</f>
        <v>0</v>
      </c>
      <c r="L806" s="118"/>
      <c r="M806" s="123"/>
      <c r="P806" s="124">
        <f>SUM(P807:P816)</f>
        <v>0</v>
      </c>
      <c r="R806" s="124">
        <f>SUM(R807:R816)</f>
        <v>0.007421699999999999</v>
      </c>
      <c r="T806" s="125">
        <f>SUM(T807:T816)</f>
        <v>0</v>
      </c>
      <c r="AR806" s="119" t="s">
        <v>81</v>
      </c>
      <c r="AT806" s="126" t="s">
        <v>71</v>
      </c>
      <c r="AU806" s="126" t="s">
        <v>79</v>
      </c>
      <c r="AY806" s="119" t="s">
        <v>210</v>
      </c>
      <c r="BK806" s="127">
        <f>SUM(BK807:BK816)</f>
        <v>0</v>
      </c>
    </row>
    <row r="807" spans="2:65" s="1" customFormat="1" ht="24.15" customHeight="1">
      <c r="B807" s="31"/>
      <c r="C807" s="130" t="s">
        <v>1402</v>
      </c>
      <c r="D807" s="130" t="s">
        <v>212</v>
      </c>
      <c r="E807" s="131" t="s">
        <v>1403</v>
      </c>
      <c r="F807" s="132" t="s">
        <v>1404</v>
      </c>
      <c r="G807" s="133" t="s">
        <v>229</v>
      </c>
      <c r="H807" s="134">
        <v>5.709</v>
      </c>
      <c r="I807" s="135"/>
      <c r="J807" s="136">
        <f>ROUND(I807*H807,2)</f>
        <v>0</v>
      </c>
      <c r="K807" s="132" t="s">
        <v>216</v>
      </c>
      <c r="L807" s="31"/>
      <c r="M807" s="137" t="s">
        <v>19</v>
      </c>
      <c r="N807" s="138" t="s">
        <v>43</v>
      </c>
      <c r="P807" s="139">
        <f>O807*H807</f>
        <v>0</v>
      </c>
      <c r="Q807" s="139">
        <v>0</v>
      </c>
      <c r="R807" s="139">
        <f>Q807*H807</f>
        <v>0</v>
      </c>
      <c r="S807" s="139">
        <v>0</v>
      </c>
      <c r="T807" s="140">
        <f>S807*H807</f>
        <v>0</v>
      </c>
      <c r="AR807" s="141" t="s">
        <v>311</v>
      </c>
      <c r="AT807" s="141" t="s">
        <v>212</v>
      </c>
      <c r="AU807" s="141" t="s">
        <v>81</v>
      </c>
      <c r="AY807" s="16" t="s">
        <v>210</v>
      </c>
      <c r="BE807" s="142">
        <f>IF(N807="základní",J807,0)</f>
        <v>0</v>
      </c>
      <c r="BF807" s="142">
        <f>IF(N807="snížená",J807,0)</f>
        <v>0</v>
      </c>
      <c r="BG807" s="142">
        <f>IF(N807="zákl. přenesená",J807,0)</f>
        <v>0</v>
      </c>
      <c r="BH807" s="142">
        <f>IF(N807="sníž. přenesená",J807,0)</f>
        <v>0</v>
      </c>
      <c r="BI807" s="142">
        <f>IF(N807="nulová",J807,0)</f>
        <v>0</v>
      </c>
      <c r="BJ807" s="16" t="s">
        <v>79</v>
      </c>
      <c r="BK807" s="142">
        <f>ROUND(I807*H807,2)</f>
        <v>0</v>
      </c>
      <c r="BL807" s="16" t="s">
        <v>311</v>
      </c>
      <c r="BM807" s="141" t="s">
        <v>1405</v>
      </c>
    </row>
    <row r="808" spans="2:47" s="1" customFormat="1" ht="19.2">
      <c r="B808" s="31"/>
      <c r="D808" s="143" t="s">
        <v>219</v>
      </c>
      <c r="F808" s="144" t="s">
        <v>1406</v>
      </c>
      <c r="I808" s="145"/>
      <c r="L808" s="31"/>
      <c r="M808" s="146"/>
      <c r="T808" s="52"/>
      <c r="AT808" s="16" t="s">
        <v>219</v>
      </c>
      <c r="AU808" s="16" t="s">
        <v>81</v>
      </c>
    </row>
    <row r="809" spans="2:47" s="1" customFormat="1" ht="10.2">
      <c r="B809" s="31"/>
      <c r="D809" s="147" t="s">
        <v>221</v>
      </c>
      <c r="F809" s="148" t="s">
        <v>1407</v>
      </c>
      <c r="I809" s="145"/>
      <c r="L809" s="31"/>
      <c r="M809" s="146"/>
      <c r="T809" s="52"/>
      <c r="AT809" s="16" t="s">
        <v>221</v>
      </c>
      <c r="AU809" s="16" t="s">
        <v>81</v>
      </c>
    </row>
    <row r="810" spans="2:47" s="1" customFormat="1" ht="19.2">
      <c r="B810" s="31"/>
      <c r="D810" s="143" t="s">
        <v>315</v>
      </c>
      <c r="F810" s="166" t="s">
        <v>1408</v>
      </c>
      <c r="I810" s="145"/>
      <c r="L810" s="31"/>
      <c r="M810" s="146"/>
      <c r="T810" s="52"/>
      <c r="AT810" s="16" t="s">
        <v>315</v>
      </c>
      <c r="AU810" s="16" t="s">
        <v>81</v>
      </c>
    </row>
    <row r="811" spans="2:51" s="12" customFormat="1" ht="10.2">
      <c r="B811" s="149"/>
      <c r="D811" s="143" t="s">
        <v>223</v>
      </c>
      <c r="E811" s="150" t="s">
        <v>19</v>
      </c>
      <c r="F811" s="151" t="s">
        <v>1409</v>
      </c>
      <c r="H811" s="152">
        <v>2.076</v>
      </c>
      <c r="I811" s="153"/>
      <c r="L811" s="149"/>
      <c r="M811" s="154"/>
      <c r="T811" s="155"/>
      <c r="AT811" s="150" t="s">
        <v>223</v>
      </c>
      <c r="AU811" s="150" t="s">
        <v>81</v>
      </c>
      <c r="AV811" s="12" t="s">
        <v>81</v>
      </c>
      <c r="AW811" s="12" t="s">
        <v>33</v>
      </c>
      <c r="AX811" s="12" t="s">
        <v>72</v>
      </c>
      <c r="AY811" s="150" t="s">
        <v>210</v>
      </c>
    </row>
    <row r="812" spans="2:51" s="12" customFormat="1" ht="10.2">
      <c r="B812" s="149"/>
      <c r="D812" s="143" t="s">
        <v>223</v>
      </c>
      <c r="E812" s="150" t="s">
        <v>19</v>
      </c>
      <c r="F812" s="151" t="s">
        <v>1410</v>
      </c>
      <c r="H812" s="152">
        <v>3.633</v>
      </c>
      <c r="I812" s="153"/>
      <c r="L812" s="149"/>
      <c r="M812" s="154"/>
      <c r="T812" s="155"/>
      <c r="AT812" s="150" t="s">
        <v>223</v>
      </c>
      <c r="AU812" s="150" t="s">
        <v>81</v>
      </c>
      <c r="AV812" s="12" t="s">
        <v>81</v>
      </c>
      <c r="AW812" s="12" t="s">
        <v>33</v>
      </c>
      <c r="AX812" s="12" t="s">
        <v>72</v>
      </c>
      <c r="AY812" s="150" t="s">
        <v>210</v>
      </c>
    </row>
    <row r="813" spans="2:51" s="13" customFormat="1" ht="10.2">
      <c r="B813" s="167"/>
      <c r="D813" s="143" t="s">
        <v>223</v>
      </c>
      <c r="E813" s="168" t="s">
        <v>19</v>
      </c>
      <c r="F813" s="169" t="s">
        <v>326</v>
      </c>
      <c r="H813" s="170">
        <v>5.709</v>
      </c>
      <c r="I813" s="171"/>
      <c r="L813" s="167"/>
      <c r="M813" s="172"/>
      <c r="T813" s="173"/>
      <c r="AT813" s="168" t="s">
        <v>223</v>
      </c>
      <c r="AU813" s="168" t="s">
        <v>81</v>
      </c>
      <c r="AV813" s="13" t="s">
        <v>217</v>
      </c>
      <c r="AW813" s="13" t="s">
        <v>33</v>
      </c>
      <c r="AX813" s="13" t="s">
        <v>79</v>
      </c>
      <c r="AY813" s="168" t="s">
        <v>210</v>
      </c>
    </row>
    <row r="814" spans="2:65" s="1" customFormat="1" ht="16.5" customHeight="1">
      <c r="B814" s="31"/>
      <c r="C814" s="156" t="s">
        <v>1411</v>
      </c>
      <c r="D814" s="156" t="s">
        <v>240</v>
      </c>
      <c r="E814" s="157" t="s">
        <v>1412</v>
      </c>
      <c r="F814" s="158" t="s">
        <v>1413</v>
      </c>
      <c r="G814" s="159" t="s">
        <v>229</v>
      </c>
      <c r="H814" s="160">
        <v>5.709</v>
      </c>
      <c r="I814" s="161"/>
      <c r="J814" s="162">
        <f>ROUND(I814*H814,2)</f>
        <v>0</v>
      </c>
      <c r="K814" s="158" t="s">
        <v>216</v>
      </c>
      <c r="L814" s="163"/>
      <c r="M814" s="164" t="s">
        <v>19</v>
      </c>
      <c r="N814" s="165" t="s">
        <v>43</v>
      </c>
      <c r="P814" s="139">
        <f>O814*H814</f>
        <v>0</v>
      </c>
      <c r="Q814" s="139">
        <v>0.0013</v>
      </c>
      <c r="R814" s="139">
        <f>Q814*H814</f>
        <v>0.007421699999999999</v>
      </c>
      <c r="S814" s="139">
        <v>0</v>
      </c>
      <c r="T814" s="140">
        <f>S814*H814</f>
        <v>0</v>
      </c>
      <c r="AR814" s="141" t="s">
        <v>405</v>
      </c>
      <c r="AT814" s="141" t="s">
        <v>240</v>
      </c>
      <c r="AU814" s="141" t="s">
        <v>81</v>
      </c>
      <c r="AY814" s="16" t="s">
        <v>210</v>
      </c>
      <c r="BE814" s="142">
        <f>IF(N814="základní",J814,0)</f>
        <v>0</v>
      </c>
      <c r="BF814" s="142">
        <f>IF(N814="snížená",J814,0)</f>
        <v>0</v>
      </c>
      <c r="BG814" s="142">
        <f>IF(N814="zákl. přenesená",J814,0)</f>
        <v>0</v>
      </c>
      <c r="BH814" s="142">
        <f>IF(N814="sníž. přenesená",J814,0)</f>
        <v>0</v>
      </c>
      <c r="BI814" s="142">
        <f>IF(N814="nulová",J814,0)</f>
        <v>0</v>
      </c>
      <c r="BJ814" s="16" t="s">
        <v>79</v>
      </c>
      <c r="BK814" s="142">
        <f>ROUND(I814*H814,2)</f>
        <v>0</v>
      </c>
      <c r="BL814" s="16" t="s">
        <v>311</v>
      </c>
      <c r="BM814" s="141" t="s">
        <v>1414</v>
      </c>
    </row>
    <row r="815" spans="2:47" s="1" customFormat="1" ht="10.2">
      <c r="B815" s="31"/>
      <c r="D815" s="143" t="s">
        <v>219</v>
      </c>
      <c r="F815" s="144" t="s">
        <v>1413</v>
      </c>
      <c r="I815" s="145"/>
      <c r="L815" s="31"/>
      <c r="M815" s="146"/>
      <c r="T815" s="52"/>
      <c r="AT815" s="16" t="s">
        <v>219</v>
      </c>
      <c r="AU815" s="16" t="s">
        <v>81</v>
      </c>
    </row>
    <row r="816" spans="2:47" s="1" customFormat="1" ht="19.2">
      <c r="B816" s="31"/>
      <c r="D816" s="143" t="s">
        <v>315</v>
      </c>
      <c r="F816" s="166" t="s">
        <v>1415</v>
      </c>
      <c r="I816" s="145"/>
      <c r="L816" s="31"/>
      <c r="M816" s="146"/>
      <c r="T816" s="52"/>
      <c r="AT816" s="16" t="s">
        <v>315</v>
      </c>
      <c r="AU816" s="16" t="s">
        <v>81</v>
      </c>
    </row>
    <row r="817" spans="2:63" s="11" customFormat="1" ht="22.8" customHeight="1">
      <c r="B817" s="118"/>
      <c r="D817" s="119" t="s">
        <v>71</v>
      </c>
      <c r="E817" s="128" t="s">
        <v>1416</v>
      </c>
      <c r="F817" s="128" t="s">
        <v>1417</v>
      </c>
      <c r="I817" s="121"/>
      <c r="J817" s="129">
        <f>BK817</f>
        <v>0</v>
      </c>
      <c r="L817" s="118"/>
      <c r="M817" s="123"/>
      <c r="P817" s="124">
        <f>SUM(P818:P821)</f>
        <v>0</v>
      </c>
      <c r="R817" s="124">
        <f>SUM(R818:R821)</f>
        <v>0</v>
      </c>
      <c r="T817" s="125">
        <f>SUM(T818:T821)</f>
        <v>0.00991116</v>
      </c>
      <c r="AR817" s="119" t="s">
        <v>81</v>
      </c>
      <c r="AT817" s="126" t="s">
        <v>71</v>
      </c>
      <c r="AU817" s="126" t="s">
        <v>79</v>
      </c>
      <c r="AY817" s="119" t="s">
        <v>210</v>
      </c>
      <c r="BK817" s="127">
        <f>SUM(BK818:BK821)</f>
        <v>0</v>
      </c>
    </row>
    <row r="818" spans="2:65" s="1" customFormat="1" ht="21.75" customHeight="1">
      <c r="B818" s="31"/>
      <c r="C818" s="130" t="s">
        <v>1418</v>
      </c>
      <c r="D818" s="130" t="s">
        <v>212</v>
      </c>
      <c r="E818" s="131" t="s">
        <v>1419</v>
      </c>
      <c r="F818" s="132" t="s">
        <v>1420</v>
      </c>
      <c r="G818" s="133" t="s">
        <v>229</v>
      </c>
      <c r="H818" s="134">
        <v>3.726</v>
      </c>
      <c r="I818" s="135"/>
      <c r="J818" s="136">
        <f>ROUND(I818*H818,2)</f>
        <v>0</v>
      </c>
      <c r="K818" s="132" t="s">
        <v>216</v>
      </c>
      <c r="L818" s="31"/>
      <c r="M818" s="137" t="s">
        <v>19</v>
      </c>
      <c r="N818" s="138" t="s">
        <v>43</v>
      </c>
      <c r="P818" s="139">
        <f>O818*H818</f>
        <v>0</v>
      </c>
      <c r="Q818" s="139">
        <v>0</v>
      </c>
      <c r="R818" s="139">
        <f>Q818*H818</f>
        <v>0</v>
      </c>
      <c r="S818" s="139">
        <v>0.00266</v>
      </c>
      <c r="T818" s="140">
        <f>S818*H818</f>
        <v>0.00991116</v>
      </c>
      <c r="AR818" s="141" t="s">
        <v>311</v>
      </c>
      <c r="AT818" s="141" t="s">
        <v>212</v>
      </c>
      <c r="AU818" s="141" t="s">
        <v>81</v>
      </c>
      <c r="AY818" s="16" t="s">
        <v>210</v>
      </c>
      <c r="BE818" s="142">
        <f>IF(N818="základní",J818,0)</f>
        <v>0</v>
      </c>
      <c r="BF818" s="142">
        <f>IF(N818="snížená",J818,0)</f>
        <v>0</v>
      </c>
      <c r="BG818" s="142">
        <f>IF(N818="zákl. přenesená",J818,0)</f>
        <v>0</v>
      </c>
      <c r="BH818" s="142">
        <f>IF(N818="sníž. přenesená",J818,0)</f>
        <v>0</v>
      </c>
      <c r="BI818" s="142">
        <f>IF(N818="nulová",J818,0)</f>
        <v>0</v>
      </c>
      <c r="BJ818" s="16" t="s">
        <v>79</v>
      </c>
      <c r="BK818" s="142">
        <f>ROUND(I818*H818,2)</f>
        <v>0</v>
      </c>
      <c r="BL818" s="16" t="s">
        <v>311</v>
      </c>
      <c r="BM818" s="141" t="s">
        <v>1421</v>
      </c>
    </row>
    <row r="819" spans="2:47" s="1" customFormat="1" ht="19.2">
      <c r="B819" s="31"/>
      <c r="D819" s="143" t="s">
        <v>219</v>
      </c>
      <c r="F819" s="144" t="s">
        <v>1422</v>
      </c>
      <c r="I819" s="145"/>
      <c r="L819" s="31"/>
      <c r="M819" s="146"/>
      <c r="T819" s="52"/>
      <c r="AT819" s="16" t="s">
        <v>219</v>
      </c>
      <c r="AU819" s="16" t="s">
        <v>81</v>
      </c>
    </row>
    <row r="820" spans="2:47" s="1" customFormat="1" ht="10.2">
      <c r="B820" s="31"/>
      <c r="D820" s="147" t="s">
        <v>221</v>
      </c>
      <c r="F820" s="148" t="s">
        <v>1423</v>
      </c>
      <c r="I820" s="145"/>
      <c r="L820" s="31"/>
      <c r="M820" s="146"/>
      <c r="T820" s="52"/>
      <c r="AT820" s="16" t="s">
        <v>221</v>
      </c>
      <c r="AU820" s="16" t="s">
        <v>81</v>
      </c>
    </row>
    <row r="821" spans="2:51" s="12" customFormat="1" ht="10.2">
      <c r="B821" s="149"/>
      <c r="D821" s="143" t="s">
        <v>223</v>
      </c>
      <c r="E821" s="150" t="s">
        <v>19</v>
      </c>
      <c r="F821" s="151" t="s">
        <v>1129</v>
      </c>
      <c r="H821" s="152">
        <v>3.726</v>
      </c>
      <c r="I821" s="153"/>
      <c r="L821" s="149"/>
      <c r="M821" s="174"/>
      <c r="N821" s="175"/>
      <c r="O821" s="175"/>
      <c r="P821" s="175"/>
      <c r="Q821" s="175"/>
      <c r="R821" s="175"/>
      <c r="S821" s="175"/>
      <c r="T821" s="176"/>
      <c r="AT821" s="150" t="s">
        <v>223</v>
      </c>
      <c r="AU821" s="150" t="s">
        <v>81</v>
      </c>
      <c r="AV821" s="12" t="s">
        <v>81</v>
      </c>
      <c r="AW821" s="12" t="s">
        <v>33</v>
      </c>
      <c r="AX821" s="12" t="s">
        <v>79</v>
      </c>
      <c r="AY821" s="150" t="s">
        <v>210</v>
      </c>
    </row>
    <row r="822" spans="2:12" s="1" customFormat="1" ht="6.9" customHeight="1">
      <c r="B822" s="40"/>
      <c r="C822" s="41"/>
      <c r="D822" s="41"/>
      <c r="E822" s="41"/>
      <c r="F822" s="41"/>
      <c r="G822" s="41"/>
      <c r="H822" s="41"/>
      <c r="I822" s="41"/>
      <c r="J822" s="41"/>
      <c r="K822" s="41"/>
      <c r="L822" s="31"/>
    </row>
  </sheetData>
  <sheetProtection algorithmName="SHA-512" hashValue="FBUk/rJRcYAO+ZaQ2vz3ruTd5LXrl7lNvAZ1sxiJAduvZPlcOgRgM3g76i+ctK27JyIecCpOgH8P56XAyfVAig==" saltValue="CQsPWE1j85svySnKTDeA1B2WWiw3xJkGOl3WrLl95TeF5fzyYyrfe/YVWHf+R2VOibrjKLOBXlghTopLZUTxyw==" spinCount="100000" sheet="1" objects="1" scenarios="1" formatColumns="0" formatRows="0" autoFilter="0"/>
  <autoFilter ref="C111:K821"/>
  <mergeCells count="12">
    <mergeCell ref="E104:H104"/>
    <mergeCell ref="L2:V2"/>
    <mergeCell ref="E50:H50"/>
    <mergeCell ref="E52:H52"/>
    <mergeCell ref="E54:H54"/>
    <mergeCell ref="E100:H100"/>
    <mergeCell ref="E102:H102"/>
    <mergeCell ref="E7:H7"/>
    <mergeCell ref="E9:H9"/>
    <mergeCell ref="E11:H11"/>
    <mergeCell ref="E20:H20"/>
    <mergeCell ref="E29:H29"/>
  </mergeCells>
  <hyperlinks>
    <hyperlink ref="F117" r:id="rId1" display="https://podminky.urs.cz/item/CS_URS_2023_02/122251101"/>
    <hyperlink ref="F122" r:id="rId2" display="https://podminky.urs.cz/item/CS_URS_2023_02/564861014"/>
    <hyperlink ref="F126" r:id="rId3" display="https://podminky.urs.cz/item/CS_URS_2023_02/596211110"/>
    <hyperlink ref="F133" r:id="rId4" display="https://podminky.urs.cz/item/CS_URS_2023_02/632451214"/>
    <hyperlink ref="F137" r:id="rId5" display="https://podminky.urs.cz/item/CS_URS_2023_02/632451291"/>
    <hyperlink ref="F140" r:id="rId6" display="https://podminky.urs.cz/item/CS_URS_2023_02/632481213"/>
    <hyperlink ref="F144" r:id="rId7" display="https://podminky.urs.cz/item/CS_URS_2023_02/916331112"/>
    <hyperlink ref="F150" r:id="rId8" display="https://podminky.urs.cz/item/CS_URS_2023_02/919735123"/>
    <hyperlink ref="F153" r:id="rId9" display="https://podminky.urs.cz/item/CS_URS_2023_02/949101111"/>
    <hyperlink ref="F156" r:id="rId10" display="https://podminky.urs.cz/item/CS_URS_2023_02/952901111"/>
    <hyperlink ref="F159" r:id="rId11" display="https://podminky.urs.cz/item/CS_URS_2023_02/953943211"/>
    <hyperlink ref="F164" r:id="rId12" display="https://podminky.urs.cz/item/CS_URS_2023_02/953993321"/>
    <hyperlink ref="F170" r:id="rId13" display="https://podminky.urs.cz/item/CS_URS_2023_02/965042141"/>
    <hyperlink ref="F178" r:id="rId14" display="https://podminky.urs.cz/item/CS_URS_2023_02/997013501"/>
    <hyperlink ref="F181" r:id="rId15" display="https://podminky.urs.cz/item/CS_URS_2023_02/997013509"/>
    <hyperlink ref="F185" r:id="rId16" display="https://podminky.urs.cz/item/CS_URS_2023_02/997013631"/>
    <hyperlink ref="F188" r:id="rId17" display="https://podminky.urs.cz/item/CS_URS_2023_02/997013811"/>
    <hyperlink ref="F191" r:id="rId18" display="https://podminky.urs.cz/item/CS_URS_2023_02/997013812"/>
    <hyperlink ref="F194" r:id="rId19" display="https://podminky.urs.cz/item/CS_URS_2023_02/997013814"/>
    <hyperlink ref="F197" r:id="rId20" display="https://podminky.urs.cz/item/CS_URS_2023_02/997013821"/>
    <hyperlink ref="F200" r:id="rId21" display="https://podminky.urs.cz/item/CS_URS_2023_02/997013861"/>
    <hyperlink ref="F203" r:id="rId22" display="https://podminky.urs.cz/item/CS_URS_2023_02/997013875"/>
    <hyperlink ref="F207" r:id="rId23" display="https://podminky.urs.cz/item/CS_URS_2023_02/998011001"/>
    <hyperlink ref="F212" r:id="rId24" display="https://podminky.urs.cz/item/CS_URS_2023_02/711111001"/>
    <hyperlink ref="F219" r:id="rId25" display="https://podminky.urs.cz/item/CS_URS_2023_02/711131811"/>
    <hyperlink ref="F222" r:id="rId26" display="https://podminky.urs.cz/item/CS_URS_2023_02/711141559"/>
    <hyperlink ref="F228" r:id="rId27" display="https://podminky.urs.cz/item/CS_URS_2023_02/998711101"/>
    <hyperlink ref="F232" r:id="rId28" display="https://podminky.urs.cz/item/CS_URS_2023_02/712340833"/>
    <hyperlink ref="F236" r:id="rId29" display="https://podminky.urs.cz/item/CS_URS_2023_02/712340834"/>
    <hyperlink ref="F240" r:id="rId30" display="https://podminky.urs.cz/item/CS_URS_2023_02/712363412"/>
    <hyperlink ref="F246" r:id="rId31" display="https://podminky.urs.cz/item/CS_URS_2023_02/712861702"/>
    <hyperlink ref="F256" r:id="rId32" display="https://podminky.urs.cz/item/CS_URS_2023_02/998712101"/>
    <hyperlink ref="F260" r:id="rId33" display="https://podminky.urs.cz/item/CS_URS_2023_02/713110811"/>
    <hyperlink ref="F264" r:id="rId34" display="https://podminky.urs.cz/item/CS_URS_2023_02/713111111"/>
    <hyperlink ref="F278" r:id="rId35" display="https://podminky.urs.cz/item/CS_URS_2023_02/713120821"/>
    <hyperlink ref="F282" r:id="rId36" display="https://podminky.urs.cz/item/CS_URS_2023_02/713121121"/>
    <hyperlink ref="F288" r:id="rId37" display="https://podminky.urs.cz/item/CS_URS_2023_02/713130811"/>
    <hyperlink ref="F293" r:id="rId38" display="https://podminky.urs.cz/item/CS_URS_2023_02/713141131"/>
    <hyperlink ref="F300" r:id="rId39" display="https://podminky.urs.cz/item/CS_URS_2023_02/713141151"/>
    <hyperlink ref="F307" r:id="rId40" display="https://podminky.urs.cz/item/CS_URS_2023_02/998713101"/>
    <hyperlink ref="F311" r:id="rId41" display="https://podminky.urs.cz/item/CS_URS_2023_02/714111201"/>
    <hyperlink ref="F319" r:id="rId42" display="https://podminky.urs.cz/item/CS_URS_2023_02/725291631"/>
    <hyperlink ref="F341" r:id="rId43" display="https://podminky.urs.cz/item/CS_URS_2023_02/762085112"/>
    <hyperlink ref="F354" r:id="rId44" display="https://podminky.urs.cz/item/CS_URS_2023_02/762132138"/>
    <hyperlink ref="F361" r:id="rId45" display="https://podminky.urs.cz/item/CS_URS_2023_02/762132811"/>
    <hyperlink ref="F365" r:id="rId46" display="https://podminky.urs.cz/item/CS_URS_2023_02/762191912"/>
    <hyperlink ref="F369" r:id="rId47" display="https://podminky.urs.cz/item/CS_URS_2023_02/762192901"/>
    <hyperlink ref="F382" r:id="rId48" display="https://podminky.urs.cz/item/CS_URS_2023_02/762332941"/>
    <hyperlink ref="F401" r:id="rId49" display="https://podminky.urs.cz/item/CS_URS_2023_02/762341811"/>
    <hyperlink ref="F405" r:id="rId50" display="https://podminky.urs.cz/item/CS_URS_2023_02/762342511"/>
    <hyperlink ref="F416" r:id="rId51" display="https://podminky.urs.cz/item/CS_URS_2023_02/762343811"/>
    <hyperlink ref="F424" r:id="rId52" display="https://podminky.urs.cz/item/CS_URS_2023_02/762431220"/>
    <hyperlink ref="F432" r:id="rId53" display="https://podminky.urs.cz/item/CS_URS_2023_02/763111441"/>
    <hyperlink ref="F439" r:id="rId54" display="https://podminky.urs.cz/item/CS_URS_2023_02/763111447"/>
    <hyperlink ref="F444" r:id="rId55" display="https://podminky.urs.cz/item/CS_URS_2023_02/763111741"/>
    <hyperlink ref="F454" r:id="rId56" display="https://podminky.urs.cz/item/CS_URS_2023_02/763111811"/>
    <hyperlink ref="F458" r:id="rId57" display="https://podminky.urs.cz/item/CS_URS_2023_02/763112322"/>
    <hyperlink ref="F463" r:id="rId58" display="https://podminky.urs.cz/item/CS_URS_2023_02/763121466"/>
    <hyperlink ref="F470" r:id="rId59" display="https://podminky.urs.cz/item/CS_URS_2023_02/76312146R"/>
    <hyperlink ref="F477" r:id="rId60" display="https://podminky.urs.cz/item/CS_URS_2023_02/763121811"/>
    <hyperlink ref="F481" r:id="rId61" display="https://podminky.urs.cz/item/CS_URS_2023_02/763131415"/>
    <hyperlink ref="F487" r:id="rId62" display="https://podminky.urs.cz/item/CS_URS_2023_02/763131751"/>
    <hyperlink ref="F493" r:id="rId63" display="https://podminky.urs.cz/item/CS_URS_2023_02/763131811"/>
    <hyperlink ref="F499" r:id="rId64" display="https://podminky.urs.cz/item/CS_URS_2023_02/763172413"/>
    <hyperlink ref="F504" r:id="rId65" display="https://podminky.urs.cz/item/CS_URS_2023_02/763172453"/>
    <hyperlink ref="F509" r:id="rId66" display="https://podminky.urs.cz/item/CS_URS_2023_02/763181311"/>
    <hyperlink ref="F514" r:id="rId67" display="https://podminky.urs.cz/item/CS_URS_2023_02/763181312"/>
    <hyperlink ref="F519" r:id="rId68" display="https://podminky.urs.cz/item/CS_URS_2023_02/763183112"/>
    <hyperlink ref="F524" r:id="rId69" display="https://podminky.urs.cz/item/CS_URS_2023_02/763431001"/>
    <hyperlink ref="F534" r:id="rId70" display="https://podminky.urs.cz/item/CS_URS_2023_02/998763100"/>
    <hyperlink ref="F538" r:id="rId71" display="https://podminky.urs.cz/item/CS_URS_2023_02/764001821"/>
    <hyperlink ref="F544" r:id="rId72" display="https://podminky.urs.cz/item/CS_URS_2023_02/764004801"/>
    <hyperlink ref="F578" r:id="rId73" display="https://podminky.urs.cz/item/CS_URS_2023_02/764518623"/>
    <hyperlink ref="F582" r:id="rId74" display="https://podminky.urs.cz/item/CS_URS_2023_02/998764101"/>
    <hyperlink ref="F586" r:id="rId75" display="https://podminky.urs.cz/item/CS_URS_2023_02/765191013"/>
    <hyperlink ref="F593" r:id="rId76" display="https://podminky.urs.cz/item/CS_URS_2023_02/766411811"/>
    <hyperlink ref="F597" r:id="rId77" display="https://podminky.urs.cz/item/CS_URS_2023_02/766411812"/>
    <hyperlink ref="F601" r:id="rId78" display="https://podminky.urs.cz/item/CS_URS_2023_02/766411821"/>
    <hyperlink ref="F605" r:id="rId79" display="https://podminky.urs.cz/item/CS_URS_2023_02/766660001"/>
    <hyperlink ref="F612" r:id="rId80" display="https://podminky.urs.cz/item/CS_URS_2023_02/766660012"/>
    <hyperlink ref="F619" r:id="rId81" display="https://podminky.urs.cz/item/CS_URS_2023_02/766660312"/>
    <hyperlink ref="F624" r:id="rId82" display="https://podminky.urs.cz/item/CS_URS_2023_02/766682111"/>
    <hyperlink ref="F629" r:id="rId83" display="https://podminky.urs.cz/item/CS_URS_2023_02/766694116"/>
    <hyperlink ref="F640" r:id="rId84" display="https://podminky.urs.cz/item/CS_URS_2023_02/998766101"/>
    <hyperlink ref="F644" r:id="rId85" display="https://podminky.urs.cz/item/CS_URS_2023_02/767311830"/>
    <hyperlink ref="F648" r:id="rId86" display="https://podminky.urs.cz/item/CS_URS_2023_02/767316311"/>
    <hyperlink ref="F655" r:id="rId87" display="https://podminky.urs.cz/item/CS_URS_2023_02/767896810"/>
    <hyperlink ref="F666" r:id="rId88" display="https://podminky.urs.cz/item/CS_URS_2023_02/998767101"/>
    <hyperlink ref="F670" r:id="rId89" display="https://podminky.urs.cz/item/CS_URS_2023_02/771111011"/>
    <hyperlink ref="F674" r:id="rId90" display="https://podminky.urs.cz/item/CS_URS_2023_02/771121011"/>
    <hyperlink ref="F677" r:id="rId91" display="https://podminky.urs.cz/item/CS_URS_2023_02/771151016"/>
    <hyperlink ref="F681" r:id="rId92" display="https://podminky.urs.cz/item/CS_URS_2023_02/771571810"/>
    <hyperlink ref="F687" r:id="rId93" display="https://podminky.urs.cz/item/CS_URS_2023_02/771573810"/>
    <hyperlink ref="F691" r:id="rId94" display="https://podminky.urs.cz/item/CS_URS_2023_02/771574414"/>
    <hyperlink ref="F698" r:id="rId95" display="https://podminky.urs.cz/item/CS_URS_2023_02/998771101"/>
    <hyperlink ref="F702" r:id="rId96" display="https://podminky.urs.cz/item/CS_URS_2023_02/775541821"/>
    <hyperlink ref="F706" r:id="rId97" display="https://podminky.urs.cz/item/CS_URS_2023_02/776111115"/>
    <hyperlink ref="F709" r:id="rId98" display="https://podminky.urs.cz/item/CS_URS_2023_02/776111311"/>
    <hyperlink ref="F712" r:id="rId99" display="https://podminky.urs.cz/item/CS_URS_2023_02/776121112"/>
    <hyperlink ref="F715" r:id="rId100" display="https://podminky.urs.cz/item/CS_URS_2023_02/776141111"/>
    <hyperlink ref="F718" r:id="rId101" display="https://podminky.urs.cz/item/CS_URS_2023_02/776201811"/>
    <hyperlink ref="F722" r:id="rId102" display="https://podminky.urs.cz/item/CS_URS_2023_02/776221111"/>
    <hyperlink ref="F729" r:id="rId103" display="https://podminky.urs.cz/item/CS_URS_2023_02/776411111"/>
    <hyperlink ref="F736" r:id="rId104" display="https://podminky.urs.cz/item/CS_URS_2023_02/776411211"/>
    <hyperlink ref="F741" r:id="rId105" display="https://podminky.urs.cz/item/CS_URS_2023_02/998776101"/>
    <hyperlink ref="F745" r:id="rId106" display="https://podminky.urs.cz/item/CS_URS_2023_02/781111011"/>
    <hyperlink ref="F751" r:id="rId107" display="https://podminky.urs.cz/item/CS_URS_2023_02/781121011"/>
    <hyperlink ref="F754" r:id="rId108" display="https://podminky.urs.cz/item/CS_URS_2023_02/781474154"/>
    <hyperlink ref="F760" r:id="rId109" display="https://podminky.urs.cz/item/CS_URS_2023_02/781492251"/>
    <hyperlink ref="F766" r:id="rId110" display="https://podminky.urs.cz/item/CS_URS_2023_02/998781101"/>
    <hyperlink ref="F770" r:id="rId111" display="https://podminky.urs.cz/item/CS_URS_2023_02/783315101"/>
    <hyperlink ref="F776" r:id="rId112" display="https://podminky.urs.cz/item/CS_URS_2023_02/783317101"/>
    <hyperlink ref="F779" r:id="rId113" display="https://podminky.urs.cz/item/CS_URS_2023_02/783805100"/>
    <hyperlink ref="F792" r:id="rId114" display="https://podminky.urs.cz/item/CS_URS_2023_02/784111001"/>
    <hyperlink ref="F802" r:id="rId115" display="https://podminky.urs.cz/item/CS_URS_2023_02/784181101"/>
    <hyperlink ref="F805" r:id="rId116" display="https://podminky.urs.cz/item/CS_URS_2023_02/784221101"/>
    <hyperlink ref="F809" r:id="rId117" display="https://podminky.urs.cz/item/CS_URS_2023_02/786626111"/>
    <hyperlink ref="F820" r:id="rId118" display="https://podminky.urs.cz/item/CS_URS_2023_02/7873008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3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149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3251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3252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ROUND(J96,2)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ROUND((SUM(BE96:BE366)),2)</f>
        <v>0</v>
      </c>
      <c r="I35" s="92">
        <v>0.21</v>
      </c>
      <c r="J35" s="82">
        <f>ROUND(((SUM(BE96:BE366))*I35),2)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ROUND((SUM(BF96:BF366)),2)</f>
        <v>0</v>
      </c>
      <c r="I36" s="92">
        <v>0.12</v>
      </c>
      <c r="J36" s="82">
        <f>ROUND(((SUM(BF96:BF366))*I36),2)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ROUND((SUM(BG96:BG366)),2)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ROUND((SUM(BH96:BH366)),2)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ROUND((SUM(BI96:BI366)),2)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3251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04a - stavební část 4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J96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168</v>
      </c>
      <c r="E64" s="104"/>
      <c r="F64" s="104"/>
      <c r="G64" s="104"/>
      <c r="H64" s="104"/>
      <c r="I64" s="104"/>
      <c r="J64" s="105">
        <f>J97</f>
        <v>0</v>
      </c>
      <c r="L64" s="102"/>
    </row>
    <row r="65" spans="2:12" s="9" customFormat="1" ht="19.95" customHeight="1">
      <c r="B65" s="106"/>
      <c r="D65" s="107" t="s">
        <v>172</v>
      </c>
      <c r="E65" s="108"/>
      <c r="F65" s="108"/>
      <c r="G65" s="108"/>
      <c r="H65" s="108"/>
      <c r="I65" s="108"/>
      <c r="J65" s="109">
        <f>J98</f>
        <v>0</v>
      </c>
      <c r="L65" s="106"/>
    </row>
    <row r="66" spans="2:12" s="9" customFormat="1" ht="19.95" customHeight="1">
      <c r="B66" s="106"/>
      <c r="D66" s="107" t="s">
        <v>173</v>
      </c>
      <c r="E66" s="108"/>
      <c r="F66" s="108"/>
      <c r="G66" s="108"/>
      <c r="H66" s="108"/>
      <c r="I66" s="108"/>
      <c r="J66" s="109">
        <f>J102</f>
        <v>0</v>
      </c>
      <c r="L66" s="106"/>
    </row>
    <row r="67" spans="2:12" s="8" customFormat="1" ht="24.9" customHeight="1">
      <c r="B67" s="102"/>
      <c r="D67" s="103" t="s">
        <v>175</v>
      </c>
      <c r="E67" s="104"/>
      <c r="F67" s="104"/>
      <c r="G67" s="104"/>
      <c r="H67" s="104"/>
      <c r="I67" s="104"/>
      <c r="J67" s="105">
        <f>J119</f>
        <v>0</v>
      </c>
      <c r="L67" s="102"/>
    </row>
    <row r="68" spans="2:12" s="9" customFormat="1" ht="19.95" customHeight="1">
      <c r="B68" s="106"/>
      <c r="D68" s="107" t="s">
        <v>177</v>
      </c>
      <c r="E68" s="108"/>
      <c r="F68" s="108"/>
      <c r="G68" s="108"/>
      <c r="H68" s="108"/>
      <c r="I68" s="108"/>
      <c r="J68" s="109">
        <f>J120</f>
        <v>0</v>
      </c>
      <c r="L68" s="106"/>
    </row>
    <row r="69" spans="2:12" s="9" customFormat="1" ht="19.95" customHeight="1">
      <c r="B69" s="106"/>
      <c r="D69" s="107" t="s">
        <v>178</v>
      </c>
      <c r="E69" s="108"/>
      <c r="F69" s="108"/>
      <c r="G69" s="108"/>
      <c r="H69" s="108"/>
      <c r="I69" s="108"/>
      <c r="J69" s="109">
        <f>J160</f>
        <v>0</v>
      </c>
      <c r="L69" s="106"/>
    </row>
    <row r="70" spans="2:12" s="9" customFormat="1" ht="19.95" customHeight="1">
      <c r="B70" s="106"/>
      <c r="D70" s="107" t="s">
        <v>1618</v>
      </c>
      <c r="E70" s="108"/>
      <c r="F70" s="108"/>
      <c r="G70" s="108"/>
      <c r="H70" s="108"/>
      <c r="I70" s="108"/>
      <c r="J70" s="109">
        <f>J199</f>
        <v>0</v>
      </c>
      <c r="L70" s="106"/>
    </row>
    <row r="71" spans="2:12" s="9" customFormat="1" ht="19.95" customHeight="1">
      <c r="B71" s="106"/>
      <c r="D71" s="107" t="s">
        <v>181</v>
      </c>
      <c r="E71" s="108"/>
      <c r="F71" s="108"/>
      <c r="G71" s="108"/>
      <c r="H71" s="108"/>
      <c r="I71" s="108"/>
      <c r="J71" s="109">
        <f>J203</f>
        <v>0</v>
      </c>
      <c r="L71" s="106"/>
    </row>
    <row r="72" spans="2:12" s="9" customFormat="1" ht="19.95" customHeight="1">
      <c r="B72" s="106"/>
      <c r="D72" s="107" t="s">
        <v>182</v>
      </c>
      <c r="E72" s="108"/>
      <c r="F72" s="108"/>
      <c r="G72" s="108"/>
      <c r="H72" s="108"/>
      <c r="I72" s="108"/>
      <c r="J72" s="109">
        <f>J275</f>
        <v>0</v>
      </c>
      <c r="L72" s="106"/>
    </row>
    <row r="73" spans="2:12" s="9" customFormat="1" ht="19.95" customHeight="1">
      <c r="B73" s="106"/>
      <c r="D73" s="107" t="s">
        <v>183</v>
      </c>
      <c r="E73" s="108"/>
      <c r="F73" s="108"/>
      <c r="G73" s="108"/>
      <c r="H73" s="108"/>
      <c r="I73" s="108"/>
      <c r="J73" s="109">
        <f>J300</f>
        <v>0</v>
      </c>
      <c r="L73" s="106"/>
    </row>
    <row r="74" spans="2:12" s="9" customFormat="1" ht="19.95" customHeight="1">
      <c r="B74" s="106"/>
      <c r="D74" s="107" t="s">
        <v>186</v>
      </c>
      <c r="E74" s="108"/>
      <c r="F74" s="108"/>
      <c r="G74" s="108"/>
      <c r="H74" s="108"/>
      <c r="I74" s="108"/>
      <c r="J74" s="109">
        <f>J351</f>
        <v>0</v>
      </c>
      <c r="L74" s="106"/>
    </row>
    <row r="75" spans="2:12" s="1" customFormat="1" ht="21.75" customHeight="1">
      <c r="B75" s="31"/>
      <c r="L75" s="31"/>
    </row>
    <row r="76" spans="2:12" s="1" customFormat="1" ht="6.9" customHeight="1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31"/>
    </row>
    <row r="80" spans="2:12" s="1" customFormat="1" ht="6.9" customHeight="1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31"/>
    </row>
    <row r="81" spans="2:12" s="1" customFormat="1" ht="24.9" customHeight="1">
      <c r="B81" s="31"/>
      <c r="C81" s="20" t="s">
        <v>195</v>
      </c>
      <c r="L81" s="31"/>
    </row>
    <row r="82" spans="2:12" s="1" customFormat="1" ht="6.9" customHeight="1">
      <c r="B82" s="31"/>
      <c r="L82" s="31"/>
    </row>
    <row r="83" spans="2:12" s="1" customFormat="1" ht="12" customHeight="1">
      <c r="B83" s="31"/>
      <c r="C83" s="26" t="s">
        <v>16</v>
      </c>
      <c r="L83" s="31"/>
    </row>
    <row r="84" spans="2:12" s="1" customFormat="1" ht="16.5" customHeight="1">
      <c r="B84" s="31"/>
      <c r="E84" s="306" t="str">
        <f>E7</f>
        <v>Multifunkční centrum při ZŠ Gen. Svobody Arnultovice rev.1</v>
      </c>
      <c r="F84" s="307"/>
      <c r="G84" s="307"/>
      <c r="H84" s="307"/>
      <c r="L84" s="31"/>
    </row>
    <row r="85" spans="2:12" ht="12" customHeight="1">
      <c r="B85" s="19"/>
      <c r="C85" s="26" t="s">
        <v>160</v>
      </c>
      <c r="L85" s="19"/>
    </row>
    <row r="86" spans="2:12" s="1" customFormat="1" ht="16.5" customHeight="1">
      <c r="B86" s="31"/>
      <c r="E86" s="306" t="s">
        <v>3251</v>
      </c>
      <c r="F86" s="308"/>
      <c r="G86" s="308"/>
      <c r="H86" s="308"/>
      <c r="L86" s="31"/>
    </row>
    <row r="87" spans="2:12" s="1" customFormat="1" ht="12" customHeight="1">
      <c r="B87" s="31"/>
      <c r="C87" s="26" t="s">
        <v>162</v>
      </c>
      <c r="L87" s="31"/>
    </row>
    <row r="88" spans="2:12" s="1" customFormat="1" ht="16.5" customHeight="1">
      <c r="B88" s="31"/>
      <c r="E88" s="272" t="str">
        <f>E11</f>
        <v>04a - stavební část 4</v>
      </c>
      <c r="F88" s="308"/>
      <c r="G88" s="308"/>
      <c r="H88" s="308"/>
      <c r="L88" s="31"/>
    </row>
    <row r="89" spans="2:12" s="1" customFormat="1" ht="6.9" customHeight="1">
      <c r="B89" s="31"/>
      <c r="L89" s="31"/>
    </row>
    <row r="90" spans="2:12" s="1" customFormat="1" ht="12" customHeight="1">
      <c r="B90" s="31"/>
      <c r="C90" s="26" t="s">
        <v>21</v>
      </c>
      <c r="F90" s="24" t="str">
        <f>F14</f>
        <v>Nový Bor</v>
      </c>
      <c r="I90" s="26" t="s">
        <v>23</v>
      </c>
      <c r="J90" s="48" t="str">
        <f>IF(J14="","",J14)</f>
        <v>22. 12. 2023</v>
      </c>
      <c r="L90" s="31"/>
    </row>
    <row r="91" spans="2:12" s="1" customFormat="1" ht="6.9" customHeight="1">
      <c r="B91" s="31"/>
      <c r="L91" s="31"/>
    </row>
    <row r="92" spans="2:12" s="1" customFormat="1" ht="15.15" customHeight="1">
      <c r="B92" s="31"/>
      <c r="C92" s="26" t="s">
        <v>25</v>
      </c>
      <c r="F92" s="24" t="str">
        <f>E17</f>
        <v>Město Nový Bor</v>
      </c>
      <c r="I92" s="26" t="s">
        <v>31</v>
      </c>
      <c r="J92" s="29" t="str">
        <f>E23</f>
        <v>R. Voce</v>
      </c>
      <c r="L92" s="31"/>
    </row>
    <row r="93" spans="2:12" s="1" customFormat="1" ht="15.15" customHeight="1">
      <c r="B93" s="31"/>
      <c r="C93" s="26" t="s">
        <v>29</v>
      </c>
      <c r="F93" s="24" t="str">
        <f>IF(E20="","",E20)</f>
        <v>Vyplň údaj</v>
      </c>
      <c r="I93" s="26" t="s">
        <v>34</v>
      </c>
      <c r="J93" s="29" t="str">
        <f>E26</f>
        <v>J. Nešněra</v>
      </c>
      <c r="L93" s="31"/>
    </row>
    <row r="94" spans="2:12" s="1" customFormat="1" ht="10.35" customHeight="1">
      <c r="B94" s="31"/>
      <c r="L94" s="31"/>
    </row>
    <row r="95" spans="2:20" s="10" customFormat="1" ht="29.25" customHeight="1">
      <c r="B95" s="110"/>
      <c r="C95" s="111" t="s">
        <v>196</v>
      </c>
      <c r="D95" s="112" t="s">
        <v>57</v>
      </c>
      <c r="E95" s="112" t="s">
        <v>53</v>
      </c>
      <c r="F95" s="112" t="s">
        <v>54</v>
      </c>
      <c r="G95" s="112" t="s">
        <v>197</v>
      </c>
      <c r="H95" s="112" t="s">
        <v>198</v>
      </c>
      <c r="I95" s="112" t="s">
        <v>199</v>
      </c>
      <c r="J95" s="112" t="s">
        <v>166</v>
      </c>
      <c r="K95" s="113" t="s">
        <v>200</v>
      </c>
      <c r="L95" s="110"/>
      <c r="M95" s="55" t="s">
        <v>19</v>
      </c>
      <c r="N95" s="56" t="s">
        <v>42</v>
      </c>
      <c r="O95" s="56" t="s">
        <v>201</v>
      </c>
      <c r="P95" s="56" t="s">
        <v>202</v>
      </c>
      <c r="Q95" s="56" t="s">
        <v>203</v>
      </c>
      <c r="R95" s="56" t="s">
        <v>204</v>
      </c>
      <c r="S95" s="56" t="s">
        <v>205</v>
      </c>
      <c r="T95" s="57" t="s">
        <v>206</v>
      </c>
    </row>
    <row r="96" spans="2:63" s="1" customFormat="1" ht="22.8" customHeight="1">
      <c r="B96" s="31"/>
      <c r="C96" s="60" t="s">
        <v>207</v>
      </c>
      <c r="J96" s="114">
        <f>BK96</f>
        <v>0</v>
      </c>
      <c r="L96" s="31"/>
      <c r="M96" s="58"/>
      <c r="N96" s="49"/>
      <c r="O96" s="49"/>
      <c r="P96" s="115">
        <f>P97+P119</f>
        <v>0</v>
      </c>
      <c r="Q96" s="49"/>
      <c r="R96" s="115">
        <f>R97+R119</f>
        <v>11.406241180000002</v>
      </c>
      <c r="S96" s="49"/>
      <c r="T96" s="116">
        <f>T97+T119</f>
        <v>25.89400614</v>
      </c>
      <c r="AT96" s="16" t="s">
        <v>71</v>
      </c>
      <c r="AU96" s="16" t="s">
        <v>167</v>
      </c>
      <c r="BK96" s="117">
        <f>BK97+BK119</f>
        <v>0</v>
      </c>
    </row>
    <row r="97" spans="2:63" s="11" customFormat="1" ht="25.95" customHeight="1">
      <c r="B97" s="118"/>
      <c r="D97" s="119" t="s">
        <v>71</v>
      </c>
      <c r="E97" s="120" t="s">
        <v>208</v>
      </c>
      <c r="F97" s="120" t="s">
        <v>209</v>
      </c>
      <c r="I97" s="121"/>
      <c r="J97" s="122">
        <f>BK97</f>
        <v>0</v>
      </c>
      <c r="L97" s="118"/>
      <c r="M97" s="123"/>
      <c r="P97" s="124">
        <f>P98+P102</f>
        <v>0</v>
      </c>
      <c r="R97" s="124">
        <f>R98+R102</f>
        <v>0.0013</v>
      </c>
      <c r="T97" s="125">
        <f>T98+T102</f>
        <v>0</v>
      </c>
      <c r="AR97" s="119" t="s">
        <v>79</v>
      </c>
      <c r="AT97" s="126" t="s">
        <v>71</v>
      </c>
      <c r="AU97" s="126" t="s">
        <v>72</v>
      </c>
      <c r="AY97" s="119" t="s">
        <v>210</v>
      </c>
      <c r="BK97" s="127">
        <f>BK98+BK102</f>
        <v>0</v>
      </c>
    </row>
    <row r="98" spans="2:63" s="11" customFormat="1" ht="22.8" customHeight="1">
      <c r="B98" s="118"/>
      <c r="D98" s="119" t="s">
        <v>71</v>
      </c>
      <c r="E98" s="128" t="s">
        <v>265</v>
      </c>
      <c r="F98" s="128" t="s">
        <v>266</v>
      </c>
      <c r="I98" s="121"/>
      <c r="J98" s="129">
        <f>BK98</f>
        <v>0</v>
      </c>
      <c r="L98" s="118"/>
      <c r="M98" s="123"/>
      <c r="P98" s="124">
        <f>SUM(P99:P101)</f>
        <v>0</v>
      </c>
      <c r="R98" s="124">
        <f>SUM(R99:R101)</f>
        <v>0.0013</v>
      </c>
      <c r="T98" s="125">
        <f>SUM(T99:T101)</f>
        <v>0</v>
      </c>
      <c r="AR98" s="119" t="s">
        <v>79</v>
      </c>
      <c r="AT98" s="126" t="s">
        <v>71</v>
      </c>
      <c r="AU98" s="126" t="s">
        <v>79</v>
      </c>
      <c r="AY98" s="119" t="s">
        <v>210</v>
      </c>
      <c r="BK98" s="127">
        <f>SUM(BK99:BK101)</f>
        <v>0</v>
      </c>
    </row>
    <row r="99" spans="2:65" s="1" customFormat="1" ht="33" customHeight="1">
      <c r="B99" s="31"/>
      <c r="C99" s="130" t="s">
        <v>79</v>
      </c>
      <c r="D99" s="130" t="s">
        <v>212</v>
      </c>
      <c r="E99" s="131" t="s">
        <v>284</v>
      </c>
      <c r="F99" s="132" t="s">
        <v>285</v>
      </c>
      <c r="G99" s="133" t="s">
        <v>229</v>
      </c>
      <c r="H99" s="134">
        <v>10</v>
      </c>
      <c r="I99" s="135"/>
      <c r="J99" s="136">
        <f>ROUND(I99*H99,2)</f>
        <v>0</v>
      </c>
      <c r="K99" s="132" t="s">
        <v>216</v>
      </c>
      <c r="L99" s="31"/>
      <c r="M99" s="137" t="s">
        <v>19</v>
      </c>
      <c r="N99" s="138" t="s">
        <v>43</v>
      </c>
      <c r="P99" s="139">
        <f>O99*H99</f>
        <v>0</v>
      </c>
      <c r="Q99" s="139">
        <v>0.00013</v>
      </c>
      <c r="R99" s="139">
        <f>Q99*H99</f>
        <v>0.0013</v>
      </c>
      <c r="S99" s="139">
        <v>0</v>
      </c>
      <c r="T99" s="140">
        <f>S99*H99</f>
        <v>0</v>
      </c>
      <c r="AR99" s="141" t="s">
        <v>217</v>
      </c>
      <c r="AT99" s="141" t="s">
        <v>212</v>
      </c>
      <c r="AU99" s="141" t="s">
        <v>81</v>
      </c>
      <c r="AY99" s="16" t="s">
        <v>210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6" t="s">
        <v>79</v>
      </c>
      <c r="BK99" s="142">
        <f>ROUND(I99*H99,2)</f>
        <v>0</v>
      </c>
      <c r="BL99" s="16" t="s">
        <v>217</v>
      </c>
      <c r="BM99" s="141" t="s">
        <v>3253</v>
      </c>
    </row>
    <row r="100" spans="2:47" s="1" customFormat="1" ht="19.2">
      <c r="B100" s="31"/>
      <c r="D100" s="143" t="s">
        <v>219</v>
      </c>
      <c r="F100" s="144" t="s">
        <v>287</v>
      </c>
      <c r="I100" s="145"/>
      <c r="L100" s="31"/>
      <c r="M100" s="146"/>
      <c r="T100" s="52"/>
      <c r="AT100" s="16" t="s">
        <v>219</v>
      </c>
      <c r="AU100" s="16" t="s">
        <v>81</v>
      </c>
    </row>
    <row r="101" spans="2:47" s="1" customFormat="1" ht="10.2">
      <c r="B101" s="31"/>
      <c r="D101" s="147" t="s">
        <v>221</v>
      </c>
      <c r="F101" s="148" t="s">
        <v>288</v>
      </c>
      <c r="I101" s="145"/>
      <c r="L101" s="31"/>
      <c r="M101" s="146"/>
      <c r="T101" s="52"/>
      <c r="AT101" s="16" t="s">
        <v>221</v>
      </c>
      <c r="AU101" s="16" t="s">
        <v>81</v>
      </c>
    </row>
    <row r="102" spans="2:63" s="11" customFormat="1" ht="22.8" customHeight="1">
      <c r="B102" s="118"/>
      <c r="D102" s="119" t="s">
        <v>71</v>
      </c>
      <c r="E102" s="128" t="s">
        <v>327</v>
      </c>
      <c r="F102" s="128" t="s">
        <v>328</v>
      </c>
      <c r="I102" s="121"/>
      <c r="J102" s="129">
        <f>BK102</f>
        <v>0</v>
      </c>
      <c r="L102" s="118"/>
      <c r="M102" s="123"/>
      <c r="P102" s="124">
        <f>SUM(P103:P118)</f>
        <v>0</v>
      </c>
      <c r="R102" s="124">
        <f>SUM(R103:R118)</f>
        <v>0</v>
      </c>
      <c r="T102" s="125">
        <f>SUM(T103:T118)</f>
        <v>0</v>
      </c>
      <c r="AR102" s="119" t="s">
        <v>79</v>
      </c>
      <c r="AT102" s="126" t="s">
        <v>71</v>
      </c>
      <c r="AU102" s="126" t="s">
        <v>79</v>
      </c>
      <c r="AY102" s="119" t="s">
        <v>210</v>
      </c>
      <c r="BK102" s="127">
        <f>SUM(BK103:BK118)</f>
        <v>0</v>
      </c>
    </row>
    <row r="103" spans="2:65" s="1" customFormat="1" ht="24.15" customHeight="1">
      <c r="B103" s="31"/>
      <c r="C103" s="130" t="s">
        <v>81</v>
      </c>
      <c r="D103" s="130" t="s">
        <v>212</v>
      </c>
      <c r="E103" s="131" t="s">
        <v>330</v>
      </c>
      <c r="F103" s="132" t="s">
        <v>331</v>
      </c>
      <c r="G103" s="133" t="s">
        <v>332</v>
      </c>
      <c r="H103" s="134">
        <v>25.894</v>
      </c>
      <c r="I103" s="135"/>
      <c r="J103" s="136">
        <f>ROUND(I103*H103,2)</f>
        <v>0</v>
      </c>
      <c r="K103" s="132" t="s">
        <v>216</v>
      </c>
      <c r="L103" s="31"/>
      <c r="M103" s="137" t="s">
        <v>19</v>
      </c>
      <c r="N103" s="138" t="s">
        <v>43</v>
      </c>
      <c r="P103" s="139">
        <f>O103*H103</f>
        <v>0</v>
      </c>
      <c r="Q103" s="139">
        <v>0</v>
      </c>
      <c r="R103" s="139">
        <f>Q103*H103</f>
        <v>0</v>
      </c>
      <c r="S103" s="139">
        <v>0</v>
      </c>
      <c r="T103" s="140">
        <f>S103*H103</f>
        <v>0</v>
      </c>
      <c r="AR103" s="141" t="s">
        <v>217</v>
      </c>
      <c r="AT103" s="141" t="s">
        <v>212</v>
      </c>
      <c r="AU103" s="141" t="s">
        <v>81</v>
      </c>
      <c r="AY103" s="16" t="s">
        <v>210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79</v>
      </c>
      <c r="BK103" s="142">
        <f>ROUND(I103*H103,2)</f>
        <v>0</v>
      </c>
      <c r="BL103" s="16" t="s">
        <v>217</v>
      </c>
      <c r="BM103" s="141" t="s">
        <v>3254</v>
      </c>
    </row>
    <row r="104" spans="2:47" s="1" customFormat="1" ht="19.2">
      <c r="B104" s="31"/>
      <c r="D104" s="143" t="s">
        <v>219</v>
      </c>
      <c r="F104" s="144" t="s">
        <v>334</v>
      </c>
      <c r="I104" s="145"/>
      <c r="L104" s="31"/>
      <c r="M104" s="146"/>
      <c r="T104" s="52"/>
      <c r="AT104" s="16" t="s">
        <v>219</v>
      </c>
      <c r="AU104" s="16" t="s">
        <v>81</v>
      </c>
    </row>
    <row r="105" spans="2:47" s="1" customFormat="1" ht="10.2">
      <c r="B105" s="31"/>
      <c r="D105" s="147" t="s">
        <v>221</v>
      </c>
      <c r="F105" s="148" t="s">
        <v>335</v>
      </c>
      <c r="I105" s="145"/>
      <c r="L105" s="31"/>
      <c r="M105" s="146"/>
      <c r="T105" s="52"/>
      <c r="AT105" s="16" t="s">
        <v>221</v>
      </c>
      <c r="AU105" s="16" t="s">
        <v>81</v>
      </c>
    </row>
    <row r="106" spans="2:65" s="1" customFormat="1" ht="24.15" customHeight="1">
      <c r="B106" s="31"/>
      <c r="C106" s="130" t="s">
        <v>234</v>
      </c>
      <c r="D106" s="130" t="s">
        <v>212</v>
      </c>
      <c r="E106" s="131" t="s">
        <v>337</v>
      </c>
      <c r="F106" s="132" t="s">
        <v>338</v>
      </c>
      <c r="G106" s="133" t="s">
        <v>332</v>
      </c>
      <c r="H106" s="134">
        <v>129.47</v>
      </c>
      <c r="I106" s="135"/>
      <c r="J106" s="136">
        <f>ROUND(I106*H106,2)</f>
        <v>0</v>
      </c>
      <c r="K106" s="132" t="s">
        <v>216</v>
      </c>
      <c r="L106" s="31"/>
      <c r="M106" s="137" t="s">
        <v>19</v>
      </c>
      <c r="N106" s="138" t="s">
        <v>43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217</v>
      </c>
      <c r="AT106" s="141" t="s">
        <v>212</v>
      </c>
      <c r="AU106" s="141" t="s">
        <v>81</v>
      </c>
      <c r="AY106" s="16" t="s">
        <v>210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79</v>
      </c>
      <c r="BK106" s="142">
        <f>ROUND(I106*H106,2)</f>
        <v>0</v>
      </c>
      <c r="BL106" s="16" t="s">
        <v>217</v>
      </c>
      <c r="BM106" s="141" t="s">
        <v>3255</v>
      </c>
    </row>
    <row r="107" spans="2:47" s="1" customFormat="1" ht="28.8">
      <c r="B107" s="31"/>
      <c r="D107" s="143" t="s">
        <v>219</v>
      </c>
      <c r="F107" s="144" t="s">
        <v>340</v>
      </c>
      <c r="I107" s="145"/>
      <c r="L107" s="31"/>
      <c r="M107" s="146"/>
      <c r="T107" s="52"/>
      <c r="AT107" s="16" t="s">
        <v>219</v>
      </c>
      <c r="AU107" s="16" t="s">
        <v>81</v>
      </c>
    </row>
    <row r="108" spans="2:47" s="1" customFormat="1" ht="10.2">
      <c r="B108" s="31"/>
      <c r="D108" s="147" t="s">
        <v>221</v>
      </c>
      <c r="F108" s="148" t="s">
        <v>341</v>
      </c>
      <c r="I108" s="145"/>
      <c r="L108" s="31"/>
      <c r="M108" s="146"/>
      <c r="T108" s="52"/>
      <c r="AT108" s="16" t="s">
        <v>221</v>
      </c>
      <c r="AU108" s="16" t="s">
        <v>81</v>
      </c>
    </row>
    <row r="109" spans="2:51" s="12" customFormat="1" ht="10.2">
      <c r="B109" s="149"/>
      <c r="D109" s="143" t="s">
        <v>223</v>
      </c>
      <c r="F109" s="151" t="s">
        <v>3256</v>
      </c>
      <c r="H109" s="152">
        <v>129.47</v>
      </c>
      <c r="I109" s="153"/>
      <c r="L109" s="149"/>
      <c r="M109" s="154"/>
      <c r="T109" s="155"/>
      <c r="AT109" s="150" t="s">
        <v>223</v>
      </c>
      <c r="AU109" s="150" t="s">
        <v>81</v>
      </c>
      <c r="AV109" s="12" t="s">
        <v>81</v>
      </c>
      <c r="AW109" s="12" t="s">
        <v>4</v>
      </c>
      <c r="AX109" s="12" t="s">
        <v>79</v>
      </c>
      <c r="AY109" s="150" t="s">
        <v>210</v>
      </c>
    </row>
    <row r="110" spans="2:65" s="1" customFormat="1" ht="33" customHeight="1">
      <c r="B110" s="31"/>
      <c r="C110" s="130" t="s">
        <v>217</v>
      </c>
      <c r="D110" s="130" t="s">
        <v>212</v>
      </c>
      <c r="E110" s="131" t="s">
        <v>344</v>
      </c>
      <c r="F110" s="132" t="s">
        <v>345</v>
      </c>
      <c r="G110" s="133" t="s">
        <v>332</v>
      </c>
      <c r="H110" s="134">
        <v>2.1</v>
      </c>
      <c r="I110" s="135"/>
      <c r="J110" s="136">
        <f>ROUND(I110*H110,2)</f>
        <v>0</v>
      </c>
      <c r="K110" s="132" t="s">
        <v>216</v>
      </c>
      <c r="L110" s="31"/>
      <c r="M110" s="137" t="s">
        <v>19</v>
      </c>
      <c r="N110" s="138" t="s">
        <v>43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41" t="s">
        <v>217</v>
      </c>
      <c r="AT110" s="141" t="s">
        <v>212</v>
      </c>
      <c r="AU110" s="141" t="s">
        <v>81</v>
      </c>
      <c r="AY110" s="16" t="s">
        <v>210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79</v>
      </c>
      <c r="BK110" s="142">
        <f>ROUND(I110*H110,2)</f>
        <v>0</v>
      </c>
      <c r="BL110" s="16" t="s">
        <v>217</v>
      </c>
      <c r="BM110" s="141" t="s">
        <v>3257</v>
      </c>
    </row>
    <row r="111" spans="2:47" s="1" customFormat="1" ht="28.8">
      <c r="B111" s="31"/>
      <c r="D111" s="143" t="s">
        <v>219</v>
      </c>
      <c r="F111" s="144" t="s">
        <v>347</v>
      </c>
      <c r="I111" s="145"/>
      <c r="L111" s="31"/>
      <c r="M111" s="146"/>
      <c r="T111" s="52"/>
      <c r="AT111" s="16" t="s">
        <v>219</v>
      </c>
      <c r="AU111" s="16" t="s">
        <v>81</v>
      </c>
    </row>
    <row r="112" spans="2:47" s="1" customFormat="1" ht="10.2">
      <c r="B112" s="31"/>
      <c r="D112" s="147" t="s">
        <v>221</v>
      </c>
      <c r="F112" s="148" t="s">
        <v>348</v>
      </c>
      <c r="I112" s="145"/>
      <c r="L112" s="31"/>
      <c r="M112" s="146"/>
      <c r="T112" s="52"/>
      <c r="AT112" s="16" t="s">
        <v>221</v>
      </c>
      <c r="AU112" s="16" t="s">
        <v>81</v>
      </c>
    </row>
    <row r="113" spans="2:65" s="1" customFormat="1" ht="33" customHeight="1">
      <c r="B113" s="31"/>
      <c r="C113" s="130" t="s">
        <v>225</v>
      </c>
      <c r="D113" s="130" t="s">
        <v>212</v>
      </c>
      <c r="E113" s="131" t="s">
        <v>349</v>
      </c>
      <c r="F113" s="132" t="s">
        <v>350</v>
      </c>
      <c r="G113" s="133" t="s">
        <v>332</v>
      </c>
      <c r="H113" s="134">
        <v>3.76</v>
      </c>
      <c r="I113" s="135"/>
      <c r="J113" s="136">
        <f>ROUND(I113*H113,2)</f>
        <v>0</v>
      </c>
      <c r="K113" s="132" t="s">
        <v>216</v>
      </c>
      <c r="L113" s="31"/>
      <c r="M113" s="137" t="s">
        <v>19</v>
      </c>
      <c r="N113" s="138" t="s">
        <v>43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41" t="s">
        <v>217</v>
      </c>
      <c r="AT113" s="141" t="s">
        <v>212</v>
      </c>
      <c r="AU113" s="141" t="s">
        <v>81</v>
      </c>
      <c r="AY113" s="16" t="s">
        <v>210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6" t="s">
        <v>79</v>
      </c>
      <c r="BK113" s="142">
        <f>ROUND(I113*H113,2)</f>
        <v>0</v>
      </c>
      <c r="BL113" s="16" t="s">
        <v>217</v>
      </c>
      <c r="BM113" s="141" t="s">
        <v>3258</v>
      </c>
    </row>
    <row r="114" spans="2:47" s="1" customFormat="1" ht="28.8">
      <c r="B114" s="31"/>
      <c r="D114" s="143" t="s">
        <v>219</v>
      </c>
      <c r="F114" s="144" t="s">
        <v>352</v>
      </c>
      <c r="I114" s="145"/>
      <c r="L114" s="31"/>
      <c r="M114" s="146"/>
      <c r="T114" s="52"/>
      <c r="AT114" s="16" t="s">
        <v>219</v>
      </c>
      <c r="AU114" s="16" t="s">
        <v>81</v>
      </c>
    </row>
    <row r="115" spans="2:47" s="1" customFormat="1" ht="10.2">
      <c r="B115" s="31"/>
      <c r="D115" s="147" t="s">
        <v>221</v>
      </c>
      <c r="F115" s="148" t="s">
        <v>353</v>
      </c>
      <c r="I115" s="145"/>
      <c r="L115" s="31"/>
      <c r="M115" s="146"/>
      <c r="T115" s="52"/>
      <c r="AT115" s="16" t="s">
        <v>221</v>
      </c>
      <c r="AU115" s="16" t="s">
        <v>81</v>
      </c>
    </row>
    <row r="116" spans="2:65" s="1" customFormat="1" ht="44.25" customHeight="1">
      <c r="B116" s="31"/>
      <c r="C116" s="130" t="s">
        <v>246</v>
      </c>
      <c r="D116" s="130" t="s">
        <v>212</v>
      </c>
      <c r="E116" s="131" t="s">
        <v>379</v>
      </c>
      <c r="F116" s="132" t="s">
        <v>380</v>
      </c>
      <c r="G116" s="133" t="s">
        <v>332</v>
      </c>
      <c r="H116" s="134">
        <v>20.03</v>
      </c>
      <c r="I116" s="135"/>
      <c r="J116" s="136">
        <f>ROUND(I116*H116,2)</f>
        <v>0</v>
      </c>
      <c r="K116" s="132" t="s">
        <v>216</v>
      </c>
      <c r="L116" s="31"/>
      <c r="M116" s="137" t="s">
        <v>19</v>
      </c>
      <c r="N116" s="138" t="s">
        <v>43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217</v>
      </c>
      <c r="AT116" s="141" t="s">
        <v>212</v>
      </c>
      <c r="AU116" s="141" t="s">
        <v>81</v>
      </c>
      <c r="AY116" s="16" t="s">
        <v>210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79</v>
      </c>
      <c r="BK116" s="142">
        <f>ROUND(I116*H116,2)</f>
        <v>0</v>
      </c>
      <c r="BL116" s="16" t="s">
        <v>217</v>
      </c>
      <c r="BM116" s="141" t="s">
        <v>3259</v>
      </c>
    </row>
    <row r="117" spans="2:47" s="1" customFormat="1" ht="28.8">
      <c r="B117" s="31"/>
      <c r="D117" s="143" t="s">
        <v>219</v>
      </c>
      <c r="F117" s="144" t="s">
        <v>380</v>
      </c>
      <c r="I117" s="145"/>
      <c r="L117" s="31"/>
      <c r="M117" s="146"/>
      <c r="T117" s="52"/>
      <c r="AT117" s="16" t="s">
        <v>219</v>
      </c>
      <c r="AU117" s="16" t="s">
        <v>81</v>
      </c>
    </row>
    <row r="118" spans="2:47" s="1" customFormat="1" ht="10.2">
      <c r="B118" s="31"/>
      <c r="D118" s="147" t="s">
        <v>221</v>
      </c>
      <c r="F118" s="148" t="s">
        <v>382</v>
      </c>
      <c r="I118" s="145"/>
      <c r="L118" s="31"/>
      <c r="M118" s="146"/>
      <c r="T118" s="52"/>
      <c r="AT118" s="16" t="s">
        <v>221</v>
      </c>
      <c r="AU118" s="16" t="s">
        <v>81</v>
      </c>
    </row>
    <row r="119" spans="2:63" s="11" customFormat="1" ht="25.95" customHeight="1">
      <c r="B119" s="118"/>
      <c r="D119" s="119" t="s">
        <v>71</v>
      </c>
      <c r="E119" s="120" t="s">
        <v>391</v>
      </c>
      <c r="F119" s="120" t="s">
        <v>392</v>
      </c>
      <c r="I119" s="121"/>
      <c r="J119" s="122">
        <f>BK119</f>
        <v>0</v>
      </c>
      <c r="L119" s="118"/>
      <c r="M119" s="123"/>
      <c r="P119" s="124">
        <f>P120+P160+P199+P203+P275+P300+P351</f>
        <v>0</v>
      </c>
      <c r="R119" s="124">
        <f>R120+R160+R199+R203+R275+R300+R351</f>
        <v>11.404941180000002</v>
      </c>
      <c r="T119" s="125">
        <f>T120+T160+T199+T203+T275+T300+T351</f>
        <v>25.89400614</v>
      </c>
      <c r="AR119" s="119" t="s">
        <v>81</v>
      </c>
      <c r="AT119" s="126" t="s">
        <v>71</v>
      </c>
      <c r="AU119" s="126" t="s">
        <v>72</v>
      </c>
      <c r="AY119" s="119" t="s">
        <v>210</v>
      </c>
      <c r="BK119" s="127">
        <f>BK120+BK160+BK199+BK203+BK275+BK300+BK351</f>
        <v>0</v>
      </c>
    </row>
    <row r="120" spans="2:63" s="11" customFormat="1" ht="22.8" customHeight="1">
      <c r="B120" s="118"/>
      <c r="D120" s="119" t="s">
        <v>71</v>
      </c>
      <c r="E120" s="128" t="s">
        <v>430</v>
      </c>
      <c r="F120" s="128" t="s">
        <v>431</v>
      </c>
      <c r="I120" s="121"/>
      <c r="J120" s="129">
        <f>BK120</f>
        <v>0</v>
      </c>
      <c r="L120" s="118"/>
      <c r="M120" s="123"/>
      <c r="P120" s="124">
        <f>SUM(P121:P159)</f>
        <v>0</v>
      </c>
      <c r="R120" s="124">
        <f>SUM(R121:R159)</f>
        <v>1.8037235999999999</v>
      </c>
      <c r="T120" s="125">
        <f>SUM(T121:T159)</f>
        <v>20.02836</v>
      </c>
      <c r="AR120" s="119" t="s">
        <v>81</v>
      </c>
      <c r="AT120" s="126" t="s">
        <v>71</v>
      </c>
      <c r="AU120" s="126" t="s">
        <v>79</v>
      </c>
      <c r="AY120" s="119" t="s">
        <v>210</v>
      </c>
      <c r="BK120" s="127">
        <f>SUM(BK121:BK159)</f>
        <v>0</v>
      </c>
    </row>
    <row r="121" spans="2:65" s="1" customFormat="1" ht="24.15" customHeight="1">
      <c r="B121" s="31"/>
      <c r="C121" s="130" t="s">
        <v>259</v>
      </c>
      <c r="D121" s="130" t="s">
        <v>212</v>
      </c>
      <c r="E121" s="131" t="s">
        <v>433</v>
      </c>
      <c r="F121" s="132" t="s">
        <v>434</v>
      </c>
      <c r="G121" s="133" t="s">
        <v>229</v>
      </c>
      <c r="H121" s="134">
        <v>728.304</v>
      </c>
      <c r="I121" s="135"/>
      <c r="J121" s="136">
        <f>ROUND(I121*H121,2)</f>
        <v>0</v>
      </c>
      <c r="K121" s="132" t="s">
        <v>216</v>
      </c>
      <c r="L121" s="31"/>
      <c r="M121" s="137" t="s">
        <v>19</v>
      </c>
      <c r="N121" s="138" t="s">
        <v>43</v>
      </c>
      <c r="P121" s="139">
        <f>O121*H121</f>
        <v>0</v>
      </c>
      <c r="Q121" s="139">
        <v>0</v>
      </c>
      <c r="R121" s="139">
        <f>Q121*H121</f>
        <v>0</v>
      </c>
      <c r="S121" s="139">
        <v>0.0165</v>
      </c>
      <c r="T121" s="140">
        <f>S121*H121</f>
        <v>12.017016</v>
      </c>
      <c r="AR121" s="141" t="s">
        <v>311</v>
      </c>
      <c r="AT121" s="141" t="s">
        <v>212</v>
      </c>
      <c r="AU121" s="141" t="s">
        <v>81</v>
      </c>
      <c r="AY121" s="16" t="s">
        <v>210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6" t="s">
        <v>79</v>
      </c>
      <c r="BK121" s="142">
        <f>ROUND(I121*H121,2)</f>
        <v>0</v>
      </c>
      <c r="BL121" s="16" t="s">
        <v>311</v>
      </c>
      <c r="BM121" s="141" t="s">
        <v>3260</v>
      </c>
    </row>
    <row r="122" spans="2:47" s="1" customFormat="1" ht="19.2">
      <c r="B122" s="31"/>
      <c r="D122" s="143" t="s">
        <v>219</v>
      </c>
      <c r="F122" s="144" t="s">
        <v>436</v>
      </c>
      <c r="I122" s="145"/>
      <c r="L122" s="31"/>
      <c r="M122" s="146"/>
      <c r="T122" s="52"/>
      <c r="AT122" s="16" t="s">
        <v>219</v>
      </c>
      <c r="AU122" s="16" t="s">
        <v>81</v>
      </c>
    </row>
    <row r="123" spans="2:47" s="1" customFormat="1" ht="10.2">
      <c r="B123" s="31"/>
      <c r="D123" s="147" t="s">
        <v>221</v>
      </c>
      <c r="F123" s="148" t="s">
        <v>437</v>
      </c>
      <c r="I123" s="145"/>
      <c r="L123" s="31"/>
      <c r="M123" s="146"/>
      <c r="T123" s="52"/>
      <c r="AT123" s="16" t="s">
        <v>221</v>
      </c>
      <c r="AU123" s="16" t="s">
        <v>81</v>
      </c>
    </row>
    <row r="124" spans="2:51" s="12" customFormat="1" ht="10.2">
      <c r="B124" s="149"/>
      <c r="D124" s="143" t="s">
        <v>223</v>
      </c>
      <c r="E124" s="150" t="s">
        <v>19</v>
      </c>
      <c r="F124" s="151" t="s">
        <v>3261</v>
      </c>
      <c r="H124" s="152">
        <v>728.304</v>
      </c>
      <c r="I124" s="153"/>
      <c r="L124" s="149"/>
      <c r="M124" s="154"/>
      <c r="T124" s="155"/>
      <c r="AT124" s="150" t="s">
        <v>223</v>
      </c>
      <c r="AU124" s="150" t="s">
        <v>81</v>
      </c>
      <c r="AV124" s="12" t="s">
        <v>81</v>
      </c>
      <c r="AW124" s="12" t="s">
        <v>33</v>
      </c>
      <c r="AX124" s="12" t="s">
        <v>79</v>
      </c>
      <c r="AY124" s="150" t="s">
        <v>210</v>
      </c>
    </row>
    <row r="125" spans="2:65" s="1" customFormat="1" ht="33" customHeight="1">
      <c r="B125" s="31"/>
      <c r="C125" s="130" t="s">
        <v>243</v>
      </c>
      <c r="D125" s="130" t="s">
        <v>212</v>
      </c>
      <c r="E125" s="131" t="s">
        <v>440</v>
      </c>
      <c r="F125" s="132" t="s">
        <v>441</v>
      </c>
      <c r="G125" s="133" t="s">
        <v>229</v>
      </c>
      <c r="H125" s="134">
        <v>1456.608</v>
      </c>
      <c r="I125" s="135"/>
      <c r="J125" s="136">
        <f>ROUND(I125*H125,2)</f>
        <v>0</v>
      </c>
      <c r="K125" s="132" t="s">
        <v>216</v>
      </c>
      <c r="L125" s="31"/>
      <c r="M125" s="137" t="s">
        <v>19</v>
      </c>
      <c r="N125" s="138" t="s">
        <v>43</v>
      </c>
      <c r="P125" s="139">
        <f>O125*H125</f>
        <v>0</v>
      </c>
      <c r="Q125" s="139">
        <v>0</v>
      </c>
      <c r="R125" s="139">
        <f>Q125*H125</f>
        <v>0</v>
      </c>
      <c r="S125" s="139">
        <v>0.0055</v>
      </c>
      <c r="T125" s="140">
        <f>S125*H125</f>
        <v>8.011344</v>
      </c>
      <c r="AR125" s="141" t="s">
        <v>311</v>
      </c>
      <c r="AT125" s="141" t="s">
        <v>212</v>
      </c>
      <c r="AU125" s="141" t="s">
        <v>81</v>
      </c>
      <c r="AY125" s="16" t="s">
        <v>210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6" t="s">
        <v>79</v>
      </c>
      <c r="BK125" s="142">
        <f>ROUND(I125*H125,2)</f>
        <v>0</v>
      </c>
      <c r="BL125" s="16" t="s">
        <v>311</v>
      </c>
      <c r="BM125" s="141" t="s">
        <v>3262</v>
      </c>
    </row>
    <row r="126" spans="2:47" s="1" customFormat="1" ht="28.8">
      <c r="B126" s="31"/>
      <c r="D126" s="143" t="s">
        <v>219</v>
      </c>
      <c r="F126" s="144" t="s">
        <v>443</v>
      </c>
      <c r="I126" s="145"/>
      <c r="L126" s="31"/>
      <c r="M126" s="146"/>
      <c r="T126" s="52"/>
      <c r="AT126" s="16" t="s">
        <v>219</v>
      </c>
      <c r="AU126" s="16" t="s">
        <v>81</v>
      </c>
    </row>
    <row r="127" spans="2:47" s="1" customFormat="1" ht="10.2">
      <c r="B127" s="31"/>
      <c r="D127" s="147" t="s">
        <v>221</v>
      </c>
      <c r="F127" s="148" t="s">
        <v>444</v>
      </c>
      <c r="I127" s="145"/>
      <c r="L127" s="31"/>
      <c r="M127" s="146"/>
      <c r="T127" s="52"/>
      <c r="AT127" s="16" t="s">
        <v>221</v>
      </c>
      <c r="AU127" s="16" t="s">
        <v>81</v>
      </c>
    </row>
    <row r="128" spans="2:51" s="12" customFormat="1" ht="10.2">
      <c r="B128" s="149"/>
      <c r="D128" s="143" t="s">
        <v>223</v>
      </c>
      <c r="F128" s="151" t="s">
        <v>3263</v>
      </c>
      <c r="H128" s="152">
        <v>1456.608</v>
      </c>
      <c r="I128" s="153"/>
      <c r="L128" s="149"/>
      <c r="M128" s="154"/>
      <c r="T128" s="155"/>
      <c r="AT128" s="150" t="s">
        <v>223</v>
      </c>
      <c r="AU128" s="150" t="s">
        <v>81</v>
      </c>
      <c r="AV128" s="12" t="s">
        <v>81</v>
      </c>
      <c r="AW128" s="12" t="s">
        <v>4</v>
      </c>
      <c r="AX128" s="12" t="s">
        <v>79</v>
      </c>
      <c r="AY128" s="150" t="s">
        <v>210</v>
      </c>
    </row>
    <row r="129" spans="2:65" s="1" customFormat="1" ht="33" customHeight="1">
      <c r="B129" s="31"/>
      <c r="C129" s="130" t="s">
        <v>265</v>
      </c>
      <c r="D129" s="130" t="s">
        <v>212</v>
      </c>
      <c r="E129" s="131" t="s">
        <v>2230</v>
      </c>
      <c r="F129" s="132" t="s">
        <v>2231</v>
      </c>
      <c r="G129" s="133" t="s">
        <v>297</v>
      </c>
      <c r="H129" s="134">
        <v>2</v>
      </c>
      <c r="I129" s="135"/>
      <c r="J129" s="136">
        <f>ROUND(I129*H129,2)</f>
        <v>0</v>
      </c>
      <c r="K129" s="132" t="s">
        <v>216</v>
      </c>
      <c r="L129" s="31"/>
      <c r="M129" s="137" t="s">
        <v>19</v>
      </c>
      <c r="N129" s="138" t="s">
        <v>43</v>
      </c>
      <c r="P129" s="139">
        <f>O129*H129</f>
        <v>0</v>
      </c>
      <c r="Q129" s="139">
        <v>0.0075</v>
      </c>
      <c r="R129" s="139">
        <f>Q129*H129</f>
        <v>0.015</v>
      </c>
      <c r="S129" s="139">
        <v>0</v>
      </c>
      <c r="T129" s="140">
        <f>S129*H129</f>
        <v>0</v>
      </c>
      <c r="AR129" s="141" t="s">
        <v>311</v>
      </c>
      <c r="AT129" s="141" t="s">
        <v>212</v>
      </c>
      <c r="AU129" s="141" t="s">
        <v>81</v>
      </c>
      <c r="AY129" s="16" t="s">
        <v>210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6" t="s">
        <v>79</v>
      </c>
      <c r="BK129" s="142">
        <f>ROUND(I129*H129,2)</f>
        <v>0</v>
      </c>
      <c r="BL129" s="16" t="s">
        <v>311</v>
      </c>
      <c r="BM129" s="141" t="s">
        <v>3264</v>
      </c>
    </row>
    <row r="130" spans="2:47" s="1" customFormat="1" ht="38.4">
      <c r="B130" s="31"/>
      <c r="D130" s="143" t="s">
        <v>219</v>
      </c>
      <c r="F130" s="144" t="s">
        <v>2233</v>
      </c>
      <c r="I130" s="145"/>
      <c r="L130" s="31"/>
      <c r="M130" s="146"/>
      <c r="T130" s="52"/>
      <c r="AT130" s="16" t="s">
        <v>219</v>
      </c>
      <c r="AU130" s="16" t="s">
        <v>81</v>
      </c>
    </row>
    <row r="131" spans="2:47" s="1" customFormat="1" ht="10.2">
      <c r="B131" s="31"/>
      <c r="D131" s="147" t="s">
        <v>221</v>
      </c>
      <c r="F131" s="148" t="s">
        <v>2234</v>
      </c>
      <c r="I131" s="145"/>
      <c r="L131" s="31"/>
      <c r="M131" s="146"/>
      <c r="T131" s="52"/>
      <c r="AT131" s="16" t="s">
        <v>221</v>
      </c>
      <c r="AU131" s="16" t="s">
        <v>81</v>
      </c>
    </row>
    <row r="132" spans="2:65" s="1" customFormat="1" ht="33" customHeight="1">
      <c r="B132" s="31"/>
      <c r="C132" s="130" t="s">
        <v>277</v>
      </c>
      <c r="D132" s="130" t="s">
        <v>212</v>
      </c>
      <c r="E132" s="131" t="s">
        <v>447</v>
      </c>
      <c r="F132" s="132" t="s">
        <v>448</v>
      </c>
      <c r="G132" s="133" t="s">
        <v>229</v>
      </c>
      <c r="H132" s="134">
        <v>724.388</v>
      </c>
      <c r="I132" s="135"/>
      <c r="J132" s="136">
        <f>ROUND(I132*H132,2)</f>
        <v>0</v>
      </c>
      <c r="K132" s="132" t="s">
        <v>216</v>
      </c>
      <c r="L132" s="31"/>
      <c r="M132" s="137" t="s">
        <v>19</v>
      </c>
      <c r="N132" s="138" t="s">
        <v>43</v>
      </c>
      <c r="P132" s="139">
        <f>O132*H132</f>
        <v>0</v>
      </c>
      <c r="Q132" s="139">
        <v>0.00015</v>
      </c>
      <c r="R132" s="139">
        <f>Q132*H132</f>
        <v>0.1086582</v>
      </c>
      <c r="S132" s="139">
        <v>0</v>
      </c>
      <c r="T132" s="140">
        <f>S132*H132</f>
        <v>0</v>
      </c>
      <c r="AR132" s="141" t="s">
        <v>311</v>
      </c>
      <c r="AT132" s="141" t="s">
        <v>212</v>
      </c>
      <c r="AU132" s="141" t="s">
        <v>81</v>
      </c>
      <c r="AY132" s="16" t="s">
        <v>210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6" t="s">
        <v>79</v>
      </c>
      <c r="BK132" s="142">
        <f>ROUND(I132*H132,2)</f>
        <v>0</v>
      </c>
      <c r="BL132" s="16" t="s">
        <v>311</v>
      </c>
      <c r="BM132" s="141" t="s">
        <v>3265</v>
      </c>
    </row>
    <row r="133" spans="2:47" s="1" customFormat="1" ht="48">
      <c r="B133" s="31"/>
      <c r="D133" s="143" t="s">
        <v>219</v>
      </c>
      <c r="F133" s="144" t="s">
        <v>450</v>
      </c>
      <c r="I133" s="145"/>
      <c r="L133" s="31"/>
      <c r="M133" s="146"/>
      <c r="T133" s="52"/>
      <c r="AT133" s="16" t="s">
        <v>219</v>
      </c>
      <c r="AU133" s="16" t="s">
        <v>81</v>
      </c>
    </row>
    <row r="134" spans="2:47" s="1" customFormat="1" ht="10.2">
      <c r="B134" s="31"/>
      <c r="D134" s="147" t="s">
        <v>221</v>
      </c>
      <c r="F134" s="148" t="s">
        <v>451</v>
      </c>
      <c r="I134" s="145"/>
      <c r="L134" s="31"/>
      <c r="M134" s="146"/>
      <c r="T134" s="52"/>
      <c r="AT134" s="16" t="s">
        <v>221</v>
      </c>
      <c r="AU134" s="16" t="s">
        <v>81</v>
      </c>
    </row>
    <row r="135" spans="2:51" s="12" customFormat="1" ht="10.2">
      <c r="B135" s="149"/>
      <c r="D135" s="143" t="s">
        <v>223</v>
      </c>
      <c r="E135" s="150" t="s">
        <v>19</v>
      </c>
      <c r="F135" s="151" t="s">
        <v>3266</v>
      </c>
      <c r="H135" s="152">
        <v>697.2</v>
      </c>
      <c r="I135" s="153"/>
      <c r="L135" s="149"/>
      <c r="M135" s="154"/>
      <c r="T135" s="155"/>
      <c r="AT135" s="150" t="s">
        <v>223</v>
      </c>
      <c r="AU135" s="150" t="s">
        <v>81</v>
      </c>
      <c r="AV135" s="12" t="s">
        <v>81</v>
      </c>
      <c r="AW135" s="12" t="s">
        <v>33</v>
      </c>
      <c r="AX135" s="12" t="s">
        <v>72</v>
      </c>
      <c r="AY135" s="150" t="s">
        <v>210</v>
      </c>
    </row>
    <row r="136" spans="2:51" s="12" customFormat="1" ht="10.2">
      <c r="B136" s="149"/>
      <c r="D136" s="143" t="s">
        <v>223</v>
      </c>
      <c r="E136" s="150" t="s">
        <v>19</v>
      </c>
      <c r="F136" s="151" t="s">
        <v>3267</v>
      </c>
      <c r="H136" s="152">
        <v>27.188</v>
      </c>
      <c r="I136" s="153"/>
      <c r="L136" s="149"/>
      <c r="M136" s="154"/>
      <c r="T136" s="155"/>
      <c r="AT136" s="150" t="s">
        <v>223</v>
      </c>
      <c r="AU136" s="150" t="s">
        <v>81</v>
      </c>
      <c r="AV136" s="12" t="s">
        <v>81</v>
      </c>
      <c r="AW136" s="12" t="s">
        <v>33</v>
      </c>
      <c r="AX136" s="12" t="s">
        <v>72</v>
      </c>
      <c r="AY136" s="150" t="s">
        <v>210</v>
      </c>
    </row>
    <row r="137" spans="2:51" s="13" customFormat="1" ht="10.2">
      <c r="B137" s="167"/>
      <c r="D137" s="143" t="s">
        <v>223</v>
      </c>
      <c r="E137" s="168" t="s">
        <v>19</v>
      </c>
      <c r="F137" s="169" t="s">
        <v>326</v>
      </c>
      <c r="H137" s="170">
        <v>724.388</v>
      </c>
      <c r="I137" s="171"/>
      <c r="L137" s="167"/>
      <c r="M137" s="172"/>
      <c r="T137" s="173"/>
      <c r="AT137" s="168" t="s">
        <v>223</v>
      </c>
      <c r="AU137" s="168" t="s">
        <v>81</v>
      </c>
      <c r="AV137" s="13" t="s">
        <v>217</v>
      </c>
      <c r="AW137" s="13" t="s">
        <v>33</v>
      </c>
      <c r="AX137" s="13" t="s">
        <v>79</v>
      </c>
      <c r="AY137" s="168" t="s">
        <v>210</v>
      </c>
    </row>
    <row r="138" spans="2:65" s="1" customFormat="1" ht="24.15" customHeight="1">
      <c r="B138" s="31"/>
      <c r="C138" s="156" t="s">
        <v>283</v>
      </c>
      <c r="D138" s="156" t="s">
        <v>240</v>
      </c>
      <c r="E138" s="157" t="s">
        <v>453</v>
      </c>
      <c r="F138" s="158" t="s">
        <v>454</v>
      </c>
      <c r="G138" s="159" t="s">
        <v>229</v>
      </c>
      <c r="H138" s="160">
        <v>844.274</v>
      </c>
      <c r="I138" s="161"/>
      <c r="J138" s="162">
        <f>ROUND(I138*H138,2)</f>
        <v>0</v>
      </c>
      <c r="K138" s="158" t="s">
        <v>216</v>
      </c>
      <c r="L138" s="163"/>
      <c r="M138" s="164" t="s">
        <v>19</v>
      </c>
      <c r="N138" s="165" t="s">
        <v>43</v>
      </c>
      <c r="P138" s="139">
        <f>O138*H138</f>
        <v>0</v>
      </c>
      <c r="Q138" s="139">
        <v>0.0019</v>
      </c>
      <c r="R138" s="139">
        <f>Q138*H138</f>
        <v>1.6041206</v>
      </c>
      <c r="S138" s="139">
        <v>0</v>
      </c>
      <c r="T138" s="140">
        <f>S138*H138</f>
        <v>0</v>
      </c>
      <c r="AR138" s="141" t="s">
        <v>405</v>
      </c>
      <c r="AT138" s="141" t="s">
        <v>240</v>
      </c>
      <c r="AU138" s="141" t="s">
        <v>81</v>
      </c>
      <c r="AY138" s="16" t="s">
        <v>210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79</v>
      </c>
      <c r="BK138" s="142">
        <f>ROUND(I138*H138,2)</f>
        <v>0</v>
      </c>
      <c r="BL138" s="16" t="s">
        <v>311</v>
      </c>
      <c r="BM138" s="141" t="s">
        <v>3268</v>
      </c>
    </row>
    <row r="139" spans="2:47" s="1" customFormat="1" ht="19.2">
      <c r="B139" s="31"/>
      <c r="D139" s="143" t="s">
        <v>219</v>
      </c>
      <c r="F139" s="144" t="s">
        <v>454</v>
      </c>
      <c r="I139" s="145"/>
      <c r="L139" s="31"/>
      <c r="M139" s="146"/>
      <c r="T139" s="52"/>
      <c r="AT139" s="16" t="s">
        <v>219</v>
      </c>
      <c r="AU139" s="16" t="s">
        <v>81</v>
      </c>
    </row>
    <row r="140" spans="2:51" s="12" customFormat="1" ht="10.2">
      <c r="B140" s="149"/>
      <c r="D140" s="143" t="s">
        <v>223</v>
      </c>
      <c r="F140" s="151" t="s">
        <v>3269</v>
      </c>
      <c r="H140" s="152">
        <v>844.274</v>
      </c>
      <c r="I140" s="153"/>
      <c r="L140" s="149"/>
      <c r="M140" s="154"/>
      <c r="T140" s="155"/>
      <c r="AT140" s="150" t="s">
        <v>223</v>
      </c>
      <c r="AU140" s="150" t="s">
        <v>81</v>
      </c>
      <c r="AV140" s="12" t="s">
        <v>81</v>
      </c>
      <c r="AW140" s="12" t="s">
        <v>4</v>
      </c>
      <c r="AX140" s="12" t="s">
        <v>79</v>
      </c>
      <c r="AY140" s="150" t="s">
        <v>210</v>
      </c>
    </row>
    <row r="141" spans="2:65" s="1" customFormat="1" ht="24.15" customHeight="1">
      <c r="B141" s="31"/>
      <c r="C141" s="130" t="s">
        <v>8</v>
      </c>
      <c r="D141" s="130" t="s">
        <v>212</v>
      </c>
      <c r="E141" s="131" t="s">
        <v>3270</v>
      </c>
      <c r="F141" s="132" t="s">
        <v>3271</v>
      </c>
      <c r="G141" s="133" t="s">
        <v>229</v>
      </c>
      <c r="H141" s="134">
        <v>212.455</v>
      </c>
      <c r="I141" s="135"/>
      <c r="J141" s="136">
        <f>ROUND(I141*H141,2)</f>
        <v>0</v>
      </c>
      <c r="K141" s="132" t="s">
        <v>216</v>
      </c>
      <c r="L141" s="31"/>
      <c r="M141" s="137" t="s">
        <v>19</v>
      </c>
      <c r="N141" s="138" t="s">
        <v>43</v>
      </c>
      <c r="P141" s="139">
        <f>O141*H141</f>
        <v>0</v>
      </c>
      <c r="Q141" s="139">
        <v>0</v>
      </c>
      <c r="R141" s="139">
        <f>Q141*H141</f>
        <v>0</v>
      </c>
      <c r="S141" s="139">
        <v>0</v>
      </c>
      <c r="T141" s="140">
        <f>S141*H141</f>
        <v>0</v>
      </c>
      <c r="AR141" s="141" t="s">
        <v>311</v>
      </c>
      <c r="AT141" s="141" t="s">
        <v>212</v>
      </c>
      <c r="AU141" s="141" t="s">
        <v>81</v>
      </c>
      <c r="AY141" s="16" t="s">
        <v>210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6" t="s">
        <v>79</v>
      </c>
      <c r="BK141" s="142">
        <f>ROUND(I141*H141,2)</f>
        <v>0</v>
      </c>
      <c r="BL141" s="16" t="s">
        <v>311</v>
      </c>
      <c r="BM141" s="141" t="s">
        <v>3272</v>
      </c>
    </row>
    <row r="142" spans="2:47" s="1" customFormat="1" ht="19.2">
      <c r="B142" s="31"/>
      <c r="D142" s="143" t="s">
        <v>219</v>
      </c>
      <c r="F142" s="144" t="s">
        <v>3273</v>
      </c>
      <c r="I142" s="145"/>
      <c r="L142" s="31"/>
      <c r="M142" s="146"/>
      <c r="T142" s="52"/>
      <c r="AT142" s="16" t="s">
        <v>219</v>
      </c>
      <c r="AU142" s="16" t="s">
        <v>81</v>
      </c>
    </row>
    <row r="143" spans="2:47" s="1" customFormat="1" ht="10.2">
      <c r="B143" s="31"/>
      <c r="D143" s="147" t="s">
        <v>221</v>
      </c>
      <c r="F143" s="148" t="s">
        <v>3274</v>
      </c>
      <c r="I143" s="145"/>
      <c r="L143" s="31"/>
      <c r="M143" s="146"/>
      <c r="T143" s="52"/>
      <c r="AT143" s="16" t="s">
        <v>221</v>
      </c>
      <c r="AU143" s="16" t="s">
        <v>81</v>
      </c>
    </row>
    <row r="144" spans="2:51" s="12" customFormat="1" ht="10.2">
      <c r="B144" s="149"/>
      <c r="D144" s="143" t="s">
        <v>223</v>
      </c>
      <c r="E144" s="150" t="s">
        <v>19</v>
      </c>
      <c r="F144" s="151" t="s">
        <v>3275</v>
      </c>
      <c r="H144" s="152">
        <v>212.455</v>
      </c>
      <c r="I144" s="153"/>
      <c r="L144" s="149"/>
      <c r="M144" s="154"/>
      <c r="T144" s="155"/>
      <c r="AT144" s="150" t="s">
        <v>223</v>
      </c>
      <c r="AU144" s="150" t="s">
        <v>81</v>
      </c>
      <c r="AV144" s="12" t="s">
        <v>81</v>
      </c>
      <c r="AW144" s="12" t="s">
        <v>33</v>
      </c>
      <c r="AX144" s="12" t="s">
        <v>79</v>
      </c>
      <c r="AY144" s="150" t="s">
        <v>210</v>
      </c>
    </row>
    <row r="145" spans="2:65" s="1" customFormat="1" ht="16.5" customHeight="1">
      <c r="B145" s="31"/>
      <c r="C145" s="156" t="s">
        <v>294</v>
      </c>
      <c r="D145" s="156" t="s">
        <v>240</v>
      </c>
      <c r="E145" s="157" t="s">
        <v>3276</v>
      </c>
      <c r="F145" s="158" t="s">
        <v>3277</v>
      </c>
      <c r="G145" s="159" t="s">
        <v>229</v>
      </c>
      <c r="H145" s="160">
        <v>212.455</v>
      </c>
      <c r="I145" s="161"/>
      <c r="J145" s="162">
        <f>ROUND(I145*H145,2)</f>
        <v>0</v>
      </c>
      <c r="K145" s="158" t="s">
        <v>19</v>
      </c>
      <c r="L145" s="163"/>
      <c r="M145" s="164" t="s">
        <v>19</v>
      </c>
      <c r="N145" s="165" t="s">
        <v>43</v>
      </c>
      <c r="P145" s="139">
        <f>O145*H145</f>
        <v>0</v>
      </c>
      <c r="Q145" s="139">
        <v>0</v>
      </c>
      <c r="R145" s="139">
        <f>Q145*H145</f>
        <v>0</v>
      </c>
      <c r="S145" s="139">
        <v>0</v>
      </c>
      <c r="T145" s="140">
        <f>S145*H145</f>
        <v>0</v>
      </c>
      <c r="AR145" s="141" t="s">
        <v>405</v>
      </c>
      <c r="AT145" s="141" t="s">
        <v>240</v>
      </c>
      <c r="AU145" s="141" t="s">
        <v>81</v>
      </c>
      <c r="AY145" s="16" t="s">
        <v>210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6" t="s">
        <v>79</v>
      </c>
      <c r="BK145" s="142">
        <f>ROUND(I145*H145,2)</f>
        <v>0</v>
      </c>
      <c r="BL145" s="16" t="s">
        <v>311</v>
      </c>
      <c r="BM145" s="141" t="s">
        <v>3278</v>
      </c>
    </row>
    <row r="146" spans="2:47" s="1" customFormat="1" ht="10.2">
      <c r="B146" s="31"/>
      <c r="D146" s="143" t="s">
        <v>219</v>
      </c>
      <c r="F146" s="144" t="s">
        <v>3277</v>
      </c>
      <c r="I146" s="145"/>
      <c r="L146" s="31"/>
      <c r="M146" s="146"/>
      <c r="T146" s="52"/>
      <c r="AT146" s="16" t="s">
        <v>219</v>
      </c>
      <c r="AU146" s="16" t="s">
        <v>81</v>
      </c>
    </row>
    <row r="147" spans="2:65" s="1" customFormat="1" ht="24.15" customHeight="1">
      <c r="B147" s="31"/>
      <c r="C147" s="130" t="s">
        <v>301</v>
      </c>
      <c r="D147" s="130" t="s">
        <v>212</v>
      </c>
      <c r="E147" s="131" t="s">
        <v>458</v>
      </c>
      <c r="F147" s="132" t="s">
        <v>459</v>
      </c>
      <c r="G147" s="133" t="s">
        <v>229</v>
      </c>
      <c r="H147" s="134">
        <v>27.318</v>
      </c>
      <c r="I147" s="135"/>
      <c r="J147" s="136">
        <f>ROUND(I147*H147,2)</f>
        <v>0</v>
      </c>
      <c r="K147" s="132" t="s">
        <v>216</v>
      </c>
      <c r="L147" s="31"/>
      <c r="M147" s="137" t="s">
        <v>19</v>
      </c>
      <c r="N147" s="138" t="s">
        <v>43</v>
      </c>
      <c r="P147" s="139">
        <f>O147*H147</f>
        <v>0</v>
      </c>
      <c r="Q147" s="139">
        <v>0.0005</v>
      </c>
      <c r="R147" s="139">
        <f>Q147*H147</f>
        <v>0.013659000000000001</v>
      </c>
      <c r="S147" s="139">
        <v>0</v>
      </c>
      <c r="T147" s="140">
        <f>S147*H147</f>
        <v>0</v>
      </c>
      <c r="AR147" s="141" t="s">
        <v>311</v>
      </c>
      <c r="AT147" s="141" t="s">
        <v>212</v>
      </c>
      <c r="AU147" s="141" t="s">
        <v>81</v>
      </c>
      <c r="AY147" s="16" t="s">
        <v>210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79</v>
      </c>
      <c r="BK147" s="142">
        <f>ROUND(I147*H147,2)</f>
        <v>0</v>
      </c>
      <c r="BL147" s="16" t="s">
        <v>311</v>
      </c>
      <c r="BM147" s="141" t="s">
        <v>3279</v>
      </c>
    </row>
    <row r="148" spans="2:47" s="1" customFormat="1" ht="28.8">
      <c r="B148" s="31"/>
      <c r="D148" s="143" t="s">
        <v>219</v>
      </c>
      <c r="F148" s="144" t="s">
        <v>461</v>
      </c>
      <c r="I148" s="145"/>
      <c r="L148" s="31"/>
      <c r="M148" s="146"/>
      <c r="T148" s="52"/>
      <c r="AT148" s="16" t="s">
        <v>219</v>
      </c>
      <c r="AU148" s="16" t="s">
        <v>81</v>
      </c>
    </row>
    <row r="149" spans="2:47" s="1" customFormat="1" ht="10.2">
      <c r="B149" s="31"/>
      <c r="D149" s="147" t="s">
        <v>221</v>
      </c>
      <c r="F149" s="148" t="s">
        <v>462</v>
      </c>
      <c r="I149" s="145"/>
      <c r="L149" s="31"/>
      <c r="M149" s="146"/>
      <c r="T149" s="52"/>
      <c r="AT149" s="16" t="s">
        <v>221</v>
      </c>
      <c r="AU149" s="16" t="s">
        <v>81</v>
      </c>
    </row>
    <row r="150" spans="2:51" s="12" customFormat="1" ht="10.2">
      <c r="B150" s="149"/>
      <c r="D150" s="143" t="s">
        <v>223</v>
      </c>
      <c r="E150" s="150" t="s">
        <v>19</v>
      </c>
      <c r="F150" s="151" t="s">
        <v>3280</v>
      </c>
      <c r="H150" s="152">
        <v>16.8</v>
      </c>
      <c r="I150" s="153"/>
      <c r="L150" s="149"/>
      <c r="M150" s="154"/>
      <c r="T150" s="155"/>
      <c r="AT150" s="150" t="s">
        <v>223</v>
      </c>
      <c r="AU150" s="150" t="s">
        <v>81</v>
      </c>
      <c r="AV150" s="12" t="s">
        <v>81</v>
      </c>
      <c r="AW150" s="12" t="s">
        <v>33</v>
      </c>
      <c r="AX150" s="12" t="s">
        <v>72</v>
      </c>
      <c r="AY150" s="150" t="s">
        <v>210</v>
      </c>
    </row>
    <row r="151" spans="2:51" s="12" customFormat="1" ht="10.2">
      <c r="B151" s="149"/>
      <c r="D151" s="143" t="s">
        <v>223</v>
      </c>
      <c r="E151" s="150" t="s">
        <v>19</v>
      </c>
      <c r="F151" s="151" t="s">
        <v>3281</v>
      </c>
      <c r="H151" s="152">
        <v>7.768</v>
      </c>
      <c r="I151" s="153"/>
      <c r="L151" s="149"/>
      <c r="M151" s="154"/>
      <c r="T151" s="155"/>
      <c r="AT151" s="150" t="s">
        <v>223</v>
      </c>
      <c r="AU151" s="150" t="s">
        <v>81</v>
      </c>
      <c r="AV151" s="12" t="s">
        <v>81</v>
      </c>
      <c r="AW151" s="12" t="s">
        <v>33</v>
      </c>
      <c r="AX151" s="12" t="s">
        <v>72</v>
      </c>
      <c r="AY151" s="150" t="s">
        <v>210</v>
      </c>
    </row>
    <row r="152" spans="2:51" s="12" customFormat="1" ht="10.2">
      <c r="B152" s="149"/>
      <c r="D152" s="143" t="s">
        <v>223</v>
      </c>
      <c r="E152" s="150" t="s">
        <v>19</v>
      </c>
      <c r="F152" s="151" t="s">
        <v>3282</v>
      </c>
      <c r="H152" s="152">
        <v>2.75</v>
      </c>
      <c r="I152" s="153"/>
      <c r="L152" s="149"/>
      <c r="M152" s="154"/>
      <c r="T152" s="155"/>
      <c r="AT152" s="150" t="s">
        <v>223</v>
      </c>
      <c r="AU152" s="150" t="s">
        <v>81</v>
      </c>
      <c r="AV152" s="12" t="s">
        <v>81</v>
      </c>
      <c r="AW152" s="12" t="s">
        <v>33</v>
      </c>
      <c r="AX152" s="12" t="s">
        <v>72</v>
      </c>
      <c r="AY152" s="150" t="s">
        <v>210</v>
      </c>
    </row>
    <row r="153" spans="2:51" s="13" customFormat="1" ht="10.2">
      <c r="B153" s="167"/>
      <c r="D153" s="143" t="s">
        <v>223</v>
      </c>
      <c r="E153" s="168" t="s">
        <v>19</v>
      </c>
      <c r="F153" s="169" t="s">
        <v>326</v>
      </c>
      <c r="H153" s="170">
        <v>27.318</v>
      </c>
      <c r="I153" s="171"/>
      <c r="L153" s="167"/>
      <c r="M153" s="172"/>
      <c r="T153" s="173"/>
      <c r="AT153" s="168" t="s">
        <v>223</v>
      </c>
      <c r="AU153" s="168" t="s">
        <v>81</v>
      </c>
      <c r="AV153" s="13" t="s">
        <v>217</v>
      </c>
      <c r="AW153" s="13" t="s">
        <v>33</v>
      </c>
      <c r="AX153" s="13" t="s">
        <v>79</v>
      </c>
      <c r="AY153" s="168" t="s">
        <v>210</v>
      </c>
    </row>
    <row r="154" spans="2:65" s="1" customFormat="1" ht="24.15" customHeight="1">
      <c r="B154" s="31"/>
      <c r="C154" s="156" t="s">
        <v>305</v>
      </c>
      <c r="D154" s="156" t="s">
        <v>240</v>
      </c>
      <c r="E154" s="157" t="s">
        <v>453</v>
      </c>
      <c r="F154" s="158" t="s">
        <v>454</v>
      </c>
      <c r="G154" s="159" t="s">
        <v>229</v>
      </c>
      <c r="H154" s="160">
        <v>32.782</v>
      </c>
      <c r="I154" s="161"/>
      <c r="J154" s="162">
        <f>ROUND(I154*H154,2)</f>
        <v>0</v>
      </c>
      <c r="K154" s="158" t="s">
        <v>216</v>
      </c>
      <c r="L154" s="163"/>
      <c r="M154" s="164" t="s">
        <v>19</v>
      </c>
      <c r="N154" s="165" t="s">
        <v>43</v>
      </c>
      <c r="P154" s="139">
        <f>O154*H154</f>
        <v>0</v>
      </c>
      <c r="Q154" s="139">
        <v>0.0019</v>
      </c>
      <c r="R154" s="139">
        <f>Q154*H154</f>
        <v>0.062285799999999995</v>
      </c>
      <c r="S154" s="139">
        <v>0</v>
      </c>
      <c r="T154" s="140">
        <f>S154*H154</f>
        <v>0</v>
      </c>
      <c r="AR154" s="141" t="s">
        <v>405</v>
      </c>
      <c r="AT154" s="141" t="s">
        <v>240</v>
      </c>
      <c r="AU154" s="141" t="s">
        <v>81</v>
      </c>
      <c r="AY154" s="16" t="s">
        <v>210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6" t="s">
        <v>79</v>
      </c>
      <c r="BK154" s="142">
        <f>ROUND(I154*H154,2)</f>
        <v>0</v>
      </c>
      <c r="BL154" s="16" t="s">
        <v>311</v>
      </c>
      <c r="BM154" s="141" t="s">
        <v>3283</v>
      </c>
    </row>
    <row r="155" spans="2:47" s="1" customFormat="1" ht="19.2">
      <c r="B155" s="31"/>
      <c r="D155" s="143" t="s">
        <v>219</v>
      </c>
      <c r="F155" s="144" t="s">
        <v>454</v>
      </c>
      <c r="I155" s="145"/>
      <c r="L155" s="31"/>
      <c r="M155" s="146"/>
      <c r="T155" s="52"/>
      <c r="AT155" s="16" t="s">
        <v>219</v>
      </c>
      <c r="AU155" s="16" t="s">
        <v>81</v>
      </c>
    </row>
    <row r="156" spans="2:51" s="12" customFormat="1" ht="10.2">
      <c r="B156" s="149"/>
      <c r="D156" s="143" t="s">
        <v>223</v>
      </c>
      <c r="F156" s="151" t="s">
        <v>3284</v>
      </c>
      <c r="H156" s="152">
        <v>32.782</v>
      </c>
      <c r="I156" s="153"/>
      <c r="L156" s="149"/>
      <c r="M156" s="154"/>
      <c r="T156" s="155"/>
      <c r="AT156" s="150" t="s">
        <v>223</v>
      </c>
      <c r="AU156" s="150" t="s">
        <v>81</v>
      </c>
      <c r="AV156" s="12" t="s">
        <v>81</v>
      </c>
      <c r="AW156" s="12" t="s">
        <v>4</v>
      </c>
      <c r="AX156" s="12" t="s">
        <v>79</v>
      </c>
      <c r="AY156" s="150" t="s">
        <v>210</v>
      </c>
    </row>
    <row r="157" spans="2:65" s="1" customFormat="1" ht="24.15" customHeight="1">
      <c r="B157" s="31"/>
      <c r="C157" s="130" t="s">
        <v>311</v>
      </c>
      <c r="D157" s="130" t="s">
        <v>212</v>
      </c>
      <c r="E157" s="131" t="s">
        <v>470</v>
      </c>
      <c r="F157" s="132" t="s">
        <v>471</v>
      </c>
      <c r="G157" s="133" t="s">
        <v>332</v>
      </c>
      <c r="H157" s="134">
        <v>1.804</v>
      </c>
      <c r="I157" s="135"/>
      <c r="J157" s="136">
        <f>ROUND(I157*H157,2)</f>
        <v>0</v>
      </c>
      <c r="K157" s="132" t="s">
        <v>216</v>
      </c>
      <c r="L157" s="31"/>
      <c r="M157" s="137" t="s">
        <v>19</v>
      </c>
      <c r="N157" s="138" t="s">
        <v>43</v>
      </c>
      <c r="P157" s="139">
        <f>O157*H157</f>
        <v>0</v>
      </c>
      <c r="Q157" s="139">
        <v>0</v>
      </c>
      <c r="R157" s="139">
        <f>Q157*H157</f>
        <v>0</v>
      </c>
      <c r="S157" s="139">
        <v>0</v>
      </c>
      <c r="T157" s="140">
        <f>S157*H157</f>
        <v>0</v>
      </c>
      <c r="AR157" s="141" t="s">
        <v>311</v>
      </c>
      <c r="AT157" s="141" t="s">
        <v>212</v>
      </c>
      <c r="AU157" s="141" t="s">
        <v>81</v>
      </c>
      <c r="AY157" s="16" t="s">
        <v>210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6" t="s">
        <v>79</v>
      </c>
      <c r="BK157" s="142">
        <f>ROUND(I157*H157,2)</f>
        <v>0</v>
      </c>
      <c r="BL157" s="16" t="s">
        <v>311</v>
      </c>
      <c r="BM157" s="141" t="s">
        <v>3285</v>
      </c>
    </row>
    <row r="158" spans="2:47" s="1" customFormat="1" ht="28.8">
      <c r="B158" s="31"/>
      <c r="D158" s="143" t="s">
        <v>219</v>
      </c>
      <c r="F158" s="144" t="s">
        <v>473</v>
      </c>
      <c r="I158" s="145"/>
      <c r="L158" s="31"/>
      <c r="M158" s="146"/>
      <c r="T158" s="52"/>
      <c r="AT158" s="16" t="s">
        <v>219</v>
      </c>
      <c r="AU158" s="16" t="s">
        <v>81</v>
      </c>
    </row>
    <row r="159" spans="2:47" s="1" customFormat="1" ht="10.2">
      <c r="B159" s="31"/>
      <c r="D159" s="147" t="s">
        <v>221</v>
      </c>
      <c r="F159" s="148" t="s">
        <v>474</v>
      </c>
      <c r="I159" s="145"/>
      <c r="L159" s="31"/>
      <c r="M159" s="146"/>
      <c r="T159" s="52"/>
      <c r="AT159" s="16" t="s">
        <v>221</v>
      </c>
      <c r="AU159" s="16" t="s">
        <v>81</v>
      </c>
    </row>
    <row r="160" spans="2:63" s="11" customFormat="1" ht="22.8" customHeight="1">
      <c r="B160" s="118"/>
      <c r="D160" s="119" t="s">
        <v>71</v>
      </c>
      <c r="E160" s="128" t="s">
        <v>475</v>
      </c>
      <c r="F160" s="128" t="s">
        <v>476</v>
      </c>
      <c r="I160" s="121"/>
      <c r="J160" s="129">
        <f>BK160</f>
        <v>0</v>
      </c>
      <c r="L160" s="118"/>
      <c r="M160" s="123"/>
      <c r="P160" s="124">
        <f>SUM(P161:P198)</f>
        <v>0</v>
      </c>
      <c r="R160" s="124">
        <f>SUM(R161:R198)</f>
        <v>3.8547518399999996</v>
      </c>
      <c r="T160" s="125">
        <f>SUM(T161:T198)</f>
        <v>0.0972</v>
      </c>
      <c r="AR160" s="119" t="s">
        <v>81</v>
      </c>
      <c r="AT160" s="126" t="s">
        <v>71</v>
      </c>
      <c r="AU160" s="126" t="s">
        <v>79</v>
      </c>
      <c r="AY160" s="119" t="s">
        <v>210</v>
      </c>
      <c r="BK160" s="127">
        <f>SUM(BK161:BK198)</f>
        <v>0</v>
      </c>
    </row>
    <row r="161" spans="2:65" s="1" customFormat="1" ht="24.15" customHeight="1">
      <c r="B161" s="31"/>
      <c r="C161" s="130" t="s">
        <v>317</v>
      </c>
      <c r="D161" s="130" t="s">
        <v>212</v>
      </c>
      <c r="E161" s="131" t="s">
        <v>485</v>
      </c>
      <c r="F161" s="132" t="s">
        <v>486</v>
      </c>
      <c r="G161" s="133" t="s">
        <v>229</v>
      </c>
      <c r="H161" s="134">
        <v>154.3</v>
      </c>
      <c r="I161" s="135"/>
      <c r="J161" s="136">
        <f>ROUND(I161*H161,2)</f>
        <v>0</v>
      </c>
      <c r="K161" s="132" t="s">
        <v>216</v>
      </c>
      <c r="L161" s="31"/>
      <c r="M161" s="137" t="s">
        <v>19</v>
      </c>
      <c r="N161" s="138" t="s">
        <v>43</v>
      </c>
      <c r="P161" s="139">
        <f>O161*H161</f>
        <v>0</v>
      </c>
      <c r="Q161" s="139">
        <v>0</v>
      </c>
      <c r="R161" s="139">
        <f>Q161*H161</f>
        <v>0</v>
      </c>
      <c r="S161" s="139">
        <v>0</v>
      </c>
      <c r="T161" s="140">
        <f>S161*H161</f>
        <v>0</v>
      </c>
      <c r="AR161" s="141" t="s">
        <v>311</v>
      </c>
      <c r="AT161" s="141" t="s">
        <v>212</v>
      </c>
      <c r="AU161" s="141" t="s">
        <v>81</v>
      </c>
      <c r="AY161" s="16" t="s">
        <v>210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6" t="s">
        <v>79</v>
      </c>
      <c r="BK161" s="142">
        <f>ROUND(I161*H161,2)</f>
        <v>0</v>
      </c>
      <c r="BL161" s="16" t="s">
        <v>311</v>
      </c>
      <c r="BM161" s="141" t="s">
        <v>3286</v>
      </c>
    </row>
    <row r="162" spans="2:47" s="1" customFormat="1" ht="28.8">
      <c r="B162" s="31"/>
      <c r="D162" s="143" t="s">
        <v>219</v>
      </c>
      <c r="F162" s="144" t="s">
        <v>488</v>
      </c>
      <c r="I162" s="145"/>
      <c r="L162" s="31"/>
      <c r="M162" s="146"/>
      <c r="T162" s="52"/>
      <c r="AT162" s="16" t="s">
        <v>219</v>
      </c>
      <c r="AU162" s="16" t="s">
        <v>81</v>
      </c>
    </row>
    <row r="163" spans="2:47" s="1" customFormat="1" ht="10.2">
      <c r="B163" s="31"/>
      <c r="D163" s="147" t="s">
        <v>221</v>
      </c>
      <c r="F163" s="148" t="s">
        <v>489</v>
      </c>
      <c r="I163" s="145"/>
      <c r="L163" s="31"/>
      <c r="M163" s="146"/>
      <c r="T163" s="52"/>
      <c r="AT163" s="16" t="s">
        <v>221</v>
      </c>
      <c r="AU163" s="16" t="s">
        <v>81</v>
      </c>
    </row>
    <row r="164" spans="2:51" s="12" customFormat="1" ht="10.2">
      <c r="B164" s="149"/>
      <c r="D164" s="143" t="s">
        <v>223</v>
      </c>
      <c r="E164" s="150" t="s">
        <v>19</v>
      </c>
      <c r="F164" s="151" t="s">
        <v>3287</v>
      </c>
      <c r="H164" s="152">
        <v>154.3</v>
      </c>
      <c r="I164" s="153"/>
      <c r="L164" s="149"/>
      <c r="M164" s="154"/>
      <c r="T164" s="155"/>
      <c r="AT164" s="150" t="s">
        <v>223</v>
      </c>
      <c r="AU164" s="150" t="s">
        <v>81</v>
      </c>
      <c r="AV164" s="12" t="s">
        <v>81</v>
      </c>
      <c r="AW164" s="12" t="s">
        <v>33</v>
      </c>
      <c r="AX164" s="12" t="s">
        <v>72</v>
      </c>
      <c r="AY164" s="150" t="s">
        <v>210</v>
      </c>
    </row>
    <row r="165" spans="2:51" s="13" customFormat="1" ht="10.2">
      <c r="B165" s="167"/>
      <c r="D165" s="143" t="s">
        <v>223</v>
      </c>
      <c r="E165" s="168" t="s">
        <v>19</v>
      </c>
      <c r="F165" s="169" t="s">
        <v>326</v>
      </c>
      <c r="H165" s="170">
        <v>154.3</v>
      </c>
      <c r="I165" s="171"/>
      <c r="L165" s="167"/>
      <c r="M165" s="172"/>
      <c r="T165" s="173"/>
      <c r="AT165" s="168" t="s">
        <v>223</v>
      </c>
      <c r="AU165" s="168" t="s">
        <v>81</v>
      </c>
      <c r="AV165" s="13" t="s">
        <v>217</v>
      </c>
      <c r="AW165" s="13" t="s">
        <v>33</v>
      </c>
      <c r="AX165" s="13" t="s">
        <v>79</v>
      </c>
      <c r="AY165" s="168" t="s">
        <v>210</v>
      </c>
    </row>
    <row r="166" spans="2:65" s="1" customFormat="1" ht="24.15" customHeight="1">
      <c r="B166" s="31"/>
      <c r="C166" s="156" t="s">
        <v>329</v>
      </c>
      <c r="D166" s="156" t="s">
        <v>240</v>
      </c>
      <c r="E166" s="157" t="s">
        <v>497</v>
      </c>
      <c r="F166" s="158" t="s">
        <v>498</v>
      </c>
      <c r="G166" s="159" t="s">
        <v>229</v>
      </c>
      <c r="H166" s="160">
        <v>81.008</v>
      </c>
      <c r="I166" s="161"/>
      <c r="J166" s="162">
        <f>ROUND(I166*H166,2)</f>
        <v>0</v>
      </c>
      <c r="K166" s="158" t="s">
        <v>216</v>
      </c>
      <c r="L166" s="163"/>
      <c r="M166" s="164" t="s">
        <v>19</v>
      </c>
      <c r="N166" s="165" t="s">
        <v>43</v>
      </c>
      <c r="P166" s="139">
        <f>O166*H166</f>
        <v>0</v>
      </c>
      <c r="Q166" s="139">
        <v>0.00168</v>
      </c>
      <c r="R166" s="139">
        <f>Q166*H166</f>
        <v>0.13609344</v>
      </c>
      <c r="S166" s="139">
        <v>0</v>
      </c>
      <c r="T166" s="140">
        <f>S166*H166</f>
        <v>0</v>
      </c>
      <c r="AR166" s="141" t="s">
        <v>405</v>
      </c>
      <c r="AT166" s="141" t="s">
        <v>240</v>
      </c>
      <c r="AU166" s="141" t="s">
        <v>81</v>
      </c>
      <c r="AY166" s="16" t="s">
        <v>210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6" t="s">
        <v>79</v>
      </c>
      <c r="BK166" s="142">
        <f>ROUND(I166*H166,2)</f>
        <v>0</v>
      </c>
      <c r="BL166" s="16" t="s">
        <v>311</v>
      </c>
      <c r="BM166" s="141" t="s">
        <v>3288</v>
      </c>
    </row>
    <row r="167" spans="2:47" s="1" customFormat="1" ht="10.2">
      <c r="B167" s="31"/>
      <c r="D167" s="143" t="s">
        <v>219</v>
      </c>
      <c r="F167" s="144" t="s">
        <v>498</v>
      </c>
      <c r="I167" s="145"/>
      <c r="L167" s="31"/>
      <c r="M167" s="146"/>
      <c r="T167" s="52"/>
      <c r="AT167" s="16" t="s">
        <v>219</v>
      </c>
      <c r="AU167" s="16" t="s">
        <v>81</v>
      </c>
    </row>
    <row r="168" spans="2:51" s="12" customFormat="1" ht="10.2">
      <c r="B168" s="149"/>
      <c r="D168" s="143" t="s">
        <v>223</v>
      </c>
      <c r="F168" s="151" t="s">
        <v>3289</v>
      </c>
      <c r="H168" s="152">
        <v>81.008</v>
      </c>
      <c r="I168" s="153"/>
      <c r="L168" s="149"/>
      <c r="M168" s="154"/>
      <c r="T168" s="155"/>
      <c r="AT168" s="150" t="s">
        <v>223</v>
      </c>
      <c r="AU168" s="150" t="s">
        <v>81</v>
      </c>
      <c r="AV168" s="12" t="s">
        <v>81</v>
      </c>
      <c r="AW168" s="12" t="s">
        <v>4</v>
      </c>
      <c r="AX168" s="12" t="s">
        <v>79</v>
      </c>
      <c r="AY168" s="150" t="s">
        <v>210</v>
      </c>
    </row>
    <row r="169" spans="2:65" s="1" customFormat="1" ht="24.15" customHeight="1">
      <c r="B169" s="31"/>
      <c r="C169" s="156" t="s">
        <v>336</v>
      </c>
      <c r="D169" s="156" t="s">
        <v>240</v>
      </c>
      <c r="E169" s="157" t="s">
        <v>501</v>
      </c>
      <c r="F169" s="158" t="s">
        <v>502</v>
      </c>
      <c r="G169" s="159" t="s">
        <v>229</v>
      </c>
      <c r="H169" s="160">
        <v>81.008</v>
      </c>
      <c r="I169" s="161"/>
      <c r="J169" s="162">
        <f>ROUND(I169*H169,2)</f>
        <v>0</v>
      </c>
      <c r="K169" s="158" t="s">
        <v>216</v>
      </c>
      <c r="L169" s="163"/>
      <c r="M169" s="164" t="s">
        <v>19</v>
      </c>
      <c r="N169" s="165" t="s">
        <v>43</v>
      </c>
      <c r="P169" s="139">
        <f>O169*H169</f>
        <v>0</v>
      </c>
      <c r="Q169" s="139">
        <v>0.0028</v>
      </c>
      <c r="R169" s="139">
        <f>Q169*H169</f>
        <v>0.22682239999999998</v>
      </c>
      <c r="S169" s="139">
        <v>0</v>
      </c>
      <c r="T169" s="140">
        <f>S169*H169</f>
        <v>0</v>
      </c>
      <c r="AR169" s="141" t="s">
        <v>405</v>
      </c>
      <c r="AT169" s="141" t="s">
        <v>240</v>
      </c>
      <c r="AU169" s="141" t="s">
        <v>81</v>
      </c>
      <c r="AY169" s="16" t="s">
        <v>210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6" t="s">
        <v>79</v>
      </c>
      <c r="BK169" s="142">
        <f>ROUND(I169*H169,2)</f>
        <v>0</v>
      </c>
      <c r="BL169" s="16" t="s">
        <v>311</v>
      </c>
      <c r="BM169" s="141" t="s">
        <v>3290</v>
      </c>
    </row>
    <row r="170" spans="2:47" s="1" customFormat="1" ht="10.2">
      <c r="B170" s="31"/>
      <c r="D170" s="143" t="s">
        <v>219</v>
      </c>
      <c r="F170" s="144" t="s">
        <v>502</v>
      </c>
      <c r="I170" s="145"/>
      <c r="L170" s="31"/>
      <c r="M170" s="146"/>
      <c r="T170" s="52"/>
      <c r="AT170" s="16" t="s">
        <v>219</v>
      </c>
      <c r="AU170" s="16" t="s">
        <v>81</v>
      </c>
    </row>
    <row r="171" spans="2:51" s="12" customFormat="1" ht="10.2">
      <c r="B171" s="149"/>
      <c r="D171" s="143" t="s">
        <v>223</v>
      </c>
      <c r="F171" s="151" t="s">
        <v>3289</v>
      </c>
      <c r="H171" s="152">
        <v>81.008</v>
      </c>
      <c r="I171" s="153"/>
      <c r="L171" s="149"/>
      <c r="M171" s="154"/>
      <c r="T171" s="155"/>
      <c r="AT171" s="150" t="s">
        <v>223</v>
      </c>
      <c r="AU171" s="150" t="s">
        <v>81</v>
      </c>
      <c r="AV171" s="12" t="s">
        <v>81</v>
      </c>
      <c r="AW171" s="12" t="s">
        <v>4</v>
      </c>
      <c r="AX171" s="12" t="s">
        <v>79</v>
      </c>
      <c r="AY171" s="150" t="s">
        <v>210</v>
      </c>
    </row>
    <row r="172" spans="2:65" s="1" customFormat="1" ht="33" customHeight="1">
      <c r="B172" s="31"/>
      <c r="C172" s="130" t="s">
        <v>343</v>
      </c>
      <c r="D172" s="130" t="s">
        <v>212</v>
      </c>
      <c r="E172" s="131" t="s">
        <v>3291</v>
      </c>
      <c r="F172" s="132" t="s">
        <v>3292</v>
      </c>
      <c r="G172" s="133" t="s">
        <v>229</v>
      </c>
      <c r="H172" s="134">
        <v>54</v>
      </c>
      <c r="I172" s="135"/>
      <c r="J172" s="136">
        <f>ROUND(I172*H172,2)</f>
        <v>0</v>
      </c>
      <c r="K172" s="132" t="s">
        <v>216</v>
      </c>
      <c r="L172" s="31"/>
      <c r="M172" s="137" t="s">
        <v>19</v>
      </c>
      <c r="N172" s="138" t="s">
        <v>43</v>
      </c>
      <c r="P172" s="139">
        <f>O172*H172</f>
        <v>0</v>
      </c>
      <c r="Q172" s="139">
        <v>0</v>
      </c>
      <c r="R172" s="139">
        <f>Q172*H172</f>
        <v>0</v>
      </c>
      <c r="S172" s="139">
        <v>0.0018</v>
      </c>
      <c r="T172" s="140">
        <f>S172*H172</f>
        <v>0.0972</v>
      </c>
      <c r="AR172" s="141" t="s">
        <v>311</v>
      </c>
      <c r="AT172" s="141" t="s">
        <v>212</v>
      </c>
      <c r="AU172" s="141" t="s">
        <v>81</v>
      </c>
      <c r="AY172" s="16" t="s">
        <v>210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6" t="s">
        <v>79</v>
      </c>
      <c r="BK172" s="142">
        <f>ROUND(I172*H172,2)</f>
        <v>0</v>
      </c>
      <c r="BL172" s="16" t="s">
        <v>311</v>
      </c>
      <c r="BM172" s="141" t="s">
        <v>3293</v>
      </c>
    </row>
    <row r="173" spans="2:47" s="1" customFormat="1" ht="28.8">
      <c r="B173" s="31"/>
      <c r="D173" s="143" t="s">
        <v>219</v>
      </c>
      <c r="F173" s="144" t="s">
        <v>3294</v>
      </c>
      <c r="I173" s="145"/>
      <c r="L173" s="31"/>
      <c r="M173" s="146"/>
      <c r="T173" s="52"/>
      <c r="AT173" s="16" t="s">
        <v>219</v>
      </c>
      <c r="AU173" s="16" t="s">
        <v>81</v>
      </c>
    </row>
    <row r="174" spans="2:47" s="1" customFormat="1" ht="10.2">
      <c r="B174" s="31"/>
      <c r="D174" s="147" t="s">
        <v>221</v>
      </c>
      <c r="F174" s="148" t="s">
        <v>3295</v>
      </c>
      <c r="I174" s="145"/>
      <c r="L174" s="31"/>
      <c r="M174" s="146"/>
      <c r="T174" s="52"/>
      <c r="AT174" s="16" t="s">
        <v>221</v>
      </c>
      <c r="AU174" s="16" t="s">
        <v>81</v>
      </c>
    </row>
    <row r="175" spans="2:51" s="12" customFormat="1" ht="10.2">
      <c r="B175" s="149"/>
      <c r="D175" s="143" t="s">
        <v>223</v>
      </c>
      <c r="E175" s="150" t="s">
        <v>19</v>
      </c>
      <c r="F175" s="151" t="s">
        <v>3296</v>
      </c>
      <c r="H175" s="152">
        <v>54</v>
      </c>
      <c r="I175" s="153"/>
      <c r="L175" s="149"/>
      <c r="M175" s="154"/>
      <c r="T175" s="155"/>
      <c r="AT175" s="150" t="s">
        <v>223</v>
      </c>
      <c r="AU175" s="150" t="s">
        <v>81</v>
      </c>
      <c r="AV175" s="12" t="s">
        <v>81</v>
      </c>
      <c r="AW175" s="12" t="s">
        <v>33</v>
      </c>
      <c r="AX175" s="12" t="s">
        <v>79</v>
      </c>
      <c r="AY175" s="150" t="s">
        <v>210</v>
      </c>
    </row>
    <row r="176" spans="2:65" s="1" customFormat="1" ht="33" customHeight="1">
      <c r="B176" s="31"/>
      <c r="C176" s="130" t="s">
        <v>7</v>
      </c>
      <c r="D176" s="130" t="s">
        <v>212</v>
      </c>
      <c r="E176" s="131" t="s">
        <v>530</v>
      </c>
      <c r="F176" s="132" t="s">
        <v>531</v>
      </c>
      <c r="G176" s="133" t="s">
        <v>229</v>
      </c>
      <c r="H176" s="134">
        <v>125.6</v>
      </c>
      <c r="I176" s="135"/>
      <c r="J176" s="136">
        <f>ROUND(I176*H176,2)</f>
        <v>0</v>
      </c>
      <c r="K176" s="132" t="s">
        <v>216</v>
      </c>
      <c r="L176" s="31"/>
      <c r="M176" s="137" t="s">
        <v>19</v>
      </c>
      <c r="N176" s="138" t="s">
        <v>43</v>
      </c>
      <c r="P176" s="139">
        <f>O176*H176</f>
        <v>0</v>
      </c>
      <c r="Q176" s="139">
        <v>0.00116</v>
      </c>
      <c r="R176" s="139">
        <f>Q176*H176</f>
        <v>0.145696</v>
      </c>
      <c r="S176" s="139">
        <v>0</v>
      </c>
      <c r="T176" s="140">
        <f>S176*H176</f>
        <v>0</v>
      </c>
      <c r="AR176" s="141" t="s">
        <v>311</v>
      </c>
      <c r="AT176" s="141" t="s">
        <v>212</v>
      </c>
      <c r="AU176" s="141" t="s">
        <v>81</v>
      </c>
      <c r="AY176" s="16" t="s">
        <v>210</v>
      </c>
      <c r="BE176" s="142">
        <f>IF(N176="základní",J176,0)</f>
        <v>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6" t="s">
        <v>79</v>
      </c>
      <c r="BK176" s="142">
        <f>ROUND(I176*H176,2)</f>
        <v>0</v>
      </c>
      <c r="BL176" s="16" t="s">
        <v>311</v>
      </c>
      <c r="BM176" s="141" t="s">
        <v>3297</v>
      </c>
    </row>
    <row r="177" spans="2:47" s="1" customFormat="1" ht="28.8">
      <c r="B177" s="31"/>
      <c r="D177" s="143" t="s">
        <v>219</v>
      </c>
      <c r="F177" s="144" t="s">
        <v>533</v>
      </c>
      <c r="I177" s="145"/>
      <c r="L177" s="31"/>
      <c r="M177" s="146"/>
      <c r="T177" s="52"/>
      <c r="AT177" s="16" t="s">
        <v>219</v>
      </c>
      <c r="AU177" s="16" t="s">
        <v>81</v>
      </c>
    </row>
    <row r="178" spans="2:47" s="1" customFormat="1" ht="10.2">
      <c r="B178" s="31"/>
      <c r="D178" s="147" t="s">
        <v>221</v>
      </c>
      <c r="F178" s="148" t="s">
        <v>534</v>
      </c>
      <c r="I178" s="145"/>
      <c r="L178" s="31"/>
      <c r="M178" s="146"/>
      <c r="T178" s="52"/>
      <c r="AT178" s="16" t="s">
        <v>221</v>
      </c>
      <c r="AU178" s="16" t="s">
        <v>81</v>
      </c>
    </row>
    <row r="179" spans="2:51" s="12" customFormat="1" ht="10.2">
      <c r="B179" s="149"/>
      <c r="D179" s="143" t="s">
        <v>223</v>
      </c>
      <c r="E179" s="150" t="s">
        <v>19</v>
      </c>
      <c r="F179" s="151" t="s">
        <v>3298</v>
      </c>
      <c r="H179" s="152">
        <v>60</v>
      </c>
      <c r="I179" s="153"/>
      <c r="L179" s="149"/>
      <c r="M179" s="154"/>
      <c r="T179" s="155"/>
      <c r="AT179" s="150" t="s">
        <v>223</v>
      </c>
      <c r="AU179" s="150" t="s">
        <v>81</v>
      </c>
      <c r="AV179" s="12" t="s">
        <v>81</v>
      </c>
      <c r="AW179" s="12" t="s">
        <v>33</v>
      </c>
      <c r="AX179" s="12" t="s">
        <v>72</v>
      </c>
      <c r="AY179" s="150" t="s">
        <v>210</v>
      </c>
    </row>
    <row r="180" spans="2:51" s="12" customFormat="1" ht="10.2">
      <c r="B180" s="149"/>
      <c r="D180" s="143" t="s">
        <v>223</v>
      </c>
      <c r="E180" s="150" t="s">
        <v>19</v>
      </c>
      <c r="F180" s="151" t="s">
        <v>3299</v>
      </c>
      <c r="H180" s="152">
        <v>20</v>
      </c>
      <c r="I180" s="153"/>
      <c r="L180" s="149"/>
      <c r="M180" s="154"/>
      <c r="T180" s="155"/>
      <c r="AT180" s="150" t="s">
        <v>223</v>
      </c>
      <c r="AU180" s="150" t="s">
        <v>81</v>
      </c>
      <c r="AV180" s="12" t="s">
        <v>81</v>
      </c>
      <c r="AW180" s="12" t="s">
        <v>33</v>
      </c>
      <c r="AX180" s="12" t="s">
        <v>72</v>
      </c>
      <c r="AY180" s="150" t="s">
        <v>210</v>
      </c>
    </row>
    <row r="181" spans="2:51" s="12" customFormat="1" ht="10.2">
      <c r="B181" s="149"/>
      <c r="D181" s="143" t="s">
        <v>223</v>
      </c>
      <c r="E181" s="150" t="s">
        <v>19</v>
      </c>
      <c r="F181" s="151" t="s">
        <v>3300</v>
      </c>
      <c r="H181" s="152">
        <v>45.6</v>
      </c>
      <c r="I181" s="153"/>
      <c r="L181" s="149"/>
      <c r="M181" s="154"/>
      <c r="T181" s="155"/>
      <c r="AT181" s="150" t="s">
        <v>223</v>
      </c>
      <c r="AU181" s="150" t="s">
        <v>81</v>
      </c>
      <c r="AV181" s="12" t="s">
        <v>81</v>
      </c>
      <c r="AW181" s="12" t="s">
        <v>33</v>
      </c>
      <c r="AX181" s="12" t="s">
        <v>72</v>
      </c>
      <c r="AY181" s="150" t="s">
        <v>210</v>
      </c>
    </row>
    <row r="182" spans="2:51" s="13" customFormat="1" ht="10.2">
      <c r="B182" s="167"/>
      <c r="D182" s="143" t="s">
        <v>223</v>
      </c>
      <c r="E182" s="168" t="s">
        <v>19</v>
      </c>
      <c r="F182" s="169" t="s">
        <v>326</v>
      </c>
      <c r="H182" s="170">
        <v>125.6</v>
      </c>
      <c r="I182" s="171"/>
      <c r="L182" s="167"/>
      <c r="M182" s="172"/>
      <c r="T182" s="173"/>
      <c r="AT182" s="168" t="s">
        <v>223</v>
      </c>
      <c r="AU182" s="168" t="s">
        <v>81</v>
      </c>
      <c r="AV182" s="13" t="s">
        <v>217</v>
      </c>
      <c r="AW182" s="13" t="s">
        <v>33</v>
      </c>
      <c r="AX182" s="13" t="s">
        <v>79</v>
      </c>
      <c r="AY182" s="168" t="s">
        <v>210</v>
      </c>
    </row>
    <row r="183" spans="2:65" s="1" customFormat="1" ht="16.5" customHeight="1">
      <c r="B183" s="31"/>
      <c r="C183" s="156" t="s">
        <v>354</v>
      </c>
      <c r="D183" s="156" t="s">
        <v>240</v>
      </c>
      <c r="E183" s="157" t="s">
        <v>537</v>
      </c>
      <c r="F183" s="158" t="s">
        <v>538</v>
      </c>
      <c r="G183" s="159" t="s">
        <v>215</v>
      </c>
      <c r="H183" s="160">
        <v>6.048</v>
      </c>
      <c r="I183" s="161"/>
      <c r="J183" s="162">
        <f>ROUND(I183*H183,2)</f>
        <v>0</v>
      </c>
      <c r="K183" s="158" t="s">
        <v>216</v>
      </c>
      <c r="L183" s="163"/>
      <c r="M183" s="164" t="s">
        <v>19</v>
      </c>
      <c r="N183" s="165" t="s">
        <v>43</v>
      </c>
      <c r="P183" s="139">
        <f>O183*H183</f>
        <v>0</v>
      </c>
      <c r="Q183" s="139">
        <v>0.02</v>
      </c>
      <c r="R183" s="139">
        <f>Q183*H183</f>
        <v>0.12096</v>
      </c>
      <c r="S183" s="139">
        <v>0</v>
      </c>
      <c r="T183" s="140">
        <f>S183*H183</f>
        <v>0</v>
      </c>
      <c r="AR183" s="141" t="s">
        <v>405</v>
      </c>
      <c r="AT183" s="141" t="s">
        <v>240</v>
      </c>
      <c r="AU183" s="141" t="s">
        <v>81</v>
      </c>
      <c r="AY183" s="16" t="s">
        <v>210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6" t="s">
        <v>79</v>
      </c>
      <c r="BK183" s="142">
        <f>ROUND(I183*H183,2)</f>
        <v>0</v>
      </c>
      <c r="BL183" s="16" t="s">
        <v>311</v>
      </c>
      <c r="BM183" s="141" t="s">
        <v>3301</v>
      </c>
    </row>
    <row r="184" spans="2:47" s="1" customFormat="1" ht="10.2">
      <c r="B184" s="31"/>
      <c r="D184" s="143" t="s">
        <v>219</v>
      </c>
      <c r="F184" s="144" t="s">
        <v>538</v>
      </c>
      <c r="I184" s="145"/>
      <c r="L184" s="31"/>
      <c r="M184" s="146"/>
      <c r="T184" s="52"/>
      <c r="AT184" s="16" t="s">
        <v>219</v>
      </c>
      <c r="AU184" s="16" t="s">
        <v>81</v>
      </c>
    </row>
    <row r="185" spans="2:51" s="12" customFormat="1" ht="20.4">
      <c r="B185" s="149"/>
      <c r="D185" s="143" t="s">
        <v>223</v>
      </c>
      <c r="E185" s="150" t="s">
        <v>19</v>
      </c>
      <c r="F185" s="151" t="s">
        <v>3302</v>
      </c>
      <c r="H185" s="152">
        <v>2.94</v>
      </c>
      <c r="I185" s="153"/>
      <c r="L185" s="149"/>
      <c r="M185" s="154"/>
      <c r="T185" s="155"/>
      <c r="AT185" s="150" t="s">
        <v>223</v>
      </c>
      <c r="AU185" s="150" t="s">
        <v>81</v>
      </c>
      <c r="AV185" s="12" t="s">
        <v>81</v>
      </c>
      <c r="AW185" s="12" t="s">
        <v>33</v>
      </c>
      <c r="AX185" s="12" t="s">
        <v>72</v>
      </c>
      <c r="AY185" s="150" t="s">
        <v>210</v>
      </c>
    </row>
    <row r="186" spans="2:51" s="12" customFormat="1" ht="10.2">
      <c r="B186" s="149"/>
      <c r="D186" s="143" t="s">
        <v>223</v>
      </c>
      <c r="E186" s="150" t="s">
        <v>19</v>
      </c>
      <c r="F186" s="151" t="s">
        <v>3303</v>
      </c>
      <c r="H186" s="152">
        <v>1.74</v>
      </c>
      <c r="I186" s="153"/>
      <c r="L186" s="149"/>
      <c r="M186" s="154"/>
      <c r="T186" s="155"/>
      <c r="AT186" s="150" t="s">
        <v>223</v>
      </c>
      <c r="AU186" s="150" t="s">
        <v>81</v>
      </c>
      <c r="AV186" s="12" t="s">
        <v>81</v>
      </c>
      <c r="AW186" s="12" t="s">
        <v>33</v>
      </c>
      <c r="AX186" s="12" t="s">
        <v>72</v>
      </c>
      <c r="AY186" s="150" t="s">
        <v>210</v>
      </c>
    </row>
    <row r="187" spans="2:51" s="12" customFormat="1" ht="10.2">
      <c r="B187" s="149"/>
      <c r="D187" s="143" t="s">
        <v>223</v>
      </c>
      <c r="E187" s="150" t="s">
        <v>19</v>
      </c>
      <c r="F187" s="151" t="s">
        <v>3304</v>
      </c>
      <c r="H187" s="152">
        <v>1.368</v>
      </c>
      <c r="I187" s="153"/>
      <c r="L187" s="149"/>
      <c r="M187" s="154"/>
      <c r="T187" s="155"/>
      <c r="AT187" s="150" t="s">
        <v>223</v>
      </c>
      <c r="AU187" s="150" t="s">
        <v>81</v>
      </c>
      <c r="AV187" s="12" t="s">
        <v>81</v>
      </c>
      <c r="AW187" s="12" t="s">
        <v>33</v>
      </c>
      <c r="AX187" s="12" t="s">
        <v>72</v>
      </c>
      <c r="AY187" s="150" t="s">
        <v>210</v>
      </c>
    </row>
    <row r="188" spans="2:51" s="13" customFormat="1" ht="10.2">
      <c r="B188" s="167"/>
      <c r="D188" s="143" t="s">
        <v>223</v>
      </c>
      <c r="E188" s="168" t="s">
        <v>19</v>
      </c>
      <c r="F188" s="169" t="s">
        <v>326</v>
      </c>
      <c r="H188" s="170">
        <v>6.048</v>
      </c>
      <c r="I188" s="171"/>
      <c r="L188" s="167"/>
      <c r="M188" s="172"/>
      <c r="T188" s="173"/>
      <c r="AT188" s="168" t="s">
        <v>223</v>
      </c>
      <c r="AU188" s="168" t="s">
        <v>81</v>
      </c>
      <c r="AV188" s="13" t="s">
        <v>217</v>
      </c>
      <c r="AW188" s="13" t="s">
        <v>33</v>
      </c>
      <c r="AX188" s="13" t="s">
        <v>79</v>
      </c>
      <c r="AY188" s="168" t="s">
        <v>210</v>
      </c>
    </row>
    <row r="189" spans="2:65" s="1" customFormat="1" ht="24.15" customHeight="1">
      <c r="B189" s="31"/>
      <c r="C189" s="130" t="s">
        <v>360</v>
      </c>
      <c r="D189" s="130" t="s">
        <v>212</v>
      </c>
      <c r="E189" s="131" t="s">
        <v>542</v>
      </c>
      <c r="F189" s="132" t="s">
        <v>543</v>
      </c>
      <c r="G189" s="133" t="s">
        <v>229</v>
      </c>
      <c r="H189" s="134">
        <v>511.933</v>
      </c>
      <c r="I189" s="135"/>
      <c r="J189" s="136">
        <f>ROUND(I189*H189,2)</f>
        <v>0</v>
      </c>
      <c r="K189" s="132" t="s">
        <v>216</v>
      </c>
      <c r="L189" s="31"/>
      <c r="M189" s="137" t="s">
        <v>19</v>
      </c>
      <c r="N189" s="138" t="s">
        <v>43</v>
      </c>
      <c r="P189" s="139">
        <f>O189*H189</f>
        <v>0</v>
      </c>
      <c r="Q189" s="139">
        <v>0</v>
      </c>
      <c r="R189" s="139">
        <f>Q189*H189</f>
        <v>0</v>
      </c>
      <c r="S189" s="139">
        <v>0</v>
      </c>
      <c r="T189" s="140">
        <f>S189*H189</f>
        <v>0</v>
      </c>
      <c r="AR189" s="141" t="s">
        <v>311</v>
      </c>
      <c r="AT189" s="141" t="s">
        <v>212</v>
      </c>
      <c r="AU189" s="141" t="s">
        <v>81</v>
      </c>
      <c r="AY189" s="16" t="s">
        <v>210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6" t="s">
        <v>79</v>
      </c>
      <c r="BK189" s="142">
        <f>ROUND(I189*H189,2)</f>
        <v>0</v>
      </c>
      <c r="BL189" s="16" t="s">
        <v>311</v>
      </c>
      <c r="BM189" s="141" t="s">
        <v>3305</v>
      </c>
    </row>
    <row r="190" spans="2:47" s="1" customFormat="1" ht="28.8">
      <c r="B190" s="31"/>
      <c r="D190" s="143" t="s">
        <v>219</v>
      </c>
      <c r="F190" s="144" t="s">
        <v>545</v>
      </c>
      <c r="I190" s="145"/>
      <c r="L190" s="31"/>
      <c r="M190" s="146"/>
      <c r="T190" s="52"/>
      <c r="AT190" s="16" t="s">
        <v>219</v>
      </c>
      <c r="AU190" s="16" t="s">
        <v>81</v>
      </c>
    </row>
    <row r="191" spans="2:47" s="1" customFormat="1" ht="10.2">
      <c r="B191" s="31"/>
      <c r="D191" s="147" t="s">
        <v>221</v>
      </c>
      <c r="F191" s="148" t="s">
        <v>546</v>
      </c>
      <c r="I191" s="145"/>
      <c r="L191" s="31"/>
      <c r="M191" s="146"/>
      <c r="T191" s="52"/>
      <c r="AT191" s="16" t="s">
        <v>221</v>
      </c>
      <c r="AU191" s="16" t="s">
        <v>81</v>
      </c>
    </row>
    <row r="192" spans="2:51" s="12" customFormat="1" ht="10.2">
      <c r="B192" s="149"/>
      <c r="D192" s="143" t="s">
        <v>223</v>
      </c>
      <c r="E192" s="150" t="s">
        <v>19</v>
      </c>
      <c r="F192" s="151" t="s">
        <v>3306</v>
      </c>
      <c r="H192" s="152">
        <v>511.933</v>
      </c>
      <c r="I192" s="153"/>
      <c r="L192" s="149"/>
      <c r="M192" s="154"/>
      <c r="T192" s="155"/>
      <c r="AT192" s="150" t="s">
        <v>223</v>
      </c>
      <c r="AU192" s="150" t="s">
        <v>81</v>
      </c>
      <c r="AV192" s="12" t="s">
        <v>81</v>
      </c>
      <c r="AW192" s="12" t="s">
        <v>33</v>
      </c>
      <c r="AX192" s="12" t="s">
        <v>79</v>
      </c>
      <c r="AY192" s="150" t="s">
        <v>210</v>
      </c>
    </row>
    <row r="193" spans="2:65" s="1" customFormat="1" ht="24.15" customHeight="1">
      <c r="B193" s="31"/>
      <c r="C193" s="156" t="s">
        <v>366</v>
      </c>
      <c r="D193" s="156" t="s">
        <v>240</v>
      </c>
      <c r="E193" s="157" t="s">
        <v>549</v>
      </c>
      <c r="F193" s="158" t="s">
        <v>550</v>
      </c>
      <c r="G193" s="159" t="s">
        <v>229</v>
      </c>
      <c r="H193" s="160">
        <v>537.53</v>
      </c>
      <c r="I193" s="161"/>
      <c r="J193" s="162">
        <f>ROUND(I193*H193,2)</f>
        <v>0</v>
      </c>
      <c r="K193" s="158" t="s">
        <v>216</v>
      </c>
      <c r="L193" s="163"/>
      <c r="M193" s="164" t="s">
        <v>19</v>
      </c>
      <c r="N193" s="165" t="s">
        <v>43</v>
      </c>
      <c r="P193" s="139">
        <f>O193*H193</f>
        <v>0</v>
      </c>
      <c r="Q193" s="139">
        <v>0.006</v>
      </c>
      <c r="R193" s="139">
        <f>Q193*H193</f>
        <v>3.22518</v>
      </c>
      <c r="S193" s="139">
        <v>0</v>
      </c>
      <c r="T193" s="140">
        <f>S193*H193</f>
        <v>0</v>
      </c>
      <c r="AR193" s="141" t="s">
        <v>405</v>
      </c>
      <c r="AT193" s="141" t="s">
        <v>240</v>
      </c>
      <c r="AU193" s="141" t="s">
        <v>81</v>
      </c>
      <c r="AY193" s="16" t="s">
        <v>210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6" t="s">
        <v>79</v>
      </c>
      <c r="BK193" s="142">
        <f>ROUND(I193*H193,2)</f>
        <v>0</v>
      </c>
      <c r="BL193" s="16" t="s">
        <v>311</v>
      </c>
      <c r="BM193" s="141" t="s">
        <v>3307</v>
      </c>
    </row>
    <row r="194" spans="2:47" s="1" customFormat="1" ht="19.2">
      <c r="B194" s="31"/>
      <c r="D194" s="143" t="s">
        <v>219</v>
      </c>
      <c r="F194" s="144" t="s">
        <v>550</v>
      </c>
      <c r="I194" s="145"/>
      <c r="L194" s="31"/>
      <c r="M194" s="146"/>
      <c r="T194" s="52"/>
      <c r="AT194" s="16" t="s">
        <v>219</v>
      </c>
      <c r="AU194" s="16" t="s">
        <v>81</v>
      </c>
    </row>
    <row r="195" spans="2:51" s="12" customFormat="1" ht="10.2">
      <c r="B195" s="149"/>
      <c r="D195" s="143" t="s">
        <v>223</v>
      </c>
      <c r="F195" s="151" t="s">
        <v>3308</v>
      </c>
      <c r="H195" s="152">
        <v>537.53</v>
      </c>
      <c r="I195" s="153"/>
      <c r="L195" s="149"/>
      <c r="M195" s="154"/>
      <c r="T195" s="155"/>
      <c r="AT195" s="150" t="s">
        <v>223</v>
      </c>
      <c r="AU195" s="150" t="s">
        <v>81</v>
      </c>
      <c r="AV195" s="12" t="s">
        <v>81</v>
      </c>
      <c r="AW195" s="12" t="s">
        <v>4</v>
      </c>
      <c r="AX195" s="12" t="s">
        <v>79</v>
      </c>
      <c r="AY195" s="150" t="s">
        <v>210</v>
      </c>
    </row>
    <row r="196" spans="2:65" s="1" customFormat="1" ht="24.15" customHeight="1">
      <c r="B196" s="31"/>
      <c r="C196" s="130" t="s">
        <v>372</v>
      </c>
      <c r="D196" s="130" t="s">
        <v>212</v>
      </c>
      <c r="E196" s="131" t="s">
        <v>554</v>
      </c>
      <c r="F196" s="132" t="s">
        <v>555</v>
      </c>
      <c r="G196" s="133" t="s">
        <v>332</v>
      </c>
      <c r="H196" s="134">
        <v>3.855</v>
      </c>
      <c r="I196" s="135"/>
      <c r="J196" s="136">
        <f>ROUND(I196*H196,2)</f>
        <v>0</v>
      </c>
      <c r="K196" s="132" t="s">
        <v>216</v>
      </c>
      <c r="L196" s="31"/>
      <c r="M196" s="137" t="s">
        <v>19</v>
      </c>
      <c r="N196" s="138" t="s">
        <v>43</v>
      </c>
      <c r="P196" s="139">
        <f>O196*H196</f>
        <v>0</v>
      </c>
      <c r="Q196" s="139">
        <v>0</v>
      </c>
      <c r="R196" s="139">
        <f>Q196*H196</f>
        <v>0</v>
      </c>
      <c r="S196" s="139">
        <v>0</v>
      </c>
      <c r="T196" s="140">
        <f>S196*H196</f>
        <v>0</v>
      </c>
      <c r="AR196" s="141" t="s">
        <v>311</v>
      </c>
      <c r="AT196" s="141" t="s">
        <v>212</v>
      </c>
      <c r="AU196" s="141" t="s">
        <v>81</v>
      </c>
      <c r="AY196" s="16" t="s">
        <v>210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6" t="s">
        <v>79</v>
      </c>
      <c r="BK196" s="142">
        <f>ROUND(I196*H196,2)</f>
        <v>0</v>
      </c>
      <c r="BL196" s="16" t="s">
        <v>311</v>
      </c>
      <c r="BM196" s="141" t="s">
        <v>3309</v>
      </c>
    </row>
    <row r="197" spans="2:47" s="1" customFormat="1" ht="28.8">
      <c r="B197" s="31"/>
      <c r="D197" s="143" t="s">
        <v>219</v>
      </c>
      <c r="F197" s="144" t="s">
        <v>557</v>
      </c>
      <c r="I197" s="145"/>
      <c r="L197" s="31"/>
      <c r="M197" s="146"/>
      <c r="T197" s="52"/>
      <c r="AT197" s="16" t="s">
        <v>219</v>
      </c>
      <c r="AU197" s="16" t="s">
        <v>81</v>
      </c>
    </row>
    <row r="198" spans="2:47" s="1" customFormat="1" ht="10.2">
      <c r="B198" s="31"/>
      <c r="D198" s="147" t="s">
        <v>221</v>
      </c>
      <c r="F198" s="148" t="s">
        <v>558</v>
      </c>
      <c r="I198" s="145"/>
      <c r="L198" s="31"/>
      <c r="M198" s="146"/>
      <c r="T198" s="52"/>
      <c r="AT198" s="16" t="s">
        <v>221</v>
      </c>
      <c r="AU198" s="16" t="s">
        <v>81</v>
      </c>
    </row>
    <row r="199" spans="2:63" s="11" customFormat="1" ht="22.8" customHeight="1">
      <c r="B199" s="118"/>
      <c r="D199" s="119" t="s">
        <v>71</v>
      </c>
      <c r="E199" s="128" t="s">
        <v>1741</v>
      </c>
      <c r="F199" s="128" t="s">
        <v>1742</v>
      </c>
      <c r="I199" s="121"/>
      <c r="J199" s="129">
        <f>BK199</f>
        <v>0</v>
      </c>
      <c r="L199" s="118"/>
      <c r="M199" s="123"/>
      <c r="P199" s="124">
        <f>SUM(P200:P202)</f>
        <v>0</v>
      </c>
      <c r="R199" s="124">
        <f>SUM(R200:R202)</f>
        <v>0.00058</v>
      </c>
      <c r="T199" s="125">
        <f>SUM(T200:T202)</f>
        <v>0</v>
      </c>
      <c r="AR199" s="119" t="s">
        <v>81</v>
      </c>
      <c r="AT199" s="126" t="s">
        <v>71</v>
      </c>
      <c r="AU199" s="126" t="s">
        <v>79</v>
      </c>
      <c r="AY199" s="119" t="s">
        <v>210</v>
      </c>
      <c r="BK199" s="127">
        <f>SUM(BK200:BK202)</f>
        <v>0</v>
      </c>
    </row>
    <row r="200" spans="2:65" s="1" customFormat="1" ht="16.5" customHeight="1">
      <c r="B200" s="31"/>
      <c r="C200" s="130" t="s">
        <v>378</v>
      </c>
      <c r="D200" s="130" t="s">
        <v>212</v>
      </c>
      <c r="E200" s="131" t="s">
        <v>2267</v>
      </c>
      <c r="F200" s="132" t="s">
        <v>2268</v>
      </c>
      <c r="G200" s="133" t="s">
        <v>297</v>
      </c>
      <c r="H200" s="134">
        <v>2</v>
      </c>
      <c r="I200" s="135"/>
      <c r="J200" s="136">
        <f>ROUND(I200*H200,2)</f>
        <v>0</v>
      </c>
      <c r="K200" s="132" t="s">
        <v>216</v>
      </c>
      <c r="L200" s="31"/>
      <c r="M200" s="137" t="s">
        <v>19</v>
      </c>
      <c r="N200" s="138" t="s">
        <v>43</v>
      </c>
      <c r="P200" s="139">
        <f>O200*H200</f>
        <v>0</v>
      </c>
      <c r="Q200" s="139">
        <v>0.00029</v>
      </c>
      <c r="R200" s="139">
        <f>Q200*H200</f>
        <v>0.00058</v>
      </c>
      <c r="S200" s="139">
        <v>0</v>
      </c>
      <c r="T200" s="140">
        <f>S200*H200</f>
        <v>0</v>
      </c>
      <c r="AR200" s="141" t="s">
        <v>311</v>
      </c>
      <c r="AT200" s="141" t="s">
        <v>212</v>
      </c>
      <c r="AU200" s="141" t="s">
        <v>81</v>
      </c>
      <c r="AY200" s="16" t="s">
        <v>210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6" t="s">
        <v>79</v>
      </c>
      <c r="BK200" s="142">
        <f>ROUND(I200*H200,2)</f>
        <v>0</v>
      </c>
      <c r="BL200" s="16" t="s">
        <v>311</v>
      </c>
      <c r="BM200" s="141" t="s">
        <v>3310</v>
      </c>
    </row>
    <row r="201" spans="2:47" s="1" customFormat="1" ht="10.2">
      <c r="B201" s="31"/>
      <c r="D201" s="143" t="s">
        <v>219</v>
      </c>
      <c r="F201" s="144" t="s">
        <v>2270</v>
      </c>
      <c r="I201" s="145"/>
      <c r="L201" s="31"/>
      <c r="M201" s="146"/>
      <c r="T201" s="52"/>
      <c r="AT201" s="16" t="s">
        <v>219</v>
      </c>
      <c r="AU201" s="16" t="s">
        <v>81</v>
      </c>
    </row>
    <row r="202" spans="2:47" s="1" customFormat="1" ht="10.2">
      <c r="B202" s="31"/>
      <c r="D202" s="147" t="s">
        <v>221</v>
      </c>
      <c r="F202" s="148" t="s">
        <v>2271</v>
      </c>
      <c r="I202" s="145"/>
      <c r="L202" s="31"/>
      <c r="M202" s="146"/>
      <c r="T202" s="52"/>
      <c r="AT202" s="16" t="s">
        <v>221</v>
      </c>
      <c r="AU202" s="16" t="s">
        <v>81</v>
      </c>
    </row>
    <row r="203" spans="2:63" s="11" customFormat="1" ht="22.8" customHeight="1">
      <c r="B203" s="118"/>
      <c r="D203" s="119" t="s">
        <v>71</v>
      </c>
      <c r="E203" s="128" t="s">
        <v>617</v>
      </c>
      <c r="F203" s="128" t="s">
        <v>618</v>
      </c>
      <c r="I203" s="121"/>
      <c r="J203" s="129">
        <f>BK203</f>
        <v>0</v>
      </c>
      <c r="L203" s="118"/>
      <c r="M203" s="123"/>
      <c r="P203" s="124">
        <f>SUM(P204:P274)</f>
        <v>0</v>
      </c>
      <c r="R203" s="124">
        <f>SUM(R204:R274)</f>
        <v>3.7436159800000004</v>
      </c>
      <c r="T203" s="125">
        <f>SUM(T204:T274)</f>
        <v>3.758025</v>
      </c>
      <c r="AR203" s="119" t="s">
        <v>81</v>
      </c>
      <c r="AT203" s="126" t="s">
        <v>71</v>
      </c>
      <c r="AU203" s="126" t="s">
        <v>79</v>
      </c>
      <c r="AY203" s="119" t="s">
        <v>210</v>
      </c>
      <c r="BK203" s="127">
        <f>SUM(BK204:BK274)</f>
        <v>0</v>
      </c>
    </row>
    <row r="204" spans="2:65" s="1" customFormat="1" ht="24.15" customHeight="1">
      <c r="B204" s="31"/>
      <c r="C204" s="130" t="s">
        <v>385</v>
      </c>
      <c r="D204" s="130" t="s">
        <v>212</v>
      </c>
      <c r="E204" s="131" t="s">
        <v>3311</v>
      </c>
      <c r="F204" s="132" t="s">
        <v>3312</v>
      </c>
      <c r="G204" s="133" t="s">
        <v>297</v>
      </c>
      <c r="H204" s="134">
        <v>256</v>
      </c>
      <c r="I204" s="135"/>
      <c r="J204" s="136">
        <f>ROUND(I204*H204,2)</f>
        <v>0</v>
      </c>
      <c r="K204" s="132" t="s">
        <v>216</v>
      </c>
      <c r="L204" s="31"/>
      <c r="M204" s="137" t="s">
        <v>19</v>
      </c>
      <c r="N204" s="138" t="s">
        <v>43</v>
      </c>
      <c r="P204" s="139">
        <f>O204*H204</f>
        <v>0</v>
      </c>
      <c r="Q204" s="139">
        <v>0</v>
      </c>
      <c r="R204" s="139">
        <f>Q204*H204</f>
        <v>0</v>
      </c>
      <c r="S204" s="139">
        <v>0</v>
      </c>
      <c r="T204" s="140">
        <f>S204*H204</f>
        <v>0</v>
      </c>
      <c r="AR204" s="141" t="s">
        <v>311</v>
      </c>
      <c r="AT204" s="141" t="s">
        <v>212</v>
      </c>
      <c r="AU204" s="141" t="s">
        <v>81</v>
      </c>
      <c r="AY204" s="16" t="s">
        <v>210</v>
      </c>
      <c r="BE204" s="142">
        <f>IF(N204="základní",J204,0)</f>
        <v>0</v>
      </c>
      <c r="BF204" s="142">
        <f>IF(N204="snížená",J204,0)</f>
        <v>0</v>
      </c>
      <c r="BG204" s="142">
        <f>IF(N204="zákl. přenesená",J204,0)</f>
        <v>0</v>
      </c>
      <c r="BH204" s="142">
        <f>IF(N204="sníž. přenesená",J204,0)</f>
        <v>0</v>
      </c>
      <c r="BI204" s="142">
        <f>IF(N204="nulová",J204,0)</f>
        <v>0</v>
      </c>
      <c r="BJ204" s="16" t="s">
        <v>79</v>
      </c>
      <c r="BK204" s="142">
        <f>ROUND(I204*H204,2)</f>
        <v>0</v>
      </c>
      <c r="BL204" s="16" t="s">
        <v>311</v>
      </c>
      <c r="BM204" s="141" t="s">
        <v>3313</v>
      </c>
    </row>
    <row r="205" spans="2:47" s="1" customFormat="1" ht="19.2">
      <c r="B205" s="31"/>
      <c r="D205" s="143" t="s">
        <v>219</v>
      </c>
      <c r="F205" s="144" t="s">
        <v>3314</v>
      </c>
      <c r="I205" s="145"/>
      <c r="L205" s="31"/>
      <c r="M205" s="146"/>
      <c r="T205" s="52"/>
      <c r="AT205" s="16" t="s">
        <v>219</v>
      </c>
      <c r="AU205" s="16" t="s">
        <v>81</v>
      </c>
    </row>
    <row r="206" spans="2:47" s="1" customFormat="1" ht="10.2">
      <c r="B206" s="31"/>
      <c r="D206" s="147" t="s">
        <v>221</v>
      </c>
      <c r="F206" s="148" t="s">
        <v>3315</v>
      </c>
      <c r="I206" s="145"/>
      <c r="L206" s="31"/>
      <c r="M206" s="146"/>
      <c r="T206" s="52"/>
      <c r="AT206" s="16" t="s">
        <v>221</v>
      </c>
      <c r="AU206" s="16" t="s">
        <v>81</v>
      </c>
    </row>
    <row r="207" spans="2:65" s="1" customFormat="1" ht="24.15" customHeight="1">
      <c r="B207" s="31"/>
      <c r="C207" s="156" t="s">
        <v>395</v>
      </c>
      <c r="D207" s="156" t="s">
        <v>240</v>
      </c>
      <c r="E207" s="157" t="s">
        <v>3316</v>
      </c>
      <c r="F207" s="158" t="s">
        <v>3317</v>
      </c>
      <c r="G207" s="159" t="s">
        <v>297</v>
      </c>
      <c r="H207" s="160">
        <v>256</v>
      </c>
      <c r="I207" s="161"/>
      <c r="J207" s="162">
        <f>ROUND(I207*H207,2)</f>
        <v>0</v>
      </c>
      <c r="K207" s="158" t="s">
        <v>216</v>
      </c>
      <c r="L207" s="163"/>
      <c r="M207" s="164" t="s">
        <v>19</v>
      </c>
      <c r="N207" s="165" t="s">
        <v>43</v>
      </c>
      <c r="P207" s="139">
        <f>O207*H207</f>
        <v>0</v>
      </c>
      <c r="Q207" s="139">
        <v>0.00015</v>
      </c>
      <c r="R207" s="139">
        <f>Q207*H207</f>
        <v>0.0384</v>
      </c>
      <c r="S207" s="139">
        <v>0</v>
      </c>
      <c r="T207" s="140">
        <f>S207*H207</f>
        <v>0</v>
      </c>
      <c r="AR207" s="141" t="s">
        <v>405</v>
      </c>
      <c r="AT207" s="141" t="s">
        <v>240</v>
      </c>
      <c r="AU207" s="141" t="s">
        <v>81</v>
      </c>
      <c r="AY207" s="16" t="s">
        <v>210</v>
      </c>
      <c r="BE207" s="142">
        <f>IF(N207="základní",J207,0)</f>
        <v>0</v>
      </c>
      <c r="BF207" s="142">
        <f>IF(N207="snížená",J207,0)</f>
        <v>0</v>
      </c>
      <c r="BG207" s="142">
        <f>IF(N207="zákl. přenesená",J207,0)</f>
        <v>0</v>
      </c>
      <c r="BH207" s="142">
        <f>IF(N207="sníž. přenesená",J207,0)</f>
        <v>0</v>
      </c>
      <c r="BI207" s="142">
        <f>IF(N207="nulová",J207,0)</f>
        <v>0</v>
      </c>
      <c r="BJ207" s="16" t="s">
        <v>79</v>
      </c>
      <c r="BK207" s="142">
        <f>ROUND(I207*H207,2)</f>
        <v>0</v>
      </c>
      <c r="BL207" s="16" t="s">
        <v>311</v>
      </c>
      <c r="BM207" s="141" t="s">
        <v>3318</v>
      </c>
    </row>
    <row r="208" spans="2:47" s="1" customFormat="1" ht="10.2">
      <c r="B208" s="31"/>
      <c r="D208" s="143" t="s">
        <v>219</v>
      </c>
      <c r="F208" s="144" t="s">
        <v>3317</v>
      </c>
      <c r="I208" s="145"/>
      <c r="L208" s="31"/>
      <c r="M208" s="146"/>
      <c r="T208" s="52"/>
      <c r="AT208" s="16" t="s">
        <v>219</v>
      </c>
      <c r="AU208" s="16" t="s">
        <v>81</v>
      </c>
    </row>
    <row r="209" spans="2:65" s="1" customFormat="1" ht="24.15" customHeight="1">
      <c r="B209" s="31"/>
      <c r="C209" s="156" t="s">
        <v>402</v>
      </c>
      <c r="D209" s="156" t="s">
        <v>240</v>
      </c>
      <c r="E209" s="157" t="s">
        <v>3319</v>
      </c>
      <c r="F209" s="158" t="s">
        <v>3320</v>
      </c>
      <c r="G209" s="159" t="s">
        <v>634</v>
      </c>
      <c r="H209" s="160">
        <v>25.6</v>
      </c>
      <c r="I209" s="161"/>
      <c r="J209" s="162">
        <f>ROUND(I209*H209,2)</f>
        <v>0</v>
      </c>
      <c r="K209" s="158" t="s">
        <v>216</v>
      </c>
      <c r="L209" s="163"/>
      <c r="M209" s="164" t="s">
        <v>19</v>
      </c>
      <c r="N209" s="165" t="s">
        <v>43</v>
      </c>
      <c r="P209" s="139">
        <f>O209*H209</f>
        <v>0</v>
      </c>
      <c r="Q209" s="139">
        <v>0.00094</v>
      </c>
      <c r="R209" s="139">
        <f>Q209*H209</f>
        <v>0.024064000000000002</v>
      </c>
      <c r="S209" s="139">
        <v>0</v>
      </c>
      <c r="T209" s="140">
        <f>S209*H209</f>
        <v>0</v>
      </c>
      <c r="AR209" s="141" t="s">
        <v>405</v>
      </c>
      <c r="AT209" s="141" t="s">
        <v>240</v>
      </c>
      <c r="AU209" s="141" t="s">
        <v>81</v>
      </c>
      <c r="AY209" s="16" t="s">
        <v>210</v>
      </c>
      <c r="BE209" s="142">
        <f>IF(N209="základní",J209,0)</f>
        <v>0</v>
      </c>
      <c r="BF209" s="142">
        <f>IF(N209="snížená",J209,0)</f>
        <v>0</v>
      </c>
      <c r="BG209" s="142">
        <f>IF(N209="zákl. přenesená",J209,0)</f>
        <v>0</v>
      </c>
      <c r="BH209" s="142">
        <f>IF(N209="sníž. přenesená",J209,0)</f>
        <v>0</v>
      </c>
      <c r="BI209" s="142">
        <f>IF(N209="nulová",J209,0)</f>
        <v>0</v>
      </c>
      <c r="BJ209" s="16" t="s">
        <v>79</v>
      </c>
      <c r="BK209" s="142">
        <f>ROUND(I209*H209,2)</f>
        <v>0</v>
      </c>
      <c r="BL209" s="16" t="s">
        <v>311</v>
      </c>
      <c r="BM209" s="141" t="s">
        <v>3321</v>
      </c>
    </row>
    <row r="210" spans="2:47" s="1" customFormat="1" ht="19.2">
      <c r="B210" s="31"/>
      <c r="D210" s="143" t="s">
        <v>219</v>
      </c>
      <c r="F210" s="144" t="s">
        <v>3320</v>
      </c>
      <c r="I210" s="145"/>
      <c r="L210" s="31"/>
      <c r="M210" s="146"/>
      <c r="T210" s="52"/>
      <c r="AT210" s="16" t="s">
        <v>219</v>
      </c>
      <c r="AU210" s="16" t="s">
        <v>81</v>
      </c>
    </row>
    <row r="211" spans="2:65" s="1" customFormat="1" ht="33" customHeight="1">
      <c r="B211" s="31"/>
      <c r="C211" s="130" t="s">
        <v>408</v>
      </c>
      <c r="D211" s="130" t="s">
        <v>212</v>
      </c>
      <c r="E211" s="131" t="s">
        <v>643</v>
      </c>
      <c r="F211" s="132" t="s">
        <v>644</v>
      </c>
      <c r="G211" s="133" t="s">
        <v>229</v>
      </c>
      <c r="H211" s="134">
        <v>20.77</v>
      </c>
      <c r="I211" s="135"/>
      <c r="J211" s="136">
        <f>ROUND(I211*H211,2)</f>
        <v>0</v>
      </c>
      <c r="K211" s="132" t="s">
        <v>216</v>
      </c>
      <c r="L211" s="31"/>
      <c r="M211" s="137" t="s">
        <v>19</v>
      </c>
      <c r="N211" s="138" t="s">
        <v>43</v>
      </c>
      <c r="P211" s="139">
        <f>O211*H211</f>
        <v>0</v>
      </c>
      <c r="Q211" s="139">
        <v>0</v>
      </c>
      <c r="R211" s="139">
        <f>Q211*H211</f>
        <v>0</v>
      </c>
      <c r="S211" s="139">
        <v>0</v>
      </c>
      <c r="T211" s="140">
        <f>S211*H211</f>
        <v>0</v>
      </c>
      <c r="AR211" s="141" t="s">
        <v>311</v>
      </c>
      <c r="AT211" s="141" t="s">
        <v>212</v>
      </c>
      <c r="AU211" s="141" t="s">
        <v>81</v>
      </c>
      <c r="AY211" s="16" t="s">
        <v>210</v>
      </c>
      <c r="BE211" s="142">
        <f>IF(N211="základní",J211,0)</f>
        <v>0</v>
      </c>
      <c r="BF211" s="142">
        <f>IF(N211="snížená",J211,0)</f>
        <v>0</v>
      </c>
      <c r="BG211" s="142">
        <f>IF(N211="zákl. přenesená",J211,0)</f>
        <v>0</v>
      </c>
      <c r="BH211" s="142">
        <f>IF(N211="sníž. přenesená",J211,0)</f>
        <v>0</v>
      </c>
      <c r="BI211" s="142">
        <f>IF(N211="nulová",J211,0)</f>
        <v>0</v>
      </c>
      <c r="BJ211" s="16" t="s">
        <v>79</v>
      </c>
      <c r="BK211" s="142">
        <f>ROUND(I211*H211,2)</f>
        <v>0</v>
      </c>
      <c r="BL211" s="16" t="s">
        <v>311</v>
      </c>
      <c r="BM211" s="141" t="s">
        <v>3322</v>
      </c>
    </row>
    <row r="212" spans="2:47" s="1" customFormat="1" ht="19.2">
      <c r="B212" s="31"/>
      <c r="D212" s="143" t="s">
        <v>219</v>
      </c>
      <c r="F212" s="144" t="s">
        <v>646</v>
      </c>
      <c r="I212" s="145"/>
      <c r="L212" s="31"/>
      <c r="M212" s="146"/>
      <c r="T212" s="52"/>
      <c r="AT212" s="16" t="s">
        <v>219</v>
      </c>
      <c r="AU212" s="16" t="s">
        <v>81</v>
      </c>
    </row>
    <row r="213" spans="2:47" s="1" customFormat="1" ht="10.2">
      <c r="B213" s="31"/>
      <c r="D213" s="147" t="s">
        <v>221</v>
      </c>
      <c r="F213" s="148" t="s">
        <v>647</v>
      </c>
      <c r="I213" s="145"/>
      <c r="L213" s="31"/>
      <c r="M213" s="146"/>
      <c r="T213" s="52"/>
      <c r="AT213" s="16" t="s">
        <v>221</v>
      </c>
      <c r="AU213" s="16" t="s">
        <v>81</v>
      </c>
    </row>
    <row r="214" spans="2:51" s="12" customFormat="1" ht="10.2">
      <c r="B214" s="149"/>
      <c r="D214" s="143" t="s">
        <v>223</v>
      </c>
      <c r="E214" s="150" t="s">
        <v>19</v>
      </c>
      <c r="F214" s="151" t="s">
        <v>3323</v>
      </c>
      <c r="H214" s="152">
        <v>20.77</v>
      </c>
      <c r="I214" s="153"/>
      <c r="L214" s="149"/>
      <c r="M214" s="154"/>
      <c r="T214" s="155"/>
      <c r="AT214" s="150" t="s">
        <v>223</v>
      </c>
      <c r="AU214" s="150" t="s">
        <v>81</v>
      </c>
      <c r="AV214" s="12" t="s">
        <v>81</v>
      </c>
      <c r="AW214" s="12" t="s">
        <v>33</v>
      </c>
      <c r="AX214" s="12" t="s">
        <v>79</v>
      </c>
      <c r="AY214" s="150" t="s">
        <v>210</v>
      </c>
    </row>
    <row r="215" spans="2:65" s="1" customFormat="1" ht="24.15" customHeight="1">
      <c r="B215" s="31"/>
      <c r="C215" s="156" t="s">
        <v>414</v>
      </c>
      <c r="D215" s="156" t="s">
        <v>240</v>
      </c>
      <c r="E215" s="157" t="s">
        <v>650</v>
      </c>
      <c r="F215" s="158" t="s">
        <v>651</v>
      </c>
      <c r="G215" s="159" t="s">
        <v>229</v>
      </c>
      <c r="H215" s="160">
        <v>21.809</v>
      </c>
      <c r="I215" s="161"/>
      <c r="J215" s="162">
        <f>ROUND(I215*H215,2)</f>
        <v>0</v>
      </c>
      <c r="K215" s="158" t="s">
        <v>216</v>
      </c>
      <c r="L215" s="163"/>
      <c r="M215" s="164" t="s">
        <v>19</v>
      </c>
      <c r="N215" s="165" t="s">
        <v>43</v>
      </c>
      <c r="P215" s="139">
        <f>O215*H215</f>
        <v>0</v>
      </c>
      <c r="Q215" s="139">
        <v>0.0095</v>
      </c>
      <c r="R215" s="139">
        <f>Q215*H215</f>
        <v>0.2071855</v>
      </c>
      <c r="S215" s="139">
        <v>0</v>
      </c>
      <c r="T215" s="140">
        <f>S215*H215</f>
        <v>0</v>
      </c>
      <c r="AR215" s="141" t="s">
        <v>405</v>
      </c>
      <c r="AT215" s="141" t="s">
        <v>240</v>
      </c>
      <c r="AU215" s="141" t="s">
        <v>81</v>
      </c>
      <c r="AY215" s="16" t="s">
        <v>210</v>
      </c>
      <c r="BE215" s="142">
        <f>IF(N215="základní",J215,0)</f>
        <v>0</v>
      </c>
      <c r="BF215" s="142">
        <f>IF(N215="snížená",J215,0)</f>
        <v>0</v>
      </c>
      <c r="BG215" s="142">
        <f>IF(N215="zákl. přenesená",J215,0)</f>
        <v>0</v>
      </c>
      <c r="BH215" s="142">
        <f>IF(N215="sníž. přenesená",J215,0)</f>
        <v>0</v>
      </c>
      <c r="BI215" s="142">
        <f>IF(N215="nulová",J215,0)</f>
        <v>0</v>
      </c>
      <c r="BJ215" s="16" t="s">
        <v>79</v>
      </c>
      <c r="BK215" s="142">
        <f>ROUND(I215*H215,2)</f>
        <v>0</v>
      </c>
      <c r="BL215" s="16" t="s">
        <v>311</v>
      </c>
      <c r="BM215" s="141" t="s">
        <v>3324</v>
      </c>
    </row>
    <row r="216" spans="2:47" s="1" customFormat="1" ht="19.2">
      <c r="B216" s="31"/>
      <c r="D216" s="143" t="s">
        <v>219</v>
      </c>
      <c r="F216" s="144" t="s">
        <v>651</v>
      </c>
      <c r="I216" s="145"/>
      <c r="L216" s="31"/>
      <c r="M216" s="146"/>
      <c r="T216" s="52"/>
      <c r="AT216" s="16" t="s">
        <v>219</v>
      </c>
      <c r="AU216" s="16" t="s">
        <v>81</v>
      </c>
    </row>
    <row r="217" spans="2:51" s="12" customFormat="1" ht="10.2">
      <c r="B217" s="149"/>
      <c r="D217" s="143" t="s">
        <v>223</v>
      </c>
      <c r="F217" s="151" t="s">
        <v>3325</v>
      </c>
      <c r="H217" s="152">
        <v>21.809</v>
      </c>
      <c r="I217" s="153"/>
      <c r="L217" s="149"/>
      <c r="M217" s="154"/>
      <c r="T217" s="155"/>
      <c r="AT217" s="150" t="s">
        <v>223</v>
      </c>
      <c r="AU217" s="150" t="s">
        <v>81</v>
      </c>
      <c r="AV217" s="12" t="s">
        <v>81</v>
      </c>
      <c r="AW217" s="12" t="s">
        <v>4</v>
      </c>
      <c r="AX217" s="12" t="s">
        <v>79</v>
      </c>
      <c r="AY217" s="150" t="s">
        <v>210</v>
      </c>
    </row>
    <row r="218" spans="2:65" s="1" customFormat="1" ht="24.15" customHeight="1">
      <c r="B218" s="31"/>
      <c r="C218" s="130" t="s">
        <v>405</v>
      </c>
      <c r="D218" s="130" t="s">
        <v>212</v>
      </c>
      <c r="E218" s="131" t="s">
        <v>685</v>
      </c>
      <c r="F218" s="132" t="s">
        <v>686</v>
      </c>
      <c r="G218" s="133" t="s">
        <v>269</v>
      </c>
      <c r="H218" s="134">
        <v>276.16</v>
      </c>
      <c r="I218" s="135"/>
      <c r="J218" s="136">
        <f>ROUND(I218*H218,2)</f>
        <v>0</v>
      </c>
      <c r="K218" s="132" t="s">
        <v>216</v>
      </c>
      <c r="L218" s="31"/>
      <c r="M218" s="137" t="s">
        <v>19</v>
      </c>
      <c r="N218" s="138" t="s">
        <v>43</v>
      </c>
      <c r="P218" s="139">
        <f>O218*H218</f>
        <v>0</v>
      </c>
      <c r="Q218" s="139">
        <v>6E-05</v>
      </c>
      <c r="R218" s="139">
        <f>Q218*H218</f>
        <v>0.0165696</v>
      </c>
      <c r="S218" s="139">
        <v>0</v>
      </c>
      <c r="T218" s="140">
        <f>S218*H218</f>
        <v>0</v>
      </c>
      <c r="AR218" s="141" t="s">
        <v>311</v>
      </c>
      <c r="AT218" s="141" t="s">
        <v>212</v>
      </c>
      <c r="AU218" s="141" t="s">
        <v>81</v>
      </c>
      <c r="AY218" s="16" t="s">
        <v>210</v>
      </c>
      <c r="BE218" s="142">
        <f>IF(N218="základní",J218,0)</f>
        <v>0</v>
      </c>
      <c r="BF218" s="142">
        <f>IF(N218="snížená",J218,0)</f>
        <v>0</v>
      </c>
      <c r="BG218" s="142">
        <f>IF(N218="zákl. přenesená",J218,0)</f>
        <v>0</v>
      </c>
      <c r="BH218" s="142">
        <f>IF(N218="sníž. přenesená",J218,0)</f>
        <v>0</v>
      </c>
      <c r="BI218" s="142">
        <f>IF(N218="nulová",J218,0)</f>
        <v>0</v>
      </c>
      <c r="BJ218" s="16" t="s">
        <v>79</v>
      </c>
      <c r="BK218" s="142">
        <f>ROUND(I218*H218,2)</f>
        <v>0</v>
      </c>
      <c r="BL218" s="16" t="s">
        <v>311</v>
      </c>
      <c r="BM218" s="141" t="s">
        <v>3326</v>
      </c>
    </row>
    <row r="219" spans="2:47" s="1" customFormat="1" ht="19.2">
      <c r="B219" s="31"/>
      <c r="D219" s="143" t="s">
        <v>219</v>
      </c>
      <c r="F219" s="144" t="s">
        <v>688</v>
      </c>
      <c r="I219" s="145"/>
      <c r="L219" s="31"/>
      <c r="M219" s="146"/>
      <c r="T219" s="52"/>
      <c r="AT219" s="16" t="s">
        <v>219</v>
      </c>
      <c r="AU219" s="16" t="s">
        <v>81</v>
      </c>
    </row>
    <row r="220" spans="2:47" s="1" customFormat="1" ht="10.2">
      <c r="B220" s="31"/>
      <c r="D220" s="147" t="s">
        <v>221</v>
      </c>
      <c r="F220" s="148" t="s">
        <v>689</v>
      </c>
      <c r="I220" s="145"/>
      <c r="L220" s="31"/>
      <c r="M220" s="146"/>
      <c r="T220" s="52"/>
      <c r="AT220" s="16" t="s">
        <v>221</v>
      </c>
      <c r="AU220" s="16" t="s">
        <v>81</v>
      </c>
    </row>
    <row r="221" spans="2:51" s="12" customFormat="1" ht="10.2">
      <c r="B221" s="149"/>
      <c r="D221" s="143" t="s">
        <v>223</v>
      </c>
      <c r="E221" s="150" t="s">
        <v>19</v>
      </c>
      <c r="F221" s="151" t="s">
        <v>3327</v>
      </c>
      <c r="H221" s="152">
        <v>36.16</v>
      </c>
      <c r="I221" s="153"/>
      <c r="L221" s="149"/>
      <c r="M221" s="154"/>
      <c r="T221" s="155"/>
      <c r="AT221" s="150" t="s">
        <v>223</v>
      </c>
      <c r="AU221" s="150" t="s">
        <v>81</v>
      </c>
      <c r="AV221" s="12" t="s">
        <v>81</v>
      </c>
      <c r="AW221" s="12" t="s">
        <v>33</v>
      </c>
      <c r="AX221" s="12" t="s">
        <v>72</v>
      </c>
      <c r="AY221" s="150" t="s">
        <v>210</v>
      </c>
    </row>
    <row r="222" spans="2:51" s="12" customFormat="1" ht="10.2">
      <c r="B222" s="149"/>
      <c r="D222" s="143" t="s">
        <v>223</v>
      </c>
      <c r="E222" s="150" t="s">
        <v>19</v>
      </c>
      <c r="F222" s="151" t="s">
        <v>3328</v>
      </c>
      <c r="H222" s="152">
        <v>76.8</v>
      </c>
      <c r="I222" s="153"/>
      <c r="L222" s="149"/>
      <c r="M222" s="154"/>
      <c r="T222" s="155"/>
      <c r="AT222" s="150" t="s">
        <v>223</v>
      </c>
      <c r="AU222" s="150" t="s">
        <v>81</v>
      </c>
      <c r="AV222" s="12" t="s">
        <v>81</v>
      </c>
      <c r="AW222" s="12" t="s">
        <v>33</v>
      </c>
      <c r="AX222" s="12" t="s">
        <v>72</v>
      </c>
      <c r="AY222" s="150" t="s">
        <v>210</v>
      </c>
    </row>
    <row r="223" spans="2:51" s="12" customFormat="1" ht="10.2">
      <c r="B223" s="149"/>
      <c r="D223" s="143" t="s">
        <v>223</v>
      </c>
      <c r="E223" s="150" t="s">
        <v>19</v>
      </c>
      <c r="F223" s="151" t="s">
        <v>3329</v>
      </c>
      <c r="H223" s="152">
        <v>32</v>
      </c>
      <c r="I223" s="153"/>
      <c r="L223" s="149"/>
      <c r="M223" s="154"/>
      <c r="T223" s="155"/>
      <c r="AT223" s="150" t="s">
        <v>223</v>
      </c>
      <c r="AU223" s="150" t="s">
        <v>81</v>
      </c>
      <c r="AV223" s="12" t="s">
        <v>81</v>
      </c>
      <c r="AW223" s="12" t="s">
        <v>33</v>
      </c>
      <c r="AX223" s="12" t="s">
        <v>72</v>
      </c>
      <c r="AY223" s="150" t="s">
        <v>210</v>
      </c>
    </row>
    <row r="224" spans="2:51" s="12" customFormat="1" ht="10.2">
      <c r="B224" s="149"/>
      <c r="D224" s="143" t="s">
        <v>223</v>
      </c>
      <c r="E224" s="150" t="s">
        <v>19</v>
      </c>
      <c r="F224" s="151" t="s">
        <v>3330</v>
      </c>
      <c r="H224" s="152">
        <v>73.6</v>
      </c>
      <c r="I224" s="153"/>
      <c r="L224" s="149"/>
      <c r="M224" s="154"/>
      <c r="T224" s="155"/>
      <c r="AT224" s="150" t="s">
        <v>223</v>
      </c>
      <c r="AU224" s="150" t="s">
        <v>81</v>
      </c>
      <c r="AV224" s="12" t="s">
        <v>81</v>
      </c>
      <c r="AW224" s="12" t="s">
        <v>33</v>
      </c>
      <c r="AX224" s="12" t="s">
        <v>72</v>
      </c>
      <c r="AY224" s="150" t="s">
        <v>210</v>
      </c>
    </row>
    <row r="225" spans="2:51" s="12" customFormat="1" ht="10.2">
      <c r="B225" s="149"/>
      <c r="D225" s="143" t="s">
        <v>223</v>
      </c>
      <c r="E225" s="150" t="s">
        <v>19</v>
      </c>
      <c r="F225" s="151" t="s">
        <v>3331</v>
      </c>
      <c r="H225" s="152">
        <v>57.6</v>
      </c>
      <c r="I225" s="153"/>
      <c r="L225" s="149"/>
      <c r="M225" s="154"/>
      <c r="T225" s="155"/>
      <c r="AT225" s="150" t="s">
        <v>223</v>
      </c>
      <c r="AU225" s="150" t="s">
        <v>81</v>
      </c>
      <c r="AV225" s="12" t="s">
        <v>81</v>
      </c>
      <c r="AW225" s="12" t="s">
        <v>33</v>
      </c>
      <c r="AX225" s="12" t="s">
        <v>72</v>
      </c>
      <c r="AY225" s="150" t="s">
        <v>210</v>
      </c>
    </row>
    <row r="226" spans="2:51" s="13" customFormat="1" ht="10.2">
      <c r="B226" s="167"/>
      <c r="D226" s="143" t="s">
        <v>223</v>
      </c>
      <c r="E226" s="168" t="s">
        <v>19</v>
      </c>
      <c r="F226" s="169" t="s">
        <v>326</v>
      </c>
      <c r="H226" s="170">
        <v>276.15999999999997</v>
      </c>
      <c r="I226" s="171"/>
      <c r="L226" s="167"/>
      <c r="M226" s="172"/>
      <c r="T226" s="173"/>
      <c r="AT226" s="168" t="s">
        <v>223</v>
      </c>
      <c r="AU226" s="168" t="s">
        <v>81</v>
      </c>
      <c r="AV226" s="13" t="s">
        <v>217</v>
      </c>
      <c r="AW226" s="13" t="s">
        <v>33</v>
      </c>
      <c r="AX226" s="13" t="s">
        <v>79</v>
      </c>
      <c r="AY226" s="168" t="s">
        <v>210</v>
      </c>
    </row>
    <row r="227" spans="2:65" s="1" customFormat="1" ht="24.15" customHeight="1">
      <c r="B227" s="31"/>
      <c r="C227" s="156" t="s">
        <v>424</v>
      </c>
      <c r="D227" s="156" t="s">
        <v>240</v>
      </c>
      <c r="E227" s="157" t="s">
        <v>697</v>
      </c>
      <c r="F227" s="158" t="s">
        <v>698</v>
      </c>
      <c r="G227" s="159" t="s">
        <v>215</v>
      </c>
      <c r="H227" s="160">
        <v>1.471</v>
      </c>
      <c r="I227" s="161"/>
      <c r="J227" s="162">
        <f>ROUND(I227*H227,2)</f>
        <v>0</v>
      </c>
      <c r="K227" s="158" t="s">
        <v>216</v>
      </c>
      <c r="L227" s="163"/>
      <c r="M227" s="164" t="s">
        <v>19</v>
      </c>
      <c r="N227" s="165" t="s">
        <v>43</v>
      </c>
      <c r="P227" s="139">
        <f>O227*H227</f>
        <v>0</v>
      </c>
      <c r="Q227" s="139">
        <v>0.44</v>
      </c>
      <c r="R227" s="139">
        <f>Q227*H227</f>
        <v>0.64724</v>
      </c>
      <c r="S227" s="139">
        <v>0</v>
      </c>
      <c r="T227" s="140">
        <f>S227*H227</f>
        <v>0</v>
      </c>
      <c r="AR227" s="141" t="s">
        <v>405</v>
      </c>
      <c r="AT227" s="141" t="s">
        <v>240</v>
      </c>
      <c r="AU227" s="141" t="s">
        <v>81</v>
      </c>
      <c r="AY227" s="16" t="s">
        <v>210</v>
      </c>
      <c r="BE227" s="142">
        <f>IF(N227="základní",J227,0)</f>
        <v>0</v>
      </c>
      <c r="BF227" s="142">
        <f>IF(N227="snížená",J227,0)</f>
        <v>0</v>
      </c>
      <c r="BG227" s="142">
        <f>IF(N227="zákl. přenesená",J227,0)</f>
        <v>0</v>
      </c>
      <c r="BH227" s="142">
        <f>IF(N227="sníž. přenesená",J227,0)</f>
        <v>0</v>
      </c>
      <c r="BI227" s="142">
        <f>IF(N227="nulová",J227,0)</f>
        <v>0</v>
      </c>
      <c r="BJ227" s="16" t="s">
        <v>79</v>
      </c>
      <c r="BK227" s="142">
        <f>ROUND(I227*H227,2)</f>
        <v>0</v>
      </c>
      <c r="BL227" s="16" t="s">
        <v>311</v>
      </c>
      <c r="BM227" s="141" t="s">
        <v>3332</v>
      </c>
    </row>
    <row r="228" spans="2:47" s="1" customFormat="1" ht="19.2">
      <c r="B228" s="31"/>
      <c r="D228" s="143" t="s">
        <v>219</v>
      </c>
      <c r="F228" s="144" t="s">
        <v>698</v>
      </c>
      <c r="I228" s="145"/>
      <c r="L228" s="31"/>
      <c r="M228" s="146"/>
      <c r="T228" s="52"/>
      <c r="AT228" s="16" t="s">
        <v>219</v>
      </c>
      <c r="AU228" s="16" t="s">
        <v>81</v>
      </c>
    </row>
    <row r="229" spans="2:51" s="12" customFormat="1" ht="10.2">
      <c r="B229" s="149"/>
      <c r="D229" s="143" t="s">
        <v>223</v>
      </c>
      <c r="E229" s="150" t="s">
        <v>19</v>
      </c>
      <c r="F229" s="151" t="s">
        <v>3333</v>
      </c>
      <c r="H229" s="152">
        <v>0.271</v>
      </c>
      <c r="I229" s="153"/>
      <c r="L229" s="149"/>
      <c r="M229" s="154"/>
      <c r="T229" s="155"/>
      <c r="AT229" s="150" t="s">
        <v>223</v>
      </c>
      <c r="AU229" s="150" t="s">
        <v>81</v>
      </c>
      <c r="AV229" s="12" t="s">
        <v>81</v>
      </c>
      <c r="AW229" s="12" t="s">
        <v>33</v>
      </c>
      <c r="AX229" s="12" t="s">
        <v>72</v>
      </c>
      <c r="AY229" s="150" t="s">
        <v>210</v>
      </c>
    </row>
    <row r="230" spans="2:51" s="12" customFormat="1" ht="10.2">
      <c r="B230" s="149"/>
      <c r="D230" s="143" t="s">
        <v>223</v>
      </c>
      <c r="E230" s="150" t="s">
        <v>19</v>
      </c>
      <c r="F230" s="151" t="s">
        <v>3334</v>
      </c>
      <c r="H230" s="152">
        <v>0.384</v>
      </c>
      <c r="I230" s="153"/>
      <c r="L230" s="149"/>
      <c r="M230" s="154"/>
      <c r="T230" s="155"/>
      <c r="AT230" s="150" t="s">
        <v>223</v>
      </c>
      <c r="AU230" s="150" t="s">
        <v>81</v>
      </c>
      <c r="AV230" s="12" t="s">
        <v>81</v>
      </c>
      <c r="AW230" s="12" t="s">
        <v>33</v>
      </c>
      <c r="AX230" s="12" t="s">
        <v>72</v>
      </c>
      <c r="AY230" s="150" t="s">
        <v>210</v>
      </c>
    </row>
    <row r="231" spans="2:51" s="12" customFormat="1" ht="10.2">
      <c r="B231" s="149"/>
      <c r="D231" s="143" t="s">
        <v>223</v>
      </c>
      <c r="E231" s="150" t="s">
        <v>19</v>
      </c>
      <c r="F231" s="151" t="s">
        <v>3335</v>
      </c>
      <c r="H231" s="152">
        <v>0.16</v>
      </c>
      <c r="I231" s="153"/>
      <c r="L231" s="149"/>
      <c r="M231" s="154"/>
      <c r="T231" s="155"/>
      <c r="AT231" s="150" t="s">
        <v>223</v>
      </c>
      <c r="AU231" s="150" t="s">
        <v>81</v>
      </c>
      <c r="AV231" s="12" t="s">
        <v>81</v>
      </c>
      <c r="AW231" s="12" t="s">
        <v>33</v>
      </c>
      <c r="AX231" s="12" t="s">
        <v>72</v>
      </c>
      <c r="AY231" s="150" t="s">
        <v>210</v>
      </c>
    </row>
    <row r="232" spans="2:51" s="12" customFormat="1" ht="10.2">
      <c r="B232" s="149"/>
      <c r="D232" s="143" t="s">
        <v>223</v>
      </c>
      <c r="E232" s="150" t="s">
        <v>19</v>
      </c>
      <c r="F232" s="151" t="s">
        <v>3336</v>
      </c>
      <c r="H232" s="152">
        <v>0.368</v>
      </c>
      <c r="I232" s="153"/>
      <c r="L232" s="149"/>
      <c r="M232" s="154"/>
      <c r="T232" s="155"/>
      <c r="AT232" s="150" t="s">
        <v>223</v>
      </c>
      <c r="AU232" s="150" t="s">
        <v>81</v>
      </c>
      <c r="AV232" s="12" t="s">
        <v>81</v>
      </c>
      <c r="AW232" s="12" t="s">
        <v>33</v>
      </c>
      <c r="AX232" s="12" t="s">
        <v>72</v>
      </c>
      <c r="AY232" s="150" t="s">
        <v>210</v>
      </c>
    </row>
    <row r="233" spans="2:51" s="12" customFormat="1" ht="10.2">
      <c r="B233" s="149"/>
      <c r="D233" s="143" t="s">
        <v>223</v>
      </c>
      <c r="E233" s="150" t="s">
        <v>19</v>
      </c>
      <c r="F233" s="151" t="s">
        <v>3337</v>
      </c>
      <c r="H233" s="152">
        <v>0.288</v>
      </c>
      <c r="I233" s="153"/>
      <c r="L233" s="149"/>
      <c r="M233" s="154"/>
      <c r="T233" s="155"/>
      <c r="AT233" s="150" t="s">
        <v>223</v>
      </c>
      <c r="AU233" s="150" t="s">
        <v>81</v>
      </c>
      <c r="AV233" s="12" t="s">
        <v>81</v>
      </c>
      <c r="AW233" s="12" t="s">
        <v>33</v>
      </c>
      <c r="AX233" s="12" t="s">
        <v>72</v>
      </c>
      <c r="AY233" s="150" t="s">
        <v>210</v>
      </c>
    </row>
    <row r="234" spans="2:51" s="13" customFormat="1" ht="10.2">
      <c r="B234" s="167"/>
      <c r="D234" s="143" t="s">
        <v>223</v>
      </c>
      <c r="E234" s="168" t="s">
        <v>19</v>
      </c>
      <c r="F234" s="169" t="s">
        <v>326</v>
      </c>
      <c r="H234" s="170">
        <v>1.471</v>
      </c>
      <c r="I234" s="171"/>
      <c r="L234" s="167"/>
      <c r="M234" s="172"/>
      <c r="T234" s="173"/>
      <c r="AT234" s="168" t="s">
        <v>223</v>
      </c>
      <c r="AU234" s="168" t="s">
        <v>81</v>
      </c>
      <c r="AV234" s="13" t="s">
        <v>217</v>
      </c>
      <c r="AW234" s="13" t="s">
        <v>33</v>
      </c>
      <c r="AX234" s="13" t="s">
        <v>79</v>
      </c>
      <c r="AY234" s="168" t="s">
        <v>210</v>
      </c>
    </row>
    <row r="235" spans="2:65" s="1" customFormat="1" ht="16.5" customHeight="1">
      <c r="B235" s="31"/>
      <c r="C235" s="130" t="s">
        <v>432</v>
      </c>
      <c r="D235" s="130" t="s">
        <v>212</v>
      </c>
      <c r="E235" s="131" t="s">
        <v>707</v>
      </c>
      <c r="F235" s="132" t="s">
        <v>708</v>
      </c>
      <c r="G235" s="133" t="s">
        <v>229</v>
      </c>
      <c r="H235" s="134">
        <v>93.91</v>
      </c>
      <c r="I235" s="135"/>
      <c r="J235" s="136">
        <f>ROUND(I235*H235,2)</f>
        <v>0</v>
      </c>
      <c r="K235" s="132" t="s">
        <v>216</v>
      </c>
      <c r="L235" s="31"/>
      <c r="M235" s="137" t="s">
        <v>19</v>
      </c>
      <c r="N235" s="138" t="s">
        <v>43</v>
      </c>
      <c r="P235" s="139">
        <f>O235*H235</f>
        <v>0</v>
      </c>
      <c r="Q235" s="139">
        <v>0</v>
      </c>
      <c r="R235" s="139">
        <f>Q235*H235</f>
        <v>0</v>
      </c>
      <c r="S235" s="139">
        <v>0.015</v>
      </c>
      <c r="T235" s="140">
        <f>S235*H235</f>
        <v>1.40865</v>
      </c>
      <c r="AR235" s="141" t="s">
        <v>311</v>
      </c>
      <c r="AT235" s="141" t="s">
        <v>212</v>
      </c>
      <c r="AU235" s="141" t="s">
        <v>81</v>
      </c>
      <c r="AY235" s="16" t="s">
        <v>210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6" t="s">
        <v>79</v>
      </c>
      <c r="BK235" s="142">
        <f>ROUND(I235*H235,2)</f>
        <v>0</v>
      </c>
      <c r="BL235" s="16" t="s">
        <v>311</v>
      </c>
      <c r="BM235" s="141" t="s">
        <v>3338</v>
      </c>
    </row>
    <row r="236" spans="2:47" s="1" customFormat="1" ht="28.8">
      <c r="B236" s="31"/>
      <c r="D236" s="143" t="s">
        <v>219</v>
      </c>
      <c r="F236" s="144" t="s">
        <v>710</v>
      </c>
      <c r="I236" s="145"/>
      <c r="L236" s="31"/>
      <c r="M236" s="146"/>
      <c r="T236" s="52"/>
      <c r="AT236" s="16" t="s">
        <v>219</v>
      </c>
      <c r="AU236" s="16" t="s">
        <v>81</v>
      </c>
    </row>
    <row r="237" spans="2:47" s="1" customFormat="1" ht="10.2">
      <c r="B237" s="31"/>
      <c r="D237" s="147" t="s">
        <v>221</v>
      </c>
      <c r="F237" s="148" t="s">
        <v>711</v>
      </c>
      <c r="I237" s="145"/>
      <c r="L237" s="31"/>
      <c r="M237" s="146"/>
      <c r="T237" s="52"/>
      <c r="AT237" s="16" t="s">
        <v>221</v>
      </c>
      <c r="AU237" s="16" t="s">
        <v>81</v>
      </c>
    </row>
    <row r="238" spans="2:51" s="12" customFormat="1" ht="10.2">
      <c r="B238" s="149"/>
      <c r="D238" s="143" t="s">
        <v>223</v>
      </c>
      <c r="E238" s="150" t="s">
        <v>19</v>
      </c>
      <c r="F238" s="151" t="s">
        <v>3339</v>
      </c>
      <c r="H238" s="152">
        <v>28.2</v>
      </c>
      <c r="I238" s="153"/>
      <c r="L238" s="149"/>
      <c r="M238" s="154"/>
      <c r="T238" s="155"/>
      <c r="AT238" s="150" t="s">
        <v>223</v>
      </c>
      <c r="AU238" s="150" t="s">
        <v>81</v>
      </c>
      <c r="AV238" s="12" t="s">
        <v>81</v>
      </c>
      <c r="AW238" s="12" t="s">
        <v>33</v>
      </c>
      <c r="AX238" s="12" t="s">
        <v>72</v>
      </c>
      <c r="AY238" s="150" t="s">
        <v>210</v>
      </c>
    </row>
    <row r="239" spans="2:51" s="12" customFormat="1" ht="10.2">
      <c r="B239" s="149"/>
      <c r="D239" s="143" t="s">
        <v>223</v>
      </c>
      <c r="E239" s="150" t="s">
        <v>19</v>
      </c>
      <c r="F239" s="151" t="s">
        <v>3340</v>
      </c>
      <c r="H239" s="152">
        <v>54</v>
      </c>
      <c r="I239" s="153"/>
      <c r="L239" s="149"/>
      <c r="M239" s="154"/>
      <c r="T239" s="155"/>
      <c r="AT239" s="150" t="s">
        <v>223</v>
      </c>
      <c r="AU239" s="150" t="s">
        <v>81</v>
      </c>
      <c r="AV239" s="12" t="s">
        <v>81</v>
      </c>
      <c r="AW239" s="12" t="s">
        <v>33</v>
      </c>
      <c r="AX239" s="12" t="s">
        <v>72</v>
      </c>
      <c r="AY239" s="150" t="s">
        <v>210</v>
      </c>
    </row>
    <row r="240" spans="2:51" s="12" customFormat="1" ht="10.2">
      <c r="B240" s="149"/>
      <c r="D240" s="143" t="s">
        <v>223</v>
      </c>
      <c r="E240" s="150" t="s">
        <v>19</v>
      </c>
      <c r="F240" s="151" t="s">
        <v>3341</v>
      </c>
      <c r="H240" s="152">
        <v>8.71</v>
      </c>
      <c r="I240" s="153"/>
      <c r="L240" s="149"/>
      <c r="M240" s="154"/>
      <c r="T240" s="155"/>
      <c r="AT240" s="150" t="s">
        <v>223</v>
      </c>
      <c r="AU240" s="150" t="s">
        <v>81</v>
      </c>
      <c r="AV240" s="12" t="s">
        <v>81</v>
      </c>
      <c r="AW240" s="12" t="s">
        <v>33</v>
      </c>
      <c r="AX240" s="12" t="s">
        <v>72</v>
      </c>
      <c r="AY240" s="150" t="s">
        <v>210</v>
      </c>
    </row>
    <row r="241" spans="2:51" s="12" customFormat="1" ht="10.2">
      <c r="B241" s="149"/>
      <c r="D241" s="143" t="s">
        <v>223</v>
      </c>
      <c r="E241" s="150" t="s">
        <v>19</v>
      </c>
      <c r="F241" s="151" t="s">
        <v>3342</v>
      </c>
      <c r="H241" s="152">
        <v>3</v>
      </c>
      <c r="I241" s="153"/>
      <c r="L241" s="149"/>
      <c r="M241" s="154"/>
      <c r="T241" s="155"/>
      <c r="AT241" s="150" t="s">
        <v>223</v>
      </c>
      <c r="AU241" s="150" t="s">
        <v>81</v>
      </c>
      <c r="AV241" s="12" t="s">
        <v>81</v>
      </c>
      <c r="AW241" s="12" t="s">
        <v>33</v>
      </c>
      <c r="AX241" s="12" t="s">
        <v>72</v>
      </c>
      <c r="AY241" s="150" t="s">
        <v>210</v>
      </c>
    </row>
    <row r="242" spans="2:51" s="13" customFormat="1" ht="10.2">
      <c r="B242" s="167"/>
      <c r="D242" s="143" t="s">
        <v>223</v>
      </c>
      <c r="E242" s="168" t="s">
        <v>19</v>
      </c>
      <c r="F242" s="169" t="s">
        <v>326</v>
      </c>
      <c r="H242" s="170">
        <v>93.91</v>
      </c>
      <c r="I242" s="171"/>
      <c r="L242" s="167"/>
      <c r="M242" s="172"/>
      <c r="T242" s="173"/>
      <c r="AT242" s="168" t="s">
        <v>223</v>
      </c>
      <c r="AU242" s="168" t="s">
        <v>81</v>
      </c>
      <c r="AV242" s="13" t="s">
        <v>217</v>
      </c>
      <c r="AW242" s="13" t="s">
        <v>33</v>
      </c>
      <c r="AX242" s="13" t="s">
        <v>79</v>
      </c>
      <c r="AY242" s="168" t="s">
        <v>210</v>
      </c>
    </row>
    <row r="243" spans="2:65" s="1" customFormat="1" ht="16.5" customHeight="1">
      <c r="B243" s="31"/>
      <c r="C243" s="130" t="s">
        <v>439</v>
      </c>
      <c r="D243" s="130" t="s">
        <v>212</v>
      </c>
      <c r="E243" s="131" t="s">
        <v>714</v>
      </c>
      <c r="F243" s="132" t="s">
        <v>715</v>
      </c>
      <c r="G243" s="133" t="s">
        <v>269</v>
      </c>
      <c r="H243" s="134">
        <v>141.114</v>
      </c>
      <c r="I243" s="135"/>
      <c r="J243" s="136">
        <f>ROUND(I243*H243,2)</f>
        <v>0</v>
      </c>
      <c r="K243" s="132" t="s">
        <v>216</v>
      </c>
      <c r="L243" s="31"/>
      <c r="M243" s="137" t="s">
        <v>19</v>
      </c>
      <c r="N243" s="138" t="s">
        <v>43</v>
      </c>
      <c r="P243" s="139">
        <f>O243*H243</f>
        <v>0</v>
      </c>
      <c r="Q243" s="139">
        <v>2E-05</v>
      </c>
      <c r="R243" s="139">
        <f>Q243*H243</f>
        <v>0.0028222800000000004</v>
      </c>
      <c r="S243" s="139">
        <v>0</v>
      </c>
      <c r="T243" s="140">
        <f>S243*H243</f>
        <v>0</v>
      </c>
      <c r="AR243" s="141" t="s">
        <v>311</v>
      </c>
      <c r="AT243" s="141" t="s">
        <v>212</v>
      </c>
      <c r="AU243" s="141" t="s">
        <v>81</v>
      </c>
      <c r="AY243" s="16" t="s">
        <v>210</v>
      </c>
      <c r="BE243" s="142">
        <f>IF(N243="základní",J243,0)</f>
        <v>0</v>
      </c>
      <c r="BF243" s="142">
        <f>IF(N243="snížená",J243,0)</f>
        <v>0</v>
      </c>
      <c r="BG243" s="142">
        <f>IF(N243="zákl. přenesená",J243,0)</f>
        <v>0</v>
      </c>
      <c r="BH243" s="142">
        <f>IF(N243="sníž. přenesená",J243,0)</f>
        <v>0</v>
      </c>
      <c r="BI243" s="142">
        <f>IF(N243="nulová",J243,0)</f>
        <v>0</v>
      </c>
      <c r="BJ243" s="16" t="s">
        <v>79</v>
      </c>
      <c r="BK243" s="142">
        <f>ROUND(I243*H243,2)</f>
        <v>0</v>
      </c>
      <c r="BL243" s="16" t="s">
        <v>311</v>
      </c>
      <c r="BM243" s="141" t="s">
        <v>3343</v>
      </c>
    </row>
    <row r="244" spans="2:47" s="1" customFormat="1" ht="19.2">
      <c r="B244" s="31"/>
      <c r="D244" s="143" t="s">
        <v>219</v>
      </c>
      <c r="F244" s="144" t="s">
        <v>717</v>
      </c>
      <c r="I244" s="145"/>
      <c r="L244" s="31"/>
      <c r="M244" s="146"/>
      <c r="T244" s="52"/>
      <c r="AT244" s="16" t="s">
        <v>219</v>
      </c>
      <c r="AU244" s="16" t="s">
        <v>81</v>
      </c>
    </row>
    <row r="245" spans="2:47" s="1" customFormat="1" ht="10.2">
      <c r="B245" s="31"/>
      <c r="D245" s="147" t="s">
        <v>221</v>
      </c>
      <c r="F245" s="148" t="s">
        <v>718</v>
      </c>
      <c r="I245" s="145"/>
      <c r="L245" s="31"/>
      <c r="M245" s="146"/>
      <c r="T245" s="52"/>
      <c r="AT245" s="16" t="s">
        <v>221</v>
      </c>
      <c r="AU245" s="16" t="s">
        <v>81</v>
      </c>
    </row>
    <row r="246" spans="2:51" s="12" customFormat="1" ht="10.2">
      <c r="B246" s="149"/>
      <c r="D246" s="143" t="s">
        <v>223</v>
      </c>
      <c r="E246" s="150" t="s">
        <v>19</v>
      </c>
      <c r="F246" s="151" t="s">
        <v>3344</v>
      </c>
      <c r="H246" s="152">
        <v>28.224</v>
      </c>
      <c r="I246" s="153"/>
      <c r="L246" s="149"/>
      <c r="M246" s="154"/>
      <c r="T246" s="155"/>
      <c r="AT246" s="150" t="s">
        <v>223</v>
      </c>
      <c r="AU246" s="150" t="s">
        <v>81</v>
      </c>
      <c r="AV246" s="12" t="s">
        <v>81</v>
      </c>
      <c r="AW246" s="12" t="s">
        <v>33</v>
      </c>
      <c r="AX246" s="12" t="s">
        <v>72</v>
      </c>
      <c r="AY246" s="150" t="s">
        <v>210</v>
      </c>
    </row>
    <row r="247" spans="2:51" s="12" customFormat="1" ht="10.2">
      <c r="B247" s="149"/>
      <c r="D247" s="143" t="s">
        <v>223</v>
      </c>
      <c r="E247" s="150" t="s">
        <v>19</v>
      </c>
      <c r="F247" s="151" t="s">
        <v>3345</v>
      </c>
      <c r="H247" s="152">
        <v>112.89</v>
      </c>
      <c r="I247" s="153"/>
      <c r="L247" s="149"/>
      <c r="M247" s="154"/>
      <c r="T247" s="155"/>
      <c r="AT247" s="150" t="s">
        <v>223</v>
      </c>
      <c r="AU247" s="150" t="s">
        <v>81</v>
      </c>
      <c r="AV247" s="12" t="s">
        <v>81</v>
      </c>
      <c r="AW247" s="12" t="s">
        <v>33</v>
      </c>
      <c r="AX247" s="12" t="s">
        <v>72</v>
      </c>
      <c r="AY247" s="150" t="s">
        <v>210</v>
      </c>
    </row>
    <row r="248" spans="2:51" s="13" customFormat="1" ht="10.2">
      <c r="B248" s="167"/>
      <c r="D248" s="143" t="s">
        <v>223</v>
      </c>
      <c r="E248" s="168" t="s">
        <v>19</v>
      </c>
      <c r="F248" s="169" t="s">
        <v>326</v>
      </c>
      <c r="H248" s="170">
        <v>141.114</v>
      </c>
      <c r="I248" s="171"/>
      <c r="L248" s="167"/>
      <c r="M248" s="172"/>
      <c r="T248" s="173"/>
      <c r="AT248" s="168" t="s">
        <v>223</v>
      </c>
      <c r="AU248" s="168" t="s">
        <v>81</v>
      </c>
      <c r="AV248" s="13" t="s">
        <v>217</v>
      </c>
      <c r="AW248" s="13" t="s">
        <v>33</v>
      </c>
      <c r="AX248" s="13" t="s">
        <v>79</v>
      </c>
      <c r="AY248" s="168" t="s">
        <v>210</v>
      </c>
    </row>
    <row r="249" spans="2:65" s="1" customFormat="1" ht="16.5" customHeight="1">
      <c r="B249" s="31"/>
      <c r="C249" s="156" t="s">
        <v>446</v>
      </c>
      <c r="D249" s="156" t="s">
        <v>240</v>
      </c>
      <c r="E249" s="157" t="s">
        <v>722</v>
      </c>
      <c r="F249" s="158" t="s">
        <v>723</v>
      </c>
      <c r="G249" s="159" t="s">
        <v>215</v>
      </c>
      <c r="H249" s="160">
        <v>0.35</v>
      </c>
      <c r="I249" s="161"/>
      <c r="J249" s="162">
        <f>ROUND(I249*H249,2)</f>
        <v>0</v>
      </c>
      <c r="K249" s="158" t="s">
        <v>216</v>
      </c>
      <c r="L249" s="163"/>
      <c r="M249" s="164" t="s">
        <v>19</v>
      </c>
      <c r="N249" s="165" t="s">
        <v>43</v>
      </c>
      <c r="P249" s="139">
        <f>O249*H249</f>
        <v>0</v>
      </c>
      <c r="Q249" s="139">
        <v>0.55</v>
      </c>
      <c r="R249" s="139">
        <f>Q249*H249</f>
        <v>0.1925</v>
      </c>
      <c r="S249" s="139">
        <v>0</v>
      </c>
      <c r="T249" s="140">
        <f>S249*H249</f>
        <v>0</v>
      </c>
      <c r="AR249" s="141" t="s">
        <v>405</v>
      </c>
      <c r="AT249" s="141" t="s">
        <v>240</v>
      </c>
      <c r="AU249" s="141" t="s">
        <v>81</v>
      </c>
      <c r="AY249" s="16" t="s">
        <v>210</v>
      </c>
      <c r="BE249" s="142">
        <f>IF(N249="základní",J249,0)</f>
        <v>0</v>
      </c>
      <c r="BF249" s="142">
        <f>IF(N249="snížená",J249,0)</f>
        <v>0</v>
      </c>
      <c r="BG249" s="142">
        <f>IF(N249="zákl. přenesená",J249,0)</f>
        <v>0</v>
      </c>
      <c r="BH249" s="142">
        <f>IF(N249="sníž. přenesená",J249,0)</f>
        <v>0</v>
      </c>
      <c r="BI249" s="142">
        <f>IF(N249="nulová",J249,0)</f>
        <v>0</v>
      </c>
      <c r="BJ249" s="16" t="s">
        <v>79</v>
      </c>
      <c r="BK249" s="142">
        <f>ROUND(I249*H249,2)</f>
        <v>0</v>
      </c>
      <c r="BL249" s="16" t="s">
        <v>311</v>
      </c>
      <c r="BM249" s="141" t="s">
        <v>3346</v>
      </c>
    </row>
    <row r="250" spans="2:47" s="1" customFormat="1" ht="10.2">
      <c r="B250" s="31"/>
      <c r="D250" s="143" t="s">
        <v>219</v>
      </c>
      <c r="F250" s="144" t="s">
        <v>723</v>
      </c>
      <c r="I250" s="145"/>
      <c r="L250" s="31"/>
      <c r="M250" s="146"/>
      <c r="T250" s="52"/>
      <c r="AT250" s="16" t="s">
        <v>219</v>
      </c>
      <c r="AU250" s="16" t="s">
        <v>81</v>
      </c>
    </row>
    <row r="251" spans="2:51" s="12" customFormat="1" ht="10.2">
      <c r="B251" s="149"/>
      <c r="D251" s="143" t="s">
        <v>223</v>
      </c>
      <c r="E251" s="150" t="s">
        <v>19</v>
      </c>
      <c r="F251" s="151" t="s">
        <v>3347</v>
      </c>
      <c r="H251" s="152">
        <v>0.068</v>
      </c>
      <c r="I251" s="153"/>
      <c r="L251" s="149"/>
      <c r="M251" s="154"/>
      <c r="T251" s="155"/>
      <c r="AT251" s="150" t="s">
        <v>223</v>
      </c>
      <c r="AU251" s="150" t="s">
        <v>81</v>
      </c>
      <c r="AV251" s="12" t="s">
        <v>81</v>
      </c>
      <c r="AW251" s="12" t="s">
        <v>33</v>
      </c>
      <c r="AX251" s="12" t="s">
        <v>72</v>
      </c>
      <c r="AY251" s="150" t="s">
        <v>210</v>
      </c>
    </row>
    <row r="252" spans="2:51" s="12" customFormat="1" ht="10.2">
      <c r="B252" s="149"/>
      <c r="D252" s="143" t="s">
        <v>223</v>
      </c>
      <c r="E252" s="150" t="s">
        <v>19</v>
      </c>
      <c r="F252" s="151" t="s">
        <v>3348</v>
      </c>
      <c r="H252" s="152">
        <v>0.282</v>
      </c>
      <c r="I252" s="153"/>
      <c r="L252" s="149"/>
      <c r="M252" s="154"/>
      <c r="T252" s="155"/>
      <c r="AT252" s="150" t="s">
        <v>223</v>
      </c>
      <c r="AU252" s="150" t="s">
        <v>81</v>
      </c>
      <c r="AV252" s="12" t="s">
        <v>81</v>
      </c>
      <c r="AW252" s="12" t="s">
        <v>33</v>
      </c>
      <c r="AX252" s="12" t="s">
        <v>72</v>
      </c>
      <c r="AY252" s="150" t="s">
        <v>210</v>
      </c>
    </row>
    <row r="253" spans="2:51" s="13" customFormat="1" ht="10.2">
      <c r="B253" s="167"/>
      <c r="D253" s="143" t="s">
        <v>223</v>
      </c>
      <c r="E253" s="168" t="s">
        <v>19</v>
      </c>
      <c r="F253" s="169" t="s">
        <v>326</v>
      </c>
      <c r="H253" s="170">
        <v>0.35</v>
      </c>
      <c r="I253" s="171"/>
      <c r="L253" s="167"/>
      <c r="M253" s="172"/>
      <c r="T253" s="173"/>
      <c r="AT253" s="168" t="s">
        <v>223</v>
      </c>
      <c r="AU253" s="168" t="s">
        <v>81</v>
      </c>
      <c r="AV253" s="13" t="s">
        <v>217</v>
      </c>
      <c r="AW253" s="13" t="s">
        <v>33</v>
      </c>
      <c r="AX253" s="13" t="s">
        <v>79</v>
      </c>
      <c r="AY253" s="168" t="s">
        <v>210</v>
      </c>
    </row>
    <row r="254" spans="2:65" s="1" customFormat="1" ht="21.75" customHeight="1">
      <c r="B254" s="31"/>
      <c r="C254" s="130" t="s">
        <v>452</v>
      </c>
      <c r="D254" s="130" t="s">
        <v>212</v>
      </c>
      <c r="E254" s="131" t="s">
        <v>728</v>
      </c>
      <c r="F254" s="132" t="s">
        <v>729</v>
      </c>
      <c r="G254" s="133" t="s">
        <v>229</v>
      </c>
      <c r="H254" s="134">
        <v>156.625</v>
      </c>
      <c r="I254" s="135"/>
      <c r="J254" s="136">
        <f>ROUND(I254*H254,2)</f>
        <v>0</v>
      </c>
      <c r="K254" s="132" t="s">
        <v>216</v>
      </c>
      <c r="L254" s="31"/>
      <c r="M254" s="137" t="s">
        <v>19</v>
      </c>
      <c r="N254" s="138" t="s">
        <v>43</v>
      </c>
      <c r="P254" s="139">
        <f>O254*H254</f>
        <v>0</v>
      </c>
      <c r="Q254" s="139">
        <v>0</v>
      </c>
      <c r="R254" s="139">
        <f>Q254*H254</f>
        <v>0</v>
      </c>
      <c r="S254" s="139">
        <v>0.015</v>
      </c>
      <c r="T254" s="140">
        <f>S254*H254</f>
        <v>2.3493749999999998</v>
      </c>
      <c r="AR254" s="141" t="s">
        <v>311</v>
      </c>
      <c r="AT254" s="141" t="s">
        <v>212</v>
      </c>
      <c r="AU254" s="141" t="s">
        <v>81</v>
      </c>
      <c r="AY254" s="16" t="s">
        <v>210</v>
      </c>
      <c r="BE254" s="142">
        <f>IF(N254="základní",J254,0)</f>
        <v>0</v>
      </c>
      <c r="BF254" s="142">
        <f>IF(N254="snížená",J254,0)</f>
        <v>0</v>
      </c>
      <c r="BG254" s="142">
        <f>IF(N254="zákl. přenesená",J254,0)</f>
        <v>0</v>
      </c>
      <c r="BH254" s="142">
        <f>IF(N254="sníž. přenesená",J254,0)</f>
        <v>0</v>
      </c>
      <c r="BI254" s="142">
        <f>IF(N254="nulová",J254,0)</f>
        <v>0</v>
      </c>
      <c r="BJ254" s="16" t="s">
        <v>79</v>
      </c>
      <c r="BK254" s="142">
        <f>ROUND(I254*H254,2)</f>
        <v>0</v>
      </c>
      <c r="BL254" s="16" t="s">
        <v>311</v>
      </c>
      <c r="BM254" s="141" t="s">
        <v>3349</v>
      </c>
    </row>
    <row r="255" spans="2:47" s="1" customFormat="1" ht="28.8">
      <c r="B255" s="31"/>
      <c r="D255" s="143" t="s">
        <v>219</v>
      </c>
      <c r="F255" s="144" t="s">
        <v>731</v>
      </c>
      <c r="I255" s="145"/>
      <c r="L255" s="31"/>
      <c r="M255" s="146"/>
      <c r="T255" s="52"/>
      <c r="AT255" s="16" t="s">
        <v>219</v>
      </c>
      <c r="AU255" s="16" t="s">
        <v>81</v>
      </c>
    </row>
    <row r="256" spans="2:47" s="1" customFormat="1" ht="10.2">
      <c r="B256" s="31"/>
      <c r="D256" s="147" t="s">
        <v>221</v>
      </c>
      <c r="F256" s="148" t="s">
        <v>732</v>
      </c>
      <c r="I256" s="145"/>
      <c r="L256" s="31"/>
      <c r="M256" s="146"/>
      <c r="T256" s="52"/>
      <c r="AT256" s="16" t="s">
        <v>221</v>
      </c>
      <c r="AU256" s="16" t="s">
        <v>81</v>
      </c>
    </row>
    <row r="257" spans="2:51" s="12" customFormat="1" ht="10.2">
      <c r="B257" s="149"/>
      <c r="D257" s="143" t="s">
        <v>223</v>
      </c>
      <c r="E257" s="150" t="s">
        <v>19</v>
      </c>
      <c r="F257" s="151" t="s">
        <v>3350</v>
      </c>
      <c r="H257" s="152">
        <v>28.115</v>
      </c>
      <c r="I257" s="153"/>
      <c r="L257" s="149"/>
      <c r="M257" s="154"/>
      <c r="T257" s="155"/>
      <c r="AT257" s="150" t="s">
        <v>223</v>
      </c>
      <c r="AU257" s="150" t="s">
        <v>81</v>
      </c>
      <c r="AV257" s="12" t="s">
        <v>81</v>
      </c>
      <c r="AW257" s="12" t="s">
        <v>33</v>
      </c>
      <c r="AX257" s="12" t="s">
        <v>72</v>
      </c>
      <c r="AY257" s="150" t="s">
        <v>210</v>
      </c>
    </row>
    <row r="258" spans="2:51" s="12" customFormat="1" ht="10.2">
      <c r="B258" s="149"/>
      <c r="D258" s="143" t="s">
        <v>223</v>
      </c>
      <c r="E258" s="150" t="s">
        <v>19</v>
      </c>
      <c r="F258" s="151" t="s">
        <v>3351</v>
      </c>
      <c r="H258" s="152">
        <v>0.9</v>
      </c>
      <c r="I258" s="153"/>
      <c r="L258" s="149"/>
      <c r="M258" s="154"/>
      <c r="T258" s="155"/>
      <c r="AT258" s="150" t="s">
        <v>223</v>
      </c>
      <c r="AU258" s="150" t="s">
        <v>81</v>
      </c>
      <c r="AV258" s="12" t="s">
        <v>81</v>
      </c>
      <c r="AW258" s="12" t="s">
        <v>33</v>
      </c>
      <c r="AX258" s="12" t="s">
        <v>72</v>
      </c>
      <c r="AY258" s="150" t="s">
        <v>210</v>
      </c>
    </row>
    <row r="259" spans="2:51" s="12" customFormat="1" ht="10.2">
      <c r="B259" s="149"/>
      <c r="D259" s="143" t="s">
        <v>223</v>
      </c>
      <c r="E259" s="150" t="s">
        <v>19</v>
      </c>
      <c r="F259" s="151" t="s">
        <v>3352</v>
      </c>
      <c r="H259" s="152">
        <v>26.4</v>
      </c>
      <c r="I259" s="153"/>
      <c r="L259" s="149"/>
      <c r="M259" s="154"/>
      <c r="T259" s="155"/>
      <c r="AT259" s="150" t="s">
        <v>223</v>
      </c>
      <c r="AU259" s="150" t="s">
        <v>81</v>
      </c>
      <c r="AV259" s="12" t="s">
        <v>81</v>
      </c>
      <c r="AW259" s="12" t="s">
        <v>33</v>
      </c>
      <c r="AX259" s="12" t="s">
        <v>72</v>
      </c>
      <c r="AY259" s="150" t="s">
        <v>210</v>
      </c>
    </row>
    <row r="260" spans="2:51" s="12" customFormat="1" ht="10.2">
      <c r="B260" s="149"/>
      <c r="D260" s="143" t="s">
        <v>223</v>
      </c>
      <c r="E260" s="150" t="s">
        <v>19</v>
      </c>
      <c r="F260" s="151" t="s">
        <v>3353</v>
      </c>
      <c r="H260" s="152">
        <v>30.105</v>
      </c>
      <c r="I260" s="153"/>
      <c r="L260" s="149"/>
      <c r="M260" s="154"/>
      <c r="T260" s="155"/>
      <c r="AT260" s="150" t="s">
        <v>223</v>
      </c>
      <c r="AU260" s="150" t="s">
        <v>81</v>
      </c>
      <c r="AV260" s="12" t="s">
        <v>81</v>
      </c>
      <c r="AW260" s="12" t="s">
        <v>33</v>
      </c>
      <c r="AX260" s="12" t="s">
        <v>72</v>
      </c>
      <c r="AY260" s="150" t="s">
        <v>210</v>
      </c>
    </row>
    <row r="261" spans="2:51" s="12" customFormat="1" ht="10.2">
      <c r="B261" s="149"/>
      <c r="D261" s="143" t="s">
        <v>223</v>
      </c>
      <c r="E261" s="150" t="s">
        <v>19</v>
      </c>
      <c r="F261" s="151" t="s">
        <v>3354</v>
      </c>
      <c r="H261" s="152">
        <v>20.245</v>
      </c>
      <c r="I261" s="153"/>
      <c r="L261" s="149"/>
      <c r="M261" s="154"/>
      <c r="T261" s="155"/>
      <c r="AT261" s="150" t="s">
        <v>223</v>
      </c>
      <c r="AU261" s="150" t="s">
        <v>81</v>
      </c>
      <c r="AV261" s="12" t="s">
        <v>81</v>
      </c>
      <c r="AW261" s="12" t="s">
        <v>33</v>
      </c>
      <c r="AX261" s="12" t="s">
        <v>72</v>
      </c>
      <c r="AY261" s="150" t="s">
        <v>210</v>
      </c>
    </row>
    <row r="262" spans="2:51" s="12" customFormat="1" ht="10.2">
      <c r="B262" s="149"/>
      <c r="D262" s="143" t="s">
        <v>223</v>
      </c>
      <c r="E262" s="150" t="s">
        <v>19</v>
      </c>
      <c r="F262" s="151" t="s">
        <v>3355</v>
      </c>
      <c r="H262" s="152">
        <v>50.86</v>
      </c>
      <c r="I262" s="153"/>
      <c r="L262" s="149"/>
      <c r="M262" s="154"/>
      <c r="T262" s="155"/>
      <c r="AT262" s="150" t="s">
        <v>223</v>
      </c>
      <c r="AU262" s="150" t="s">
        <v>81</v>
      </c>
      <c r="AV262" s="12" t="s">
        <v>81</v>
      </c>
      <c r="AW262" s="12" t="s">
        <v>33</v>
      </c>
      <c r="AX262" s="12" t="s">
        <v>72</v>
      </c>
      <c r="AY262" s="150" t="s">
        <v>210</v>
      </c>
    </row>
    <row r="263" spans="2:51" s="13" customFormat="1" ht="10.2">
      <c r="B263" s="167"/>
      <c r="D263" s="143" t="s">
        <v>223</v>
      </c>
      <c r="E263" s="168" t="s">
        <v>19</v>
      </c>
      <c r="F263" s="169" t="s">
        <v>326</v>
      </c>
      <c r="H263" s="170">
        <v>156.625</v>
      </c>
      <c r="I263" s="171"/>
      <c r="L263" s="167"/>
      <c r="M263" s="172"/>
      <c r="T263" s="173"/>
      <c r="AT263" s="168" t="s">
        <v>223</v>
      </c>
      <c r="AU263" s="168" t="s">
        <v>81</v>
      </c>
      <c r="AV263" s="13" t="s">
        <v>217</v>
      </c>
      <c r="AW263" s="13" t="s">
        <v>33</v>
      </c>
      <c r="AX263" s="13" t="s">
        <v>79</v>
      </c>
      <c r="AY263" s="168" t="s">
        <v>210</v>
      </c>
    </row>
    <row r="264" spans="2:65" s="1" customFormat="1" ht="24.15" customHeight="1">
      <c r="B264" s="31"/>
      <c r="C264" s="130" t="s">
        <v>457</v>
      </c>
      <c r="D264" s="130" t="s">
        <v>212</v>
      </c>
      <c r="E264" s="131" t="s">
        <v>3019</v>
      </c>
      <c r="F264" s="132" t="s">
        <v>3020</v>
      </c>
      <c r="G264" s="133" t="s">
        <v>229</v>
      </c>
      <c r="H264" s="134">
        <v>60.35</v>
      </c>
      <c r="I264" s="135"/>
      <c r="J264" s="136">
        <f>ROUND(I264*H264,2)</f>
        <v>0</v>
      </c>
      <c r="K264" s="132" t="s">
        <v>216</v>
      </c>
      <c r="L264" s="31"/>
      <c r="M264" s="137" t="s">
        <v>19</v>
      </c>
      <c r="N264" s="138" t="s">
        <v>43</v>
      </c>
      <c r="P264" s="139">
        <f>O264*H264</f>
        <v>0</v>
      </c>
      <c r="Q264" s="139">
        <v>0.01946</v>
      </c>
      <c r="R264" s="139">
        <f>Q264*H264</f>
        <v>1.174411</v>
      </c>
      <c r="S264" s="139">
        <v>0</v>
      </c>
      <c r="T264" s="140">
        <f>S264*H264</f>
        <v>0</v>
      </c>
      <c r="AR264" s="141" t="s">
        <v>311</v>
      </c>
      <c r="AT264" s="141" t="s">
        <v>212</v>
      </c>
      <c r="AU264" s="141" t="s">
        <v>81</v>
      </c>
      <c r="AY264" s="16" t="s">
        <v>210</v>
      </c>
      <c r="BE264" s="142">
        <f>IF(N264="základní",J264,0)</f>
        <v>0</v>
      </c>
      <c r="BF264" s="142">
        <f>IF(N264="snížená",J264,0)</f>
        <v>0</v>
      </c>
      <c r="BG264" s="142">
        <f>IF(N264="zákl. přenesená",J264,0)</f>
        <v>0</v>
      </c>
      <c r="BH264" s="142">
        <f>IF(N264="sníž. přenesená",J264,0)</f>
        <v>0</v>
      </c>
      <c r="BI264" s="142">
        <f>IF(N264="nulová",J264,0)</f>
        <v>0</v>
      </c>
      <c r="BJ264" s="16" t="s">
        <v>79</v>
      </c>
      <c r="BK264" s="142">
        <f>ROUND(I264*H264,2)</f>
        <v>0</v>
      </c>
      <c r="BL264" s="16" t="s">
        <v>311</v>
      </c>
      <c r="BM264" s="141" t="s">
        <v>3356</v>
      </c>
    </row>
    <row r="265" spans="2:47" s="1" customFormat="1" ht="19.2">
      <c r="B265" s="31"/>
      <c r="D265" s="143" t="s">
        <v>219</v>
      </c>
      <c r="F265" s="144" t="s">
        <v>3022</v>
      </c>
      <c r="I265" s="145"/>
      <c r="L265" s="31"/>
      <c r="M265" s="146"/>
      <c r="T265" s="52"/>
      <c r="AT265" s="16" t="s">
        <v>219</v>
      </c>
      <c r="AU265" s="16" t="s">
        <v>81</v>
      </c>
    </row>
    <row r="266" spans="2:47" s="1" customFormat="1" ht="10.2">
      <c r="B266" s="31"/>
      <c r="D266" s="147" t="s">
        <v>221</v>
      </c>
      <c r="F266" s="148" t="s">
        <v>3023</v>
      </c>
      <c r="I266" s="145"/>
      <c r="L266" s="31"/>
      <c r="M266" s="146"/>
      <c r="T266" s="52"/>
      <c r="AT266" s="16" t="s">
        <v>221</v>
      </c>
      <c r="AU266" s="16" t="s">
        <v>81</v>
      </c>
    </row>
    <row r="267" spans="2:51" s="12" customFormat="1" ht="10.2">
      <c r="B267" s="149"/>
      <c r="D267" s="143" t="s">
        <v>223</v>
      </c>
      <c r="E267" s="150" t="s">
        <v>19</v>
      </c>
      <c r="F267" s="151" t="s">
        <v>3357</v>
      </c>
      <c r="H267" s="152">
        <v>60.35</v>
      </c>
      <c r="I267" s="153"/>
      <c r="L267" s="149"/>
      <c r="M267" s="154"/>
      <c r="T267" s="155"/>
      <c r="AT267" s="150" t="s">
        <v>223</v>
      </c>
      <c r="AU267" s="150" t="s">
        <v>81</v>
      </c>
      <c r="AV267" s="12" t="s">
        <v>81</v>
      </c>
      <c r="AW267" s="12" t="s">
        <v>33</v>
      </c>
      <c r="AX267" s="12" t="s">
        <v>79</v>
      </c>
      <c r="AY267" s="150" t="s">
        <v>210</v>
      </c>
    </row>
    <row r="268" spans="2:65" s="1" customFormat="1" ht="21.75" customHeight="1">
      <c r="B268" s="31"/>
      <c r="C268" s="130" t="s">
        <v>466</v>
      </c>
      <c r="D268" s="130" t="s">
        <v>212</v>
      </c>
      <c r="E268" s="131" t="s">
        <v>738</v>
      </c>
      <c r="F268" s="132" t="s">
        <v>739</v>
      </c>
      <c r="G268" s="133" t="s">
        <v>229</v>
      </c>
      <c r="H268" s="134">
        <v>99.96</v>
      </c>
      <c r="I268" s="135"/>
      <c r="J268" s="136">
        <f>ROUND(I268*H268,2)</f>
        <v>0</v>
      </c>
      <c r="K268" s="132" t="s">
        <v>216</v>
      </c>
      <c r="L268" s="31"/>
      <c r="M268" s="137" t="s">
        <v>19</v>
      </c>
      <c r="N268" s="138" t="s">
        <v>43</v>
      </c>
      <c r="P268" s="139">
        <f>O268*H268</f>
        <v>0</v>
      </c>
      <c r="Q268" s="139">
        <v>0</v>
      </c>
      <c r="R268" s="139">
        <f>Q268*H268</f>
        <v>0</v>
      </c>
      <c r="S268" s="139">
        <v>0</v>
      </c>
      <c r="T268" s="140">
        <f>S268*H268</f>
        <v>0</v>
      </c>
      <c r="AR268" s="141" t="s">
        <v>311</v>
      </c>
      <c r="AT268" s="141" t="s">
        <v>212</v>
      </c>
      <c r="AU268" s="141" t="s">
        <v>81</v>
      </c>
      <c r="AY268" s="16" t="s">
        <v>210</v>
      </c>
      <c r="BE268" s="142">
        <f>IF(N268="základní",J268,0)</f>
        <v>0</v>
      </c>
      <c r="BF268" s="142">
        <f>IF(N268="snížená",J268,0)</f>
        <v>0</v>
      </c>
      <c r="BG268" s="142">
        <f>IF(N268="zákl. přenesená",J268,0)</f>
        <v>0</v>
      </c>
      <c r="BH268" s="142">
        <f>IF(N268="sníž. přenesená",J268,0)</f>
        <v>0</v>
      </c>
      <c r="BI268" s="142">
        <f>IF(N268="nulová",J268,0)</f>
        <v>0</v>
      </c>
      <c r="BJ268" s="16" t="s">
        <v>79</v>
      </c>
      <c r="BK268" s="142">
        <f>ROUND(I268*H268,2)</f>
        <v>0</v>
      </c>
      <c r="BL268" s="16" t="s">
        <v>311</v>
      </c>
      <c r="BM268" s="141" t="s">
        <v>3358</v>
      </c>
    </row>
    <row r="269" spans="2:47" s="1" customFormat="1" ht="28.8">
      <c r="B269" s="31"/>
      <c r="D269" s="143" t="s">
        <v>219</v>
      </c>
      <c r="F269" s="144" t="s">
        <v>741</v>
      </c>
      <c r="I269" s="145"/>
      <c r="L269" s="31"/>
      <c r="M269" s="146"/>
      <c r="T269" s="52"/>
      <c r="AT269" s="16" t="s">
        <v>219</v>
      </c>
      <c r="AU269" s="16" t="s">
        <v>81</v>
      </c>
    </row>
    <row r="270" spans="2:47" s="1" customFormat="1" ht="10.2">
      <c r="B270" s="31"/>
      <c r="D270" s="147" t="s">
        <v>221</v>
      </c>
      <c r="F270" s="148" t="s">
        <v>742</v>
      </c>
      <c r="I270" s="145"/>
      <c r="L270" s="31"/>
      <c r="M270" s="146"/>
      <c r="T270" s="52"/>
      <c r="AT270" s="16" t="s">
        <v>221</v>
      </c>
      <c r="AU270" s="16" t="s">
        <v>81</v>
      </c>
    </row>
    <row r="271" spans="2:51" s="12" customFormat="1" ht="10.2">
      <c r="B271" s="149"/>
      <c r="D271" s="143" t="s">
        <v>223</v>
      </c>
      <c r="E271" s="150" t="s">
        <v>19</v>
      </c>
      <c r="F271" s="151" t="s">
        <v>3359</v>
      </c>
      <c r="H271" s="152">
        <v>99.96</v>
      </c>
      <c r="I271" s="153"/>
      <c r="L271" s="149"/>
      <c r="M271" s="154"/>
      <c r="T271" s="155"/>
      <c r="AT271" s="150" t="s">
        <v>223</v>
      </c>
      <c r="AU271" s="150" t="s">
        <v>81</v>
      </c>
      <c r="AV271" s="12" t="s">
        <v>81</v>
      </c>
      <c r="AW271" s="12" t="s">
        <v>33</v>
      </c>
      <c r="AX271" s="12" t="s">
        <v>79</v>
      </c>
      <c r="AY271" s="150" t="s">
        <v>210</v>
      </c>
    </row>
    <row r="272" spans="2:65" s="1" customFormat="1" ht="21.75" customHeight="1">
      <c r="B272" s="31"/>
      <c r="C272" s="156" t="s">
        <v>469</v>
      </c>
      <c r="D272" s="156" t="s">
        <v>240</v>
      </c>
      <c r="E272" s="157" t="s">
        <v>745</v>
      </c>
      <c r="F272" s="158" t="s">
        <v>746</v>
      </c>
      <c r="G272" s="159" t="s">
        <v>229</v>
      </c>
      <c r="H272" s="160">
        <v>109.956</v>
      </c>
      <c r="I272" s="161"/>
      <c r="J272" s="162">
        <f>ROUND(I272*H272,2)</f>
        <v>0</v>
      </c>
      <c r="K272" s="158" t="s">
        <v>216</v>
      </c>
      <c r="L272" s="163"/>
      <c r="M272" s="164" t="s">
        <v>19</v>
      </c>
      <c r="N272" s="165" t="s">
        <v>43</v>
      </c>
      <c r="P272" s="139">
        <f>O272*H272</f>
        <v>0</v>
      </c>
      <c r="Q272" s="139">
        <v>0.0131</v>
      </c>
      <c r="R272" s="139">
        <f>Q272*H272</f>
        <v>1.4404236000000001</v>
      </c>
      <c r="S272" s="139">
        <v>0</v>
      </c>
      <c r="T272" s="140">
        <f>S272*H272</f>
        <v>0</v>
      </c>
      <c r="AR272" s="141" t="s">
        <v>405</v>
      </c>
      <c r="AT272" s="141" t="s">
        <v>240</v>
      </c>
      <c r="AU272" s="141" t="s">
        <v>81</v>
      </c>
      <c r="AY272" s="16" t="s">
        <v>210</v>
      </c>
      <c r="BE272" s="142">
        <f>IF(N272="základní",J272,0)</f>
        <v>0</v>
      </c>
      <c r="BF272" s="142">
        <f>IF(N272="snížená",J272,0)</f>
        <v>0</v>
      </c>
      <c r="BG272" s="142">
        <f>IF(N272="zákl. přenesená",J272,0)</f>
        <v>0</v>
      </c>
      <c r="BH272" s="142">
        <f>IF(N272="sníž. přenesená",J272,0)</f>
        <v>0</v>
      </c>
      <c r="BI272" s="142">
        <f>IF(N272="nulová",J272,0)</f>
        <v>0</v>
      </c>
      <c r="BJ272" s="16" t="s">
        <v>79</v>
      </c>
      <c r="BK272" s="142">
        <f>ROUND(I272*H272,2)</f>
        <v>0</v>
      </c>
      <c r="BL272" s="16" t="s">
        <v>311</v>
      </c>
      <c r="BM272" s="141" t="s">
        <v>3360</v>
      </c>
    </row>
    <row r="273" spans="2:47" s="1" customFormat="1" ht="10.2">
      <c r="B273" s="31"/>
      <c r="D273" s="143" t="s">
        <v>219</v>
      </c>
      <c r="F273" s="144" t="s">
        <v>746</v>
      </c>
      <c r="I273" s="145"/>
      <c r="L273" s="31"/>
      <c r="M273" s="146"/>
      <c r="T273" s="52"/>
      <c r="AT273" s="16" t="s">
        <v>219</v>
      </c>
      <c r="AU273" s="16" t="s">
        <v>81</v>
      </c>
    </row>
    <row r="274" spans="2:51" s="12" customFormat="1" ht="10.2">
      <c r="B274" s="149"/>
      <c r="D274" s="143" t="s">
        <v>223</v>
      </c>
      <c r="F274" s="151" t="s">
        <v>3361</v>
      </c>
      <c r="H274" s="152">
        <v>109.956</v>
      </c>
      <c r="I274" s="153"/>
      <c r="L274" s="149"/>
      <c r="M274" s="154"/>
      <c r="T274" s="155"/>
      <c r="AT274" s="150" t="s">
        <v>223</v>
      </c>
      <c r="AU274" s="150" t="s">
        <v>81</v>
      </c>
      <c r="AV274" s="12" t="s">
        <v>81</v>
      </c>
      <c r="AW274" s="12" t="s">
        <v>4</v>
      </c>
      <c r="AX274" s="12" t="s">
        <v>79</v>
      </c>
      <c r="AY274" s="150" t="s">
        <v>210</v>
      </c>
    </row>
    <row r="275" spans="2:63" s="11" customFormat="1" ht="22.8" customHeight="1">
      <c r="B275" s="118"/>
      <c r="D275" s="119" t="s">
        <v>71</v>
      </c>
      <c r="E275" s="128" t="s">
        <v>749</v>
      </c>
      <c r="F275" s="128" t="s">
        <v>750</v>
      </c>
      <c r="I275" s="121"/>
      <c r="J275" s="129">
        <f>BK275</f>
        <v>0</v>
      </c>
      <c r="L275" s="118"/>
      <c r="M275" s="123"/>
      <c r="P275" s="124">
        <f>SUM(P276:P299)</f>
        <v>0</v>
      </c>
      <c r="R275" s="124">
        <f>SUM(R276:R299)</f>
        <v>1.6247257599999998</v>
      </c>
      <c r="T275" s="125">
        <f>SUM(T276:T299)</f>
        <v>1.7025045</v>
      </c>
      <c r="AR275" s="119" t="s">
        <v>81</v>
      </c>
      <c r="AT275" s="126" t="s">
        <v>71</v>
      </c>
      <c r="AU275" s="126" t="s">
        <v>79</v>
      </c>
      <c r="AY275" s="119" t="s">
        <v>210</v>
      </c>
      <c r="BK275" s="127">
        <f>SUM(BK276:BK299)</f>
        <v>0</v>
      </c>
    </row>
    <row r="276" spans="2:65" s="1" customFormat="1" ht="24.15" customHeight="1">
      <c r="B276" s="31"/>
      <c r="C276" s="130" t="s">
        <v>477</v>
      </c>
      <c r="D276" s="130" t="s">
        <v>212</v>
      </c>
      <c r="E276" s="131" t="s">
        <v>798</v>
      </c>
      <c r="F276" s="132" t="s">
        <v>799</v>
      </c>
      <c r="G276" s="133" t="s">
        <v>229</v>
      </c>
      <c r="H276" s="134">
        <v>7.5</v>
      </c>
      <c r="I276" s="135"/>
      <c r="J276" s="136">
        <f>ROUND(I276*H276,2)</f>
        <v>0</v>
      </c>
      <c r="K276" s="132" t="s">
        <v>216</v>
      </c>
      <c r="L276" s="31"/>
      <c r="M276" s="137" t="s">
        <v>19</v>
      </c>
      <c r="N276" s="138" t="s">
        <v>43</v>
      </c>
      <c r="P276" s="139">
        <f>O276*H276</f>
        <v>0</v>
      </c>
      <c r="Q276" s="139">
        <v>0.0279</v>
      </c>
      <c r="R276" s="139">
        <f>Q276*H276</f>
        <v>0.20925000000000002</v>
      </c>
      <c r="S276" s="139">
        <v>0</v>
      </c>
      <c r="T276" s="140">
        <f>S276*H276</f>
        <v>0</v>
      </c>
      <c r="AR276" s="141" t="s">
        <v>311</v>
      </c>
      <c r="AT276" s="141" t="s">
        <v>212</v>
      </c>
      <c r="AU276" s="141" t="s">
        <v>81</v>
      </c>
      <c r="AY276" s="16" t="s">
        <v>210</v>
      </c>
      <c r="BE276" s="142">
        <f>IF(N276="základní",J276,0)</f>
        <v>0</v>
      </c>
      <c r="BF276" s="142">
        <f>IF(N276="snížená",J276,0)</f>
        <v>0</v>
      </c>
      <c r="BG276" s="142">
        <f>IF(N276="zákl. přenesená",J276,0)</f>
        <v>0</v>
      </c>
      <c r="BH276" s="142">
        <f>IF(N276="sníž. přenesená",J276,0)</f>
        <v>0</v>
      </c>
      <c r="BI276" s="142">
        <f>IF(N276="nulová",J276,0)</f>
        <v>0</v>
      </c>
      <c r="BJ276" s="16" t="s">
        <v>79</v>
      </c>
      <c r="BK276" s="142">
        <f>ROUND(I276*H276,2)</f>
        <v>0</v>
      </c>
      <c r="BL276" s="16" t="s">
        <v>311</v>
      </c>
      <c r="BM276" s="141" t="s">
        <v>3362</v>
      </c>
    </row>
    <row r="277" spans="2:47" s="1" customFormat="1" ht="38.4">
      <c r="B277" s="31"/>
      <c r="D277" s="143" t="s">
        <v>219</v>
      </c>
      <c r="F277" s="144" t="s">
        <v>801</v>
      </c>
      <c r="I277" s="145"/>
      <c r="L277" s="31"/>
      <c r="M277" s="146"/>
      <c r="T277" s="52"/>
      <c r="AT277" s="16" t="s">
        <v>219</v>
      </c>
      <c r="AU277" s="16" t="s">
        <v>81</v>
      </c>
    </row>
    <row r="278" spans="2:47" s="1" customFormat="1" ht="10.2">
      <c r="B278" s="31"/>
      <c r="D278" s="147" t="s">
        <v>221</v>
      </c>
      <c r="F278" s="148" t="s">
        <v>802</v>
      </c>
      <c r="I278" s="145"/>
      <c r="L278" s="31"/>
      <c r="M278" s="146"/>
      <c r="T278" s="52"/>
      <c r="AT278" s="16" t="s">
        <v>221</v>
      </c>
      <c r="AU278" s="16" t="s">
        <v>81</v>
      </c>
    </row>
    <row r="279" spans="2:47" s="1" customFormat="1" ht="19.2">
      <c r="B279" s="31"/>
      <c r="D279" s="143" t="s">
        <v>315</v>
      </c>
      <c r="F279" s="166" t="s">
        <v>803</v>
      </c>
      <c r="I279" s="145"/>
      <c r="L279" s="31"/>
      <c r="M279" s="146"/>
      <c r="T279" s="52"/>
      <c r="AT279" s="16" t="s">
        <v>315</v>
      </c>
      <c r="AU279" s="16" t="s">
        <v>81</v>
      </c>
    </row>
    <row r="280" spans="2:51" s="12" customFormat="1" ht="10.2">
      <c r="B280" s="149"/>
      <c r="D280" s="143" t="s">
        <v>223</v>
      </c>
      <c r="E280" s="150" t="s">
        <v>19</v>
      </c>
      <c r="F280" s="151" t="s">
        <v>3363</v>
      </c>
      <c r="H280" s="152">
        <v>7.5</v>
      </c>
      <c r="I280" s="153"/>
      <c r="L280" s="149"/>
      <c r="M280" s="154"/>
      <c r="T280" s="155"/>
      <c r="AT280" s="150" t="s">
        <v>223</v>
      </c>
      <c r="AU280" s="150" t="s">
        <v>81</v>
      </c>
      <c r="AV280" s="12" t="s">
        <v>81</v>
      </c>
      <c r="AW280" s="12" t="s">
        <v>33</v>
      </c>
      <c r="AX280" s="12" t="s">
        <v>79</v>
      </c>
      <c r="AY280" s="150" t="s">
        <v>210</v>
      </c>
    </row>
    <row r="281" spans="2:65" s="1" customFormat="1" ht="24.15" customHeight="1">
      <c r="B281" s="31"/>
      <c r="C281" s="130" t="s">
        <v>484</v>
      </c>
      <c r="D281" s="130" t="s">
        <v>212</v>
      </c>
      <c r="E281" s="131" t="s">
        <v>823</v>
      </c>
      <c r="F281" s="132" t="s">
        <v>824</v>
      </c>
      <c r="G281" s="133" t="s">
        <v>229</v>
      </c>
      <c r="H281" s="134">
        <v>77.15</v>
      </c>
      <c r="I281" s="135"/>
      <c r="J281" s="136">
        <f>ROUND(I281*H281,2)</f>
        <v>0</v>
      </c>
      <c r="K281" s="132" t="s">
        <v>216</v>
      </c>
      <c r="L281" s="31"/>
      <c r="M281" s="137" t="s">
        <v>19</v>
      </c>
      <c r="N281" s="138" t="s">
        <v>43</v>
      </c>
      <c r="P281" s="139">
        <f>O281*H281</f>
        <v>0</v>
      </c>
      <c r="Q281" s="139">
        <v>0.01807</v>
      </c>
      <c r="R281" s="139">
        <f>Q281*H281</f>
        <v>1.3941005</v>
      </c>
      <c r="S281" s="139">
        <v>0</v>
      </c>
      <c r="T281" s="140">
        <f>S281*H281</f>
        <v>0</v>
      </c>
      <c r="AR281" s="141" t="s">
        <v>311</v>
      </c>
      <c r="AT281" s="141" t="s">
        <v>212</v>
      </c>
      <c r="AU281" s="141" t="s">
        <v>81</v>
      </c>
      <c r="AY281" s="16" t="s">
        <v>210</v>
      </c>
      <c r="BE281" s="142">
        <f>IF(N281="základní",J281,0)</f>
        <v>0</v>
      </c>
      <c r="BF281" s="142">
        <f>IF(N281="snížená",J281,0)</f>
        <v>0</v>
      </c>
      <c r="BG281" s="142">
        <f>IF(N281="zákl. přenesená",J281,0)</f>
        <v>0</v>
      </c>
      <c r="BH281" s="142">
        <f>IF(N281="sníž. přenesená",J281,0)</f>
        <v>0</v>
      </c>
      <c r="BI281" s="142">
        <f>IF(N281="nulová",J281,0)</f>
        <v>0</v>
      </c>
      <c r="BJ281" s="16" t="s">
        <v>79</v>
      </c>
      <c r="BK281" s="142">
        <f>ROUND(I281*H281,2)</f>
        <v>0</v>
      </c>
      <c r="BL281" s="16" t="s">
        <v>311</v>
      </c>
      <c r="BM281" s="141" t="s">
        <v>3364</v>
      </c>
    </row>
    <row r="282" spans="2:47" s="1" customFormat="1" ht="28.8">
      <c r="B282" s="31"/>
      <c r="D282" s="143" t="s">
        <v>219</v>
      </c>
      <c r="F282" s="144" t="s">
        <v>826</v>
      </c>
      <c r="I282" s="145"/>
      <c r="L282" s="31"/>
      <c r="M282" s="146"/>
      <c r="T282" s="52"/>
      <c r="AT282" s="16" t="s">
        <v>219</v>
      </c>
      <c r="AU282" s="16" t="s">
        <v>81</v>
      </c>
    </row>
    <row r="283" spans="2:47" s="1" customFormat="1" ht="10.2">
      <c r="B283" s="31"/>
      <c r="D283" s="147" t="s">
        <v>221</v>
      </c>
      <c r="F283" s="148" t="s">
        <v>827</v>
      </c>
      <c r="I283" s="145"/>
      <c r="L283" s="31"/>
      <c r="M283" s="146"/>
      <c r="T283" s="52"/>
      <c r="AT283" s="16" t="s">
        <v>221</v>
      </c>
      <c r="AU283" s="16" t="s">
        <v>81</v>
      </c>
    </row>
    <row r="284" spans="2:51" s="12" customFormat="1" ht="10.2">
      <c r="B284" s="149"/>
      <c r="D284" s="143" t="s">
        <v>223</v>
      </c>
      <c r="E284" s="150" t="s">
        <v>19</v>
      </c>
      <c r="F284" s="151" t="s">
        <v>3365</v>
      </c>
      <c r="H284" s="152">
        <v>77.15</v>
      </c>
      <c r="I284" s="153"/>
      <c r="L284" s="149"/>
      <c r="M284" s="154"/>
      <c r="T284" s="155"/>
      <c r="AT284" s="150" t="s">
        <v>223</v>
      </c>
      <c r="AU284" s="150" t="s">
        <v>81</v>
      </c>
      <c r="AV284" s="12" t="s">
        <v>81</v>
      </c>
      <c r="AW284" s="12" t="s">
        <v>33</v>
      </c>
      <c r="AX284" s="12" t="s">
        <v>79</v>
      </c>
      <c r="AY284" s="150" t="s">
        <v>210</v>
      </c>
    </row>
    <row r="285" spans="2:65" s="1" customFormat="1" ht="16.5" customHeight="1">
      <c r="B285" s="31"/>
      <c r="C285" s="130" t="s">
        <v>491</v>
      </c>
      <c r="D285" s="130" t="s">
        <v>212</v>
      </c>
      <c r="E285" s="131" t="s">
        <v>831</v>
      </c>
      <c r="F285" s="132" t="s">
        <v>832</v>
      </c>
      <c r="G285" s="133" t="s">
        <v>229</v>
      </c>
      <c r="H285" s="134">
        <v>77.15</v>
      </c>
      <c r="I285" s="135"/>
      <c r="J285" s="136">
        <f>ROUND(I285*H285,2)</f>
        <v>0</v>
      </c>
      <c r="K285" s="132" t="s">
        <v>216</v>
      </c>
      <c r="L285" s="31"/>
      <c r="M285" s="137" t="s">
        <v>19</v>
      </c>
      <c r="N285" s="138" t="s">
        <v>43</v>
      </c>
      <c r="P285" s="139">
        <f>O285*H285</f>
        <v>0</v>
      </c>
      <c r="Q285" s="139">
        <v>0</v>
      </c>
      <c r="R285" s="139">
        <f>Q285*H285</f>
        <v>0</v>
      </c>
      <c r="S285" s="139">
        <v>0</v>
      </c>
      <c r="T285" s="140">
        <f>S285*H285</f>
        <v>0</v>
      </c>
      <c r="AR285" s="141" t="s">
        <v>311</v>
      </c>
      <c r="AT285" s="141" t="s">
        <v>212</v>
      </c>
      <c r="AU285" s="141" t="s">
        <v>81</v>
      </c>
      <c r="AY285" s="16" t="s">
        <v>210</v>
      </c>
      <c r="BE285" s="142">
        <f>IF(N285="základní",J285,0)</f>
        <v>0</v>
      </c>
      <c r="BF285" s="142">
        <f>IF(N285="snížená",J285,0)</f>
        <v>0</v>
      </c>
      <c r="BG285" s="142">
        <f>IF(N285="zákl. přenesená",J285,0)</f>
        <v>0</v>
      </c>
      <c r="BH285" s="142">
        <f>IF(N285="sníž. přenesená",J285,0)</f>
        <v>0</v>
      </c>
      <c r="BI285" s="142">
        <f>IF(N285="nulová",J285,0)</f>
        <v>0</v>
      </c>
      <c r="BJ285" s="16" t="s">
        <v>79</v>
      </c>
      <c r="BK285" s="142">
        <f>ROUND(I285*H285,2)</f>
        <v>0</v>
      </c>
      <c r="BL285" s="16" t="s">
        <v>311</v>
      </c>
      <c r="BM285" s="141" t="s">
        <v>3366</v>
      </c>
    </row>
    <row r="286" spans="2:47" s="1" customFormat="1" ht="28.8">
      <c r="B286" s="31"/>
      <c r="D286" s="143" t="s">
        <v>219</v>
      </c>
      <c r="F286" s="144" t="s">
        <v>834</v>
      </c>
      <c r="I286" s="145"/>
      <c r="L286" s="31"/>
      <c r="M286" s="146"/>
      <c r="T286" s="52"/>
      <c r="AT286" s="16" t="s">
        <v>219</v>
      </c>
      <c r="AU286" s="16" t="s">
        <v>81</v>
      </c>
    </row>
    <row r="287" spans="2:47" s="1" customFormat="1" ht="10.2">
      <c r="B287" s="31"/>
      <c r="D287" s="147" t="s">
        <v>221</v>
      </c>
      <c r="F287" s="148" t="s">
        <v>835</v>
      </c>
      <c r="I287" s="145"/>
      <c r="L287" s="31"/>
      <c r="M287" s="146"/>
      <c r="T287" s="52"/>
      <c r="AT287" s="16" t="s">
        <v>221</v>
      </c>
      <c r="AU287" s="16" t="s">
        <v>81</v>
      </c>
    </row>
    <row r="288" spans="2:65" s="1" customFormat="1" ht="24.15" customHeight="1">
      <c r="B288" s="31"/>
      <c r="C288" s="156" t="s">
        <v>496</v>
      </c>
      <c r="D288" s="156" t="s">
        <v>240</v>
      </c>
      <c r="E288" s="157" t="s">
        <v>837</v>
      </c>
      <c r="F288" s="158" t="s">
        <v>838</v>
      </c>
      <c r="G288" s="159" t="s">
        <v>229</v>
      </c>
      <c r="H288" s="160">
        <v>86.678</v>
      </c>
      <c r="I288" s="161"/>
      <c r="J288" s="162">
        <f>ROUND(I288*H288,2)</f>
        <v>0</v>
      </c>
      <c r="K288" s="158" t="s">
        <v>216</v>
      </c>
      <c r="L288" s="163"/>
      <c r="M288" s="164" t="s">
        <v>19</v>
      </c>
      <c r="N288" s="165" t="s">
        <v>43</v>
      </c>
      <c r="P288" s="139">
        <f>O288*H288</f>
        <v>0</v>
      </c>
      <c r="Q288" s="139">
        <v>0.00017</v>
      </c>
      <c r="R288" s="139">
        <f>Q288*H288</f>
        <v>0.01473526</v>
      </c>
      <c r="S288" s="139">
        <v>0</v>
      </c>
      <c r="T288" s="140">
        <f>S288*H288</f>
        <v>0</v>
      </c>
      <c r="AR288" s="141" t="s">
        <v>405</v>
      </c>
      <c r="AT288" s="141" t="s">
        <v>240</v>
      </c>
      <c r="AU288" s="141" t="s">
        <v>81</v>
      </c>
      <c r="AY288" s="16" t="s">
        <v>210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16" t="s">
        <v>79</v>
      </c>
      <c r="BK288" s="142">
        <f>ROUND(I288*H288,2)</f>
        <v>0</v>
      </c>
      <c r="BL288" s="16" t="s">
        <v>311</v>
      </c>
      <c r="BM288" s="141" t="s">
        <v>3367</v>
      </c>
    </row>
    <row r="289" spans="2:47" s="1" customFormat="1" ht="10.2">
      <c r="B289" s="31"/>
      <c r="D289" s="143" t="s">
        <v>219</v>
      </c>
      <c r="F289" s="144" t="s">
        <v>838</v>
      </c>
      <c r="I289" s="145"/>
      <c r="L289" s="31"/>
      <c r="M289" s="146"/>
      <c r="T289" s="52"/>
      <c r="AT289" s="16" t="s">
        <v>219</v>
      </c>
      <c r="AU289" s="16" t="s">
        <v>81</v>
      </c>
    </row>
    <row r="290" spans="2:51" s="12" customFormat="1" ht="10.2">
      <c r="B290" s="149"/>
      <c r="D290" s="143" t="s">
        <v>223</v>
      </c>
      <c r="F290" s="151" t="s">
        <v>3368</v>
      </c>
      <c r="H290" s="152">
        <v>86.678</v>
      </c>
      <c r="I290" s="153"/>
      <c r="L290" s="149"/>
      <c r="M290" s="154"/>
      <c r="T290" s="155"/>
      <c r="AT290" s="150" t="s">
        <v>223</v>
      </c>
      <c r="AU290" s="150" t="s">
        <v>81</v>
      </c>
      <c r="AV290" s="12" t="s">
        <v>81</v>
      </c>
      <c r="AW290" s="12" t="s">
        <v>4</v>
      </c>
      <c r="AX290" s="12" t="s">
        <v>79</v>
      </c>
      <c r="AY290" s="150" t="s">
        <v>210</v>
      </c>
    </row>
    <row r="291" spans="2:65" s="1" customFormat="1" ht="24.15" customHeight="1">
      <c r="B291" s="31"/>
      <c r="C291" s="130" t="s">
        <v>500</v>
      </c>
      <c r="D291" s="130" t="s">
        <v>212</v>
      </c>
      <c r="E291" s="131" t="s">
        <v>842</v>
      </c>
      <c r="F291" s="132" t="s">
        <v>843</v>
      </c>
      <c r="G291" s="133" t="s">
        <v>229</v>
      </c>
      <c r="H291" s="134">
        <v>95.325</v>
      </c>
      <c r="I291" s="135"/>
      <c r="J291" s="136">
        <f>ROUND(I291*H291,2)</f>
        <v>0</v>
      </c>
      <c r="K291" s="132" t="s">
        <v>216</v>
      </c>
      <c r="L291" s="31"/>
      <c r="M291" s="137" t="s">
        <v>19</v>
      </c>
      <c r="N291" s="138" t="s">
        <v>43</v>
      </c>
      <c r="P291" s="139">
        <f>O291*H291</f>
        <v>0</v>
      </c>
      <c r="Q291" s="139">
        <v>0</v>
      </c>
      <c r="R291" s="139">
        <f>Q291*H291</f>
        <v>0</v>
      </c>
      <c r="S291" s="139">
        <v>0.01786</v>
      </c>
      <c r="T291" s="140">
        <f>S291*H291</f>
        <v>1.7025045</v>
      </c>
      <c r="AR291" s="141" t="s">
        <v>311</v>
      </c>
      <c r="AT291" s="141" t="s">
        <v>212</v>
      </c>
      <c r="AU291" s="141" t="s">
        <v>81</v>
      </c>
      <c r="AY291" s="16" t="s">
        <v>210</v>
      </c>
      <c r="BE291" s="142">
        <f>IF(N291="základní",J291,0)</f>
        <v>0</v>
      </c>
      <c r="BF291" s="142">
        <f>IF(N291="snížená",J291,0)</f>
        <v>0</v>
      </c>
      <c r="BG291" s="142">
        <f>IF(N291="zákl. přenesená",J291,0)</f>
        <v>0</v>
      </c>
      <c r="BH291" s="142">
        <f>IF(N291="sníž. přenesená",J291,0)</f>
        <v>0</v>
      </c>
      <c r="BI291" s="142">
        <f>IF(N291="nulová",J291,0)</f>
        <v>0</v>
      </c>
      <c r="BJ291" s="16" t="s">
        <v>79</v>
      </c>
      <c r="BK291" s="142">
        <f>ROUND(I291*H291,2)</f>
        <v>0</v>
      </c>
      <c r="BL291" s="16" t="s">
        <v>311</v>
      </c>
      <c r="BM291" s="141" t="s">
        <v>3369</v>
      </c>
    </row>
    <row r="292" spans="2:47" s="1" customFormat="1" ht="28.8">
      <c r="B292" s="31"/>
      <c r="D292" s="143" t="s">
        <v>219</v>
      </c>
      <c r="F292" s="144" t="s">
        <v>845</v>
      </c>
      <c r="I292" s="145"/>
      <c r="L292" s="31"/>
      <c r="M292" s="146"/>
      <c r="T292" s="52"/>
      <c r="AT292" s="16" t="s">
        <v>219</v>
      </c>
      <c r="AU292" s="16" t="s">
        <v>81</v>
      </c>
    </row>
    <row r="293" spans="2:47" s="1" customFormat="1" ht="10.2">
      <c r="B293" s="31"/>
      <c r="D293" s="147" t="s">
        <v>221</v>
      </c>
      <c r="F293" s="148" t="s">
        <v>846</v>
      </c>
      <c r="I293" s="145"/>
      <c r="L293" s="31"/>
      <c r="M293" s="146"/>
      <c r="T293" s="52"/>
      <c r="AT293" s="16" t="s">
        <v>221</v>
      </c>
      <c r="AU293" s="16" t="s">
        <v>81</v>
      </c>
    </row>
    <row r="294" spans="2:51" s="12" customFormat="1" ht="10.2">
      <c r="B294" s="149"/>
      <c r="D294" s="143" t="s">
        <v>223</v>
      </c>
      <c r="E294" s="150" t="s">
        <v>19</v>
      </c>
      <c r="F294" s="151" t="s">
        <v>3370</v>
      </c>
      <c r="H294" s="152">
        <v>95.325</v>
      </c>
      <c r="I294" s="153"/>
      <c r="L294" s="149"/>
      <c r="M294" s="154"/>
      <c r="T294" s="155"/>
      <c r="AT294" s="150" t="s">
        <v>223</v>
      </c>
      <c r="AU294" s="150" t="s">
        <v>81</v>
      </c>
      <c r="AV294" s="12" t="s">
        <v>81</v>
      </c>
      <c r="AW294" s="12" t="s">
        <v>33</v>
      </c>
      <c r="AX294" s="12" t="s">
        <v>79</v>
      </c>
      <c r="AY294" s="150" t="s">
        <v>210</v>
      </c>
    </row>
    <row r="295" spans="2:65" s="1" customFormat="1" ht="33" customHeight="1">
      <c r="B295" s="31"/>
      <c r="C295" s="130" t="s">
        <v>504</v>
      </c>
      <c r="D295" s="130" t="s">
        <v>212</v>
      </c>
      <c r="E295" s="131" t="s">
        <v>850</v>
      </c>
      <c r="F295" s="132" t="s">
        <v>851</v>
      </c>
      <c r="G295" s="133" t="s">
        <v>297</v>
      </c>
      <c r="H295" s="134">
        <v>1</v>
      </c>
      <c r="I295" s="135"/>
      <c r="J295" s="136">
        <f>ROUND(I295*H295,2)</f>
        <v>0</v>
      </c>
      <c r="K295" s="132" t="s">
        <v>216</v>
      </c>
      <c r="L295" s="31"/>
      <c r="M295" s="137" t="s">
        <v>19</v>
      </c>
      <c r="N295" s="138" t="s">
        <v>43</v>
      </c>
      <c r="P295" s="139">
        <f>O295*H295</f>
        <v>0</v>
      </c>
      <c r="Q295" s="139">
        <v>0.00044</v>
      </c>
      <c r="R295" s="139">
        <f>Q295*H295</f>
        <v>0.00044</v>
      </c>
      <c r="S295" s="139">
        <v>0</v>
      </c>
      <c r="T295" s="140">
        <f>S295*H295</f>
        <v>0</v>
      </c>
      <c r="AR295" s="141" t="s">
        <v>311</v>
      </c>
      <c r="AT295" s="141" t="s">
        <v>212</v>
      </c>
      <c r="AU295" s="141" t="s">
        <v>81</v>
      </c>
      <c r="AY295" s="16" t="s">
        <v>210</v>
      </c>
      <c r="BE295" s="142">
        <f>IF(N295="základní",J295,0)</f>
        <v>0</v>
      </c>
      <c r="BF295" s="142">
        <f>IF(N295="snížená",J295,0)</f>
        <v>0</v>
      </c>
      <c r="BG295" s="142">
        <f>IF(N295="zákl. přenesená",J295,0)</f>
        <v>0</v>
      </c>
      <c r="BH295" s="142">
        <f>IF(N295="sníž. přenesená",J295,0)</f>
        <v>0</v>
      </c>
      <c r="BI295" s="142">
        <f>IF(N295="nulová",J295,0)</f>
        <v>0</v>
      </c>
      <c r="BJ295" s="16" t="s">
        <v>79</v>
      </c>
      <c r="BK295" s="142">
        <f>ROUND(I295*H295,2)</f>
        <v>0</v>
      </c>
      <c r="BL295" s="16" t="s">
        <v>311</v>
      </c>
      <c r="BM295" s="141" t="s">
        <v>3371</v>
      </c>
    </row>
    <row r="296" spans="2:47" s="1" customFormat="1" ht="28.8">
      <c r="B296" s="31"/>
      <c r="D296" s="143" t="s">
        <v>219</v>
      </c>
      <c r="F296" s="144" t="s">
        <v>853</v>
      </c>
      <c r="I296" s="145"/>
      <c r="L296" s="31"/>
      <c r="M296" s="146"/>
      <c r="T296" s="52"/>
      <c r="AT296" s="16" t="s">
        <v>219</v>
      </c>
      <c r="AU296" s="16" t="s">
        <v>81</v>
      </c>
    </row>
    <row r="297" spans="2:47" s="1" customFormat="1" ht="10.2">
      <c r="B297" s="31"/>
      <c r="D297" s="147" t="s">
        <v>221</v>
      </c>
      <c r="F297" s="148" t="s">
        <v>854</v>
      </c>
      <c r="I297" s="145"/>
      <c r="L297" s="31"/>
      <c r="M297" s="146"/>
      <c r="T297" s="52"/>
      <c r="AT297" s="16" t="s">
        <v>221</v>
      </c>
      <c r="AU297" s="16" t="s">
        <v>81</v>
      </c>
    </row>
    <row r="298" spans="2:65" s="1" customFormat="1" ht="24.15" customHeight="1">
      <c r="B298" s="31"/>
      <c r="C298" s="156" t="s">
        <v>510</v>
      </c>
      <c r="D298" s="156" t="s">
        <v>240</v>
      </c>
      <c r="E298" s="157" t="s">
        <v>856</v>
      </c>
      <c r="F298" s="158" t="s">
        <v>857</v>
      </c>
      <c r="G298" s="159" t="s">
        <v>297</v>
      </c>
      <c r="H298" s="160">
        <v>1</v>
      </c>
      <c r="I298" s="161"/>
      <c r="J298" s="162">
        <f>ROUND(I298*H298,2)</f>
        <v>0</v>
      </c>
      <c r="K298" s="158" t="s">
        <v>216</v>
      </c>
      <c r="L298" s="163"/>
      <c r="M298" s="164" t="s">
        <v>19</v>
      </c>
      <c r="N298" s="165" t="s">
        <v>43</v>
      </c>
      <c r="P298" s="139">
        <f>O298*H298</f>
        <v>0</v>
      </c>
      <c r="Q298" s="139">
        <v>0.0062</v>
      </c>
      <c r="R298" s="139">
        <f>Q298*H298</f>
        <v>0.0062</v>
      </c>
      <c r="S298" s="139">
        <v>0</v>
      </c>
      <c r="T298" s="140">
        <f>S298*H298</f>
        <v>0</v>
      </c>
      <c r="AR298" s="141" t="s">
        <v>405</v>
      </c>
      <c r="AT298" s="141" t="s">
        <v>240</v>
      </c>
      <c r="AU298" s="141" t="s">
        <v>81</v>
      </c>
      <c r="AY298" s="16" t="s">
        <v>210</v>
      </c>
      <c r="BE298" s="142">
        <f>IF(N298="základní",J298,0)</f>
        <v>0</v>
      </c>
      <c r="BF298" s="142">
        <f>IF(N298="snížená",J298,0)</f>
        <v>0</v>
      </c>
      <c r="BG298" s="142">
        <f>IF(N298="zákl. přenesená",J298,0)</f>
        <v>0</v>
      </c>
      <c r="BH298" s="142">
        <f>IF(N298="sníž. přenesená",J298,0)</f>
        <v>0</v>
      </c>
      <c r="BI298" s="142">
        <f>IF(N298="nulová",J298,0)</f>
        <v>0</v>
      </c>
      <c r="BJ298" s="16" t="s">
        <v>79</v>
      </c>
      <c r="BK298" s="142">
        <f>ROUND(I298*H298,2)</f>
        <v>0</v>
      </c>
      <c r="BL298" s="16" t="s">
        <v>311</v>
      </c>
      <c r="BM298" s="141" t="s">
        <v>3372</v>
      </c>
    </row>
    <row r="299" spans="2:47" s="1" customFormat="1" ht="19.2">
      <c r="B299" s="31"/>
      <c r="D299" s="143" t="s">
        <v>219</v>
      </c>
      <c r="F299" s="144" t="s">
        <v>857</v>
      </c>
      <c r="I299" s="145"/>
      <c r="L299" s="31"/>
      <c r="M299" s="146"/>
      <c r="T299" s="52"/>
      <c r="AT299" s="16" t="s">
        <v>219</v>
      </c>
      <c r="AU299" s="16" t="s">
        <v>81</v>
      </c>
    </row>
    <row r="300" spans="2:63" s="11" customFormat="1" ht="22.8" customHeight="1">
      <c r="B300" s="118"/>
      <c r="D300" s="119" t="s">
        <v>71</v>
      </c>
      <c r="E300" s="128" t="s">
        <v>921</v>
      </c>
      <c r="F300" s="128" t="s">
        <v>922</v>
      </c>
      <c r="I300" s="121"/>
      <c r="J300" s="129">
        <f>BK300</f>
        <v>0</v>
      </c>
      <c r="L300" s="118"/>
      <c r="M300" s="123"/>
      <c r="P300" s="124">
        <f>SUM(P301:P350)</f>
        <v>0</v>
      </c>
      <c r="R300" s="124">
        <f>SUM(R301:R350)</f>
        <v>0.377544</v>
      </c>
      <c r="T300" s="125">
        <f>SUM(T301:T350)</f>
        <v>0</v>
      </c>
      <c r="AR300" s="119" t="s">
        <v>81</v>
      </c>
      <c r="AT300" s="126" t="s">
        <v>71</v>
      </c>
      <c r="AU300" s="126" t="s">
        <v>79</v>
      </c>
      <c r="AY300" s="119" t="s">
        <v>210</v>
      </c>
      <c r="BK300" s="127">
        <f>SUM(BK301:BK350)</f>
        <v>0</v>
      </c>
    </row>
    <row r="301" spans="2:65" s="1" customFormat="1" ht="16.5" customHeight="1">
      <c r="B301" s="31"/>
      <c r="C301" s="130" t="s">
        <v>516</v>
      </c>
      <c r="D301" s="130" t="s">
        <v>212</v>
      </c>
      <c r="E301" s="131" t="s">
        <v>939</v>
      </c>
      <c r="F301" s="132" t="s">
        <v>940</v>
      </c>
      <c r="G301" s="133" t="s">
        <v>269</v>
      </c>
      <c r="H301" s="134">
        <v>117.2</v>
      </c>
      <c r="I301" s="135"/>
      <c r="J301" s="136">
        <f>ROUND(I301*H301,2)</f>
        <v>0</v>
      </c>
      <c r="K301" s="132" t="s">
        <v>19</v>
      </c>
      <c r="L301" s="31"/>
      <c r="M301" s="137" t="s">
        <v>19</v>
      </c>
      <c r="N301" s="138" t="s">
        <v>43</v>
      </c>
      <c r="P301" s="139">
        <f>O301*H301</f>
        <v>0</v>
      </c>
      <c r="Q301" s="139">
        <v>0.00218</v>
      </c>
      <c r="R301" s="139">
        <f>Q301*H301</f>
        <v>0.255496</v>
      </c>
      <c r="S301" s="139">
        <v>0</v>
      </c>
      <c r="T301" s="140">
        <f>S301*H301</f>
        <v>0</v>
      </c>
      <c r="AR301" s="141" t="s">
        <v>311</v>
      </c>
      <c r="AT301" s="141" t="s">
        <v>212</v>
      </c>
      <c r="AU301" s="141" t="s">
        <v>81</v>
      </c>
      <c r="AY301" s="16" t="s">
        <v>210</v>
      </c>
      <c r="BE301" s="142">
        <f>IF(N301="základní",J301,0)</f>
        <v>0</v>
      </c>
      <c r="BF301" s="142">
        <f>IF(N301="snížená",J301,0)</f>
        <v>0</v>
      </c>
      <c r="BG301" s="142">
        <f>IF(N301="zákl. přenesená",J301,0)</f>
        <v>0</v>
      </c>
      <c r="BH301" s="142">
        <f>IF(N301="sníž. přenesená",J301,0)</f>
        <v>0</v>
      </c>
      <c r="BI301" s="142">
        <f>IF(N301="nulová",J301,0)</f>
        <v>0</v>
      </c>
      <c r="BJ301" s="16" t="s">
        <v>79</v>
      </c>
      <c r="BK301" s="142">
        <f>ROUND(I301*H301,2)</f>
        <v>0</v>
      </c>
      <c r="BL301" s="16" t="s">
        <v>311</v>
      </c>
      <c r="BM301" s="141" t="s">
        <v>3373</v>
      </c>
    </row>
    <row r="302" spans="2:47" s="1" customFormat="1" ht="10.2">
      <c r="B302" s="31"/>
      <c r="D302" s="143" t="s">
        <v>219</v>
      </c>
      <c r="F302" s="144" t="s">
        <v>940</v>
      </c>
      <c r="I302" s="145"/>
      <c r="L302" s="31"/>
      <c r="M302" s="146"/>
      <c r="T302" s="52"/>
      <c r="AT302" s="16" t="s">
        <v>219</v>
      </c>
      <c r="AU302" s="16" t="s">
        <v>81</v>
      </c>
    </row>
    <row r="303" spans="2:65" s="1" customFormat="1" ht="16.5" customHeight="1">
      <c r="B303" s="31"/>
      <c r="C303" s="130" t="s">
        <v>521</v>
      </c>
      <c r="D303" s="130" t="s">
        <v>212</v>
      </c>
      <c r="E303" s="131" t="s">
        <v>943</v>
      </c>
      <c r="F303" s="132" t="s">
        <v>944</v>
      </c>
      <c r="G303" s="133" t="s">
        <v>269</v>
      </c>
      <c r="H303" s="134">
        <v>38.2</v>
      </c>
      <c r="I303" s="135"/>
      <c r="J303" s="136">
        <f>ROUND(I303*H303,2)</f>
        <v>0</v>
      </c>
      <c r="K303" s="132" t="s">
        <v>19</v>
      </c>
      <c r="L303" s="31"/>
      <c r="M303" s="137" t="s">
        <v>19</v>
      </c>
      <c r="N303" s="138" t="s">
        <v>43</v>
      </c>
      <c r="P303" s="139">
        <f>O303*H303</f>
        <v>0</v>
      </c>
      <c r="Q303" s="139">
        <v>0</v>
      </c>
      <c r="R303" s="139">
        <f>Q303*H303</f>
        <v>0</v>
      </c>
      <c r="S303" s="139">
        <v>0</v>
      </c>
      <c r="T303" s="140">
        <f>S303*H303</f>
        <v>0</v>
      </c>
      <c r="AR303" s="141" t="s">
        <v>311</v>
      </c>
      <c r="AT303" s="141" t="s">
        <v>212</v>
      </c>
      <c r="AU303" s="141" t="s">
        <v>81</v>
      </c>
      <c r="AY303" s="16" t="s">
        <v>210</v>
      </c>
      <c r="BE303" s="142">
        <f>IF(N303="základní",J303,0)</f>
        <v>0</v>
      </c>
      <c r="BF303" s="142">
        <f>IF(N303="snížená",J303,0)</f>
        <v>0</v>
      </c>
      <c r="BG303" s="142">
        <f>IF(N303="zákl. přenesená",J303,0)</f>
        <v>0</v>
      </c>
      <c r="BH303" s="142">
        <f>IF(N303="sníž. přenesená",J303,0)</f>
        <v>0</v>
      </c>
      <c r="BI303" s="142">
        <f>IF(N303="nulová",J303,0)</f>
        <v>0</v>
      </c>
      <c r="BJ303" s="16" t="s">
        <v>79</v>
      </c>
      <c r="BK303" s="142">
        <f>ROUND(I303*H303,2)</f>
        <v>0</v>
      </c>
      <c r="BL303" s="16" t="s">
        <v>311</v>
      </c>
      <c r="BM303" s="141" t="s">
        <v>3374</v>
      </c>
    </row>
    <row r="304" spans="2:47" s="1" customFormat="1" ht="10.2">
      <c r="B304" s="31"/>
      <c r="D304" s="143" t="s">
        <v>219</v>
      </c>
      <c r="F304" s="144" t="s">
        <v>944</v>
      </c>
      <c r="I304" s="145"/>
      <c r="L304" s="31"/>
      <c r="M304" s="146"/>
      <c r="T304" s="52"/>
      <c r="AT304" s="16" t="s">
        <v>219</v>
      </c>
      <c r="AU304" s="16" t="s">
        <v>81</v>
      </c>
    </row>
    <row r="305" spans="2:65" s="1" customFormat="1" ht="16.5" customHeight="1">
      <c r="B305" s="31"/>
      <c r="C305" s="130" t="s">
        <v>529</v>
      </c>
      <c r="D305" s="130" t="s">
        <v>212</v>
      </c>
      <c r="E305" s="131" t="s">
        <v>947</v>
      </c>
      <c r="F305" s="132" t="s">
        <v>948</v>
      </c>
      <c r="G305" s="133" t="s">
        <v>269</v>
      </c>
      <c r="H305" s="134">
        <v>60.9</v>
      </c>
      <c r="I305" s="135"/>
      <c r="J305" s="136">
        <f>ROUND(I305*H305,2)</f>
        <v>0</v>
      </c>
      <c r="K305" s="132" t="s">
        <v>19</v>
      </c>
      <c r="L305" s="31"/>
      <c r="M305" s="137" t="s">
        <v>19</v>
      </c>
      <c r="N305" s="138" t="s">
        <v>43</v>
      </c>
      <c r="P305" s="139">
        <f>O305*H305</f>
        <v>0</v>
      </c>
      <c r="Q305" s="139">
        <v>0</v>
      </c>
      <c r="R305" s="139">
        <f>Q305*H305</f>
        <v>0</v>
      </c>
      <c r="S305" s="139">
        <v>0</v>
      </c>
      <c r="T305" s="140">
        <f>S305*H305</f>
        <v>0</v>
      </c>
      <c r="AR305" s="141" t="s">
        <v>311</v>
      </c>
      <c r="AT305" s="141" t="s">
        <v>212</v>
      </c>
      <c r="AU305" s="141" t="s">
        <v>81</v>
      </c>
      <c r="AY305" s="16" t="s">
        <v>210</v>
      </c>
      <c r="BE305" s="142">
        <f>IF(N305="základní",J305,0)</f>
        <v>0</v>
      </c>
      <c r="BF305" s="142">
        <f>IF(N305="snížená",J305,0)</f>
        <v>0</v>
      </c>
      <c r="BG305" s="142">
        <f>IF(N305="zákl. přenesená",J305,0)</f>
        <v>0</v>
      </c>
      <c r="BH305" s="142">
        <f>IF(N305="sníž. přenesená",J305,0)</f>
        <v>0</v>
      </c>
      <c r="BI305" s="142">
        <f>IF(N305="nulová",J305,0)</f>
        <v>0</v>
      </c>
      <c r="BJ305" s="16" t="s">
        <v>79</v>
      </c>
      <c r="BK305" s="142">
        <f>ROUND(I305*H305,2)</f>
        <v>0</v>
      </c>
      <c r="BL305" s="16" t="s">
        <v>311</v>
      </c>
      <c r="BM305" s="141" t="s">
        <v>3375</v>
      </c>
    </row>
    <row r="306" spans="2:47" s="1" customFormat="1" ht="10.2">
      <c r="B306" s="31"/>
      <c r="D306" s="143" t="s">
        <v>219</v>
      </c>
      <c r="F306" s="144" t="s">
        <v>948</v>
      </c>
      <c r="I306" s="145"/>
      <c r="L306" s="31"/>
      <c r="M306" s="146"/>
      <c r="T306" s="52"/>
      <c r="AT306" s="16" t="s">
        <v>219</v>
      </c>
      <c r="AU306" s="16" t="s">
        <v>81</v>
      </c>
    </row>
    <row r="307" spans="2:65" s="1" customFormat="1" ht="16.5" customHeight="1">
      <c r="B307" s="31"/>
      <c r="C307" s="130" t="s">
        <v>536</v>
      </c>
      <c r="D307" s="130" t="s">
        <v>212</v>
      </c>
      <c r="E307" s="131" t="s">
        <v>951</v>
      </c>
      <c r="F307" s="132" t="s">
        <v>952</v>
      </c>
      <c r="G307" s="133" t="s">
        <v>269</v>
      </c>
      <c r="H307" s="134">
        <v>162.1</v>
      </c>
      <c r="I307" s="135"/>
      <c r="J307" s="136">
        <f>ROUND(I307*H307,2)</f>
        <v>0</v>
      </c>
      <c r="K307" s="132" t="s">
        <v>19</v>
      </c>
      <c r="L307" s="31"/>
      <c r="M307" s="137" t="s">
        <v>19</v>
      </c>
      <c r="N307" s="138" t="s">
        <v>43</v>
      </c>
      <c r="P307" s="139">
        <f>O307*H307</f>
        <v>0</v>
      </c>
      <c r="Q307" s="139">
        <v>0</v>
      </c>
      <c r="R307" s="139">
        <f>Q307*H307</f>
        <v>0</v>
      </c>
      <c r="S307" s="139">
        <v>0</v>
      </c>
      <c r="T307" s="140">
        <f>S307*H307</f>
        <v>0</v>
      </c>
      <c r="AR307" s="141" t="s">
        <v>311</v>
      </c>
      <c r="AT307" s="141" t="s">
        <v>212</v>
      </c>
      <c r="AU307" s="141" t="s">
        <v>81</v>
      </c>
      <c r="AY307" s="16" t="s">
        <v>210</v>
      </c>
      <c r="BE307" s="142">
        <f>IF(N307="základní",J307,0)</f>
        <v>0</v>
      </c>
      <c r="BF307" s="142">
        <f>IF(N307="snížená",J307,0)</f>
        <v>0</v>
      </c>
      <c r="BG307" s="142">
        <f>IF(N307="zákl. přenesená",J307,0)</f>
        <v>0</v>
      </c>
      <c r="BH307" s="142">
        <f>IF(N307="sníž. přenesená",J307,0)</f>
        <v>0</v>
      </c>
      <c r="BI307" s="142">
        <f>IF(N307="nulová",J307,0)</f>
        <v>0</v>
      </c>
      <c r="BJ307" s="16" t="s">
        <v>79</v>
      </c>
      <c r="BK307" s="142">
        <f>ROUND(I307*H307,2)</f>
        <v>0</v>
      </c>
      <c r="BL307" s="16" t="s">
        <v>311</v>
      </c>
      <c r="BM307" s="141" t="s">
        <v>3376</v>
      </c>
    </row>
    <row r="308" spans="2:47" s="1" customFormat="1" ht="10.2">
      <c r="B308" s="31"/>
      <c r="D308" s="143" t="s">
        <v>219</v>
      </c>
      <c r="F308" s="144" t="s">
        <v>952</v>
      </c>
      <c r="I308" s="145"/>
      <c r="L308" s="31"/>
      <c r="M308" s="146"/>
      <c r="T308" s="52"/>
      <c r="AT308" s="16" t="s">
        <v>219</v>
      </c>
      <c r="AU308" s="16" t="s">
        <v>81</v>
      </c>
    </row>
    <row r="309" spans="2:65" s="1" customFormat="1" ht="16.5" customHeight="1">
      <c r="B309" s="31"/>
      <c r="C309" s="130" t="s">
        <v>541</v>
      </c>
      <c r="D309" s="130" t="s">
        <v>212</v>
      </c>
      <c r="E309" s="131" t="s">
        <v>955</v>
      </c>
      <c r="F309" s="132" t="s">
        <v>956</v>
      </c>
      <c r="G309" s="133" t="s">
        <v>269</v>
      </c>
      <c r="H309" s="134">
        <v>12.6</v>
      </c>
      <c r="I309" s="135"/>
      <c r="J309" s="136">
        <f>ROUND(I309*H309,2)</f>
        <v>0</v>
      </c>
      <c r="K309" s="132" t="s">
        <v>19</v>
      </c>
      <c r="L309" s="31"/>
      <c r="M309" s="137" t="s">
        <v>19</v>
      </c>
      <c r="N309" s="138" t="s">
        <v>43</v>
      </c>
      <c r="P309" s="139">
        <f>O309*H309</f>
        <v>0</v>
      </c>
      <c r="Q309" s="139">
        <v>0</v>
      </c>
      <c r="R309" s="139">
        <f>Q309*H309</f>
        <v>0</v>
      </c>
      <c r="S309" s="139">
        <v>0</v>
      </c>
      <c r="T309" s="140">
        <f>S309*H309</f>
        <v>0</v>
      </c>
      <c r="AR309" s="141" t="s">
        <v>311</v>
      </c>
      <c r="AT309" s="141" t="s">
        <v>212</v>
      </c>
      <c r="AU309" s="141" t="s">
        <v>81</v>
      </c>
      <c r="AY309" s="16" t="s">
        <v>210</v>
      </c>
      <c r="BE309" s="142">
        <f>IF(N309="základní",J309,0)</f>
        <v>0</v>
      </c>
      <c r="BF309" s="142">
        <f>IF(N309="snížená",J309,0)</f>
        <v>0</v>
      </c>
      <c r="BG309" s="142">
        <f>IF(N309="zákl. přenesená",J309,0)</f>
        <v>0</v>
      </c>
      <c r="BH309" s="142">
        <f>IF(N309="sníž. přenesená",J309,0)</f>
        <v>0</v>
      </c>
      <c r="BI309" s="142">
        <f>IF(N309="nulová",J309,0)</f>
        <v>0</v>
      </c>
      <c r="BJ309" s="16" t="s">
        <v>79</v>
      </c>
      <c r="BK309" s="142">
        <f>ROUND(I309*H309,2)</f>
        <v>0</v>
      </c>
      <c r="BL309" s="16" t="s">
        <v>311</v>
      </c>
      <c r="BM309" s="141" t="s">
        <v>3377</v>
      </c>
    </row>
    <row r="310" spans="2:47" s="1" customFormat="1" ht="10.2">
      <c r="B310" s="31"/>
      <c r="D310" s="143" t="s">
        <v>219</v>
      </c>
      <c r="F310" s="144" t="s">
        <v>956</v>
      </c>
      <c r="I310" s="145"/>
      <c r="L310" s="31"/>
      <c r="M310" s="146"/>
      <c r="T310" s="52"/>
      <c r="AT310" s="16" t="s">
        <v>219</v>
      </c>
      <c r="AU310" s="16" t="s">
        <v>81</v>
      </c>
    </row>
    <row r="311" spans="2:65" s="1" customFormat="1" ht="16.5" customHeight="1">
      <c r="B311" s="31"/>
      <c r="C311" s="130" t="s">
        <v>548</v>
      </c>
      <c r="D311" s="130" t="s">
        <v>212</v>
      </c>
      <c r="E311" s="131" t="s">
        <v>3378</v>
      </c>
      <c r="F311" s="132" t="s">
        <v>3379</v>
      </c>
      <c r="G311" s="133" t="s">
        <v>269</v>
      </c>
      <c r="H311" s="134">
        <v>19.2</v>
      </c>
      <c r="I311" s="135"/>
      <c r="J311" s="136">
        <f>ROUND(I311*H311,2)</f>
        <v>0</v>
      </c>
      <c r="K311" s="132" t="s">
        <v>19</v>
      </c>
      <c r="L311" s="31"/>
      <c r="M311" s="137" t="s">
        <v>19</v>
      </c>
      <c r="N311" s="138" t="s">
        <v>43</v>
      </c>
      <c r="P311" s="139">
        <f>O311*H311</f>
        <v>0</v>
      </c>
      <c r="Q311" s="139">
        <v>0</v>
      </c>
      <c r="R311" s="139">
        <f>Q311*H311</f>
        <v>0</v>
      </c>
      <c r="S311" s="139">
        <v>0</v>
      </c>
      <c r="T311" s="140">
        <f>S311*H311</f>
        <v>0</v>
      </c>
      <c r="AR311" s="141" t="s">
        <v>311</v>
      </c>
      <c r="AT311" s="141" t="s">
        <v>212</v>
      </c>
      <c r="AU311" s="141" t="s">
        <v>81</v>
      </c>
      <c r="AY311" s="16" t="s">
        <v>210</v>
      </c>
      <c r="BE311" s="142">
        <f>IF(N311="základní",J311,0)</f>
        <v>0</v>
      </c>
      <c r="BF311" s="142">
        <f>IF(N311="snížená",J311,0)</f>
        <v>0</v>
      </c>
      <c r="BG311" s="142">
        <f>IF(N311="zákl. přenesená",J311,0)</f>
        <v>0</v>
      </c>
      <c r="BH311" s="142">
        <f>IF(N311="sníž. přenesená",J311,0)</f>
        <v>0</v>
      </c>
      <c r="BI311" s="142">
        <f>IF(N311="nulová",J311,0)</f>
        <v>0</v>
      </c>
      <c r="BJ311" s="16" t="s">
        <v>79</v>
      </c>
      <c r="BK311" s="142">
        <f>ROUND(I311*H311,2)</f>
        <v>0</v>
      </c>
      <c r="BL311" s="16" t="s">
        <v>311</v>
      </c>
      <c r="BM311" s="141" t="s">
        <v>3380</v>
      </c>
    </row>
    <row r="312" spans="2:47" s="1" customFormat="1" ht="10.2">
      <c r="B312" s="31"/>
      <c r="D312" s="143" t="s">
        <v>219</v>
      </c>
      <c r="F312" s="144" t="s">
        <v>3379</v>
      </c>
      <c r="I312" s="145"/>
      <c r="L312" s="31"/>
      <c r="M312" s="146"/>
      <c r="T312" s="52"/>
      <c r="AT312" s="16" t="s">
        <v>219</v>
      </c>
      <c r="AU312" s="16" t="s">
        <v>81</v>
      </c>
    </row>
    <row r="313" spans="2:65" s="1" customFormat="1" ht="16.5" customHeight="1">
      <c r="B313" s="31"/>
      <c r="C313" s="130" t="s">
        <v>553</v>
      </c>
      <c r="D313" s="130" t="s">
        <v>212</v>
      </c>
      <c r="E313" s="131" t="s">
        <v>959</v>
      </c>
      <c r="F313" s="132" t="s">
        <v>960</v>
      </c>
      <c r="G313" s="133" t="s">
        <v>269</v>
      </c>
      <c r="H313" s="134">
        <v>17.7</v>
      </c>
      <c r="I313" s="135"/>
      <c r="J313" s="136">
        <f>ROUND(I313*H313,2)</f>
        <v>0</v>
      </c>
      <c r="K313" s="132" t="s">
        <v>19</v>
      </c>
      <c r="L313" s="31"/>
      <c r="M313" s="137" t="s">
        <v>19</v>
      </c>
      <c r="N313" s="138" t="s">
        <v>43</v>
      </c>
      <c r="P313" s="139">
        <f>O313*H313</f>
        <v>0</v>
      </c>
      <c r="Q313" s="139">
        <v>0</v>
      </c>
      <c r="R313" s="139">
        <f>Q313*H313</f>
        <v>0</v>
      </c>
      <c r="S313" s="139">
        <v>0</v>
      </c>
      <c r="T313" s="140">
        <f>S313*H313</f>
        <v>0</v>
      </c>
      <c r="AR313" s="141" t="s">
        <v>311</v>
      </c>
      <c r="AT313" s="141" t="s">
        <v>212</v>
      </c>
      <c r="AU313" s="141" t="s">
        <v>81</v>
      </c>
      <c r="AY313" s="16" t="s">
        <v>210</v>
      </c>
      <c r="BE313" s="142">
        <f>IF(N313="základní",J313,0)</f>
        <v>0</v>
      </c>
      <c r="BF313" s="142">
        <f>IF(N313="snížená",J313,0)</f>
        <v>0</v>
      </c>
      <c r="BG313" s="142">
        <f>IF(N313="zákl. přenesená",J313,0)</f>
        <v>0</v>
      </c>
      <c r="BH313" s="142">
        <f>IF(N313="sníž. přenesená",J313,0)</f>
        <v>0</v>
      </c>
      <c r="BI313" s="142">
        <f>IF(N313="nulová",J313,0)</f>
        <v>0</v>
      </c>
      <c r="BJ313" s="16" t="s">
        <v>79</v>
      </c>
      <c r="BK313" s="142">
        <f>ROUND(I313*H313,2)</f>
        <v>0</v>
      </c>
      <c r="BL313" s="16" t="s">
        <v>311</v>
      </c>
      <c r="BM313" s="141" t="s">
        <v>3381</v>
      </c>
    </row>
    <row r="314" spans="2:47" s="1" customFormat="1" ht="10.2">
      <c r="B314" s="31"/>
      <c r="D314" s="143" t="s">
        <v>219</v>
      </c>
      <c r="F314" s="144" t="s">
        <v>960</v>
      </c>
      <c r="I314" s="145"/>
      <c r="L314" s="31"/>
      <c r="M314" s="146"/>
      <c r="T314" s="52"/>
      <c r="AT314" s="16" t="s">
        <v>219</v>
      </c>
      <c r="AU314" s="16" t="s">
        <v>81</v>
      </c>
    </row>
    <row r="315" spans="2:65" s="1" customFormat="1" ht="16.5" customHeight="1">
      <c r="B315" s="31"/>
      <c r="C315" s="130" t="s">
        <v>561</v>
      </c>
      <c r="D315" s="130" t="s">
        <v>212</v>
      </c>
      <c r="E315" s="131" t="s">
        <v>963</v>
      </c>
      <c r="F315" s="132" t="s">
        <v>964</v>
      </c>
      <c r="G315" s="133" t="s">
        <v>269</v>
      </c>
      <c r="H315" s="134">
        <v>63</v>
      </c>
      <c r="I315" s="135"/>
      <c r="J315" s="136">
        <f>ROUND(I315*H315,2)</f>
        <v>0</v>
      </c>
      <c r="K315" s="132" t="s">
        <v>19</v>
      </c>
      <c r="L315" s="31"/>
      <c r="M315" s="137" t="s">
        <v>19</v>
      </c>
      <c r="N315" s="138" t="s">
        <v>43</v>
      </c>
      <c r="P315" s="139">
        <f>O315*H315</f>
        <v>0</v>
      </c>
      <c r="Q315" s="139">
        <v>0</v>
      </c>
      <c r="R315" s="139">
        <f>Q315*H315</f>
        <v>0</v>
      </c>
      <c r="S315" s="139">
        <v>0</v>
      </c>
      <c r="T315" s="140">
        <f>S315*H315</f>
        <v>0</v>
      </c>
      <c r="AR315" s="141" t="s">
        <v>311</v>
      </c>
      <c r="AT315" s="141" t="s">
        <v>212</v>
      </c>
      <c r="AU315" s="141" t="s">
        <v>81</v>
      </c>
      <c r="AY315" s="16" t="s">
        <v>210</v>
      </c>
      <c r="BE315" s="142">
        <f>IF(N315="základní",J315,0)</f>
        <v>0</v>
      </c>
      <c r="BF315" s="142">
        <f>IF(N315="snížená",J315,0)</f>
        <v>0</v>
      </c>
      <c r="BG315" s="142">
        <f>IF(N315="zákl. přenesená",J315,0)</f>
        <v>0</v>
      </c>
      <c r="BH315" s="142">
        <f>IF(N315="sníž. přenesená",J315,0)</f>
        <v>0</v>
      </c>
      <c r="BI315" s="142">
        <f>IF(N315="nulová",J315,0)</f>
        <v>0</v>
      </c>
      <c r="BJ315" s="16" t="s">
        <v>79</v>
      </c>
      <c r="BK315" s="142">
        <f>ROUND(I315*H315,2)</f>
        <v>0</v>
      </c>
      <c r="BL315" s="16" t="s">
        <v>311</v>
      </c>
      <c r="BM315" s="141" t="s">
        <v>3382</v>
      </c>
    </row>
    <row r="316" spans="2:47" s="1" customFormat="1" ht="10.2">
      <c r="B316" s="31"/>
      <c r="D316" s="143" t="s">
        <v>219</v>
      </c>
      <c r="F316" s="144" t="s">
        <v>964</v>
      </c>
      <c r="I316" s="145"/>
      <c r="L316" s="31"/>
      <c r="M316" s="146"/>
      <c r="T316" s="52"/>
      <c r="AT316" s="16" t="s">
        <v>219</v>
      </c>
      <c r="AU316" s="16" t="s">
        <v>81</v>
      </c>
    </row>
    <row r="317" spans="2:65" s="1" customFormat="1" ht="16.5" customHeight="1">
      <c r="B317" s="31"/>
      <c r="C317" s="130" t="s">
        <v>569</v>
      </c>
      <c r="D317" s="130" t="s">
        <v>212</v>
      </c>
      <c r="E317" s="131" t="s">
        <v>967</v>
      </c>
      <c r="F317" s="132" t="s">
        <v>968</v>
      </c>
      <c r="G317" s="133" t="s">
        <v>269</v>
      </c>
      <c r="H317" s="134">
        <v>102</v>
      </c>
      <c r="I317" s="135"/>
      <c r="J317" s="136">
        <f>ROUND(I317*H317,2)</f>
        <v>0</v>
      </c>
      <c r="K317" s="132" t="s">
        <v>19</v>
      </c>
      <c r="L317" s="31"/>
      <c r="M317" s="137" t="s">
        <v>19</v>
      </c>
      <c r="N317" s="138" t="s">
        <v>43</v>
      </c>
      <c r="P317" s="139">
        <f>O317*H317</f>
        <v>0</v>
      </c>
      <c r="Q317" s="139">
        <v>0</v>
      </c>
      <c r="R317" s="139">
        <f>Q317*H317</f>
        <v>0</v>
      </c>
      <c r="S317" s="139">
        <v>0</v>
      </c>
      <c r="T317" s="140">
        <f>S317*H317</f>
        <v>0</v>
      </c>
      <c r="AR317" s="141" t="s">
        <v>311</v>
      </c>
      <c r="AT317" s="141" t="s">
        <v>212</v>
      </c>
      <c r="AU317" s="141" t="s">
        <v>81</v>
      </c>
      <c r="AY317" s="16" t="s">
        <v>210</v>
      </c>
      <c r="BE317" s="142">
        <f>IF(N317="základní",J317,0)</f>
        <v>0</v>
      </c>
      <c r="BF317" s="142">
        <f>IF(N317="snížená",J317,0)</f>
        <v>0</v>
      </c>
      <c r="BG317" s="142">
        <f>IF(N317="zákl. přenesená",J317,0)</f>
        <v>0</v>
      </c>
      <c r="BH317" s="142">
        <f>IF(N317="sníž. přenesená",J317,0)</f>
        <v>0</v>
      </c>
      <c r="BI317" s="142">
        <f>IF(N317="nulová",J317,0)</f>
        <v>0</v>
      </c>
      <c r="BJ317" s="16" t="s">
        <v>79</v>
      </c>
      <c r="BK317" s="142">
        <f>ROUND(I317*H317,2)</f>
        <v>0</v>
      </c>
      <c r="BL317" s="16" t="s">
        <v>311</v>
      </c>
      <c r="BM317" s="141" t="s">
        <v>3383</v>
      </c>
    </row>
    <row r="318" spans="2:47" s="1" customFormat="1" ht="10.2">
      <c r="B318" s="31"/>
      <c r="D318" s="143" t="s">
        <v>219</v>
      </c>
      <c r="F318" s="144" t="s">
        <v>968</v>
      </c>
      <c r="I318" s="145"/>
      <c r="L318" s="31"/>
      <c r="M318" s="146"/>
      <c r="T318" s="52"/>
      <c r="AT318" s="16" t="s">
        <v>219</v>
      </c>
      <c r="AU318" s="16" t="s">
        <v>81</v>
      </c>
    </row>
    <row r="319" spans="2:65" s="1" customFormat="1" ht="16.5" customHeight="1">
      <c r="B319" s="31"/>
      <c r="C319" s="130" t="s">
        <v>575</v>
      </c>
      <c r="D319" s="130" t="s">
        <v>212</v>
      </c>
      <c r="E319" s="131" t="s">
        <v>3384</v>
      </c>
      <c r="F319" s="132" t="s">
        <v>3385</v>
      </c>
      <c r="G319" s="133" t="s">
        <v>269</v>
      </c>
      <c r="H319" s="134">
        <v>22</v>
      </c>
      <c r="I319" s="135"/>
      <c r="J319" s="136">
        <f>ROUND(I319*H319,2)</f>
        <v>0</v>
      </c>
      <c r="K319" s="132" t="s">
        <v>19</v>
      </c>
      <c r="L319" s="31"/>
      <c r="M319" s="137" t="s">
        <v>19</v>
      </c>
      <c r="N319" s="138" t="s">
        <v>43</v>
      </c>
      <c r="P319" s="139">
        <f>O319*H319</f>
        <v>0</v>
      </c>
      <c r="Q319" s="139">
        <v>0</v>
      </c>
      <c r="R319" s="139">
        <f>Q319*H319</f>
        <v>0</v>
      </c>
      <c r="S319" s="139">
        <v>0</v>
      </c>
      <c r="T319" s="140">
        <f>S319*H319</f>
        <v>0</v>
      </c>
      <c r="AR319" s="141" t="s">
        <v>311</v>
      </c>
      <c r="AT319" s="141" t="s">
        <v>212</v>
      </c>
      <c r="AU319" s="141" t="s">
        <v>81</v>
      </c>
      <c r="AY319" s="16" t="s">
        <v>210</v>
      </c>
      <c r="BE319" s="142">
        <f>IF(N319="základní",J319,0)</f>
        <v>0</v>
      </c>
      <c r="BF319" s="142">
        <f>IF(N319="snížená",J319,0)</f>
        <v>0</v>
      </c>
      <c r="BG319" s="142">
        <f>IF(N319="zákl. přenesená",J319,0)</f>
        <v>0</v>
      </c>
      <c r="BH319" s="142">
        <f>IF(N319="sníž. přenesená",J319,0)</f>
        <v>0</v>
      </c>
      <c r="BI319" s="142">
        <f>IF(N319="nulová",J319,0)</f>
        <v>0</v>
      </c>
      <c r="BJ319" s="16" t="s">
        <v>79</v>
      </c>
      <c r="BK319" s="142">
        <f>ROUND(I319*H319,2)</f>
        <v>0</v>
      </c>
      <c r="BL319" s="16" t="s">
        <v>311</v>
      </c>
      <c r="BM319" s="141" t="s">
        <v>3386</v>
      </c>
    </row>
    <row r="320" spans="2:47" s="1" customFormat="1" ht="10.2">
      <c r="B320" s="31"/>
      <c r="D320" s="143" t="s">
        <v>219</v>
      </c>
      <c r="F320" s="144" t="s">
        <v>3385</v>
      </c>
      <c r="I320" s="145"/>
      <c r="L320" s="31"/>
      <c r="M320" s="146"/>
      <c r="T320" s="52"/>
      <c r="AT320" s="16" t="s">
        <v>219</v>
      </c>
      <c r="AU320" s="16" t="s">
        <v>81</v>
      </c>
    </row>
    <row r="321" spans="2:65" s="1" customFormat="1" ht="16.5" customHeight="1">
      <c r="B321" s="31"/>
      <c r="C321" s="130" t="s">
        <v>581</v>
      </c>
      <c r="D321" s="130" t="s">
        <v>212</v>
      </c>
      <c r="E321" s="131" t="s">
        <v>971</v>
      </c>
      <c r="F321" s="132" t="s">
        <v>972</v>
      </c>
      <c r="G321" s="133" t="s">
        <v>269</v>
      </c>
      <c r="H321" s="134">
        <v>139.2</v>
      </c>
      <c r="I321" s="135"/>
      <c r="J321" s="136">
        <f>ROUND(I321*H321,2)</f>
        <v>0</v>
      </c>
      <c r="K321" s="132" t="s">
        <v>19</v>
      </c>
      <c r="L321" s="31"/>
      <c r="M321" s="137" t="s">
        <v>19</v>
      </c>
      <c r="N321" s="138" t="s">
        <v>43</v>
      </c>
      <c r="P321" s="139">
        <f>O321*H321</f>
        <v>0</v>
      </c>
      <c r="Q321" s="139">
        <v>0</v>
      </c>
      <c r="R321" s="139">
        <f>Q321*H321</f>
        <v>0</v>
      </c>
      <c r="S321" s="139">
        <v>0</v>
      </c>
      <c r="T321" s="140">
        <f>S321*H321</f>
        <v>0</v>
      </c>
      <c r="AR321" s="141" t="s">
        <v>311</v>
      </c>
      <c r="AT321" s="141" t="s">
        <v>212</v>
      </c>
      <c r="AU321" s="141" t="s">
        <v>81</v>
      </c>
      <c r="AY321" s="16" t="s">
        <v>210</v>
      </c>
      <c r="BE321" s="142">
        <f>IF(N321="základní",J321,0)</f>
        <v>0</v>
      </c>
      <c r="BF321" s="142">
        <f>IF(N321="snížená",J321,0)</f>
        <v>0</v>
      </c>
      <c r="BG321" s="142">
        <f>IF(N321="zákl. přenesená",J321,0)</f>
        <v>0</v>
      </c>
      <c r="BH321" s="142">
        <f>IF(N321="sníž. přenesená",J321,0)</f>
        <v>0</v>
      </c>
      <c r="BI321" s="142">
        <f>IF(N321="nulová",J321,0)</f>
        <v>0</v>
      </c>
      <c r="BJ321" s="16" t="s">
        <v>79</v>
      </c>
      <c r="BK321" s="142">
        <f>ROUND(I321*H321,2)</f>
        <v>0</v>
      </c>
      <c r="BL321" s="16" t="s">
        <v>311</v>
      </c>
      <c r="BM321" s="141" t="s">
        <v>3387</v>
      </c>
    </row>
    <row r="322" spans="2:47" s="1" customFormat="1" ht="10.2">
      <c r="B322" s="31"/>
      <c r="D322" s="143" t="s">
        <v>219</v>
      </c>
      <c r="F322" s="144" t="s">
        <v>972</v>
      </c>
      <c r="I322" s="145"/>
      <c r="L322" s="31"/>
      <c r="M322" s="146"/>
      <c r="T322" s="52"/>
      <c r="AT322" s="16" t="s">
        <v>219</v>
      </c>
      <c r="AU322" s="16" t="s">
        <v>81</v>
      </c>
    </row>
    <row r="323" spans="2:65" s="1" customFormat="1" ht="16.5" customHeight="1">
      <c r="B323" s="31"/>
      <c r="C323" s="130" t="s">
        <v>585</v>
      </c>
      <c r="D323" s="130" t="s">
        <v>212</v>
      </c>
      <c r="E323" s="131" t="s">
        <v>975</v>
      </c>
      <c r="F323" s="132" t="s">
        <v>976</v>
      </c>
      <c r="G323" s="133" t="s">
        <v>269</v>
      </c>
      <c r="H323" s="134">
        <v>36.5</v>
      </c>
      <c r="I323" s="135"/>
      <c r="J323" s="136">
        <f>ROUND(I323*H323,2)</f>
        <v>0</v>
      </c>
      <c r="K323" s="132" t="s">
        <v>19</v>
      </c>
      <c r="L323" s="31"/>
      <c r="M323" s="137" t="s">
        <v>19</v>
      </c>
      <c r="N323" s="138" t="s">
        <v>43</v>
      </c>
      <c r="P323" s="139">
        <f>O323*H323</f>
        <v>0</v>
      </c>
      <c r="Q323" s="139">
        <v>0</v>
      </c>
      <c r="R323" s="139">
        <f>Q323*H323</f>
        <v>0</v>
      </c>
      <c r="S323" s="139">
        <v>0</v>
      </c>
      <c r="T323" s="140">
        <f>S323*H323</f>
        <v>0</v>
      </c>
      <c r="AR323" s="141" t="s">
        <v>311</v>
      </c>
      <c r="AT323" s="141" t="s">
        <v>212</v>
      </c>
      <c r="AU323" s="141" t="s">
        <v>81</v>
      </c>
      <c r="AY323" s="16" t="s">
        <v>210</v>
      </c>
      <c r="BE323" s="142">
        <f>IF(N323="základní",J323,0)</f>
        <v>0</v>
      </c>
      <c r="BF323" s="142">
        <f>IF(N323="snížená",J323,0)</f>
        <v>0</v>
      </c>
      <c r="BG323" s="142">
        <f>IF(N323="zákl. přenesená",J323,0)</f>
        <v>0</v>
      </c>
      <c r="BH323" s="142">
        <f>IF(N323="sníž. přenesená",J323,0)</f>
        <v>0</v>
      </c>
      <c r="BI323" s="142">
        <f>IF(N323="nulová",J323,0)</f>
        <v>0</v>
      </c>
      <c r="BJ323" s="16" t="s">
        <v>79</v>
      </c>
      <c r="BK323" s="142">
        <f>ROUND(I323*H323,2)</f>
        <v>0</v>
      </c>
      <c r="BL323" s="16" t="s">
        <v>311</v>
      </c>
      <c r="BM323" s="141" t="s">
        <v>3388</v>
      </c>
    </row>
    <row r="324" spans="2:47" s="1" customFormat="1" ht="10.2">
      <c r="B324" s="31"/>
      <c r="D324" s="143" t="s">
        <v>219</v>
      </c>
      <c r="F324" s="144" t="s">
        <v>976</v>
      </c>
      <c r="I324" s="145"/>
      <c r="L324" s="31"/>
      <c r="M324" s="146"/>
      <c r="T324" s="52"/>
      <c r="AT324" s="16" t="s">
        <v>219</v>
      </c>
      <c r="AU324" s="16" t="s">
        <v>81</v>
      </c>
    </row>
    <row r="325" spans="2:65" s="1" customFormat="1" ht="16.5" customHeight="1">
      <c r="B325" s="31"/>
      <c r="C325" s="130" t="s">
        <v>589</v>
      </c>
      <c r="D325" s="130" t="s">
        <v>212</v>
      </c>
      <c r="E325" s="131" t="s">
        <v>979</v>
      </c>
      <c r="F325" s="132" t="s">
        <v>980</v>
      </c>
      <c r="G325" s="133" t="s">
        <v>269</v>
      </c>
      <c r="H325" s="134">
        <v>36.5</v>
      </c>
      <c r="I325" s="135"/>
      <c r="J325" s="136">
        <f>ROUND(I325*H325,2)</f>
        <v>0</v>
      </c>
      <c r="K325" s="132" t="s">
        <v>19</v>
      </c>
      <c r="L325" s="31"/>
      <c r="M325" s="137" t="s">
        <v>19</v>
      </c>
      <c r="N325" s="138" t="s">
        <v>43</v>
      </c>
      <c r="P325" s="139">
        <f>O325*H325</f>
        <v>0</v>
      </c>
      <c r="Q325" s="139">
        <v>0</v>
      </c>
      <c r="R325" s="139">
        <f>Q325*H325</f>
        <v>0</v>
      </c>
      <c r="S325" s="139">
        <v>0</v>
      </c>
      <c r="T325" s="140">
        <f>S325*H325</f>
        <v>0</v>
      </c>
      <c r="AR325" s="141" t="s">
        <v>311</v>
      </c>
      <c r="AT325" s="141" t="s">
        <v>212</v>
      </c>
      <c r="AU325" s="141" t="s">
        <v>81</v>
      </c>
      <c r="AY325" s="16" t="s">
        <v>210</v>
      </c>
      <c r="BE325" s="142">
        <f>IF(N325="základní",J325,0)</f>
        <v>0</v>
      </c>
      <c r="BF325" s="142">
        <f>IF(N325="snížená",J325,0)</f>
        <v>0</v>
      </c>
      <c r="BG325" s="142">
        <f>IF(N325="zákl. přenesená",J325,0)</f>
        <v>0</v>
      </c>
      <c r="BH325" s="142">
        <f>IF(N325="sníž. přenesená",J325,0)</f>
        <v>0</v>
      </c>
      <c r="BI325" s="142">
        <f>IF(N325="nulová",J325,0)</f>
        <v>0</v>
      </c>
      <c r="BJ325" s="16" t="s">
        <v>79</v>
      </c>
      <c r="BK325" s="142">
        <f>ROUND(I325*H325,2)</f>
        <v>0</v>
      </c>
      <c r="BL325" s="16" t="s">
        <v>311</v>
      </c>
      <c r="BM325" s="141" t="s">
        <v>3389</v>
      </c>
    </row>
    <row r="326" spans="2:47" s="1" customFormat="1" ht="10.2">
      <c r="B326" s="31"/>
      <c r="D326" s="143" t="s">
        <v>219</v>
      </c>
      <c r="F326" s="144" t="s">
        <v>980</v>
      </c>
      <c r="I326" s="145"/>
      <c r="L326" s="31"/>
      <c r="M326" s="146"/>
      <c r="T326" s="52"/>
      <c r="AT326" s="16" t="s">
        <v>219</v>
      </c>
      <c r="AU326" s="16" t="s">
        <v>81</v>
      </c>
    </row>
    <row r="327" spans="2:65" s="1" customFormat="1" ht="16.5" customHeight="1">
      <c r="B327" s="31"/>
      <c r="C327" s="130" t="s">
        <v>593</v>
      </c>
      <c r="D327" s="130" t="s">
        <v>212</v>
      </c>
      <c r="E327" s="131" t="s">
        <v>983</v>
      </c>
      <c r="F327" s="132" t="s">
        <v>984</v>
      </c>
      <c r="G327" s="133" t="s">
        <v>269</v>
      </c>
      <c r="H327" s="134">
        <v>36.5</v>
      </c>
      <c r="I327" s="135"/>
      <c r="J327" s="136">
        <f>ROUND(I327*H327,2)</f>
        <v>0</v>
      </c>
      <c r="K327" s="132" t="s">
        <v>19</v>
      </c>
      <c r="L327" s="31"/>
      <c r="M327" s="137" t="s">
        <v>19</v>
      </c>
      <c r="N327" s="138" t="s">
        <v>43</v>
      </c>
      <c r="P327" s="139">
        <f>O327*H327</f>
        <v>0</v>
      </c>
      <c r="Q327" s="139">
        <v>0</v>
      </c>
      <c r="R327" s="139">
        <f>Q327*H327</f>
        <v>0</v>
      </c>
      <c r="S327" s="139">
        <v>0</v>
      </c>
      <c r="T327" s="140">
        <f>S327*H327</f>
        <v>0</v>
      </c>
      <c r="AR327" s="141" t="s">
        <v>311</v>
      </c>
      <c r="AT327" s="141" t="s">
        <v>212</v>
      </c>
      <c r="AU327" s="141" t="s">
        <v>81</v>
      </c>
      <c r="AY327" s="16" t="s">
        <v>210</v>
      </c>
      <c r="BE327" s="142">
        <f>IF(N327="základní",J327,0)</f>
        <v>0</v>
      </c>
      <c r="BF327" s="142">
        <f>IF(N327="snížená",J327,0)</f>
        <v>0</v>
      </c>
      <c r="BG327" s="142">
        <f>IF(N327="zákl. přenesená",J327,0)</f>
        <v>0</v>
      </c>
      <c r="BH327" s="142">
        <f>IF(N327="sníž. přenesená",J327,0)</f>
        <v>0</v>
      </c>
      <c r="BI327" s="142">
        <f>IF(N327="nulová",J327,0)</f>
        <v>0</v>
      </c>
      <c r="BJ327" s="16" t="s">
        <v>79</v>
      </c>
      <c r="BK327" s="142">
        <f>ROUND(I327*H327,2)</f>
        <v>0</v>
      </c>
      <c r="BL327" s="16" t="s">
        <v>311</v>
      </c>
      <c r="BM327" s="141" t="s">
        <v>3390</v>
      </c>
    </row>
    <row r="328" spans="2:47" s="1" customFormat="1" ht="10.2">
      <c r="B328" s="31"/>
      <c r="D328" s="143" t="s">
        <v>219</v>
      </c>
      <c r="F328" s="144" t="s">
        <v>984</v>
      </c>
      <c r="I328" s="145"/>
      <c r="L328" s="31"/>
      <c r="M328" s="146"/>
      <c r="T328" s="52"/>
      <c r="AT328" s="16" t="s">
        <v>219</v>
      </c>
      <c r="AU328" s="16" t="s">
        <v>81</v>
      </c>
    </row>
    <row r="329" spans="2:65" s="1" customFormat="1" ht="16.5" customHeight="1">
      <c r="B329" s="31"/>
      <c r="C329" s="130" t="s">
        <v>597</v>
      </c>
      <c r="D329" s="130" t="s">
        <v>212</v>
      </c>
      <c r="E329" s="131" t="s">
        <v>987</v>
      </c>
      <c r="F329" s="132" t="s">
        <v>988</v>
      </c>
      <c r="G329" s="133" t="s">
        <v>269</v>
      </c>
      <c r="H329" s="134">
        <v>6.4</v>
      </c>
      <c r="I329" s="135"/>
      <c r="J329" s="136">
        <f>ROUND(I329*H329,2)</f>
        <v>0</v>
      </c>
      <c r="K329" s="132" t="s">
        <v>19</v>
      </c>
      <c r="L329" s="31"/>
      <c r="M329" s="137" t="s">
        <v>19</v>
      </c>
      <c r="N329" s="138" t="s">
        <v>43</v>
      </c>
      <c r="P329" s="139">
        <f>O329*H329</f>
        <v>0</v>
      </c>
      <c r="Q329" s="139">
        <v>0</v>
      </c>
      <c r="R329" s="139">
        <f>Q329*H329</f>
        <v>0</v>
      </c>
      <c r="S329" s="139">
        <v>0</v>
      </c>
      <c r="T329" s="140">
        <f>S329*H329</f>
        <v>0</v>
      </c>
      <c r="AR329" s="141" t="s">
        <v>311</v>
      </c>
      <c r="AT329" s="141" t="s">
        <v>212</v>
      </c>
      <c r="AU329" s="141" t="s">
        <v>81</v>
      </c>
      <c r="AY329" s="16" t="s">
        <v>210</v>
      </c>
      <c r="BE329" s="142">
        <f>IF(N329="základní",J329,0)</f>
        <v>0</v>
      </c>
      <c r="BF329" s="142">
        <f>IF(N329="snížená",J329,0)</f>
        <v>0</v>
      </c>
      <c r="BG329" s="142">
        <f>IF(N329="zákl. přenesená",J329,0)</f>
        <v>0</v>
      </c>
      <c r="BH329" s="142">
        <f>IF(N329="sníž. přenesená",J329,0)</f>
        <v>0</v>
      </c>
      <c r="BI329" s="142">
        <f>IF(N329="nulová",J329,0)</f>
        <v>0</v>
      </c>
      <c r="BJ329" s="16" t="s">
        <v>79</v>
      </c>
      <c r="BK329" s="142">
        <f>ROUND(I329*H329,2)</f>
        <v>0</v>
      </c>
      <c r="BL329" s="16" t="s">
        <v>311</v>
      </c>
      <c r="BM329" s="141" t="s">
        <v>3391</v>
      </c>
    </row>
    <row r="330" spans="2:47" s="1" customFormat="1" ht="10.2">
      <c r="B330" s="31"/>
      <c r="D330" s="143" t="s">
        <v>219</v>
      </c>
      <c r="F330" s="144" t="s">
        <v>988</v>
      </c>
      <c r="I330" s="145"/>
      <c r="L330" s="31"/>
      <c r="M330" s="146"/>
      <c r="T330" s="52"/>
      <c r="AT330" s="16" t="s">
        <v>219</v>
      </c>
      <c r="AU330" s="16" t="s">
        <v>81</v>
      </c>
    </row>
    <row r="331" spans="2:65" s="1" customFormat="1" ht="16.5" customHeight="1">
      <c r="B331" s="31"/>
      <c r="C331" s="130" t="s">
        <v>601</v>
      </c>
      <c r="D331" s="130" t="s">
        <v>212</v>
      </c>
      <c r="E331" s="131" t="s">
        <v>991</v>
      </c>
      <c r="F331" s="132" t="s">
        <v>992</v>
      </c>
      <c r="G331" s="133" t="s">
        <v>269</v>
      </c>
      <c r="H331" s="134">
        <v>36.7</v>
      </c>
      <c r="I331" s="135"/>
      <c r="J331" s="136">
        <f>ROUND(I331*H331,2)</f>
        <v>0</v>
      </c>
      <c r="K331" s="132" t="s">
        <v>19</v>
      </c>
      <c r="L331" s="31"/>
      <c r="M331" s="137" t="s">
        <v>19</v>
      </c>
      <c r="N331" s="138" t="s">
        <v>43</v>
      </c>
      <c r="P331" s="139">
        <f>O331*H331</f>
        <v>0</v>
      </c>
      <c r="Q331" s="139">
        <v>0</v>
      </c>
      <c r="R331" s="139">
        <f>Q331*H331</f>
        <v>0</v>
      </c>
      <c r="S331" s="139">
        <v>0</v>
      </c>
      <c r="T331" s="140">
        <f>S331*H331</f>
        <v>0</v>
      </c>
      <c r="AR331" s="141" t="s">
        <v>311</v>
      </c>
      <c r="AT331" s="141" t="s">
        <v>212</v>
      </c>
      <c r="AU331" s="141" t="s">
        <v>81</v>
      </c>
      <c r="AY331" s="16" t="s">
        <v>210</v>
      </c>
      <c r="BE331" s="142">
        <f>IF(N331="základní",J331,0)</f>
        <v>0</v>
      </c>
      <c r="BF331" s="142">
        <f>IF(N331="snížená",J331,0)</f>
        <v>0</v>
      </c>
      <c r="BG331" s="142">
        <f>IF(N331="zákl. přenesená",J331,0)</f>
        <v>0</v>
      </c>
      <c r="BH331" s="142">
        <f>IF(N331="sníž. přenesená",J331,0)</f>
        <v>0</v>
      </c>
      <c r="BI331" s="142">
        <f>IF(N331="nulová",J331,0)</f>
        <v>0</v>
      </c>
      <c r="BJ331" s="16" t="s">
        <v>79</v>
      </c>
      <c r="BK331" s="142">
        <f>ROUND(I331*H331,2)</f>
        <v>0</v>
      </c>
      <c r="BL331" s="16" t="s">
        <v>311</v>
      </c>
      <c r="BM331" s="141" t="s">
        <v>3392</v>
      </c>
    </row>
    <row r="332" spans="2:47" s="1" customFormat="1" ht="10.2">
      <c r="B332" s="31"/>
      <c r="D332" s="143" t="s">
        <v>219</v>
      </c>
      <c r="F332" s="144" t="s">
        <v>992</v>
      </c>
      <c r="I332" s="145"/>
      <c r="L332" s="31"/>
      <c r="M332" s="146"/>
      <c r="T332" s="52"/>
      <c r="AT332" s="16" t="s">
        <v>219</v>
      </c>
      <c r="AU332" s="16" t="s">
        <v>81</v>
      </c>
    </row>
    <row r="333" spans="2:65" s="1" customFormat="1" ht="16.5" customHeight="1">
      <c r="B333" s="31"/>
      <c r="C333" s="130" t="s">
        <v>605</v>
      </c>
      <c r="D333" s="130" t="s">
        <v>212</v>
      </c>
      <c r="E333" s="131" t="s">
        <v>995</v>
      </c>
      <c r="F333" s="132" t="s">
        <v>996</v>
      </c>
      <c r="G333" s="133" t="s">
        <v>269</v>
      </c>
      <c r="H333" s="134">
        <v>24.1</v>
      </c>
      <c r="I333" s="135"/>
      <c r="J333" s="136">
        <f>ROUND(I333*H333,2)</f>
        <v>0</v>
      </c>
      <c r="K333" s="132" t="s">
        <v>19</v>
      </c>
      <c r="L333" s="31"/>
      <c r="M333" s="137" t="s">
        <v>19</v>
      </c>
      <c r="N333" s="138" t="s">
        <v>43</v>
      </c>
      <c r="P333" s="139">
        <f>O333*H333</f>
        <v>0</v>
      </c>
      <c r="Q333" s="139">
        <v>0</v>
      </c>
      <c r="R333" s="139">
        <f>Q333*H333</f>
        <v>0</v>
      </c>
      <c r="S333" s="139">
        <v>0</v>
      </c>
      <c r="T333" s="140">
        <f>S333*H333</f>
        <v>0</v>
      </c>
      <c r="AR333" s="141" t="s">
        <v>311</v>
      </c>
      <c r="AT333" s="141" t="s">
        <v>212</v>
      </c>
      <c r="AU333" s="141" t="s">
        <v>81</v>
      </c>
      <c r="AY333" s="16" t="s">
        <v>210</v>
      </c>
      <c r="BE333" s="142">
        <f>IF(N333="základní",J333,0)</f>
        <v>0</v>
      </c>
      <c r="BF333" s="142">
        <f>IF(N333="snížená",J333,0)</f>
        <v>0</v>
      </c>
      <c r="BG333" s="142">
        <f>IF(N333="zákl. přenesená",J333,0)</f>
        <v>0</v>
      </c>
      <c r="BH333" s="142">
        <f>IF(N333="sníž. přenesená",J333,0)</f>
        <v>0</v>
      </c>
      <c r="BI333" s="142">
        <f>IF(N333="nulová",J333,0)</f>
        <v>0</v>
      </c>
      <c r="BJ333" s="16" t="s">
        <v>79</v>
      </c>
      <c r="BK333" s="142">
        <f>ROUND(I333*H333,2)</f>
        <v>0</v>
      </c>
      <c r="BL333" s="16" t="s">
        <v>311</v>
      </c>
      <c r="BM333" s="141" t="s">
        <v>3393</v>
      </c>
    </row>
    <row r="334" spans="2:47" s="1" customFormat="1" ht="10.2">
      <c r="B334" s="31"/>
      <c r="D334" s="143" t="s">
        <v>219</v>
      </c>
      <c r="F334" s="144" t="s">
        <v>996</v>
      </c>
      <c r="I334" s="145"/>
      <c r="L334" s="31"/>
      <c r="M334" s="146"/>
      <c r="T334" s="52"/>
      <c r="AT334" s="16" t="s">
        <v>219</v>
      </c>
      <c r="AU334" s="16" t="s">
        <v>81</v>
      </c>
    </row>
    <row r="335" spans="2:65" s="1" customFormat="1" ht="16.5" customHeight="1">
      <c r="B335" s="31"/>
      <c r="C335" s="130" t="s">
        <v>609</v>
      </c>
      <c r="D335" s="130" t="s">
        <v>212</v>
      </c>
      <c r="E335" s="131" t="s">
        <v>3394</v>
      </c>
      <c r="F335" s="132" t="s">
        <v>3395</v>
      </c>
      <c r="G335" s="133" t="s">
        <v>269</v>
      </c>
      <c r="H335" s="134">
        <v>22</v>
      </c>
      <c r="I335" s="135"/>
      <c r="J335" s="136">
        <f>ROUND(I335*H335,2)</f>
        <v>0</v>
      </c>
      <c r="K335" s="132" t="s">
        <v>19</v>
      </c>
      <c r="L335" s="31"/>
      <c r="M335" s="137" t="s">
        <v>19</v>
      </c>
      <c r="N335" s="138" t="s">
        <v>43</v>
      </c>
      <c r="P335" s="139">
        <f>O335*H335</f>
        <v>0</v>
      </c>
      <c r="Q335" s="139">
        <v>0</v>
      </c>
      <c r="R335" s="139">
        <f>Q335*H335</f>
        <v>0</v>
      </c>
      <c r="S335" s="139">
        <v>0</v>
      </c>
      <c r="T335" s="140">
        <f>S335*H335</f>
        <v>0</v>
      </c>
      <c r="AR335" s="141" t="s">
        <v>311</v>
      </c>
      <c r="AT335" s="141" t="s">
        <v>212</v>
      </c>
      <c r="AU335" s="141" t="s">
        <v>81</v>
      </c>
      <c r="AY335" s="16" t="s">
        <v>210</v>
      </c>
      <c r="BE335" s="142">
        <f>IF(N335="základní",J335,0)</f>
        <v>0</v>
      </c>
      <c r="BF335" s="142">
        <f>IF(N335="snížená",J335,0)</f>
        <v>0</v>
      </c>
      <c r="BG335" s="142">
        <f>IF(N335="zákl. přenesená",J335,0)</f>
        <v>0</v>
      </c>
      <c r="BH335" s="142">
        <f>IF(N335="sníž. přenesená",J335,0)</f>
        <v>0</v>
      </c>
      <c r="BI335" s="142">
        <f>IF(N335="nulová",J335,0)</f>
        <v>0</v>
      </c>
      <c r="BJ335" s="16" t="s">
        <v>79</v>
      </c>
      <c r="BK335" s="142">
        <f>ROUND(I335*H335,2)</f>
        <v>0</v>
      </c>
      <c r="BL335" s="16" t="s">
        <v>311</v>
      </c>
      <c r="BM335" s="141" t="s">
        <v>3396</v>
      </c>
    </row>
    <row r="336" spans="2:47" s="1" customFormat="1" ht="10.2">
      <c r="B336" s="31"/>
      <c r="D336" s="143" t="s">
        <v>219</v>
      </c>
      <c r="F336" s="144" t="s">
        <v>3395</v>
      </c>
      <c r="I336" s="145"/>
      <c r="L336" s="31"/>
      <c r="M336" s="146"/>
      <c r="T336" s="52"/>
      <c r="AT336" s="16" t="s">
        <v>219</v>
      </c>
      <c r="AU336" s="16" t="s">
        <v>81</v>
      </c>
    </row>
    <row r="337" spans="2:65" s="1" customFormat="1" ht="24.15" customHeight="1">
      <c r="B337" s="31"/>
      <c r="C337" s="130" t="s">
        <v>613</v>
      </c>
      <c r="D337" s="130" t="s">
        <v>212</v>
      </c>
      <c r="E337" s="131" t="s">
        <v>3397</v>
      </c>
      <c r="F337" s="132" t="s">
        <v>3398</v>
      </c>
      <c r="G337" s="133" t="s">
        <v>269</v>
      </c>
      <c r="H337" s="134">
        <v>39</v>
      </c>
      <c r="I337" s="135"/>
      <c r="J337" s="136">
        <f>ROUND(I337*H337,2)</f>
        <v>0</v>
      </c>
      <c r="K337" s="132" t="s">
        <v>216</v>
      </c>
      <c r="L337" s="31"/>
      <c r="M337" s="137" t="s">
        <v>19</v>
      </c>
      <c r="N337" s="138" t="s">
        <v>43</v>
      </c>
      <c r="P337" s="139">
        <f>O337*H337</f>
        <v>0</v>
      </c>
      <c r="Q337" s="139">
        <v>0.00169</v>
      </c>
      <c r="R337" s="139">
        <f>Q337*H337</f>
        <v>0.06591000000000001</v>
      </c>
      <c r="S337" s="139">
        <v>0</v>
      </c>
      <c r="T337" s="140">
        <f>S337*H337</f>
        <v>0</v>
      </c>
      <c r="AR337" s="141" t="s">
        <v>311</v>
      </c>
      <c r="AT337" s="141" t="s">
        <v>212</v>
      </c>
      <c r="AU337" s="141" t="s">
        <v>81</v>
      </c>
      <c r="AY337" s="16" t="s">
        <v>210</v>
      </c>
      <c r="BE337" s="142">
        <f>IF(N337="základní",J337,0)</f>
        <v>0</v>
      </c>
      <c r="BF337" s="142">
        <f>IF(N337="snížená",J337,0)</f>
        <v>0</v>
      </c>
      <c r="BG337" s="142">
        <f>IF(N337="zákl. přenesená",J337,0)</f>
        <v>0</v>
      </c>
      <c r="BH337" s="142">
        <f>IF(N337="sníž. přenesená",J337,0)</f>
        <v>0</v>
      </c>
      <c r="BI337" s="142">
        <f>IF(N337="nulová",J337,0)</f>
        <v>0</v>
      </c>
      <c r="BJ337" s="16" t="s">
        <v>79</v>
      </c>
      <c r="BK337" s="142">
        <f>ROUND(I337*H337,2)</f>
        <v>0</v>
      </c>
      <c r="BL337" s="16" t="s">
        <v>311</v>
      </c>
      <c r="BM337" s="141" t="s">
        <v>3399</v>
      </c>
    </row>
    <row r="338" spans="2:47" s="1" customFormat="1" ht="19.2">
      <c r="B338" s="31"/>
      <c r="D338" s="143" t="s">
        <v>219</v>
      </c>
      <c r="F338" s="144" t="s">
        <v>3400</v>
      </c>
      <c r="I338" s="145"/>
      <c r="L338" s="31"/>
      <c r="M338" s="146"/>
      <c r="T338" s="52"/>
      <c r="AT338" s="16" t="s">
        <v>219</v>
      </c>
      <c r="AU338" s="16" t="s">
        <v>81</v>
      </c>
    </row>
    <row r="339" spans="2:47" s="1" customFormat="1" ht="10.2">
      <c r="B339" s="31"/>
      <c r="D339" s="147" t="s">
        <v>221</v>
      </c>
      <c r="F339" s="148" t="s">
        <v>3401</v>
      </c>
      <c r="I339" s="145"/>
      <c r="L339" s="31"/>
      <c r="M339" s="146"/>
      <c r="T339" s="52"/>
      <c r="AT339" s="16" t="s">
        <v>221</v>
      </c>
      <c r="AU339" s="16" t="s">
        <v>81</v>
      </c>
    </row>
    <row r="340" spans="2:65" s="1" customFormat="1" ht="24.15" customHeight="1">
      <c r="B340" s="31"/>
      <c r="C340" s="130" t="s">
        <v>619</v>
      </c>
      <c r="D340" s="130" t="s">
        <v>212</v>
      </c>
      <c r="E340" s="131" t="s">
        <v>3402</v>
      </c>
      <c r="F340" s="132" t="s">
        <v>3403</v>
      </c>
      <c r="G340" s="133" t="s">
        <v>297</v>
      </c>
      <c r="H340" s="134">
        <v>4</v>
      </c>
      <c r="I340" s="135"/>
      <c r="J340" s="136">
        <f>ROUND(I340*H340,2)</f>
        <v>0</v>
      </c>
      <c r="K340" s="132" t="s">
        <v>216</v>
      </c>
      <c r="L340" s="31"/>
      <c r="M340" s="137" t="s">
        <v>19</v>
      </c>
      <c r="N340" s="138" t="s">
        <v>43</v>
      </c>
      <c r="P340" s="139">
        <f>O340*H340</f>
        <v>0</v>
      </c>
      <c r="Q340" s="139">
        <v>0.00036</v>
      </c>
      <c r="R340" s="139">
        <f>Q340*H340</f>
        <v>0.00144</v>
      </c>
      <c r="S340" s="139">
        <v>0</v>
      </c>
      <c r="T340" s="140">
        <f>S340*H340</f>
        <v>0</v>
      </c>
      <c r="AR340" s="141" t="s">
        <v>311</v>
      </c>
      <c r="AT340" s="141" t="s">
        <v>212</v>
      </c>
      <c r="AU340" s="141" t="s">
        <v>81</v>
      </c>
      <c r="AY340" s="16" t="s">
        <v>210</v>
      </c>
      <c r="BE340" s="142">
        <f>IF(N340="základní",J340,0)</f>
        <v>0</v>
      </c>
      <c r="BF340" s="142">
        <f>IF(N340="snížená",J340,0)</f>
        <v>0</v>
      </c>
      <c r="BG340" s="142">
        <f>IF(N340="zákl. přenesená",J340,0)</f>
        <v>0</v>
      </c>
      <c r="BH340" s="142">
        <f>IF(N340="sníž. přenesená",J340,0)</f>
        <v>0</v>
      </c>
      <c r="BI340" s="142">
        <f>IF(N340="nulová",J340,0)</f>
        <v>0</v>
      </c>
      <c r="BJ340" s="16" t="s">
        <v>79</v>
      </c>
      <c r="BK340" s="142">
        <f>ROUND(I340*H340,2)</f>
        <v>0</v>
      </c>
      <c r="BL340" s="16" t="s">
        <v>311</v>
      </c>
      <c r="BM340" s="141" t="s">
        <v>3404</v>
      </c>
    </row>
    <row r="341" spans="2:47" s="1" customFormat="1" ht="28.8">
      <c r="B341" s="31"/>
      <c r="D341" s="143" t="s">
        <v>219</v>
      </c>
      <c r="F341" s="144" t="s">
        <v>3405</v>
      </c>
      <c r="I341" s="145"/>
      <c r="L341" s="31"/>
      <c r="M341" s="146"/>
      <c r="T341" s="52"/>
      <c r="AT341" s="16" t="s">
        <v>219</v>
      </c>
      <c r="AU341" s="16" t="s">
        <v>81</v>
      </c>
    </row>
    <row r="342" spans="2:47" s="1" customFormat="1" ht="10.2">
      <c r="B342" s="31"/>
      <c r="D342" s="147" t="s">
        <v>221</v>
      </c>
      <c r="F342" s="148" t="s">
        <v>3406</v>
      </c>
      <c r="I342" s="145"/>
      <c r="L342" s="31"/>
      <c r="M342" s="146"/>
      <c r="T342" s="52"/>
      <c r="AT342" s="16" t="s">
        <v>221</v>
      </c>
      <c r="AU342" s="16" t="s">
        <v>81</v>
      </c>
    </row>
    <row r="343" spans="2:65" s="1" customFormat="1" ht="24.15" customHeight="1">
      <c r="B343" s="31"/>
      <c r="C343" s="130" t="s">
        <v>626</v>
      </c>
      <c r="D343" s="130" t="s">
        <v>212</v>
      </c>
      <c r="E343" s="131" t="s">
        <v>3407</v>
      </c>
      <c r="F343" s="132" t="s">
        <v>3408</v>
      </c>
      <c r="G343" s="133" t="s">
        <v>269</v>
      </c>
      <c r="H343" s="134">
        <v>10.4</v>
      </c>
      <c r="I343" s="135"/>
      <c r="J343" s="136">
        <f>ROUND(I343*H343,2)</f>
        <v>0</v>
      </c>
      <c r="K343" s="132" t="s">
        <v>216</v>
      </c>
      <c r="L343" s="31"/>
      <c r="M343" s="137" t="s">
        <v>19</v>
      </c>
      <c r="N343" s="138" t="s">
        <v>43</v>
      </c>
      <c r="P343" s="139">
        <f>O343*H343</f>
        <v>0</v>
      </c>
      <c r="Q343" s="139">
        <v>0.00217</v>
      </c>
      <c r="R343" s="139">
        <f>Q343*H343</f>
        <v>0.022568</v>
      </c>
      <c r="S343" s="139">
        <v>0</v>
      </c>
      <c r="T343" s="140">
        <f>S343*H343</f>
        <v>0</v>
      </c>
      <c r="AR343" s="141" t="s">
        <v>311</v>
      </c>
      <c r="AT343" s="141" t="s">
        <v>212</v>
      </c>
      <c r="AU343" s="141" t="s">
        <v>81</v>
      </c>
      <c r="AY343" s="16" t="s">
        <v>210</v>
      </c>
      <c r="BE343" s="142">
        <f>IF(N343="základní",J343,0)</f>
        <v>0</v>
      </c>
      <c r="BF343" s="142">
        <f>IF(N343="snížená",J343,0)</f>
        <v>0</v>
      </c>
      <c r="BG343" s="142">
        <f>IF(N343="zákl. přenesená",J343,0)</f>
        <v>0</v>
      </c>
      <c r="BH343" s="142">
        <f>IF(N343="sníž. přenesená",J343,0)</f>
        <v>0</v>
      </c>
      <c r="BI343" s="142">
        <f>IF(N343="nulová",J343,0)</f>
        <v>0</v>
      </c>
      <c r="BJ343" s="16" t="s">
        <v>79</v>
      </c>
      <c r="BK343" s="142">
        <f>ROUND(I343*H343,2)</f>
        <v>0</v>
      </c>
      <c r="BL343" s="16" t="s">
        <v>311</v>
      </c>
      <c r="BM343" s="141" t="s">
        <v>3409</v>
      </c>
    </row>
    <row r="344" spans="2:47" s="1" customFormat="1" ht="19.2">
      <c r="B344" s="31"/>
      <c r="D344" s="143" t="s">
        <v>219</v>
      </c>
      <c r="F344" s="144" t="s">
        <v>3410</v>
      </c>
      <c r="I344" s="145"/>
      <c r="L344" s="31"/>
      <c r="M344" s="146"/>
      <c r="T344" s="52"/>
      <c r="AT344" s="16" t="s">
        <v>219</v>
      </c>
      <c r="AU344" s="16" t="s">
        <v>81</v>
      </c>
    </row>
    <row r="345" spans="2:47" s="1" customFormat="1" ht="10.2">
      <c r="B345" s="31"/>
      <c r="D345" s="147" t="s">
        <v>221</v>
      </c>
      <c r="F345" s="148" t="s">
        <v>3411</v>
      </c>
      <c r="I345" s="145"/>
      <c r="L345" s="31"/>
      <c r="M345" s="146"/>
      <c r="T345" s="52"/>
      <c r="AT345" s="16" t="s">
        <v>221</v>
      </c>
      <c r="AU345" s="16" t="s">
        <v>81</v>
      </c>
    </row>
    <row r="346" spans="2:47" s="1" customFormat="1" ht="28.8">
      <c r="B346" s="31"/>
      <c r="D346" s="143" t="s">
        <v>315</v>
      </c>
      <c r="F346" s="166" t="s">
        <v>3412</v>
      </c>
      <c r="I346" s="145"/>
      <c r="L346" s="31"/>
      <c r="M346" s="146"/>
      <c r="T346" s="52"/>
      <c r="AT346" s="16" t="s">
        <v>315</v>
      </c>
      <c r="AU346" s="16" t="s">
        <v>81</v>
      </c>
    </row>
    <row r="347" spans="2:65" s="1" customFormat="1" ht="24.15" customHeight="1">
      <c r="B347" s="31"/>
      <c r="C347" s="130" t="s">
        <v>631</v>
      </c>
      <c r="D347" s="130" t="s">
        <v>212</v>
      </c>
      <c r="E347" s="131" t="s">
        <v>999</v>
      </c>
      <c r="F347" s="132" t="s">
        <v>1000</v>
      </c>
      <c r="G347" s="133" t="s">
        <v>269</v>
      </c>
      <c r="H347" s="134">
        <v>15.3</v>
      </c>
      <c r="I347" s="135"/>
      <c r="J347" s="136">
        <f>ROUND(I347*H347,2)</f>
        <v>0</v>
      </c>
      <c r="K347" s="132" t="s">
        <v>216</v>
      </c>
      <c r="L347" s="31"/>
      <c r="M347" s="137" t="s">
        <v>19</v>
      </c>
      <c r="N347" s="138" t="s">
        <v>43</v>
      </c>
      <c r="P347" s="139">
        <f>O347*H347</f>
        <v>0</v>
      </c>
      <c r="Q347" s="139">
        <v>0.0021</v>
      </c>
      <c r="R347" s="139">
        <f>Q347*H347</f>
        <v>0.03213</v>
      </c>
      <c r="S347" s="139">
        <v>0</v>
      </c>
      <c r="T347" s="140">
        <f>S347*H347</f>
        <v>0</v>
      </c>
      <c r="AR347" s="141" t="s">
        <v>311</v>
      </c>
      <c r="AT347" s="141" t="s">
        <v>212</v>
      </c>
      <c r="AU347" s="141" t="s">
        <v>81</v>
      </c>
      <c r="AY347" s="16" t="s">
        <v>210</v>
      </c>
      <c r="BE347" s="142">
        <f>IF(N347="základní",J347,0)</f>
        <v>0</v>
      </c>
      <c r="BF347" s="142">
        <f>IF(N347="snížená",J347,0)</f>
        <v>0</v>
      </c>
      <c r="BG347" s="142">
        <f>IF(N347="zákl. přenesená",J347,0)</f>
        <v>0</v>
      </c>
      <c r="BH347" s="142">
        <f>IF(N347="sníž. přenesená",J347,0)</f>
        <v>0</v>
      </c>
      <c r="BI347" s="142">
        <f>IF(N347="nulová",J347,0)</f>
        <v>0</v>
      </c>
      <c r="BJ347" s="16" t="s">
        <v>79</v>
      </c>
      <c r="BK347" s="142">
        <f>ROUND(I347*H347,2)</f>
        <v>0</v>
      </c>
      <c r="BL347" s="16" t="s">
        <v>311</v>
      </c>
      <c r="BM347" s="141" t="s">
        <v>3413</v>
      </c>
    </row>
    <row r="348" spans="2:47" s="1" customFormat="1" ht="19.2">
      <c r="B348" s="31"/>
      <c r="D348" s="143" t="s">
        <v>219</v>
      </c>
      <c r="F348" s="144" t="s">
        <v>1002</v>
      </c>
      <c r="I348" s="145"/>
      <c r="L348" s="31"/>
      <c r="M348" s="146"/>
      <c r="T348" s="52"/>
      <c r="AT348" s="16" t="s">
        <v>219</v>
      </c>
      <c r="AU348" s="16" t="s">
        <v>81</v>
      </c>
    </row>
    <row r="349" spans="2:47" s="1" customFormat="1" ht="10.2">
      <c r="B349" s="31"/>
      <c r="D349" s="147" t="s">
        <v>221</v>
      </c>
      <c r="F349" s="148" t="s">
        <v>1003</v>
      </c>
      <c r="I349" s="145"/>
      <c r="L349" s="31"/>
      <c r="M349" s="146"/>
      <c r="T349" s="52"/>
      <c r="AT349" s="16" t="s">
        <v>221</v>
      </c>
      <c r="AU349" s="16" t="s">
        <v>81</v>
      </c>
    </row>
    <row r="350" spans="2:47" s="1" customFormat="1" ht="19.2">
      <c r="B350" s="31"/>
      <c r="D350" s="143" t="s">
        <v>315</v>
      </c>
      <c r="F350" s="166" t="s">
        <v>1004</v>
      </c>
      <c r="I350" s="145"/>
      <c r="L350" s="31"/>
      <c r="M350" s="146"/>
      <c r="T350" s="52"/>
      <c r="AT350" s="16" t="s">
        <v>315</v>
      </c>
      <c r="AU350" s="16" t="s">
        <v>81</v>
      </c>
    </row>
    <row r="351" spans="2:63" s="11" customFormat="1" ht="22.8" customHeight="1">
      <c r="B351" s="118"/>
      <c r="D351" s="119" t="s">
        <v>71</v>
      </c>
      <c r="E351" s="128" t="s">
        <v>1121</v>
      </c>
      <c r="F351" s="128" t="s">
        <v>1122</v>
      </c>
      <c r="I351" s="121"/>
      <c r="J351" s="129">
        <f>BK351</f>
        <v>0</v>
      </c>
      <c r="L351" s="118"/>
      <c r="M351" s="123"/>
      <c r="P351" s="124">
        <f>SUM(P352:P366)</f>
        <v>0</v>
      </c>
      <c r="R351" s="124">
        <f>SUM(R352:R366)</f>
        <v>0</v>
      </c>
      <c r="T351" s="125">
        <f>SUM(T352:T366)</f>
        <v>0.30791663999999996</v>
      </c>
      <c r="AR351" s="119" t="s">
        <v>81</v>
      </c>
      <c r="AT351" s="126" t="s">
        <v>71</v>
      </c>
      <c r="AU351" s="126" t="s">
        <v>79</v>
      </c>
      <c r="AY351" s="119" t="s">
        <v>210</v>
      </c>
      <c r="BK351" s="127">
        <f>SUM(BK352:BK366)</f>
        <v>0</v>
      </c>
    </row>
    <row r="352" spans="2:65" s="1" customFormat="1" ht="16.5" customHeight="1">
      <c r="B352" s="31"/>
      <c r="C352" s="130" t="s">
        <v>637</v>
      </c>
      <c r="D352" s="130" t="s">
        <v>212</v>
      </c>
      <c r="E352" s="131" t="s">
        <v>1124</v>
      </c>
      <c r="F352" s="132" t="s">
        <v>1125</v>
      </c>
      <c r="G352" s="133" t="s">
        <v>229</v>
      </c>
      <c r="H352" s="134">
        <v>14.904</v>
      </c>
      <c r="I352" s="135"/>
      <c r="J352" s="136">
        <f>ROUND(I352*H352,2)</f>
        <v>0</v>
      </c>
      <c r="K352" s="132" t="s">
        <v>216</v>
      </c>
      <c r="L352" s="31"/>
      <c r="M352" s="137" t="s">
        <v>19</v>
      </c>
      <c r="N352" s="138" t="s">
        <v>43</v>
      </c>
      <c r="P352" s="139">
        <f>O352*H352</f>
        <v>0</v>
      </c>
      <c r="Q352" s="139">
        <v>0</v>
      </c>
      <c r="R352" s="139">
        <f>Q352*H352</f>
        <v>0</v>
      </c>
      <c r="S352" s="139">
        <v>0.018</v>
      </c>
      <c r="T352" s="140">
        <f>S352*H352</f>
        <v>0.26827199999999995</v>
      </c>
      <c r="AR352" s="141" t="s">
        <v>311</v>
      </c>
      <c r="AT352" s="141" t="s">
        <v>212</v>
      </c>
      <c r="AU352" s="141" t="s">
        <v>81</v>
      </c>
      <c r="AY352" s="16" t="s">
        <v>210</v>
      </c>
      <c r="BE352" s="142">
        <f>IF(N352="základní",J352,0)</f>
        <v>0</v>
      </c>
      <c r="BF352" s="142">
        <f>IF(N352="snížená",J352,0)</f>
        <v>0</v>
      </c>
      <c r="BG352" s="142">
        <f>IF(N352="zákl. přenesená",J352,0)</f>
        <v>0</v>
      </c>
      <c r="BH352" s="142">
        <f>IF(N352="sníž. přenesená",J352,0)</f>
        <v>0</v>
      </c>
      <c r="BI352" s="142">
        <f>IF(N352="nulová",J352,0)</f>
        <v>0</v>
      </c>
      <c r="BJ352" s="16" t="s">
        <v>79</v>
      </c>
      <c r="BK352" s="142">
        <f>ROUND(I352*H352,2)</f>
        <v>0</v>
      </c>
      <c r="BL352" s="16" t="s">
        <v>311</v>
      </c>
      <c r="BM352" s="141" t="s">
        <v>3414</v>
      </c>
    </row>
    <row r="353" spans="2:47" s="1" customFormat="1" ht="10.2">
      <c r="B353" s="31"/>
      <c r="D353" s="143" t="s">
        <v>219</v>
      </c>
      <c r="F353" s="144" t="s">
        <v>1127</v>
      </c>
      <c r="I353" s="145"/>
      <c r="L353" s="31"/>
      <c r="M353" s="146"/>
      <c r="T353" s="52"/>
      <c r="AT353" s="16" t="s">
        <v>219</v>
      </c>
      <c r="AU353" s="16" t="s">
        <v>81</v>
      </c>
    </row>
    <row r="354" spans="2:47" s="1" customFormat="1" ht="10.2">
      <c r="B354" s="31"/>
      <c r="D354" s="147" t="s">
        <v>221</v>
      </c>
      <c r="F354" s="148" t="s">
        <v>1128</v>
      </c>
      <c r="I354" s="145"/>
      <c r="L354" s="31"/>
      <c r="M354" s="146"/>
      <c r="T354" s="52"/>
      <c r="AT354" s="16" t="s">
        <v>221</v>
      </c>
      <c r="AU354" s="16" t="s">
        <v>81</v>
      </c>
    </row>
    <row r="355" spans="2:51" s="12" customFormat="1" ht="10.2">
      <c r="B355" s="149"/>
      <c r="D355" s="143" t="s">
        <v>223</v>
      </c>
      <c r="E355" s="150" t="s">
        <v>19</v>
      </c>
      <c r="F355" s="151" t="s">
        <v>3415</v>
      </c>
      <c r="H355" s="152">
        <v>14.904</v>
      </c>
      <c r="I355" s="153"/>
      <c r="L355" s="149"/>
      <c r="M355" s="154"/>
      <c r="T355" s="155"/>
      <c r="AT355" s="150" t="s">
        <v>223</v>
      </c>
      <c r="AU355" s="150" t="s">
        <v>81</v>
      </c>
      <c r="AV355" s="12" t="s">
        <v>81</v>
      </c>
      <c r="AW355" s="12" t="s">
        <v>33</v>
      </c>
      <c r="AX355" s="12" t="s">
        <v>79</v>
      </c>
      <c r="AY355" s="150" t="s">
        <v>210</v>
      </c>
    </row>
    <row r="356" spans="2:65" s="1" customFormat="1" ht="21.75" customHeight="1">
      <c r="B356" s="31"/>
      <c r="C356" s="130" t="s">
        <v>642</v>
      </c>
      <c r="D356" s="130" t="s">
        <v>212</v>
      </c>
      <c r="E356" s="131" t="s">
        <v>1131</v>
      </c>
      <c r="F356" s="132" t="s">
        <v>1132</v>
      </c>
      <c r="G356" s="133" t="s">
        <v>297</v>
      </c>
      <c r="H356" s="134">
        <v>8</v>
      </c>
      <c r="I356" s="135"/>
      <c r="J356" s="136">
        <f>ROUND(I356*H356,2)</f>
        <v>0</v>
      </c>
      <c r="K356" s="132" t="s">
        <v>216</v>
      </c>
      <c r="L356" s="31"/>
      <c r="M356" s="137" t="s">
        <v>19</v>
      </c>
      <c r="N356" s="138" t="s">
        <v>43</v>
      </c>
      <c r="P356" s="139">
        <f>O356*H356</f>
        <v>0</v>
      </c>
      <c r="Q356" s="139">
        <v>0</v>
      </c>
      <c r="R356" s="139">
        <f>Q356*H356</f>
        <v>0</v>
      </c>
      <c r="S356" s="139">
        <v>0</v>
      </c>
      <c r="T356" s="140">
        <f>S356*H356</f>
        <v>0</v>
      </c>
      <c r="AR356" s="141" t="s">
        <v>311</v>
      </c>
      <c r="AT356" s="141" t="s">
        <v>212</v>
      </c>
      <c r="AU356" s="141" t="s">
        <v>81</v>
      </c>
      <c r="AY356" s="16" t="s">
        <v>210</v>
      </c>
      <c r="BE356" s="142">
        <f>IF(N356="základní",J356,0)</f>
        <v>0</v>
      </c>
      <c r="BF356" s="142">
        <f>IF(N356="snížená",J356,0)</f>
        <v>0</v>
      </c>
      <c r="BG356" s="142">
        <f>IF(N356="zákl. přenesená",J356,0)</f>
        <v>0</v>
      </c>
      <c r="BH356" s="142">
        <f>IF(N356="sníž. přenesená",J356,0)</f>
        <v>0</v>
      </c>
      <c r="BI356" s="142">
        <f>IF(N356="nulová",J356,0)</f>
        <v>0</v>
      </c>
      <c r="BJ356" s="16" t="s">
        <v>79</v>
      </c>
      <c r="BK356" s="142">
        <f>ROUND(I356*H356,2)</f>
        <v>0</v>
      </c>
      <c r="BL356" s="16" t="s">
        <v>311</v>
      </c>
      <c r="BM356" s="141" t="s">
        <v>3416</v>
      </c>
    </row>
    <row r="357" spans="2:47" s="1" customFormat="1" ht="10.2">
      <c r="B357" s="31"/>
      <c r="D357" s="143" t="s">
        <v>219</v>
      </c>
      <c r="F357" s="144" t="s">
        <v>1134</v>
      </c>
      <c r="I357" s="145"/>
      <c r="L357" s="31"/>
      <c r="M357" s="146"/>
      <c r="T357" s="52"/>
      <c r="AT357" s="16" t="s">
        <v>219</v>
      </c>
      <c r="AU357" s="16" t="s">
        <v>81</v>
      </c>
    </row>
    <row r="358" spans="2:47" s="1" customFormat="1" ht="10.2">
      <c r="B358" s="31"/>
      <c r="D358" s="147" t="s">
        <v>221</v>
      </c>
      <c r="F358" s="148" t="s">
        <v>1135</v>
      </c>
      <c r="I358" s="145"/>
      <c r="L358" s="31"/>
      <c r="M358" s="146"/>
      <c r="T358" s="52"/>
      <c r="AT358" s="16" t="s">
        <v>221</v>
      </c>
      <c r="AU358" s="16" t="s">
        <v>81</v>
      </c>
    </row>
    <row r="359" spans="2:65" s="1" customFormat="1" ht="24.15" customHeight="1">
      <c r="B359" s="31"/>
      <c r="C359" s="156" t="s">
        <v>649</v>
      </c>
      <c r="D359" s="156" t="s">
        <v>240</v>
      </c>
      <c r="E359" s="157" t="s">
        <v>1137</v>
      </c>
      <c r="F359" s="158" t="s">
        <v>1138</v>
      </c>
      <c r="G359" s="159" t="s">
        <v>297</v>
      </c>
      <c r="H359" s="160">
        <v>5</v>
      </c>
      <c r="I359" s="161"/>
      <c r="J359" s="162">
        <f>ROUND(I359*H359,2)</f>
        <v>0</v>
      </c>
      <c r="K359" s="158" t="s">
        <v>19</v>
      </c>
      <c r="L359" s="163"/>
      <c r="M359" s="164" t="s">
        <v>19</v>
      </c>
      <c r="N359" s="165" t="s">
        <v>43</v>
      </c>
      <c r="P359" s="139">
        <f>O359*H359</f>
        <v>0</v>
      </c>
      <c r="Q359" s="139">
        <v>0</v>
      </c>
      <c r="R359" s="139">
        <f>Q359*H359</f>
        <v>0</v>
      </c>
      <c r="S359" s="139">
        <v>0</v>
      </c>
      <c r="T359" s="140">
        <f>S359*H359</f>
        <v>0</v>
      </c>
      <c r="AR359" s="141" t="s">
        <v>405</v>
      </c>
      <c r="AT359" s="141" t="s">
        <v>240</v>
      </c>
      <c r="AU359" s="141" t="s">
        <v>81</v>
      </c>
      <c r="AY359" s="16" t="s">
        <v>210</v>
      </c>
      <c r="BE359" s="142">
        <f>IF(N359="základní",J359,0)</f>
        <v>0</v>
      </c>
      <c r="BF359" s="142">
        <f>IF(N359="snížená",J359,0)</f>
        <v>0</v>
      </c>
      <c r="BG359" s="142">
        <f>IF(N359="zákl. přenesená",J359,0)</f>
        <v>0</v>
      </c>
      <c r="BH359" s="142">
        <f>IF(N359="sníž. přenesená",J359,0)</f>
        <v>0</v>
      </c>
      <c r="BI359" s="142">
        <f>IF(N359="nulová",J359,0)</f>
        <v>0</v>
      </c>
      <c r="BJ359" s="16" t="s">
        <v>79</v>
      </c>
      <c r="BK359" s="142">
        <f>ROUND(I359*H359,2)</f>
        <v>0</v>
      </c>
      <c r="BL359" s="16" t="s">
        <v>311</v>
      </c>
      <c r="BM359" s="141" t="s">
        <v>3417</v>
      </c>
    </row>
    <row r="360" spans="2:47" s="1" customFormat="1" ht="10.2">
      <c r="B360" s="31"/>
      <c r="D360" s="143" t="s">
        <v>219</v>
      </c>
      <c r="F360" s="144" t="s">
        <v>1138</v>
      </c>
      <c r="I360" s="145"/>
      <c r="L360" s="31"/>
      <c r="M360" s="146"/>
      <c r="T360" s="52"/>
      <c r="AT360" s="16" t="s">
        <v>219</v>
      </c>
      <c r="AU360" s="16" t="s">
        <v>81</v>
      </c>
    </row>
    <row r="361" spans="2:65" s="1" customFormat="1" ht="16.5" customHeight="1">
      <c r="B361" s="31"/>
      <c r="C361" s="156" t="s">
        <v>654</v>
      </c>
      <c r="D361" s="156" t="s">
        <v>240</v>
      </c>
      <c r="E361" s="157" t="s">
        <v>3418</v>
      </c>
      <c r="F361" s="158" t="s">
        <v>19</v>
      </c>
      <c r="G361" s="159" t="s">
        <v>297</v>
      </c>
      <c r="H361" s="160">
        <v>3</v>
      </c>
      <c r="I361" s="161"/>
      <c r="J361" s="162">
        <f>ROUND(I361*H361,2)</f>
        <v>0</v>
      </c>
      <c r="K361" s="158" t="s">
        <v>19</v>
      </c>
      <c r="L361" s="163"/>
      <c r="M361" s="164" t="s">
        <v>19</v>
      </c>
      <c r="N361" s="165" t="s">
        <v>43</v>
      </c>
      <c r="P361" s="139">
        <f>O361*H361</f>
        <v>0</v>
      </c>
      <c r="Q361" s="139">
        <v>0</v>
      </c>
      <c r="R361" s="139">
        <f>Q361*H361</f>
        <v>0</v>
      </c>
      <c r="S361" s="139">
        <v>0</v>
      </c>
      <c r="T361" s="140">
        <f>S361*H361</f>
        <v>0</v>
      </c>
      <c r="AR361" s="141" t="s">
        <v>405</v>
      </c>
      <c r="AT361" s="141" t="s">
        <v>240</v>
      </c>
      <c r="AU361" s="141" t="s">
        <v>81</v>
      </c>
      <c r="AY361" s="16" t="s">
        <v>210</v>
      </c>
      <c r="BE361" s="142">
        <f>IF(N361="základní",J361,0)</f>
        <v>0</v>
      </c>
      <c r="BF361" s="142">
        <f>IF(N361="snížená",J361,0)</f>
        <v>0</v>
      </c>
      <c r="BG361" s="142">
        <f>IF(N361="zákl. přenesená",J361,0)</f>
        <v>0</v>
      </c>
      <c r="BH361" s="142">
        <f>IF(N361="sníž. přenesená",J361,0)</f>
        <v>0</v>
      </c>
      <c r="BI361" s="142">
        <f>IF(N361="nulová",J361,0)</f>
        <v>0</v>
      </c>
      <c r="BJ361" s="16" t="s">
        <v>79</v>
      </c>
      <c r="BK361" s="142">
        <f>ROUND(I361*H361,2)</f>
        <v>0</v>
      </c>
      <c r="BL361" s="16" t="s">
        <v>311</v>
      </c>
      <c r="BM361" s="141" t="s">
        <v>3419</v>
      </c>
    </row>
    <row r="362" spans="2:47" s="1" customFormat="1" ht="10.2">
      <c r="B362" s="31"/>
      <c r="D362" s="143" t="s">
        <v>219</v>
      </c>
      <c r="F362" s="144" t="s">
        <v>3420</v>
      </c>
      <c r="I362" s="145"/>
      <c r="L362" s="31"/>
      <c r="M362" s="146"/>
      <c r="T362" s="52"/>
      <c r="AT362" s="16" t="s">
        <v>219</v>
      </c>
      <c r="AU362" s="16" t="s">
        <v>81</v>
      </c>
    </row>
    <row r="363" spans="2:65" s="1" customFormat="1" ht="21.75" customHeight="1">
      <c r="B363" s="31"/>
      <c r="C363" s="130" t="s">
        <v>661</v>
      </c>
      <c r="D363" s="130" t="s">
        <v>212</v>
      </c>
      <c r="E363" s="131" t="s">
        <v>1419</v>
      </c>
      <c r="F363" s="132" t="s">
        <v>1420</v>
      </c>
      <c r="G363" s="133" t="s">
        <v>229</v>
      </c>
      <c r="H363" s="134">
        <v>14.904</v>
      </c>
      <c r="I363" s="135"/>
      <c r="J363" s="136">
        <f>ROUND(I363*H363,2)</f>
        <v>0</v>
      </c>
      <c r="K363" s="132" t="s">
        <v>216</v>
      </c>
      <c r="L363" s="31"/>
      <c r="M363" s="137" t="s">
        <v>19</v>
      </c>
      <c r="N363" s="138" t="s">
        <v>43</v>
      </c>
      <c r="P363" s="139">
        <f>O363*H363</f>
        <v>0</v>
      </c>
      <c r="Q363" s="139">
        <v>0</v>
      </c>
      <c r="R363" s="139">
        <f>Q363*H363</f>
        <v>0</v>
      </c>
      <c r="S363" s="139">
        <v>0.00266</v>
      </c>
      <c r="T363" s="140">
        <f>S363*H363</f>
        <v>0.03964464</v>
      </c>
      <c r="AR363" s="141" t="s">
        <v>311</v>
      </c>
      <c r="AT363" s="141" t="s">
        <v>212</v>
      </c>
      <c r="AU363" s="141" t="s">
        <v>81</v>
      </c>
      <c r="AY363" s="16" t="s">
        <v>210</v>
      </c>
      <c r="BE363" s="142">
        <f>IF(N363="základní",J363,0)</f>
        <v>0</v>
      </c>
      <c r="BF363" s="142">
        <f>IF(N363="snížená",J363,0)</f>
        <v>0</v>
      </c>
      <c r="BG363" s="142">
        <f>IF(N363="zákl. přenesená",J363,0)</f>
        <v>0</v>
      </c>
      <c r="BH363" s="142">
        <f>IF(N363="sníž. přenesená",J363,0)</f>
        <v>0</v>
      </c>
      <c r="BI363" s="142">
        <f>IF(N363="nulová",J363,0)</f>
        <v>0</v>
      </c>
      <c r="BJ363" s="16" t="s">
        <v>79</v>
      </c>
      <c r="BK363" s="142">
        <f>ROUND(I363*H363,2)</f>
        <v>0</v>
      </c>
      <c r="BL363" s="16" t="s">
        <v>311</v>
      </c>
      <c r="BM363" s="141" t="s">
        <v>3421</v>
      </c>
    </row>
    <row r="364" spans="2:47" s="1" customFormat="1" ht="19.2">
      <c r="B364" s="31"/>
      <c r="D364" s="143" t="s">
        <v>219</v>
      </c>
      <c r="F364" s="144" t="s">
        <v>1422</v>
      </c>
      <c r="I364" s="145"/>
      <c r="L364" s="31"/>
      <c r="M364" s="146"/>
      <c r="T364" s="52"/>
      <c r="AT364" s="16" t="s">
        <v>219</v>
      </c>
      <c r="AU364" s="16" t="s">
        <v>81</v>
      </c>
    </row>
    <row r="365" spans="2:47" s="1" customFormat="1" ht="10.2">
      <c r="B365" s="31"/>
      <c r="D365" s="147" t="s">
        <v>221</v>
      </c>
      <c r="F365" s="148" t="s">
        <v>1423</v>
      </c>
      <c r="I365" s="145"/>
      <c r="L365" s="31"/>
      <c r="M365" s="146"/>
      <c r="T365" s="52"/>
      <c r="AT365" s="16" t="s">
        <v>221</v>
      </c>
      <c r="AU365" s="16" t="s">
        <v>81</v>
      </c>
    </row>
    <row r="366" spans="2:51" s="12" customFormat="1" ht="10.2">
      <c r="B366" s="149"/>
      <c r="D366" s="143" t="s">
        <v>223</v>
      </c>
      <c r="E366" s="150" t="s">
        <v>19</v>
      </c>
      <c r="F366" s="151" t="s">
        <v>3415</v>
      </c>
      <c r="H366" s="152">
        <v>14.904</v>
      </c>
      <c r="I366" s="153"/>
      <c r="L366" s="149"/>
      <c r="M366" s="174"/>
      <c r="N366" s="175"/>
      <c r="O366" s="175"/>
      <c r="P366" s="175"/>
      <c r="Q366" s="175"/>
      <c r="R366" s="175"/>
      <c r="S366" s="175"/>
      <c r="T366" s="176"/>
      <c r="AT366" s="150" t="s">
        <v>223</v>
      </c>
      <c r="AU366" s="150" t="s">
        <v>81</v>
      </c>
      <c r="AV366" s="12" t="s">
        <v>81</v>
      </c>
      <c r="AW366" s="12" t="s">
        <v>33</v>
      </c>
      <c r="AX366" s="12" t="s">
        <v>79</v>
      </c>
      <c r="AY366" s="150" t="s">
        <v>210</v>
      </c>
    </row>
    <row r="367" spans="2:12" s="1" customFormat="1" ht="6.9" customHeight="1">
      <c r="B367" s="40"/>
      <c r="C367" s="41"/>
      <c r="D367" s="41"/>
      <c r="E367" s="41"/>
      <c r="F367" s="41"/>
      <c r="G367" s="41"/>
      <c r="H367" s="41"/>
      <c r="I367" s="41"/>
      <c r="J367" s="41"/>
      <c r="K367" s="41"/>
      <c r="L367" s="31"/>
    </row>
  </sheetData>
  <sheetProtection algorithmName="SHA-512" hashValue="42LSyTz1Y8FiAaW4GRkG3/hcjt/hUWTU+LhhrnCwIIKwQ5U55mouFD5tf1uwJQo1CdmxiW3urcoUWYeWbnSkUQ==" saltValue="m8ZFFUOhg1uAcdHrzlJ5X033jEDU02LbPjxsq/TUC3YxOok//fzGe69rqdcLDiIz4E5iRlecUNoPVtmmo3ujGQ==" spinCount="100000" sheet="1" objects="1" scenarios="1" formatColumns="0" formatRows="0" autoFilter="0"/>
  <autoFilter ref="C95:K366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1" r:id="rId1" display="https://podminky.urs.cz/item/CS_URS_2023_02/949101111"/>
    <hyperlink ref="F105" r:id="rId2" display="https://podminky.urs.cz/item/CS_URS_2023_02/997013501"/>
    <hyperlink ref="F108" r:id="rId3" display="https://podminky.urs.cz/item/CS_URS_2023_02/997013509"/>
    <hyperlink ref="F112" r:id="rId4" display="https://podminky.urs.cz/item/CS_URS_2023_02/997013631"/>
    <hyperlink ref="F115" r:id="rId5" display="https://podminky.urs.cz/item/CS_URS_2023_02/997013811"/>
    <hyperlink ref="F118" r:id="rId6" display="https://podminky.urs.cz/item/CS_URS_2023_02/997013875"/>
    <hyperlink ref="F123" r:id="rId7" display="https://podminky.urs.cz/item/CS_URS_2023_02/712340833"/>
    <hyperlink ref="F127" r:id="rId8" display="https://podminky.urs.cz/item/CS_URS_2023_02/712340834"/>
    <hyperlink ref="F131" r:id="rId9" display="https://podminky.urs.cz/item/CS_URS_2023_02/712363115"/>
    <hyperlink ref="F134" r:id="rId10" display="https://podminky.urs.cz/item/CS_URS_2023_02/712363412"/>
    <hyperlink ref="F143" r:id="rId11" display="https://podminky.urs.cz/item/CS_URS_2023_02/712391171"/>
    <hyperlink ref="F149" r:id="rId12" display="https://podminky.urs.cz/item/CS_URS_2023_02/712861702"/>
    <hyperlink ref="F159" r:id="rId13" display="https://podminky.urs.cz/item/CS_URS_2023_02/998712101"/>
    <hyperlink ref="F163" r:id="rId14" display="https://podminky.urs.cz/item/CS_URS_2023_02/713111111"/>
    <hyperlink ref="F174" r:id="rId15" display="https://podminky.urs.cz/item/CS_URS_2023_02/713140821"/>
    <hyperlink ref="F178" r:id="rId16" display="https://podminky.urs.cz/item/CS_URS_2023_02/713141131"/>
    <hyperlink ref="F191" r:id="rId17" display="https://podminky.urs.cz/item/CS_URS_2023_02/713141151"/>
    <hyperlink ref="F198" r:id="rId18" display="https://podminky.urs.cz/item/CS_URS_2023_02/998713101"/>
    <hyperlink ref="F202" r:id="rId19" display="https://podminky.urs.cz/item/CS_URS_2023_02/721273153"/>
    <hyperlink ref="F206" r:id="rId20" display="https://podminky.urs.cz/item/CS_URS_2023_02/762085121"/>
    <hyperlink ref="F213" r:id="rId21" display="https://podminky.urs.cz/item/CS_URS_2023_02/762132138"/>
    <hyperlink ref="F220" r:id="rId22" display="https://podminky.urs.cz/item/CS_URS_2023_02/762332941"/>
    <hyperlink ref="F237" r:id="rId23" display="https://podminky.urs.cz/item/CS_URS_2023_02/762341811"/>
    <hyperlink ref="F245" r:id="rId24" display="https://podminky.urs.cz/item/CS_URS_2023_02/762342511"/>
    <hyperlink ref="F256" r:id="rId25" display="https://podminky.urs.cz/item/CS_URS_2023_02/762343811"/>
    <hyperlink ref="F266" r:id="rId26" display="https://podminky.urs.cz/item/CS_URS_2023_02/762343912"/>
    <hyperlink ref="F270" r:id="rId27" display="https://podminky.urs.cz/item/CS_URS_2023_02/762431220"/>
    <hyperlink ref="F278" r:id="rId28" display="https://podminky.urs.cz/item/CS_URS_2023_02/763121466"/>
    <hyperlink ref="F283" r:id="rId29" display="https://podminky.urs.cz/item/CS_URS_2023_02/763131415"/>
    <hyperlink ref="F287" r:id="rId30" display="https://podminky.urs.cz/item/CS_URS_2023_02/763131751"/>
    <hyperlink ref="F293" r:id="rId31" display="https://podminky.urs.cz/item/CS_URS_2023_02/763131811"/>
    <hyperlink ref="F297" r:id="rId32" display="https://podminky.urs.cz/item/CS_URS_2023_02/763172413"/>
    <hyperlink ref="F339" r:id="rId33" display="https://podminky.urs.cz/item/CS_URS_2023_02/764511602"/>
    <hyperlink ref="F342" r:id="rId34" display="https://podminky.urs.cz/item/CS_URS_2023_02/764511642"/>
    <hyperlink ref="F345" r:id="rId35" display="https://podminky.urs.cz/item/CS_URS_2023_02/764518622"/>
    <hyperlink ref="F349" r:id="rId36" display="https://podminky.urs.cz/item/CS_URS_2023_02/764518623"/>
    <hyperlink ref="F354" r:id="rId37" display="https://podminky.urs.cz/item/CS_URS_2023_02/767311830"/>
    <hyperlink ref="F358" r:id="rId38" display="https://podminky.urs.cz/item/CS_URS_2023_02/767316311"/>
    <hyperlink ref="F365" r:id="rId39" display="https://podminky.urs.cz/item/CS_URS_2023_02/7873008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M2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152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3251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3422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ROUND(J97,2)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ROUND((SUM(BE97:BE200)),2)</f>
        <v>0</v>
      </c>
      <c r="I35" s="92">
        <v>0.21</v>
      </c>
      <c r="J35" s="82">
        <f>ROUND(((SUM(BE97:BE200))*I35),2)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ROUND((SUM(BF97:BF200)),2)</f>
        <v>0</v>
      </c>
      <c r="I36" s="92">
        <v>0.12</v>
      </c>
      <c r="J36" s="82">
        <f>ROUND(((SUM(BF97:BF200))*I36),2)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ROUND((SUM(BG97:BG200)),2)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ROUND((SUM(BH97:BH200)),2)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ROUND((SUM(BI97:BI200)),2)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3251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04d - ZTI 4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J97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168</v>
      </c>
      <c r="E64" s="104"/>
      <c r="F64" s="104"/>
      <c r="G64" s="104"/>
      <c r="H64" s="104"/>
      <c r="I64" s="104"/>
      <c r="J64" s="105">
        <f>J98</f>
        <v>0</v>
      </c>
      <c r="L64" s="102"/>
    </row>
    <row r="65" spans="2:12" s="9" customFormat="1" ht="19.95" customHeight="1">
      <c r="B65" s="106"/>
      <c r="D65" s="107" t="s">
        <v>169</v>
      </c>
      <c r="E65" s="108"/>
      <c r="F65" s="108"/>
      <c r="G65" s="108"/>
      <c r="H65" s="108"/>
      <c r="I65" s="108"/>
      <c r="J65" s="109">
        <f>J99</f>
        <v>0</v>
      </c>
      <c r="L65" s="106"/>
    </row>
    <row r="66" spans="2:12" s="9" customFormat="1" ht="19.95" customHeight="1">
      <c r="B66" s="106"/>
      <c r="D66" s="107" t="s">
        <v>1615</v>
      </c>
      <c r="E66" s="108"/>
      <c r="F66" s="108"/>
      <c r="G66" s="108"/>
      <c r="H66" s="108"/>
      <c r="I66" s="108"/>
      <c r="J66" s="109">
        <f>J128</f>
        <v>0</v>
      </c>
      <c r="L66" s="106"/>
    </row>
    <row r="67" spans="2:12" s="9" customFormat="1" ht="19.95" customHeight="1">
      <c r="B67" s="106"/>
      <c r="D67" s="107" t="s">
        <v>1616</v>
      </c>
      <c r="E67" s="108"/>
      <c r="F67" s="108"/>
      <c r="G67" s="108"/>
      <c r="H67" s="108"/>
      <c r="I67" s="108"/>
      <c r="J67" s="109">
        <f>J129</f>
        <v>0</v>
      </c>
      <c r="L67" s="106"/>
    </row>
    <row r="68" spans="2:12" s="9" customFormat="1" ht="19.95" customHeight="1">
      <c r="B68" s="106"/>
      <c r="D68" s="107" t="s">
        <v>171</v>
      </c>
      <c r="E68" s="108"/>
      <c r="F68" s="108"/>
      <c r="G68" s="108"/>
      <c r="H68" s="108"/>
      <c r="I68" s="108"/>
      <c r="J68" s="109">
        <f>J133</f>
        <v>0</v>
      </c>
      <c r="L68" s="106"/>
    </row>
    <row r="69" spans="2:12" s="9" customFormat="1" ht="19.95" customHeight="1">
      <c r="B69" s="106"/>
      <c r="D69" s="107" t="s">
        <v>1617</v>
      </c>
      <c r="E69" s="108"/>
      <c r="F69" s="108"/>
      <c r="G69" s="108"/>
      <c r="H69" s="108"/>
      <c r="I69" s="108"/>
      <c r="J69" s="109">
        <f>J137</f>
        <v>0</v>
      </c>
      <c r="L69" s="106"/>
    </row>
    <row r="70" spans="2:12" s="9" customFormat="1" ht="19.95" customHeight="1">
      <c r="B70" s="106"/>
      <c r="D70" s="107" t="s">
        <v>172</v>
      </c>
      <c r="E70" s="108"/>
      <c r="F70" s="108"/>
      <c r="G70" s="108"/>
      <c r="H70" s="108"/>
      <c r="I70" s="108"/>
      <c r="J70" s="109">
        <f>J150</f>
        <v>0</v>
      </c>
      <c r="L70" s="106"/>
    </row>
    <row r="71" spans="2:12" s="9" customFormat="1" ht="19.95" customHeight="1">
      <c r="B71" s="106"/>
      <c r="D71" s="107" t="s">
        <v>173</v>
      </c>
      <c r="E71" s="108"/>
      <c r="F71" s="108"/>
      <c r="G71" s="108"/>
      <c r="H71" s="108"/>
      <c r="I71" s="108"/>
      <c r="J71" s="109">
        <f>J160</f>
        <v>0</v>
      </c>
      <c r="L71" s="106"/>
    </row>
    <row r="72" spans="2:12" s="9" customFormat="1" ht="19.95" customHeight="1">
      <c r="B72" s="106"/>
      <c r="D72" s="107" t="s">
        <v>174</v>
      </c>
      <c r="E72" s="108"/>
      <c r="F72" s="108"/>
      <c r="G72" s="108"/>
      <c r="H72" s="108"/>
      <c r="I72" s="108"/>
      <c r="J72" s="109">
        <f>J171</f>
        <v>0</v>
      </c>
      <c r="L72" s="106"/>
    </row>
    <row r="73" spans="2:12" s="8" customFormat="1" ht="24.9" customHeight="1">
      <c r="B73" s="102"/>
      <c r="D73" s="103" t="s">
        <v>175</v>
      </c>
      <c r="E73" s="104"/>
      <c r="F73" s="104"/>
      <c r="G73" s="104"/>
      <c r="H73" s="104"/>
      <c r="I73" s="104"/>
      <c r="J73" s="105">
        <f>J175</f>
        <v>0</v>
      </c>
      <c r="L73" s="102"/>
    </row>
    <row r="74" spans="2:12" s="9" customFormat="1" ht="19.95" customHeight="1">
      <c r="B74" s="106"/>
      <c r="D74" s="107" t="s">
        <v>1618</v>
      </c>
      <c r="E74" s="108"/>
      <c r="F74" s="108"/>
      <c r="G74" s="108"/>
      <c r="H74" s="108"/>
      <c r="I74" s="108"/>
      <c r="J74" s="109">
        <f>J176</f>
        <v>0</v>
      </c>
      <c r="L74" s="106"/>
    </row>
    <row r="75" spans="2:12" s="9" customFormat="1" ht="19.95" customHeight="1">
      <c r="B75" s="106"/>
      <c r="D75" s="107" t="s">
        <v>182</v>
      </c>
      <c r="E75" s="108"/>
      <c r="F75" s="108"/>
      <c r="G75" s="108"/>
      <c r="H75" s="108"/>
      <c r="I75" s="108"/>
      <c r="J75" s="109">
        <f>J195</f>
        <v>0</v>
      </c>
      <c r="L75" s="106"/>
    </row>
    <row r="76" spans="2:12" s="1" customFormat="1" ht="21.75" customHeight="1">
      <c r="B76" s="31"/>
      <c r="L76" s="31"/>
    </row>
    <row r="77" spans="2:12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1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1"/>
    </row>
    <row r="82" spans="2:12" s="1" customFormat="1" ht="24.9" customHeight="1">
      <c r="B82" s="31"/>
      <c r="C82" s="20" t="s">
        <v>195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306" t="str">
        <f>E7</f>
        <v>Multifunkční centrum při ZŠ Gen. Svobody Arnultovice rev.1</v>
      </c>
      <c r="F85" s="307"/>
      <c r="G85" s="307"/>
      <c r="H85" s="307"/>
      <c r="L85" s="31"/>
    </row>
    <row r="86" spans="2:12" ht="12" customHeight="1">
      <c r="B86" s="19"/>
      <c r="C86" s="26" t="s">
        <v>160</v>
      </c>
      <c r="L86" s="19"/>
    </row>
    <row r="87" spans="2:12" s="1" customFormat="1" ht="16.5" customHeight="1">
      <c r="B87" s="31"/>
      <c r="E87" s="306" t="s">
        <v>3251</v>
      </c>
      <c r="F87" s="308"/>
      <c r="G87" s="308"/>
      <c r="H87" s="308"/>
      <c r="L87" s="31"/>
    </row>
    <row r="88" spans="2:12" s="1" customFormat="1" ht="12" customHeight="1">
      <c r="B88" s="31"/>
      <c r="C88" s="26" t="s">
        <v>162</v>
      </c>
      <c r="L88" s="31"/>
    </row>
    <row r="89" spans="2:12" s="1" customFormat="1" ht="16.5" customHeight="1">
      <c r="B89" s="31"/>
      <c r="E89" s="272" t="str">
        <f>E11</f>
        <v>04d - ZTI 4</v>
      </c>
      <c r="F89" s="308"/>
      <c r="G89" s="308"/>
      <c r="H89" s="308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21</v>
      </c>
      <c r="F91" s="24" t="str">
        <f>F14</f>
        <v>Nový Bor</v>
      </c>
      <c r="I91" s="26" t="s">
        <v>23</v>
      </c>
      <c r="J91" s="48" t="str">
        <f>IF(J14="","",J14)</f>
        <v>22. 12. 2023</v>
      </c>
      <c r="L91" s="31"/>
    </row>
    <row r="92" spans="2:12" s="1" customFormat="1" ht="6.9" customHeight="1">
      <c r="B92" s="31"/>
      <c r="L92" s="31"/>
    </row>
    <row r="93" spans="2:12" s="1" customFormat="1" ht="15.15" customHeight="1">
      <c r="B93" s="31"/>
      <c r="C93" s="26" t="s">
        <v>25</v>
      </c>
      <c r="F93" s="24" t="str">
        <f>E17</f>
        <v>Město Nový Bor</v>
      </c>
      <c r="I93" s="26" t="s">
        <v>31</v>
      </c>
      <c r="J93" s="29" t="str">
        <f>E23</f>
        <v>R. Voce</v>
      </c>
      <c r="L93" s="31"/>
    </row>
    <row r="94" spans="2:12" s="1" customFormat="1" ht="15.15" customHeight="1">
      <c r="B94" s="31"/>
      <c r="C94" s="26" t="s">
        <v>29</v>
      </c>
      <c r="F94" s="24" t="str">
        <f>IF(E20="","",E20)</f>
        <v>Vyplň údaj</v>
      </c>
      <c r="I94" s="26" t="s">
        <v>34</v>
      </c>
      <c r="J94" s="29" t="str">
        <f>E26</f>
        <v>J. Nešněra</v>
      </c>
      <c r="L94" s="31"/>
    </row>
    <row r="95" spans="2:12" s="1" customFormat="1" ht="10.35" customHeight="1">
      <c r="B95" s="31"/>
      <c r="L95" s="31"/>
    </row>
    <row r="96" spans="2:20" s="10" customFormat="1" ht="29.25" customHeight="1">
      <c r="B96" s="110"/>
      <c r="C96" s="111" t="s">
        <v>196</v>
      </c>
      <c r="D96" s="112" t="s">
        <v>57</v>
      </c>
      <c r="E96" s="112" t="s">
        <v>53</v>
      </c>
      <c r="F96" s="112" t="s">
        <v>54</v>
      </c>
      <c r="G96" s="112" t="s">
        <v>197</v>
      </c>
      <c r="H96" s="112" t="s">
        <v>198</v>
      </c>
      <c r="I96" s="112" t="s">
        <v>199</v>
      </c>
      <c r="J96" s="112" t="s">
        <v>166</v>
      </c>
      <c r="K96" s="113" t="s">
        <v>200</v>
      </c>
      <c r="L96" s="110"/>
      <c r="M96" s="55" t="s">
        <v>19</v>
      </c>
      <c r="N96" s="56" t="s">
        <v>42</v>
      </c>
      <c r="O96" s="56" t="s">
        <v>201</v>
      </c>
      <c r="P96" s="56" t="s">
        <v>202</v>
      </c>
      <c r="Q96" s="56" t="s">
        <v>203</v>
      </c>
      <c r="R96" s="56" t="s">
        <v>204</v>
      </c>
      <c r="S96" s="56" t="s">
        <v>205</v>
      </c>
      <c r="T96" s="57" t="s">
        <v>206</v>
      </c>
    </row>
    <row r="97" spans="2:63" s="1" customFormat="1" ht="22.8" customHeight="1">
      <c r="B97" s="31"/>
      <c r="C97" s="60" t="s">
        <v>207</v>
      </c>
      <c r="J97" s="114">
        <f>BK97</f>
        <v>0</v>
      </c>
      <c r="L97" s="31"/>
      <c r="M97" s="58"/>
      <c r="N97" s="49"/>
      <c r="O97" s="49"/>
      <c r="P97" s="115">
        <f>P98+P175</f>
        <v>0</v>
      </c>
      <c r="Q97" s="49"/>
      <c r="R97" s="115">
        <f>R98+R175</f>
        <v>4.11374</v>
      </c>
      <c r="S97" s="49"/>
      <c r="T97" s="116">
        <f>T98+T175</f>
        <v>1.1</v>
      </c>
      <c r="AT97" s="16" t="s">
        <v>71</v>
      </c>
      <c r="AU97" s="16" t="s">
        <v>167</v>
      </c>
      <c r="BK97" s="117">
        <f>BK98+BK175</f>
        <v>0</v>
      </c>
    </row>
    <row r="98" spans="2:63" s="11" customFormat="1" ht="25.95" customHeight="1">
      <c r="B98" s="118"/>
      <c r="D98" s="119" t="s">
        <v>71</v>
      </c>
      <c r="E98" s="120" t="s">
        <v>208</v>
      </c>
      <c r="F98" s="120" t="s">
        <v>209</v>
      </c>
      <c r="I98" s="121"/>
      <c r="J98" s="122">
        <f>BK98</f>
        <v>0</v>
      </c>
      <c r="L98" s="118"/>
      <c r="M98" s="123"/>
      <c r="P98" s="124">
        <f>P99+P128+P129+P133+P137+P150+P160+P171</f>
        <v>0</v>
      </c>
      <c r="R98" s="124">
        <f>R99+R128+R129+R133+R137+R150+R160+R171</f>
        <v>4.07594</v>
      </c>
      <c r="T98" s="125">
        <f>T99+T128+T129+T133+T137+T150+T160+T171</f>
        <v>1.1</v>
      </c>
      <c r="AR98" s="119" t="s">
        <v>79</v>
      </c>
      <c r="AT98" s="126" t="s">
        <v>71</v>
      </c>
      <c r="AU98" s="126" t="s">
        <v>72</v>
      </c>
      <c r="AY98" s="119" t="s">
        <v>210</v>
      </c>
      <c r="BK98" s="127">
        <f>BK99+BK128+BK129+BK133+BK137+BK150+BK160+BK171</f>
        <v>0</v>
      </c>
    </row>
    <row r="99" spans="2:63" s="11" customFormat="1" ht="22.8" customHeight="1">
      <c r="B99" s="118"/>
      <c r="D99" s="119" t="s">
        <v>71</v>
      </c>
      <c r="E99" s="128" t="s">
        <v>79</v>
      </c>
      <c r="F99" s="128" t="s">
        <v>211</v>
      </c>
      <c r="I99" s="121"/>
      <c r="J99" s="129">
        <f>BK99</f>
        <v>0</v>
      </c>
      <c r="L99" s="118"/>
      <c r="M99" s="123"/>
      <c r="P99" s="124">
        <f>SUM(P100:P127)</f>
        <v>0</v>
      </c>
      <c r="R99" s="124">
        <f>SUM(R100:R127)</f>
        <v>1.8</v>
      </c>
      <c r="T99" s="125">
        <f>SUM(T100:T127)</f>
        <v>0</v>
      </c>
      <c r="AR99" s="119" t="s">
        <v>79</v>
      </c>
      <c r="AT99" s="126" t="s">
        <v>71</v>
      </c>
      <c r="AU99" s="126" t="s">
        <v>79</v>
      </c>
      <c r="AY99" s="119" t="s">
        <v>210</v>
      </c>
      <c r="BK99" s="127">
        <f>SUM(BK100:BK127)</f>
        <v>0</v>
      </c>
    </row>
    <row r="100" spans="2:65" s="1" customFormat="1" ht="33" customHeight="1">
      <c r="B100" s="31"/>
      <c r="C100" s="130" t="s">
        <v>79</v>
      </c>
      <c r="D100" s="130" t="s">
        <v>212</v>
      </c>
      <c r="E100" s="131" t="s">
        <v>1620</v>
      </c>
      <c r="F100" s="132" t="s">
        <v>1621</v>
      </c>
      <c r="G100" s="133" t="s">
        <v>215</v>
      </c>
      <c r="H100" s="134">
        <v>2.53</v>
      </c>
      <c r="I100" s="135"/>
      <c r="J100" s="136">
        <f>ROUND(I100*H100,2)</f>
        <v>0</v>
      </c>
      <c r="K100" s="132" t="s">
        <v>216</v>
      </c>
      <c r="L100" s="31"/>
      <c r="M100" s="137" t="s">
        <v>19</v>
      </c>
      <c r="N100" s="138" t="s">
        <v>43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217</v>
      </c>
      <c r="AT100" s="141" t="s">
        <v>212</v>
      </c>
      <c r="AU100" s="141" t="s">
        <v>81</v>
      </c>
      <c r="AY100" s="16" t="s">
        <v>210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79</v>
      </c>
      <c r="BK100" s="142">
        <f>ROUND(I100*H100,2)</f>
        <v>0</v>
      </c>
      <c r="BL100" s="16" t="s">
        <v>217</v>
      </c>
      <c r="BM100" s="141" t="s">
        <v>3423</v>
      </c>
    </row>
    <row r="101" spans="2:47" s="1" customFormat="1" ht="28.8">
      <c r="B101" s="31"/>
      <c r="D101" s="143" t="s">
        <v>219</v>
      </c>
      <c r="F101" s="144" t="s">
        <v>1623</v>
      </c>
      <c r="I101" s="145"/>
      <c r="L101" s="31"/>
      <c r="M101" s="146"/>
      <c r="T101" s="52"/>
      <c r="AT101" s="16" t="s">
        <v>219</v>
      </c>
      <c r="AU101" s="16" t="s">
        <v>81</v>
      </c>
    </row>
    <row r="102" spans="2:47" s="1" customFormat="1" ht="10.2">
      <c r="B102" s="31"/>
      <c r="D102" s="147" t="s">
        <v>221</v>
      </c>
      <c r="F102" s="148" t="s">
        <v>1624</v>
      </c>
      <c r="I102" s="145"/>
      <c r="L102" s="31"/>
      <c r="M102" s="146"/>
      <c r="T102" s="52"/>
      <c r="AT102" s="16" t="s">
        <v>221</v>
      </c>
      <c r="AU102" s="16" t="s">
        <v>81</v>
      </c>
    </row>
    <row r="103" spans="2:51" s="12" customFormat="1" ht="10.2">
      <c r="B103" s="149"/>
      <c r="D103" s="143" t="s">
        <v>223</v>
      </c>
      <c r="E103" s="150" t="s">
        <v>19</v>
      </c>
      <c r="F103" s="151" t="s">
        <v>3424</v>
      </c>
      <c r="H103" s="152">
        <v>2.53</v>
      </c>
      <c r="I103" s="153"/>
      <c r="L103" s="149"/>
      <c r="M103" s="154"/>
      <c r="T103" s="155"/>
      <c r="AT103" s="150" t="s">
        <v>223</v>
      </c>
      <c r="AU103" s="150" t="s">
        <v>81</v>
      </c>
      <c r="AV103" s="12" t="s">
        <v>81</v>
      </c>
      <c r="AW103" s="12" t="s">
        <v>33</v>
      </c>
      <c r="AX103" s="12" t="s">
        <v>79</v>
      </c>
      <c r="AY103" s="150" t="s">
        <v>210</v>
      </c>
    </row>
    <row r="104" spans="2:65" s="1" customFormat="1" ht="33" customHeight="1">
      <c r="B104" s="31"/>
      <c r="C104" s="130" t="s">
        <v>81</v>
      </c>
      <c r="D104" s="130" t="s">
        <v>212</v>
      </c>
      <c r="E104" s="131" t="s">
        <v>1627</v>
      </c>
      <c r="F104" s="132" t="s">
        <v>1628</v>
      </c>
      <c r="G104" s="133" t="s">
        <v>215</v>
      </c>
      <c r="H104" s="134">
        <v>1</v>
      </c>
      <c r="I104" s="135"/>
      <c r="J104" s="136">
        <f>ROUND(I104*H104,2)</f>
        <v>0</v>
      </c>
      <c r="K104" s="132" t="s">
        <v>216</v>
      </c>
      <c r="L104" s="31"/>
      <c r="M104" s="137" t="s">
        <v>19</v>
      </c>
      <c r="N104" s="138" t="s">
        <v>43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217</v>
      </c>
      <c r="AT104" s="141" t="s">
        <v>212</v>
      </c>
      <c r="AU104" s="141" t="s">
        <v>81</v>
      </c>
      <c r="AY104" s="16" t="s">
        <v>210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6" t="s">
        <v>79</v>
      </c>
      <c r="BK104" s="142">
        <f>ROUND(I104*H104,2)</f>
        <v>0</v>
      </c>
      <c r="BL104" s="16" t="s">
        <v>217</v>
      </c>
      <c r="BM104" s="141" t="s">
        <v>3425</v>
      </c>
    </row>
    <row r="105" spans="2:47" s="1" customFormat="1" ht="19.2">
      <c r="B105" s="31"/>
      <c r="D105" s="143" t="s">
        <v>219</v>
      </c>
      <c r="F105" s="144" t="s">
        <v>1630</v>
      </c>
      <c r="I105" s="145"/>
      <c r="L105" s="31"/>
      <c r="M105" s="146"/>
      <c r="T105" s="52"/>
      <c r="AT105" s="16" t="s">
        <v>219</v>
      </c>
      <c r="AU105" s="16" t="s">
        <v>81</v>
      </c>
    </row>
    <row r="106" spans="2:47" s="1" customFormat="1" ht="10.2">
      <c r="B106" s="31"/>
      <c r="D106" s="147" t="s">
        <v>221</v>
      </c>
      <c r="F106" s="148" t="s">
        <v>1631</v>
      </c>
      <c r="I106" s="145"/>
      <c r="L106" s="31"/>
      <c r="M106" s="146"/>
      <c r="T106" s="52"/>
      <c r="AT106" s="16" t="s">
        <v>221</v>
      </c>
      <c r="AU106" s="16" t="s">
        <v>81</v>
      </c>
    </row>
    <row r="107" spans="2:65" s="1" customFormat="1" ht="37.8" customHeight="1">
      <c r="B107" s="31"/>
      <c r="C107" s="130" t="s">
        <v>234</v>
      </c>
      <c r="D107" s="130" t="s">
        <v>212</v>
      </c>
      <c r="E107" s="131" t="s">
        <v>1633</v>
      </c>
      <c r="F107" s="132" t="s">
        <v>1634</v>
      </c>
      <c r="G107" s="133" t="s">
        <v>215</v>
      </c>
      <c r="H107" s="134">
        <v>1.12</v>
      </c>
      <c r="I107" s="135"/>
      <c r="J107" s="136">
        <f>ROUND(I107*H107,2)</f>
        <v>0</v>
      </c>
      <c r="K107" s="132" t="s">
        <v>216</v>
      </c>
      <c r="L107" s="31"/>
      <c r="M107" s="137" t="s">
        <v>19</v>
      </c>
      <c r="N107" s="138" t="s">
        <v>43</v>
      </c>
      <c r="P107" s="139">
        <f>O107*H107</f>
        <v>0</v>
      </c>
      <c r="Q107" s="139">
        <v>0</v>
      </c>
      <c r="R107" s="139">
        <f>Q107*H107</f>
        <v>0</v>
      </c>
      <c r="S107" s="139">
        <v>0</v>
      </c>
      <c r="T107" s="140">
        <f>S107*H107</f>
        <v>0</v>
      </c>
      <c r="AR107" s="141" t="s">
        <v>217</v>
      </c>
      <c r="AT107" s="141" t="s">
        <v>212</v>
      </c>
      <c r="AU107" s="141" t="s">
        <v>81</v>
      </c>
      <c r="AY107" s="16" t="s">
        <v>210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6" t="s">
        <v>79</v>
      </c>
      <c r="BK107" s="142">
        <f>ROUND(I107*H107,2)</f>
        <v>0</v>
      </c>
      <c r="BL107" s="16" t="s">
        <v>217</v>
      </c>
      <c r="BM107" s="141" t="s">
        <v>3426</v>
      </c>
    </row>
    <row r="108" spans="2:47" s="1" customFormat="1" ht="38.4">
      <c r="B108" s="31"/>
      <c r="D108" s="143" t="s">
        <v>219</v>
      </c>
      <c r="F108" s="144" t="s">
        <v>1636</v>
      </c>
      <c r="I108" s="145"/>
      <c r="L108" s="31"/>
      <c r="M108" s="146"/>
      <c r="T108" s="52"/>
      <c r="AT108" s="16" t="s">
        <v>219</v>
      </c>
      <c r="AU108" s="16" t="s">
        <v>81</v>
      </c>
    </row>
    <row r="109" spans="2:47" s="1" customFormat="1" ht="10.2">
      <c r="B109" s="31"/>
      <c r="D109" s="147" t="s">
        <v>221</v>
      </c>
      <c r="F109" s="148" t="s">
        <v>1637</v>
      </c>
      <c r="I109" s="145"/>
      <c r="L109" s="31"/>
      <c r="M109" s="146"/>
      <c r="T109" s="52"/>
      <c r="AT109" s="16" t="s">
        <v>221</v>
      </c>
      <c r="AU109" s="16" t="s">
        <v>81</v>
      </c>
    </row>
    <row r="110" spans="2:51" s="12" customFormat="1" ht="10.2">
      <c r="B110" s="149"/>
      <c r="D110" s="143" t="s">
        <v>223</v>
      </c>
      <c r="E110" s="150" t="s">
        <v>19</v>
      </c>
      <c r="F110" s="151" t="s">
        <v>3427</v>
      </c>
      <c r="H110" s="152">
        <v>1.12</v>
      </c>
      <c r="I110" s="153"/>
      <c r="L110" s="149"/>
      <c r="M110" s="154"/>
      <c r="T110" s="155"/>
      <c r="AT110" s="150" t="s">
        <v>223</v>
      </c>
      <c r="AU110" s="150" t="s">
        <v>81</v>
      </c>
      <c r="AV110" s="12" t="s">
        <v>81</v>
      </c>
      <c r="AW110" s="12" t="s">
        <v>33</v>
      </c>
      <c r="AX110" s="12" t="s">
        <v>79</v>
      </c>
      <c r="AY110" s="150" t="s">
        <v>210</v>
      </c>
    </row>
    <row r="111" spans="2:65" s="1" customFormat="1" ht="37.8" customHeight="1">
      <c r="B111" s="31"/>
      <c r="C111" s="130" t="s">
        <v>217</v>
      </c>
      <c r="D111" s="130" t="s">
        <v>212</v>
      </c>
      <c r="E111" s="131" t="s">
        <v>1639</v>
      </c>
      <c r="F111" s="132" t="s">
        <v>1640</v>
      </c>
      <c r="G111" s="133" t="s">
        <v>215</v>
      </c>
      <c r="H111" s="134">
        <v>1.12</v>
      </c>
      <c r="I111" s="135"/>
      <c r="J111" s="136">
        <f>ROUND(I111*H111,2)</f>
        <v>0</v>
      </c>
      <c r="K111" s="132" t="s">
        <v>216</v>
      </c>
      <c r="L111" s="31"/>
      <c r="M111" s="137" t="s">
        <v>19</v>
      </c>
      <c r="N111" s="138" t="s">
        <v>43</v>
      </c>
      <c r="P111" s="139">
        <f>O111*H111</f>
        <v>0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AR111" s="141" t="s">
        <v>217</v>
      </c>
      <c r="AT111" s="141" t="s">
        <v>212</v>
      </c>
      <c r="AU111" s="141" t="s">
        <v>81</v>
      </c>
      <c r="AY111" s="16" t="s">
        <v>210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6" t="s">
        <v>79</v>
      </c>
      <c r="BK111" s="142">
        <f>ROUND(I111*H111,2)</f>
        <v>0</v>
      </c>
      <c r="BL111" s="16" t="s">
        <v>217</v>
      </c>
      <c r="BM111" s="141" t="s">
        <v>3428</v>
      </c>
    </row>
    <row r="112" spans="2:47" s="1" customFormat="1" ht="38.4">
      <c r="B112" s="31"/>
      <c r="D112" s="143" t="s">
        <v>219</v>
      </c>
      <c r="F112" s="144" t="s">
        <v>1642</v>
      </c>
      <c r="I112" s="145"/>
      <c r="L112" s="31"/>
      <c r="M112" s="146"/>
      <c r="T112" s="52"/>
      <c r="AT112" s="16" t="s">
        <v>219</v>
      </c>
      <c r="AU112" s="16" t="s">
        <v>81</v>
      </c>
    </row>
    <row r="113" spans="2:47" s="1" customFormat="1" ht="10.2">
      <c r="B113" s="31"/>
      <c r="D113" s="147" t="s">
        <v>221</v>
      </c>
      <c r="F113" s="148" t="s">
        <v>1643</v>
      </c>
      <c r="I113" s="145"/>
      <c r="L113" s="31"/>
      <c r="M113" s="146"/>
      <c r="T113" s="52"/>
      <c r="AT113" s="16" t="s">
        <v>221</v>
      </c>
      <c r="AU113" s="16" t="s">
        <v>81</v>
      </c>
    </row>
    <row r="114" spans="2:65" s="1" customFormat="1" ht="33" customHeight="1">
      <c r="B114" s="31"/>
      <c r="C114" s="130" t="s">
        <v>225</v>
      </c>
      <c r="D114" s="130" t="s">
        <v>212</v>
      </c>
      <c r="E114" s="131" t="s">
        <v>1644</v>
      </c>
      <c r="F114" s="132" t="s">
        <v>1645</v>
      </c>
      <c r="G114" s="133" t="s">
        <v>332</v>
      </c>
      <c r="H114" s="134">
        <v>2.24</v>
      </c>
      <c r="I114" s="135"/>
      <c r="J114" s="136">
        <f>ROUND(I114*H114,2)</f>
        <v>0</v>
      </c>
      <c r="K114" s="132" t="s">
        <v>216</v>
      </c>
      <c r="L114" s="31"/>
      <c r="M114" s="137" t="s">
        <v>19</v>
      </c>
      <c r="N114" s="138" t="s">
        <v>43</v>
      </c>
      <c r="P114" s="139">
        <f>O114*H114</f>
        <v>0</v>
      </c>
      <c r="Q114" s="139">
        <v>0</v>
      </c>
      <c r="R114" s="139">
        <f>Q114*H114</f>
        <v>0</v>
      </c>
      <c r="S114" s="139">
        <v>0</v>
      </c>
      <c r="T114" s="140">
        <f>S114*H114</f>
        <v>0</v>
      </c>
      <c r="AR114" s="141" t="s">
        <v>217</v>
      </c>
      <c r="AT114" s="141" t="s">
        <v>212</v>
      </c>
      <c r="AU114" s="141" t="s">
        <v>81</v>
      </c>
      <c r="AY114" s="16" t="s">
        <v>210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6" t="s">
        <v>79</v>
      </c>
      <c r="BK114" s="142">
        <f>ROUND(I114*H114,2)</f>
        <v>0</v>
      </c>
      <c r="BL114" s="16" t="s">
        <v>217</v>
      </c>
      <c r="BM114" s="141" t="s">
        <v>3429</v>
      </c>
    </row>
    <row r="115" spans="2:47" s="1" customFormat="1" ht="28.8">
      <c r="B115" s="31"/>
      <c r="D115" s="143" t="s">
        <v>219</v>
      </c>
      <c r="F115" s="144" t="s">
        <v>1647</v>
      </c>
      <c r="I115" s="145"/>
      <c r="L115" s="31"/>
      <c r="M115" s="146"/>
      <c r="T115" s="52"/>
      <c r="AT115" s="16" t="s">
        <v>219</v>
      </c>
      <c r="AU115" s="16" t="s">
        <v>81</v>
      </c>
    </row>
    <row r="116" spans="2:47" s="1" customFormat="1" ht="10.2">
      <c r="B116" s="31"/>
      <c r="D116" s="147" t="s">
        <v>221</v>
      </c>
      <c r="F116" s="148" t="s">
        <v>1648</v>
      </c>
      <c r="I116" s="145"/>
      <c r="L116" s="31"/>
      <c r="M116" s="146"/>
      <c r="T116" s="52"/>
      <c r="AT116" s="16" t="s">
        <v>221</v>
      </c>
      <c r="AU116" s="16" t="s">
        <v>81</v>
      </c>
    </row>
    <row r="117" spans="2:51" s="12" customFormat="1" ht="10.2">
      <c r="B117" s="149"/>
      <c r="D117" s="143" t="s">
        <v>223</v>
      </c>
      <c r="F117" s="151" t="s">
        <v>3430</v>
      </c>
      <c r="H117" s="152">
        <v>2.24</v>
      </c>
      <c r="I117" s="153"/>
      <c r="L117" s="149"/>
      <c r="M117" s="154"/>
      <c r="T117" s="155"/>
      <c r="AT117" s="150" t="s">
        <v>223</v>
      </c>
      <c r="AU117" s="150" t="s">
        <v>81</v>
      </c>
      <c r="AV117" s="12" t="s">
        <v>81</v>
      </c>
      <c r="AW117" s="12" t="s">
        <v>4</v>
      </c>
      <c r="AX117" s="12" t="s">
        <v>79</v>
      </c>
      <c r="AY117" s="150" t="s">
        <v>210</v>
      </c>
    </row>
    <row r="118" spans="2:65" s="1" customFormat="1" ht="24.15" customHeight="1">
      <c r="B118" s="31"/>
      <c r="C118" s="130" t="s">
        <v>246</v>
      </c>
      <c r="D118" s="130" t="s">
        <v>212</v>
      </c>
      <c r="E118" s="131" t="s">
        <v>1650</v>
      </c>
      <c r="F118" s="132" t="s">
        <v>1651</v>
      </c>
      <c r="G118" s="133" t="s">
        <v>215</v>
      </c>
      <c r="H118" s="134">
        <v>2.41</v>
      </c>
      <c r="I118" s="135"/>
      <c r="J118" s="136">
        <f>ROUND(I118*H118,2)</f>
        <v>0</v>
      </c>
      <c r="K118" s="132" t="s">
        <v>216</v>
      </c>
      <c r="L118" s="31"/>
      <c r="M118" s="137" t="s">
        <v>19</v>
      </c>
      <c r="N118" s="138" t="s">
        <v>43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217</v>
      </c>
      <c r="AT118" s="141" t="s">
        <v>212</v>
      </c>
      <c r="AU118" s="141" t="s">
        <v>81</v>
      </c>
      <c r="AY118" s="16" t="s">
        <v>210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6" t="s">
        <v>79</v>
      </c>
      <c r="BK118" s="142">
        <f>ROUND(I118*H118,2)</f>
        <v>0</v>
      </c>
      <c r="BL118" s="16" t="s">
        <v>217</v>
      </c>
      <c r="BM118" s="141" t="s">
        <v>3431</v>
      </c>
    </row>
    <row r="119" spans="2:47" s="1" customFormat="1" ht="28.8">
      <c r="B119" s="31"/>
      <c r="D119" s="143" t="s">
        <v>219</v>
      </c>
      <c r="F119" s="144" t="s">
        <v>1653</v>
      </c>
      <c r="I119" s="145"/>
      <c r="L119" s="31"/>
      <c r="M119" s="146"/>
      <c r="T119" s="52"/>
      <c r="AT119" s="16" t="s">
        <v>219</v>
      </c>
      <c r="AU119" s="16" t="s">
        <v>81</v>
      </c>
    </row>
    <row r="120" spans="2:47" s="1" customFormat="1" ht="10.2">
      <c r="B120" s="31"/>
      <c r="D120" s="147" t="s">
        <v>221</v>
      </c>
      <c r="F120" s="148" t="s">
        <v>1654</v>
      </c>
      <c r="I120" s="145"/>
      <c r="L120" s="31"/>
      <c r="M120" s="146"/>
      <c r="T120" s="52"/>
      <c r="AT120" s="16" t="s">
        <v>221</v>
      </c>
      <c r="AU120" s="16" t="s">
        <v>81</v>
      </c>
    </row>
    <row r="121" spans="2:65" s="1" customFormat="1" ht="24.15" customHeight="1">
      <c r="B121" s="31"/>
      <c r="C121" s="130" t="s">
        <v>259</v>
      </c>
      <c r="D121" s="130" t="s">
        <v>212</v>
      </c>
      <c r="E121" s="131" t="s">
        <v>1656</v>
      </c>
      <c r="F121" s="132" t="s">
        <v>1657</v>
      </c>
      <c r="G121" s="133" t="s">
        <v>215</v>
      </c>
      <c r="H121" s="134">
        <v>0.9</v>
      </c>
      <c r="I121" s="135"/>
      <c r="J121" s="136">
        <f>ROUND(I121*H121,2)</f>
        <v>0</v>
      </c>
      <c r="K121" s="132" t="s">
        <v>216</v>
      </c>
      <c r="L121" s="31"/>
      <c r="M121" s="137" t="s">
        <v>19</v>
      </c>
      <c r="N121" s="138" t="s">
        <v>43</v>
      </c>
      <c r="P121" s="139">
        <f>O121*H121</f>
        <v>0</v>
      </c>
      <c r="Q121" s="139">
        <v>0</v>
      </c>
      <c r="R121" s="139">
        <f>Q121*H121</f>
        <v>0</v>
      </c>
      <c r="S121" s="139">
        <v>0</v>
      </c>
      <c r="T121" s="140">
        <f>S121*H121</f>
        <v>0</v>
      </c>
      <c r="AR121" s="141" t="s">
        <v>217</v>
      </c>
      <c r="AT121" s="141" t="s">
        <v>212</v>
      </c>
      <c r="AU121" s="141" t="s">
        <v>81</v>
      </c>
      <c r="AY121" s="16" t="s">
        <v>210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6" t="s">
        <v>79</v>
      </c>
      <c r="BK121" s="142">
        <f>ROUND(I121*H121,2)</f>
        <v>0</v>
      </c>
      <c r="BL121" s="16" t="s">
        <v>217</v>
      </c>
      <c r="BM121" s="141" t="s">
        <v>3432</v>
      </c>
    </row>
    <row r="122" spans="2:47" s="1" customFormat="1" ht="48">
      <c r="B122" s="31"/>
      <c r="D122" s="143" t="s">
        <v>219</v>
      </c>
      <c r="F122" s="144" t="s">
        <v>1659</v>
      </c>
      <c r="I122" s="145"/>
      <c r="L122" s="31"/>
      <c r="M122" s="146"/>
      <c r="T122" s="52"/>
      <c r="AT122" s="16" t="s">
        <v>219</v>
      </c>
      <c r="AU122" s="16" t="s">
        <v>81</v>
      </c>
    </row>
    <row r="123" spans="2:47" s="1" customFormat="1" ht="10.2">
      <c r="B123" s="31"/>
      <c r="D123" s="147" t="s">
        <v>221</v>
      </c>
      <c r="F123" s="148" t="s">
        <v>1660</v>
      </c>
      <c r="I123" s="145"/>
      <c r="L123" s="31"/>
      <c r="M123" s="146"/>
      <c r="T123" s="52"/>
      <c r="AT123" s="16" t="s">
        <v>221</v>
      </c>
      <c r="AU123" s="16" t="s">
        <v>81</v>
      </c>
    </row>
    <row r="124" spans="2:51" s="12" customFormat="1" ht="10.2">
      <c r="B124" s="149"/>
      <c r="D124" s="143" t="s">
        <v>223</v>
      </c>
      <c r="E124" s="150" t="s">
        <v>19</v>
      </c>
      <c r="F124" s="151" t="s">
        <v>3433</v>
      </c>
      <c r="H124" s="152">
        <v>0.9</v>
      </c>
      <c r="I124" s="153"/>
      <c r="L124" s="149"/>
      <c r="M124" s="154"/>
      <c r="T124" s="155"/>
      <c r="AT124" s="150" t="s">
        <v>223</v>
      </c>
      <c r="AU124" s="150" t="s">
        <v>81</v>
      </c>
      <c r="AV124" s="12" t="s">
        <v>81</v>
      </c>
      <c r="AW124" s="12" t="s">
        <v>33</v>
      </c>
      <c r="AX124" s="12" t="s">
        <v>79</v>
      </c>
      <c r="AY124" s="150" t="s">
        <v>210</v>
      </c>
    </row>
    <row r="125" spans="2:65" s="1" customFormat="1" ht="16.5" customHeight="1">
      <c r="B125" s="31"/>
      <c r="C125" s="156" t="s">
        <v>243</v>
      </c>
      <c r="D125" s="156" t="s">
        <v>240</v>
      </c>
      <c r="E125" s="157" t="s">
        <v>1662</v>
      </c>
      <c r="F125" s="158" t="s">
        <v>1663</v>
      </c>
      <c r="G125" s="159" t="s">
        <v>332</v>
      </c>
      <c r="H125" s="160">
        <v>1.8</v>
      </c>
      <c r="I125" s="161"/>
      <c r="J125" s="162">
        <f>ROUND(I125*H125,2)</f>
        <v>0</v>
      </c>
      <c r="K125" s="158" t="s">
        <v>216</v>
      </c>
      <c r="L125" s="163"/>
      <c r="M125" s="164" t="s">
        <v>19</v>
      </c>
      <c r="N125" s="165" t="s">
        <v>43</v>
      </c>
      <c r="P125" s="139">
        <f>O125*H125</f>
        <v>0</v>
      </c>
      <c r="Q125" s="139">
        <v>1</v>
      </c>
      <c r="R125" s="139">
        <f>Q125*H125</f>
        <v>1.8</v>
      </c>
      <c r="S125" s="139">
        <v>0</v>
      </c>
      <c r="T125" s="140">
        <f>S125*H125</f>
        <v>0</v>
      </c>
      <c r="AR125" s="141" t="s">
        <v>243</v>
      </c>
      <c r="AT125" s="141" t="s">
        <v>240</v>
      </c>
      <c r="AU125" s="141" t="s">
        <v>81</v>
      </c>
      <c r="AY125" s="16" t="s">
        <v>210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6" t="s">
        <v>79</v>
      </c>
      <c r="BK125" s="142">
        <f>ROUND(I125*H125,2)</f>
        <v>0</v>
      </c>
      <c r="BL125" s="16" t="s">
        <v>217</v>
      </c>
      <c r="BM125" s="141" t="s">
        <v>3434</v>
      </c>
    </row>
    <row r="126" spans="2:47" s="1" customFormat="1" ht="10.2">
      <c r="B126" s="31"/>
      <c r="D126" s="143" t="s">
        <v>219</v>
      </c>
      <c r="F126" s="144" t="s">
        <v>1663</v>
      </c>
      <c r="I126" s="145"/>
      <c r="L126" s="31"/>
      <c r="M126" s="146"/>
      <c r="T126" s="52"/>
      <c r="AT126" s="16" t="s">
        <v>219</v>
      </c>
      <c r="AU126" s="16" t="s">
        <v>81</v>
      </c>
    </row>
    <row r="127" spans="2:51" s="12" customFormat="1" ht="10.2">
      <c r="B127" s="149"/>
      <c r="D127" s="143" t="s">
        <v>223</v>
      </c>
      <c r="F127" s="151" t="s">
        <v>3435</v>
      </c>
      <c r="H127" s="152">
        <v>1.8</v>
      </c>
      <c r="I127" s="153"/>
      <c r="L127" s="149"/>
      <c r="M127" s="154"/>
      <c r="T127" s="155"/>
      <c r="AT127" s="150" t="s">
        <v>223</v>
      </c>
      <c r="AU127" s="150" t="s">
        <v>81</v>
      </c>
      <c r="AV127" s="12" t="s">
        <v>81</v>
      </c>
      <c r="AW127" s="12" t="s">
        <v>4</v>
      </c>
      <c r="AX127" s="12" t="s">
        <v>79</v>
      </c>
      <c r="AY127" s="150" t="s">
        <v>210</v>
      </c>
    </row>
    <row r="128" spans="2:63" s="11" customFormat="1" ht="22.8" customHeight="1">
      <c r="B128" s="118"/>
      <c r="D128" s="119" t="s">
        <v>71</v>
      </c>
      <c r="E128" s="128" t="s">
        <v>81</v>
      </c>
      <c r="F128" s="128" t="s">
        <v>1666</v>
      </c>
      <c r="I128" s="121"/>
      <c r="J128" s="129">
        <f>BK128</f>
        <v>0</v>
      </c>
      <c r="L128" s="118"/>
      <c r="M128" s="123"/>
      <c r="P128" s="124">
        <v>0</v>
      </c>
      <c r="R128" s="124">
        <v>0</v>
      </c>
      <c r="T128" s="125">
        <v>0</v>
      </c>
      <c r="AR128" s="119" t="s">
        <v>79</v>
      </c>
      <c r="AT128" s="126" t="s">
        <v>71</v>
      </c>
      <c r="AU128" s="126" t="s">
        <v>79</v>
      </c>
      <c r="AY128" s="119" t="s">
        <v>210</v>
      </c>
      <c r="BK128" s="127">
        <v>0</v>
      </c>
    </row>
    <row r="129" spans="2:63" s="11" customFormat="1" ht="22.8" customHeight="1">
      <c r="B129" s="118"/>
      <c r="D129" s="119" t="s">
        <v>71</v>
      </c>
      <c r="E129" s="128" t="s">
        <v>217</v>
      </c>
      <c r="F129" s="128" t="s">
        <v>1682</v>
      </c>
      <c r="I129" s="121"/>
      <c r="J129" s="129">
        <f>BK129</f>
        <v>0</v>
      </c>
      <c r="L129" s="118"/>
      <c r="M129" s="123"/>
      <c r="P129" s="124">
        <f>SUM(P130:P132)</f>
        <v>0</v>
      </c>
      <c r="R129" s="124">
        <f>SUM(R130:R132)</f>
        <v>0</v>
      </c>
      <c r="T129" s="125">
        <f>SUM(T130:T132)</f>
        <v>0</v>
      </c>
      <c r="AR129" s="119" t="s">
        <v>79</v>
      </c>
      <c r="AT129" s="126" t="s">
        <v>71</v>
      </c>
      <c r="AU129" s="126" t="s">
        <v>79</v>
      </c>
      <c r="AY129" s="119" t="s">
        <v>210</v>
      </c>
      <c r="BK129" s="127">
        <f>SUM(BK130:BK132)</f>
        <v>0</v>
      </c>
    </row>
    <row r="130" spans="2:65" s="1" customFormat="1" ht="24.15" customHeight="1">
      <c r="B130" s="31"/>
      <c r="C130" s="130" t="s">
        <v>265</v>
      </c>
      <c r="D130" s="130" t="s">
        <v>212</v>
      </c>
      <c r="E130" s="131" t="s">
        <v>1683</v>
      </c>
      <c r="F130" s="132" t="s">
        <v>1684</v>
      </c>
      <c r="G130" s="133" t="s">
        <v>215</v>
      </c>
      <c r="H130" s="134">
        <v>0.22</v>
      </c>
      <c r="I130" s="135"/>
      <c r="J130" s="136">
        <f>ROUND(I130*H130,2)</f>
        <v>0</v>
      </c>
      <c r="K130" s="132" t="s">
        <v>216</v>
      </c>
      <c r="L130" s="31"/>
      <c r="M130" s="137" t="s">
        <v>19</v>
      </c>
      <c r="N130" s="138" t="s">
        <v>43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217</v>
      </c>
      <c r="AT130" s="141" t="s">
        <v>212</v>
      </c>
      <c r="AU130" s="141" t="s">
        <v>81</v>
      </c>
      <c r="AY130" s="16" t="s">
        <v>210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6" t="s">
        <v>79</v>
      </c>
      <c r="BK130" s="142">
        <f>ROUND(I130*H130,2)</f>
        <v>0</v>
      </c>
      <c r="BL130" s="16" t="s">
        <v>217</v>
      </c>
      <c r="BM130" s="141" t="s">
        <v>3436</v>
      </c>
    </row>
    <row r="131" spans="2:47" s="1" customFormat="1" ht="19.2">
      <c r="B131" s="31"/>
      <c r="D131" s="143" t="s">
        <v>219</v>
      </c>
      <c r="F131" s="144" t="s">
        <v>1686</v>
      </c>
      <c r="I131" s="145"/>
      <c r="L131" s="31"/>
      <c r="M131" s="146"/>
      <c r="T131" s="52"/>
      <c r="AT131" s="16" t="s">
        <v>219</v>
      </c>
      <c r="AU131" s="16" t="s">
        <v>81</v>
      </c>
    </row>
    <row r="132" spans="2:47" s="1" customFormat="1" ht="10.2">
      <c r="B132" s="31"/>
      <c r="D132" s="147" t="s">
        <v>221</v>
      </c>
      <c r="F132" s="148" t="s">
        <v>1687</v>
      </c>
      <c r="I132" s="145"/>
      <c r="L132" s="31"/>
      <c r="M132" s="146"/>
      <c r="T132" s="52"/>
      <c r="AT132" s="16" t="s">
        <v>221</v>
      </c>
      <c r="AU132" s="16" t="s">
        <v>81</v>
      </c>
    </row>
    <row r="133" spans="2:63" s="11" customFormat="1" ht="22.8" customHeight="1">
      <c r="B133" s="118"/>
      <c r="D133" s="119" t="s">
        <v>71</v>
      </c>
      <c r="E133" s="128" t="s">
        <v>246</v>
      </c>
      <c r="F133" s="128" t="s">
        <v>247</v>
      </c>
      <c r="I133" s="121"/>
      <c r="J133" s="129">
        <f>BK133</f>
        <v>0</v>
      </c>
      <c r="L133" s="118"/>
      <c r="M133" s="123"/>
      <c r="P133" s="124">
        <f>SUM(P134:P136)</f>
        <v>0</v>
      </c>
      <c r="R133" s="124">
        <f>SUM(R134:R136)</f>
        <v>1.15051</v>
      </c>
      <c r="T133" s="125">
        <f>SUM(T134:T136)</f>
        <v>0</v>
      </c>
      <c r="AR133" s="119" t="s">
        <v>79</v>
      </c>
      <c r="AT133" s="126" t="s">
        <v>71</v>
      </c>
      <c r="AU133" s="126" t="s">
        <v>79</v>
      </c>
      <c r="AY133" s="119" t="s">
        <v>210</v>
      </c>
      <c r="BK133" s="127">
        <f>SUM(BK134:BK136)</f>
        <v>0</v>
      </c>
    </row>
    <row r="134" spans="2:65" s="1" customFormat="1" ht="24.15" customHeight="1">
      <c r="B134" s="31"/>
      <c r="C134" s="130" t="s">
        <v>277</v>
      </c>
      <c r="D134" s="130" t="s">
        <v>212</v>
      </c>
      <c r="E134" s="131" t="s">
        <v>1689</v>
      </c>
      <c r="F134" s="132" t="s">
        <v>1690</v>
      </c>
      <c r="G134" s="133" t="s">
        <v>215</v>
      </c>
      <c r="H134" s="134">
        <v>0.5</v>
      </c>
      <c r="I134" s="135"/>
      <c r="J134" s="136">
        <f>ROUND(I134*H134,2)</f>
        <v>0</v>
      </c>
      <c r="K134" s="132" t="s">
        <v>216</v>
      </c>
      <c r="L134" s="31"/>
      <c r="M134" s="137" t="s">
        <v>19</v>
      </c>
      <c r="N134" s="138" t="s">
        <v>43</v>
      </c>
      <c r="P134" s="139">
        <f>O134*H134</f>
        <v>0</v>
      </c>
      <c r="Q134" s="139">
        <v>2.30102</v>
      </c>
      <c r="R134" s="139">
        <f>Q134*H134</f>
        <v>1.15051</v>
      </c>
      <c r="S134" s="139">
        <v>0</v>
      </c>
      <c r="T134" s="140">
        <f>S134*H134</f>
        <v>0</v>
      </c>
      <c r="AR134" s="141" t="s">
        <v>217</v>
      </c>
      <c r="AT134" s="141" t="s">
        <v>212</v>
      </c>
      <c r="AU134" s="141" t="s">
        <v>81</v>
      </c>
      <c r="AY134" s="16" t="s">
        <v>210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79</v>
      </c>
      <c r="BK134" s="142">
        <f>ROUND(I134*H134,2)</f>
        <v>0</v>
      </c>
      <c r="BL134" s="16" t="s">
        <v>217</v>
      </c>
      <c r="BM134" s="141" t="s">
        <v>3437</v>
      </c>
    </row>
    <row r="135" spans="2:47" s="1" customFormat="1" ht="28.8">
      <c r="B135" s="31"/>
      <c r="D135" s="143" t="s">
        <v>219</v>
      </c>
      <c r="F135" s="144" t="s">
        <v>1692</v>
      </c>
      <c r="I135" s="145"/>
      <c r="L135" s="31"/>
      <c r="M135" s="146"/>
      <c r="T135" s="52"/>
      <c r="AT135" s="16" t="s">
        <v>219</v>
      </c>
      <c r="AU135" s="16" t="s">
        <v>81</v>
      </c>
    </row>
    <row r="136" spans="2:47" s="1" customFormat="1" ht="10.2">
      <c r="B136" s="31"/>
      <c r="D136" s="147" t="s">
        <v>221</v>
      </c>
      <c r="F136" s="148" t="s">
        <v>1693</v>
      </c>
      <c r="I136" s="145"/>
      <c r="L136" s="31"/>
      <c r="M136" s="146"/>
      <c r="T136" s="52"/>
      <c r="AT136" s="16" t="s">
        <v>221</v>
      </c>
      <c r="AU136" s="16" t="s">
        <v>81</v>
      </c>
    </row>
    <row r="137" spans="2:63" s="11" customFormat="1" ht="22.8" customHeight="1">
      <c r="B137" s="118"/>
      <c r="D137" s="119" t="s">
        <v>71</v>
      </c>
      <c r="E137" s="128" t="s">
        <v>243</v>
      </c>
      <c r="F137" s="128" t="s">
        <v>1694</v>
      </c>
      <c r="I137" s="121"/>
      <c r="J137" s="129">
        <f>BK137</f>
        <v>0</v>
      </c>
      <c r="L137" s="118"/>
      <c r="M137" s="123"/>
      <c r="P137" s="124">
        <f>SUM(P138:P149)</f>
        <v>0</v>
      </c>
      <c r="R137" s="124">
        <f>SUM(R138:R149)</f>
        <v>1.12543</v>
      </c>
      <c r="T137" s="125">
        <f>SUM(T138:T149)</f>
        <v>0</v>
      </c>
      <c r="AR137" s="119" t="s">
        <v>79</v>
      </c>
      <c r="AT137" s="126" t="s">
        <v>71</v>
      </c>
      <c r="AU137" s="126" t="s">
        <v>79</v>
      </c>
      <c r="AY137" s="119" t="s">
        <v>210</v>
      </c>
      <c r="BK137" s="127">
        <f>SUM(BK138:BK149)</f>
        <v>0</v>
      </c>
    </row>
    <row r="138" spans="2:65" s="1" customFormat="1" ht="24.15" customHeight="1">
      <c r="B138" s="31"/>
      <c r="C138" s="130" t="s">
        <v>283</v>
      </c>
      <c r="D138" s="130" t="s">
        <v>212</v>
      </c>
      <c r="E138" s="131" t="s">
        <v>2760</v>
      </c>
      <c r="F138" s="132" t="s">
        <v>2761</v>
      </c>
      <c r="G138" s="133" t="s">
        <v>297</v>
      </c>
      <c r="H138" s="134">
        <v>1</v>
      </c>
      <c r="I138" s="135"/>
      <c r="J138" s="136">
        <f>ROUND(I138*H138,2)</f>
        <v>0</v>
      </c>
      <c r="K138" s="132" t="s">
        <v>216</v>
      </c>
      <c r="L138" s="31"/>
      <c r="M138" s="137" t="s">
        <v>19</v>
      </c>
      <c r="N138" s="138" t="s">
        <v>43</v>
      </c>
      <c r="P138" s="139">
        <f>O138*H138</f>
        <v>0</v>
      </c>
      <c r="Q138" s="139">
        <v>6E-05</v>
      </c>
      <c r="R138" s="139">
        <f>Q138*H138</f>
        <v>6E-05</v>
      </c>
      <c r="S138" s="139">
        <v>0</v>
      </c>
      <c r="T138" s="140">
        <f>S138*H138</f>
        <v>0</v>
      </c>
      <c r="AR138" s="141" t="s">
        <v>217</v>
      </c>
      <c r="AT138" s="141" t="s">
        <v>212</v>
      </c>
      <c r="AU138" s="141" t="s">
        <v>81</v>
      </c>
      <c r="AY138" s="16" t="s">
        <v>210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79</v>
      </c>
      <c r="BK138" s="142">
        <f>ROUND(I138*H138,2)</f>
        <v>0</v>
      </c>
      <c r="BL138" s="16" t="s">
        <v>217</v>
      </c>
      <c r="BM138" s="141" t="s">
        <v>3438</v>
      </c>
    </row>
    <row r="139" spans="2:47" s="1" customFormat="1" ht="28.8">
      <c r="B139" s="31"/>
      <c r="D139" s="143" t="s">
        <v>219</v>
      </c>
      <c r="F139" s="144" t="s">
        <v>2763</v>
      </c>
      <c r="I139" s="145"/>
      <c r="L139" s="31"/>
      <c r="M139" s="146"/>
      <c r="T139" s="52"/>
      <c r="AT139" s="16" t="s">
        <v>219</v>
      </c>
      <c r="AU139" s="16" t="s">
        <v>81</v>
      </c>
    </row>
    <row r="140" spans="2:47" s="1" customFormat="1" ht="10.2">
      <c r="B140" s="31"/>
      <c r="D140" s="147" t="s">
        <v>221</v>
      </c>
      <c r="F140" s="148" t="s">
        <v>2764</v>
      </c>
      <c r="I140" s="145"/>
      <c r="L140" s="31"/>
      <c r="M140" s="146"/>
      <c r="T140" s="52"/>
      <c r="AT140" s="16" t="s">
        <v>221</v>
      </c>
      <c r="AU140" s="16" t="s">
        <v>81</v>
      </c>
    </row>
    <row r="141" spans="2:65" s="1" customFormat="1" ht="24.15" customHeight="1">
      <c r="B141" s="31"/>
      <c r="C141" s="156" t="s">
        <v>8</v>
      </c>
      <c r="D141" s="156" t="s">
        <v>240</v>
      </c>
      <c r="E141" s="157" t="s">
        <v>2765</v>
      </c>
      <c r="F141" s="158" t="s">
        <v>2766</v>
      </c>
      <c r="G141" s="159" t="s">
        <v>297</v>
      </c>
      <c r="H141" s="160">
        <v>1</v>
      </c>
      <c r="I141" s="161"/>
      <c r="J141" s="162">
        <f>ROUND(I141*H141,2)</f>
        <v>0</v>
      </c>
      <c r="K141" s="158" t="s">
        <v>216</v>
      </c>
      <c r="L141" s="163"/>
      <c r="M141" s="164" t="s">
        <v>19</v>
      </c>
      <c r="N141" s="165" t="s">
        <v>43</v>
      </c>
      <c r="P141" s="139">
        <f>O141*H141</f>
        <v>0</v>
      </c>
      <c r="Q141" s="139">
        <v>0.00086</v>
      </c>
      <c r="R141" s="139">
        <f>Q141*H141</f>
        <v>0.00086</v>
      </c>
      <c r="S141" s="139">
        <v>0</v>
      </c>
      <c r="T141" s="140">
        <f>S141*H141</f>
        <v>0</v>
      </c>
      <c r="AR141" s="141" t="s">
        <v>243</v>
      </c>
      <c r="AT141" s="141" t="s">
        <v>240</v>
      </c>
      <c r="AU141" s="141" t="s">
        <v>81</v>
      </c>
      <c r="AY141" s="16" t="s">
        <v>210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6" t="s">
        <v>79</v>
      </c>
      <c r="BK141" s="142">
        <f>ROUND(I141*H141,2)</f>
        <v>0</v>
      </c>
      <c r="BL141" s="16" t="s">
        <v>217</v>
      </c>
      <c r="BM141" s="141" t="s">
        <v>3439</v>
      </c>
    </row>
    <row r="142" spans="2:47" s="1" customFormat="1" ht="10.2">
      <c r="B142" s="31"/>
      <c r="D142" s="143" t="s">
        <v>219</v>
      </c>
      <c r="F142" s="144" t="s">
        <v>2766</v>
      </c>
      <c r="I142" s="145"/>
      <c r="L142" s="31"/>
      <c r="M142" s="146"/>
      <c r="T142" s="52"/>
      <c r="AT142" s="16" t="s">
        <v>219</v>
      </c>
      <c r="AU142" s="16" t="s">
        <v>81</v>
      </c>
    </row>
    <row r="143" spans="2:65" s="1" customFormat="1" ht="21.75" customHeight="1">
      <c r="B143" s="31"/>
      <c r="C143" s="130" t="s">
        <v>294</v>
      </c>
      <c r="D143" s="130" t="s">
        <v>212</v>
      </c>
      <c r="E143" s="131" t="s">
        <v>3440</v>
      </c>
      <c r="F143" s="132" t="s">
        <v>3441</v>
      </c>
      <c r="G143" s="133" t="s">
        <v>297</v>
      </c>
      <c r="H143" s="134">
        <v>1</v>
      </c>
      <c r="I143" s="135"/>
      <c r="J143" s="136">
        <f>ROUND(I143*H143,2)</f>
        <v>0</v>
      </c>
      <c r="K143" s="132" t="s">
        <v>19</v>
      </c>
      <c r="L143" s="31"/>
      <c r="M143" s="137" t="s">
        <v>19</v>
      </c>
      <c r="N143" s="138" t="s">
        <v>43</v>
      </c>
      <c r="P143" s="139">
        <f>O143*H143</f>
        <v>0</v>
      </c>
      <c r="Q143" s="139">
        <v>1.12181</v>
      </c>
      <c r="R143" s="139">
        <f>Q143*H143</f>
        <v>1.12181</v>
      </c>
      <c r="S143" s="139">
        <v>0</v>
      </c>
      <c r="T143" s="140">
        <f>S143*H143</f>
        <v>0</v>
      </c>
      <c r="AR143" s="141" t="s">
        <v>217</v>
      </c>
      <c r="AT143" s="141" t="s">
        <v>212</v>
      </c>
      <c r="AU143" s="141" t="s">
        <v>81</v>
      </c>
      <c r="AY143" s="16" t="s">
        <v>210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6" t="s">
        <v>79</v>
      </c>
      <c r="BK143" s="142">
        <f>ROUND(I143*H143,2)</f>
        <v>0</v>
      </c>
      <c r="BL143" s="16" t="s">
        <v>217</v>
      </c>
      <c r="BM143" s="141" t="s">
        <v>3442</v>
      </c>
    </row>
    <row r="144" spans="2:47" s="1" customFormat="1" ht="19.2">
      <c r="B144" s="31"/>
      <c r="D144" s="143" t="s">
        <v>219</v>
      </c>
      <c r="F144" s="144" t="s">
        <v>3443</v>
      </c>
      <c r="I144" s="145"/>
      <c r="L144" s="31"/>
      <c r="M144" s="146"/>
      <c r="T144" s="52"/>
      <c r="AT144" s="16" t="s">
        <v>219</v>
      </c>
      <c r="AU144" s="16" t="s">
        <v>81</v>
      </c>
    </row>
    <row r="145" spans="2:65" s="1" customFormat="1" ht="16.5" customHeight="1">
      <c r="B145" s="31"/>
      <c r="C145" s="130" t="s">
        <v>301</v>
      </c>
      <c r="D145" s="130" t="s">
        <v>212</v>
      </c>
      <c r="E145" s="131" t="s">
        <v>2772</v>
      </c>
      <c r="F145" s="132" t="s">
        <v>2773</v>
      </c>
      <c r="G145" s="133" t="s">
        <v>297</v>
      </c>
      <c r="H145" s="134">
        <v>1</v>
      </c>
      <c r="I145" s="135"/>
      <c r="J145" s="136">
        <f>ROUND(I145*H145,2)</f>
        <v>0</v>
      </c>
      <c r="K145" s="132" t="s">
        <v>19</v>
      </c>
      <c r="L145" s="31"/>
      <c r="M145" s="137" t="s">
        <v>19</v>
      </c>
      <c r="N145" s="138" t="s">
        <v>43</v>
      </c>
      <c r="P145" s="139">
        <f>O145*H145</f>
        <v>0</v>
      </c>
      <c r="Q145" s="139">
        <v>0</v>
      </c>
      <c r="R145" s="139">
        <f>Q145*H145</f>
        <v>0</v>
      </c>
      <c r="S145" s="139">
        <v>0</v>
      </c>
      <c r="T145" s="140">
        <f>S145*H145</f>
        <v>0</v>
      </c>
      <c r="AR145" s="141" t="s">
        <v>217</v>
      </c>
      <c r="AT145" s="141" t="s">
        <v>212</v>
      </c>
      <c r="AU145" s="141" t="s">
        <v>81</v>
      </c>
      <c r="AY145" s="16" t="s">
        <v>210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6" t="s">
        <v>79</v>
      </c>
      <c r="BK145" s="142">
        <f>ROUND(I145*H145,2)</f>
        <v>0</v>
      </c>
      <c r="BL145" s="16" t="s">
        <v>217</v>
      </c>
      <c r="BM145" s="141" t="s">
        <v>3444</v>
      </c>
    </row>
    <row r="146" spans="2:47" s="1" customFormat="1" ht="10.2">
      <c r="B146" s="31"/>
      <c r="D146" s="143" t="s">
        <v>219</v>
      </c>
      <c r="F146" s="144" t="s">
        <v>2773</v>
      </c>
      <c r="I146" s="145"/>
      <c r="L146" s="31"/>
      <c r="M146" s="146"/>
      <c r="T146" s="52"/>
      <c r="AT146" s="16" t="s">
        <v>219</v>
      </c>
      <c r="AU146" s="16" t="s">
        <v>81</v>
      </c>
    </row>
    <row r="147" spans="2:65" s="1" customFormat="1" ht="24.15" customHeight="1">
      <c r="B147" s="31"/>
      <c r="C147" s="130" t="s">
        <v>305</v>
      </c>
      <c r="D147" s="130" t="s">
        <v>212</v>
      </c>
      <c r="E147" s="131" t="s">
        <v>1709</v>
      </c>
      <c r="F147" s="132" t="s">
        <v>1710</v>
      </c>
      <c r="G147" s="133" t="s">
        <v>269</v>
      </c>
      <c r="H147" s="134">
        <v>1.8</v>
      </c>
      <c r="I147" s="135"/>
      <c r="J147" s="136">
        <f>ROUND(I147*H147,2)</f>
        <v>0</v>
      </c>
      <c r="K147" s="132" t="s">
        <v>216</v>
      </c>
      <c r="L147" s="31"/>
      <c r="M147" s="137" t="s">
        <v>19</v>
      </c>
      <c r="N147" s="138" t="s">
        <v>43</v>
      </c>
      <c r="P147" s="139">
        <f>O147*H147</f>
        <v>0</v>
      </c>
      <c r="Q147" s="139">
        <v>0.0015</v>
      </c>
      <c r="R147" s="139">
        <f>Q147*H147</f>
        <v>0.0027</v>
      </c>
      <c r="S147" s="139">
        <v>0</v>
      </c>
      <c r="T147" s="140">
        <f>S147*H147</f>
        <v>0</v>
      </c>
      <c r="AR147" s="141" t="s">
        <v>217</v>
      </c>
      <c r="AT147" s="141" t="s">
        <v>212</v>
      </c>
      <c r="AU147" s="141" t="s">
        <v>81</v>
      </c>
      <c r="AY147" s="16" t="s">
        <v>210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79</v>
      </c>
      <c r="BK147" s="142">
        <f>ROUND(I147*H147,2)</f>
        <v>0</v>
      </c>
      <c r="BL147" s="16" t="s">
        <v>217</v>
      </c>
      <c r="BM147" s="141" t="s">
        <v>3445</v>
      </c>
    </row>
    <row r="148" spans="2:47" s="1" customFormat="1" ht="28.8">
      <c r="B148" s="31"/>
      <c r="D148" s="143" t="s">
        <v>219</v>
      </c>
      <c r="F148" s="144" t="s">
        <v>1712</v>
      </c>
      <c r="I148" s="145"/>
      <c r="L148" s="31"/>
      <c r="M148" s="146"/>
      <c r="T148" s="52"/>
      <c r="AT148" s="16" t="s">
        <v>219</v>
      </c>
      <c r="AU148" s="16" t="s">
        <v>81</v>
      </c>
    </row>
    <row r="149" spans="2:47" s="1" customFormat="1" ht="10.2">
      <c r="B149" s="31"/>
      <c r="D149" s="147" t="s">
        <v>221</v>
      </c>
      <c r="F149" s="148" t="s">
        <v>1713</v>
      </c>
      <c r="I149" s="145"/>
      <c r="L149" s="31"/>
      <c r="M149" s="146"/>
      <c r="T149" s="52"/>
      <c r="AT149" s="16" t="s">
        <v>221</v>
      </c>
      <c r="AU149" s="16" t="s">
        <v>81</v>
      </c>
    </row>
    <row r="150" spans="2:63" s="11" customFormat="1" ht="22.8" customHeight="1">
      <c r="B150" s="118"/>
      <c r="D150" s="119" t="s">
        <v>71</v>
      </c>
      <c r="E150" s="128" t="s">
        <v>265</v>
      </c>
      <c r="F150" s="128" t="s">
        <v>266</v>
      </c>
      <c r="I150" s="121"/>
      <c r="J150" s="129">
        <f>BK150</f>
        <v>0</v>
      </c>
      <c r="L150" s="118"/>
      <c r="M150" s="123"/>
      <c r="P150" s="124">
        <f>SUM(P151:P159)</f>
        <v>0</v>
      </c>
      <c r="R150" s="124">
        <f>SUM(R151:R159)</f>
        <v>0</v>
      </c>
      <c r="T150" s="125">
        <f>SUM(T151:T159)</f>
        <v>1.1</v>
      </c>
      <c r="AR150" s="119" t="s">
        <v>79</v>
      </c>
      <c r="AT150" s="126" t="s">
        <v>71</v>
      </c>
      <c r="AU150" s="126" t="s">
        <v>79</v>
      </c>
      <c r="AY150" s="119" t="s">
        <v>210</v>
      </c>
      <c r="BK150" s="127">
        <f>SUM(BK151:BK159)</f>
        <v>0</v>
      </c>
    </row>
    <row r="151" spans="2:65" s="1" customFormat="1" ht="37.8" customHeight="1">
      <c r="B151" s="31"/>
      <c r="C151" s="130" t="s">
        <v>311</v>
      </c>
      <c r="D151" s="130" t="s">
        <v>212</v>
      </c>
      <c r="E151" s="131" t="s">
        <v>1719</v>
      </c>
      <c r="F151" s="132" t="s">
        <v>1720</v>
      </c>
      <c r="G151" s="133" t="s">
        <v>215</v>
      </c>
      <c r="H151" s="134">
        <v>0.5</v>
      </c>
      <c r="I151" s="135"/>
      <c r="J151" s="136">
        <f>ROUND(I151*H151,2)</f>
        <v>0</v>
      </c>
      <c r="K151" s="132" t="s">
        <v>216</v>
      </c>
      <c r="L151" s="31"/>
      <c r="M151" s="137" t="s">
        <v>19</v>
      </c>
      <c r="N151" s="138" t="s">
        <v>43</v>
      </c>
      <c r="P151" s="139">
        <f>O151*H151</f>
        <v>0</v>
      </c>
      <c r="Q151" s="139">
        <v>0</v>
      </c>
      <c r="R151" s="139">
        <f>Q151*H151</f>
        <v>0</v>
      </c>
      <c r="S151" s="139">
        <v>2.2</v>
      </c>
      <c r="T151" s="140">
        <f>S151*H151</f>
        <v>1.1</v>
      </c>
      <c r="AR151" s="141" t="s">
        <v>217</v>
      </c>
      <c r="AT151" s="141" t="s">
        <v>212</v>
      </c>
      <c r="AU151" s="141" t="s">
        <v>81</v>
      </c>
      <c r="AY151" s="16" t="s">
        <v>210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6" t="s">
        <v>79</v>
      </c>
      <c r="BK151" s="142">
        <f>ROUND(I151*H151,2)</f>
        <v>0</v>
      </c>
      <c r="BL151" s="16" t="s">
        <v>217</v>
      </c>
      <c r="BM151" s="141" t="s">
        <v>3446</v>
      </c>
    </row>
    <row r="152" spans="2:47" s="1" customFormat="1" ht="19.2">
      <c r="B152" s="31"/>
      <c r="D152" s="143" t="s">
        <v>219</v>
      </c>
      <c r="F152" s="144" t="s">
        <v>1722</v>
      </c>
      <c r="I152" s="145"/>
      <c r="L152" s="31"/>
      <c r="M152" s="146"/>
      <c r="T152" s="52"/>
      <c r="AT152" s="16" t="s">
        <v>219</v>
      </c>
      <c r="AU152" s="16" t="s">
        <v>81</v>
      </c>
    </row>
    <row r="153" spans="2:47" s="1" customFormat="1" ht="10.2">
      <c r="B153" s="31"/>
      <c r="D153" s="147" t="s">
        <v>221</v>
      </c>
      <c r="F153" s="148" t="s">
        <v>1723</v>
      </c>
      <c r="I153" s="145"/>
      <c r="L153" s="31"/>
      <c r="M153" s="146"/>
      <c r="T153" s="52"/>
      <c r="AT153" s="16" t="s">
        <v>221</v>
      </c>
      <c r="AU153" s="16" t="s">
        <v>81</v>
      </c>
    </row>
    <row r="154" spans="2:51" s="12" customFormat="1" ht="10.2">
      <c r="B154" s="149"/>
      <c r="D154" s="143" t="s">
        <v>223</v>
      </c>
      <c r="E154" s="150" t="s">
        <v>19</v>
      </c>
      <c r="F154" s="151" t="s">
        <v>3447</v>
      </c>
      <c r="H154" s="152">
        <v>0.3</v>
      </c>
      <c r="I154" s="153"/>
      <c r="L154" s="149"/>
      <c r="M154" s="154"/>
      <c r="T154" s="155"/>
      <c r="AT154" s="150" t="s">
        <v>223</v>
      </c>
      <c r="AU154" s="150" t="s">
        <v>81</v>
      </c>
      <c r="AV154" s="12" t="s">
        <v>81</v>
      </c>
      <c r="AW154" s="12" t="s">
        <v>33</v>
      </c>
      <c r="AX154" s="12" t="s">
        <v>72</v>
      </c>
      <c r="AY154" s="150" t="s">
        <v>210</v>
      </c>
    </row>
    <row r="155" spans="2:51" s="12" customFormat="1" ht="10.2">
      <c r="B155" s="149"/>
      <c r="D155" s="143" t="s">
        <v>223</v>
      </c>
      <c r="E155" s="150" t="s">
        <v>19</v>
      </c>
      <c r="F155" s="151" t="s">
        <v>3207</v>
      </c>
      <c r="H155" s="152">
        <v>0.2</v>
      </c>
      <c r="I155" s="153"/>
      <c r="L155" s="149"/>
      <c r="M155" s="154"/>
      <c r="T155" s="155"/>
      <c r="AT155" s="150" t="s">
        <v>223</v>
      </c>
      <c r="AU155" s="150" t="s">
        <v>81</v>
      </c>
      <c r="AV155" s="12" t="s">
        <v>81</v>
      </c>
      <c r="AW155" s="12" t="s">
        <v>33</v>
      </c>
      <c r="AX155" s="12" t="s">
        <v>72</v>
      </c>
      <c r="AY155" s="150" t="s">
        <v>210</v>
      </c>
    </row>
    <row r="156" spans="2:51" s="13" customFormat="1" ht="10.2">
      <c r="B156" s="167"/>
      <c r="D156" s="143" t="s">
        <v>223</v>
      </c>
      <c r="E156" s="168" t="s">
        <v>19</v>
      </c>
      <c r="F156" s="169" t="s">
        <v>326</v>
      </c>
      <c r="H156" s="170">
        <v>0.5</v>
      </c>
      <c r="I156" s="171"/>
      <c r="L156" s="167"/>
      <c r="M156" s="172"/>
      <c r="T156" s="173"/>
      <c r="AT156" s="168" t="s">
        <v>223</v>
      </c>
      <c r="AU156" s="168" t="s">
        <v>81</v>
      </c>
      <c r="AV156" s="13" t="s">
        <v>217</v>
      </c>
      <c r="AW156" s="13" t="s">
        <v>33</v>
      </c>
      <c r="AX156" s="13" t="s">
        <v>79</v>
      </c>
      <c r="AY156" s="168" t="s">
        <v>210</v>
      </c>
    </row>
    <row r="157" spans="2:65" s="1" customFormat="1" ht="24.15" customHeight="1">
      <c r="B157" s="31"/>
      <c r="C157" s="130" t="s">
        <v>317</v>
      </c>
      <c r="D157" s="130" t="s">
        <v>212</v>
      </c>
      <c r="E157" s="131" t="s">
        <v>1730</v>
      </c>
      <c r="F157" s="132" t="s">
        <v>1731</v>
      </c>
      <c r="G157" s="133" t="s">
        <v>269</v>
      </c>
      <c r="H157" s="134">
        <v>8</v>
      </c>
      <c r="I157" s="135"/>
      <c r="J157" s="136">
        <f>ROUND(I157*H157,2)</f>
        <v>0</v>
      </c>
      <c r="K157" s="132" t="s">
        <v>216</v>
      </c>
      <c r="L157" s="31"/>
      <c r="M157" s="137" t="s">
        <v>19</v>
      </c>
      <c r="N157" s="138" t="s">
        <v>43</v>
      </c>
      <c r="P157" s="139">
        <f>O157*H157</f>
        <v>0</v>
      </c>
      <c r="Q157" s="139">
        <v>0</v>
      </c>
      <c r="R157" s="139">
        <f>Q157*H157</f>
        <v>0</v>
      </c>
      <c r="S157" s="139">
        <v>0</v>
      </c>
      <c r="T157" s="140">
        <f>S157*H157</f>
        <v>0</v>
      </c>
      <c r="AR157" s="141" t="s">
        <v>217</v>
      </c>
      <c r="AT157" s="141" t="s">
        <v>212</v>
      </c>
      <c r="AU157" s="141" t="s">
        <v>81</v>
      </c>
      <c r="AY157" s="16" t="s">
        <v>210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6" t="s">
        <v>79</v>
      </c>
      <c r="BK157" s="142">
        <f>ROUND(I157*H157,2)</f>
        <v>0</v>
      </c>
      <c r="BL157" s="16" t="s">
        <v>217</v>
      </c>
      <c r="BM157" s="141" t="s">
        <v>3448</v>
      </c>
    </row>
    <row r="158" spans="2:47" s="1" customFormat="1" ht="19.2">
      <c r="B158" s="31"/>
      <c r="D158" s="143" t="s">
        <v>219</v>
      </c>
      <c r="F158" s="144" t="s">
        <v>1733</v>
      </c>
      <c r="I158" s="145"/>
      <c r="L158" s="31"/>
      <c r="M158" s="146"/>
      <c r="T158" s="52"/>
      <c r="AT158" s="16" t="s">
        <v>219</v>
      </c>
      <c r="AU158" s="16" t="s">
        <v>81</v>
      </c>
    </row>
    <row r="159" spans="2:47" s="1" customFormat="1" ht="10.2">
      <c r="B159" s="31"/>
      <c r="D159" s="147" t="s">
        <v>221</v>
      </c>
      <c r="F159" s="148" t="s">
        <v>1734</v>
      </c>
      <c r="I159" s="145"/>
      <c r="L159" s="31"/>
      <c r="M159" s="146"/>
      <c r="T159" s="52"/>
      <c r="AT159" s="16" t="s">
        <v>221</v>
      </c>
      <c r="AU159" s="16" t="s">
        <v>81</v>
      </c>
    </row>
    <row r="160" spans="2:63" s="11" customFormat="1" ht="22.8" customHeight="1">
      <c r="B160" s="118"/>
      <c r="D160" s="119" t="s">
        <v>71</v>
      </c>
      <c r="E160" s="128" t="s">
        <v>327</v>
      </c>
      <c r="F160" s="128" t="s">
        <v>328</v>
      </c>
      <c r="I160" s="121"/>
      <c r="J160" s="129">
        <f>BK160</f>
        <v>0</v>
      </c>
      <c r="L160" s="118"/>
      <c r="M160" s="123"/>
      <c r="P160" s="124">
        <f>SUM(P161:P170)</f>
        <v>0</v>
      </c>
      <c r="R160" s="124">
        <f>SUM(R161:R170)</f>
        <v>0</v>
      </c>
      <c r="T160" s="125">
        <f>SUM(T161:T170)</f>
        <v>0</v>
      </c>
      <c r="AR160" s="119" t="s">
        <v>79</v>
      </c>
      <c r="AT160" s="126" t="s">
        <v>71</v>
      </c>
      <c r="AU160" s="126" t="s">
        <v>79</v>
      </c>
      <c r="AY160" s="119" t="s">
        <v>210</v>
      </c>
      <c r="BK160" s="127">
        <f>SUM(BK161:BK170)</f>
        <v>0</v>
      </c>
    </row>
    <row r="161" spans="2:65" s="1" customFormat="1" ht="24.15" customHeight="1">
      <c r="B161" s="31"/>
      <c r="C161" s="130" t="s">
        <v>329</v>
      </c>
      <c r="D161" s="130" t="s">
        <v>212</v>
      </c>
      <c r="E161" s="131" t="s">
        <v>330</v>
      </c>
      <c r="F161" s="132" t="s">
        <v>331</v>
      </c>
      <c r="G161" s="133" t="s">
        <v>332</v>
      </c>
      <c r="H161" s="134">
        <v>1.1</v>
      </c>
      <c r="I161" s="135"/>
      <c r="J161" s="136">
        <f>ROUND(I161*H161,2)</f>
        <v>0</v>
      </c>
      <c r="K161" s="132" t="s">
        <v>216</v>
      </c>
      <c r="L161" s="31"/>
      <c r="M161" s="137" t="s">
        <v>19</v>
      </c>
      <c r="N161" s="138" t="s">
        <v>43</v>
      </c>
      <c r="P161" s="139">
        <f>O161*H161</f>
        <v>0</v>
      </c>
      <c r="Q161" s="139">
        <v>0</v>
      </c>
      <c r="R161" s="139">
        <f>Q161*H161</f>
        <v>0</v>
      </c>
      <c r="S161" s="139">
        <v>0</v>
      </c>
      <c r="T161" s="140">
        <f>S161*H161</f>
        <v>0</v>
      </c>
      <c r="AR161" s="141" t="s">
        <v>217</v>
      </c>
      <c r="AT161" s="141" t="s">
        <v>212</v>
      </c>
      <c r="AU161" s="141" t="s">
        <v>81</v>
      </c>
      <c r="AY161" s="16" t="s">
        <v>210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6" t="s">
        <v>79</v>
      </c>
      <c r="BK161" s="142">
        <f>ROUND(I161*H161,2)</f>
        <v>0</v>
      </c>
      <c r="BL161" s="16" t="s">
        <v>217</v>
      </c>
      <c r="BM161" s="141" t="s">
        <v>3449</v>
      </c>
    </row>
    <row r="162" spans="2:47" s="1" customFormat="1" ht="19.2">
      <c r="B162" s="31"/>
      <c r="D162" s="143" t="s">
        <v>219</v>
      </c>
      <c r="F162" s="144" t="s">
        <v>334</v>
      </c>
      <c r="I162" s="145"/>
      <c r="L162" s="31"/>
      <c r="M162" s="146"/>
      <c r="T162" s="52"/>
      <c r="AT162" s="16" t="s">
        <v>219</v>
      </c>
      <c r="AU162" s="16" t="s">
        <v>81</v>
      </c>
    </row>
    <row r="163" spans="2:47" s="1" customFormat="1" ht="10.2">
      <c r="B163" s="31"/>
      <c r="D163" s="147" t="s">
        <v>221</v>
      </c>
      <c r="F163" s="148" t="s">
        <v>335</v>
      </c>
      <c r="I163" s="145"/>
      <c r="L163" s="31"/>
      <c r="M163" s="146"/>
      <c r="T163" s="52"/>
      <c r="AT163" s="16" t="s">
        <v>221</v>
      </c>
      <c r="AU163" s="16" t="s">
        <v>81</v>
      </c>
    </row>
    <row r="164" spans="2:65" s="1" customFormat="1" ht="24.15" customHeight="1">
      <c r="B164" s="31"/>
      <c r="C164" s="130" t="s">
        <v>336</v>
      </c>
      <c r="D164" s="130" t="s">
        <v>212</v>
      </c>
      <c r="E164" s="131" t="s">
        <v>337</v>
      </c>
      <c r="F164" s="132" t="s">
        <v>338</v>
      </c>
      <c r="G164" s="133" t="s">
        <v>332</v>
      </c>
      <c r="H164" s="134">
        <v>9.9</v>
      </c>
      <c r="I164" s="135"/>
      <c r="J164" s="136">
        <f>ROUND(I164*H164,2)</f>
        <v>0</v>
      </c>
      <c r="K164" s="132" t="s">
        <v>216</v>
      </c>
      <c r="L164" s="31"/>
      <c r="M164" s="137" t="s">
        <v>19</v>
      </c>
      <c r="N164" s="138" t="s">
        <v>43</v>
      </c>
      <c r="P164" s="139">
        <f>O164*H164</f>
        <v>0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AR164" s="141" t="s">
        <v>217</v>
      </c>
      <c r="AT164" s="141" t="s">
        <v>212</v>
      </c>
      <c r="AU164" s="141" t="s">
        <v>81</v>
      </c>
      <c r="AY164" s="16" t="s">
        <v>210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6" t="s">
        <v>79</v>
      </c>
      <c r="BK164" s="142">
        <f>ROUND(I164*H164,2)</f>
        <v>0</v>
      </c>
      <c r="BL164" s="16" t="s">
        <v>217</v>
      </c>
      <c r="BM164" s="141" t="s">
        <v>3450</v>
      </c>
    </row>
    <row r="165" spans="2:47" s="1" customFormat="1" ht="28.8">
      <c r="B165" s="31"/>
      <c r="D165" s="143" t="s">
        <v>219</v>
      </c>
      <c r="F165" s="144" t="s">
        <v>340</v>
      </c>
      <c r="I165" s="145"/>
      <c r="L165" s="31"/>
      <c r="M165" s="146"/>
      <c r="T165" s="52"/>
      <c r="AT165" s="16" t="s">
        <v>219</v>
      </c>
      <c r="AU165" s="16" t="s">
        <v>81</v>
      </c>
    </row>
    <row r="166" spans="2:47" s="1" customFormat="1" ht="10.2">
      <c r="B166" s="31"/>
      <c r="D166" s="147" t="s">
        <v>221</v>
      </c>
      <c r="F166" s="148" t="s">
        <v>341</v>
      </c>
      <c r="I166" s="145"/>
      <c r="L166" s="31"/>
      <c r="M166" s="146"/>
      <c r="T166" s="52"/>
      <c r="AT166" s="16" t="s">
        <v>221</v>
      </c>
      <c r="AU166" s="16" t="s">
        <v>81</v>
      </c>
    </row>
    <row r="167" spans="2:51" s="12" customFormat="1" ht="10.2">
      <c r="B167" s="149"/>
      <c r="D167" s="143" t="s">
        <v>223</v>
      </c>
      <c r="F167" s="151" t="s">
        <v>3451</v>
      </c>
      <c r="H167" s="152">
        <v>9.9</v>
      </c>
      <c r="I167" s="153"/>
      <c r="L167" s="149"/>
      <c r="M167" s="154"/>
      <c r="T167" s="155"/>
      <c r="AT167" s="150" t="s">
        <v>223</v>
      </c>
      <c r="AU167" s="150" t="s">
        <v>81</v>
      </c>
      <c r="AV167" s="12" t="s">
        <v>81</v>
      </c>
      <c r="AW167" s="12" t="s">
        <v>4</v>
      </c>
      <c r="AX167" s="12" t="s">
        <v>79</v>
      </c>
      <c r="AY167" s="150" t="s">
        <v>210</v>
      </c>
    </row>
    <row r="168" spans="2:65" s="1" customFormat="1" ht="33" customHeight="1">
      <c r="B168" s="31"/>
      <c r="C168" s="130" t="s">
        <v>343</v>
      </c>
      <c r="D168" s="130" t="s">
        <v>212</v>
      </c>
      <c r="E168" s="131" t="s">
        <v>344</v>
      </c>
      <c r="F168" s="132" t="s">
        <v>345</v>
      </c>
      <c r="G168" s="133" t="s">
        <v>332</v>
      </c>
      <c r="H168" s="134">
        <v>1.1</v>
      </c>
      <c r="I168" s="135"/>
      <c r="J168" s="136">
        <f>ROUND(I168*H168,2)</f>
        <v>0</v>
      </c>
      <c r="K168" s="132" t="s">
        <v>216</v>
      </c>
      <c r="L168" s="31"/>
      <c r="M168" s="137" t="s">
        <v>19</v>
      </c>
      <c r="N168" s="138" t="s">
        <v>43</v>
      </c>
      <c r="P168" s="139">
        <f>O168*H168</f>
        <v>0</v>
      </c>
      <c r="Q168" s="139">
        <v>0</v>
      </c>
      <c r="R168" s="139">
        <f>Q168*H168</f>
        <v>0</v>
      </c>
      <c r="S168" s="139">
        <v>0</v>
      </c>
      <c r="T168" s="140">
        <f>S168*H168</f>
        <v>0</v>
      </c>
      <c r="AR168" s="141" t="s">
        <v>217</v>
      </c>
      <c r="AT168" s="141" t="s">
        <v>212</v>
      </c>
      <c r="AU168" s="141" t="s">
        <v>81</v>
      </c>
      <c r="AY168" s="16" t="s">
        <v>210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6" t="s">
        <v>79</v>
      </c>
      <c r="BK168" s="142">
        <f>ROUND(I168*H168,2)</f>
        <v>0</v>
      </c>
      <c r="BL168" s="16" t="s">
        <v>217</v>
      </c>
      <c r="BM168" s="141" t="s">
        <v>3452</v>
      </c>
    </row>
    <row r="169" spans="2:47" s="1" customFormat="1" ht="28.8">
      <c r="B169" s="31"/>
      <c r="D169" s="143" t="s">
        <v>219</v>
      </c>
      <c r="F169" s="144" t="s">
        <v>347</v>
      </c>
      <c r="I169" s="145"/>
      <c r="L169" s="31"/>
      <c r="M169" s="146"/>
      <c r="T169" s="52"/>
      <c r="AT169" s="16" t="s">
        <v>219</v>
      </c>
      <c r="AU169" s="16" t="s">
        <v>81</v>
      </c>
    </row>
    <row r="170" spans="2:47" s="1" customFormat="1" ht="10.2">
      <c r="B170" s="31"/>
      <c r="D170" s="147" t="s">
        <v>221</v>
      </c>
      <c r="F170" s="148" t="s">
        <v>348</v>
      </c>
      <c r="I170" s="145"/>
      <c r="L170" s="31"/>
      <c r="M170" s="146"/>
      <c r="T170" s="52"/>
      <c r="AT170" s="16" t="s">
        <v>221</v>
      </c>
      <c r="AU170" s="16" t="s">
        <v>81</v>
      </c>
    </row>
    <row r="171" spans="2:63" s="11" customFormat="1" ht="22.8" customHeight="1">
      <c r="B171" s="118"/>
      <c r="D171" s="119" t="s">
        <v>71</v>
      </c>
      <c r="E171" s="128" t="s">
        <v>383</v>
      </c>
      <c r="F171" s="128" t="s">
        <v>384</v>
      </c>
      <c r="I171" s="121"/>
      <c r="J171" s="129">
        <f>BK171</f>
        <v>0</v>
      </c>
      <c r="L171" s="118"/>
      <c r="M171" s="123"/>
      <c r="P171" s="124">
        <f>SUM(P172:P174)</f>
        <v>0</v>
      </c>
      <c r="R171" s="124">
        <f>SUM(R172:R174)</f>
        <v>0</v>
      </c>
      <c r="T171" s="125">
        <f>SUM(T172:T174)</f>
        <v>0</v>
      </c>
      <c r="AR171" s="119" t="s">
        <v>79</v>
      </c>
      <c r="AT171" s="126" t="s">
        <v>71</v>
      </c>
      <c r="AU171" s="126" t="s">
        <v>79</v>
      </c>
      <c r="AY171" s="119" t="s">
        <v>210</v>
      </c>
      <c r="BK171" s="127">
        <f>SUM(BK172:BK174)</f>
        <v>0</v>
      </c>
    </row>
    <row r="172" spans="2:65" s="1" customFormat="1" ht="16.5" customHeight="1">
      <c r="B172" s="31"/>
      <c r="C172" s="130" t="s">
        <v>7</v>
      </c>
      <c r="D172" s="130" t="s">
        <v>212</v>
      </c>
      <c r="E172" s="131" t="s">
        <v>386</v>
      </c>
      <c r="F172" s="132" t="s">
        <v>387</v>
      </c>
      <c r="G172" s="133" t="s">
        <v>332</v>
      </c>
      <c r="H172" s="134">
        <v>4.076</v>
      </c>
      <c r="I172" s="135"/>
      <c r="J172" s="136">
        <f>ROUND(I172*H172,2)</f>
        <v>0</v>
      </c>
      <c r="K172" s="132" t="s">
        <v>216</v>
      </c>
      <c r="L172" s="31"/>
      <c r="M172" s="137" t="s">
        <v>19</v>
      </c>
      <c r="N172" s="138" t="s">
        <v>43</v>
      </c>
      <c r="P172" s="139">
        <f>O172*H172</f>
        <v>0</v>
      </c>
      <c r="Q172" s="139">
        <v>0</v>
      </c>
      <c r="R172" s="139">
        <f>Q172*H172</f>
        <v>0</v>
      </c>
      <c r="S172" s="139">
        <v>0</v>
      </c>
      <c r="T172" s="140">
        <f>S172*H172</f>
        <v>0</v>
      </c>
      <c r="AR172" s="141" t="s">
        <v>217</v>
      </c>
      <c r="AT172" s="141" t="s">
        <v>212</v>
      </c>
      <c r="AU172" s="141" t="s">
        <v>81</v>
      </c>
      <c r="AY172" s="16" t="s">
        <v>210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6" t="s">
        <v>79</v>
      </c>
      <c r="BK172" s="142">
        <f>ROUND(I172*H172,2)</f>
        <v>0</v>
      </c>
      <c r="BL172" s="16" t="s">
        <v>217</v>
      </c>
      <c r="BM172" s="141" t="s">
        <v>3453</v>
      </c>
    </row>
    <row r="173" spans="2:47" s="1" customFormat="1" ht="38.4">
      <c r="B173" s="31"/>
      <c r="D173" s="143" t="s">
        <v>219</v>
      </c>
      <c r="F173" s="144" t="s">
        <v>389</v>
      </c>
      <c r="I173" s="145"/>
      <c r="L173" s="31"/>
      <c r="M173" s="146"/>
      <c r="T173" s="52"/>
      <c r="AT173" s="16" t="s">
        <v>219</v>
      </c>
      <c r="AU173" s="16" t="s">
        <v>81</v>
      </c>
    </row>
    <row r="174" spans="2:47" s="1" customFormat="1" ht="10.2">
      <c r="B174" s="31"/>
      <c r="D174" s="147" t="s">
        <v>221</v>
      </c>
      <c r="F174" s="148" t="s">
        <v>390</v>
      </c>
      <c r="I174" s="145"/>
      <c r="L174" s="31"/>
      <c r="M174" s="146"/>
      <c r="T174" s="52"/>
      <c r="AT174" s="16" t="s">
        <v>221</v>
      </c>
      <c r="AU174" s="16" t="s">
        <v>81</v>
      </c>
    </row>
    <row r="175" spans="2:63" s="11" customFormat="1" ht="25.95" customHeight="1">
      <c r="B175" s="118"/>
      <c r="D175" s="119" t="s">
        <v>71</v>
      </c>
      <c r="E175" s="120" t="s">
        <v>391</v>
      </c>
      <c r="F175" s="120" t="s">
        <v>392</v>
      </c>
      <c r="I175" s="121"/>
      <c r="J175" s="122">
        <f>BK175</f>
        <v>0</v>
      </c>
      <c r="L175" s="118"/>
      <c r="M175" s="123"/>
      <c r="P175" s="124">
        <f>P176+P195</f>
        <v>0</v>
      </c>
      <c r="R175" s="124">
        <f>R176+R195</f>
        <v>0.0378</v>
      </c>
      <c r="T175" s="125">
        <f>T176+T195</f>
        <v>0</v>
      </c>
      <c r="AR175" s="119" t="s">
        <v>81</v>
      </c>
      <c r="AT175" s="126" t="s">
        <v>71</v>
      </c>
      <c r="AU175" s="126" t="s">
        <v>72</v>
      </c>
      <c r="AY175" s="119" t="s">
        <v>210</v>
      </c>
      <c r="BK175" s="127">
        <f>BK176+BK195</f>
        <v>0</v>
      </c>
    </row>
    <row r="176" spans="2:63" s="11" customFormat="1" ht="22.8" customHeight="1">
      <c r="B176" s="118"/>
      <c r="D176" s="119" t="s">
        <v>71</v>
      </c>
      <c r="E176" s="128" t="s">
        <v>1741</v>
      </c>
      <c r="F176" s="128" t="s">
        <v>1742</v>
      </c>
      <c r="I176" s="121"/>
      <c r="J176" s="129">
        <f>BK176</f>
        <v>0</v>
      </c>
      <c r="L176" s="118"/>
      <c r="M176" s="123"/>
      <c r="P176" s="124">
        <f>SUM(P177:P194)</f>
        <v>0</v>
      </c>
      <c r="R176" s="124">
        <f>SUM(R177:R194)</f>
        <v>0.03687</v>
      </c>
      <c r="T176" s="125">
        <f>SUM(T177:T194)</f>
        <v>0</v>
      </c>
      <c r="AR176" s="119" t="s">
        <v>81</v>
      </c>
      <c r="AT176" s="126" t="s">
        <v>71</v>
      </c>
      <c r="AU176" s="126" t="s">
        <v>79</v>
      </c>
      <c r="AY176" s="119" t="s">
        <v>210</v>
      </c>
      <c r="BK176" s="127">
        <f>SUM(BK177:BK194)</f>
        <v>0</v>
      </c>
    </row>
    <row r="177" spans="2:65" s="1" customFormat="1" ht="21.75" customHeight="1">
      <c r="B177" s="31"/>
      <c r="C177" s="130" t="s">
        <v>354</v>
      </c>
      <c r="D177" s="130" t="s">
        <v>212</v>
      </c>
      <c r="E177" s="131" t="s">
        <v>1748</v>
      </c>
      <c r="F177" s="132" t="s">
        <v>1749</v>
      </c>
      <c r="G177" s="133" t="s">
        <v>269</v>
      </c>
      <c r="H177" s="134">
        <v>1.5</v>
      </c>
      <c r="I177" s="135"/>
      <c r="J177" s="136">
        <f>ROUND(I177*H177,2)</f>
        <v>0</v>
      </c>
      <c r="K177" s="132" t="s">
        <v>216</v>
      </c>
      <c r="L177" s="31"/>
      <c r="M177" s="137" t="s">
        <v>19</v>
      </c>
      <c r="N177" s="138" t="s">
        <v>43</v>
      </c>
      <c r="P177" s="139">
        <f>O177*H177</f>
        <v>0</v>
      </c>
      <c r="Q177" s="139">
        <v>0.00142</v>
      </c>
      <c r="R177" s="139">
        <f>Q177*H177</f>
        <v>0.00213</v>
      </c>
      <c r="S177" s="139">
        <v>0</v>
      </c>
      <c r="T177" s="140">
        <f>S177*H177</f>
        <v>0</v>
      </c>
      <c r="AR177" s="141" t="s">
        <v>311</v>
      </c>
      <c r="AT177" s="141" t="s">
        <v>212</v>
      </c>
      <c r="AU177" s="141" t="s">
        <v>81</v>
      </c>
      <c r="AY177" s="16" t="s">
        <v>210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6" t="s">
        <v>79</v>
      </c>
      <c r="BK177" s="142">
        <f>ROUND(I177*H177,2)</f>
        <v>0</v>
      </c>
      <c r="BL177" s="16" t="s">
        <v>311</v>
      </c>
      <c r="BM177" s="141" t="s">
        <v>3454</v>
      </c>
    </row>
    <row r="178" spans="2:47" s="1" customFormat="1" ht="10.2">
      <c r="B178" s="31"/>
      <c r="D178" s="143" t="s">
        <v>219</v>
      </c>
      <c r="F178" s="144" t="s">
        <v>1751</v>
      </c>
      <c r="I178" s="145"/>
      <c r="L178" s="31"/>
      <c r="M178" s="146"/>
      <c r="T178" s="52"/>
      <c r="AT178" s="16" t="s">
        <v>219</v>
      </c>
      <c r="AU178" s="16" t="s">
        <v>81</v>
      </c>
    </row>
    <row r="179" spans="2:47" s="1" customFormat="1" ht="10.2">
      <c r="B179" s="31"/>
      <c r="D179" s="147" t="s">
        <v>221</v>
      </c>
      <c r="F179" s="148" t="s">
        <v>1752</v>
      </c>
      <c r="I179" s="145"/>
      <c r="L179" s="31"/>
      <c r="M179" s="146"/>
      <c r="T179" s="52"/>
      <c r="AT179" s="16" t="s">
        <v>221</v>
      </c>
      <c r="AU179" s="16" t="s">
        <v>81</v>
      </c>
    </row>
    <row r="180" spans="2:65" s="1" customFormat="1" ht="16.5" customHeight="1">
      <c r="B180" s="31"/>
      <c r="C180" s="130" t="s">
        <v>360</v>
      </c>
      <c r="D180" s="130" t="s">
        <v>212</v>
      </c>
      <c r="E180" s="131" t="s">
        <v>1773</v>
      </c>
      <c r="F180" s="132" t="s">
        <v>1774</v>
      </c>
      <c r="G180" s="133" t="s">
        <v>269</v>
      </c>
      <c r="H180" s="134">
        <v>12</v>
      </c>
      <c r="I180" s="135"/>
      <c r="J180" s="136">
        <f>ROUND(I180*H180,2)</f>
        <v>0</v>
      </c>
      <c r="K180" s="132" t="s">
        <v>216</v>
      </c>
      <c r="L180" s="31"/>
      <c r="M180" s="137" t="s">
        <v>19</v>
      </c>
      <c r="N180" s="138" t="s">
        <v>43</v>
      </c>
      <c r="P180" s="139">
        <f>O180*H180</f>
        <v>0</v>
      </c>
      <c r="Q180" s="139">
        <v>0.00224</v>
      </c>
      <c r="R180" s="139">
        <f>Q180*H180</f>
        <v>0.026879999999999998</v>
      </c>
      <c r="S180" s="139">
        <v>0</v>
      </c>
      <c r="T180" s="140">
        <f>S180*H180</f>
        <v>0</v>
      </c>
      <c r="AR180" s="141" t="s">
        <v>311</v>
      </c>
      <c r="AT180" s="141" t="s">
        <v>212</v>
      </c>
      <c r="AU180" s="141" t="s">
        <v>81</v>
      </c>
      <c r="AY180" s="16" t="s">
        <v>210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6" t="s">
        <v>79</v>
      </c>
      <c r="BK180" s="142">
        <f>ROUND(I180*H180,2)</f>
        <v>0</v>
      </c>
      <c r="BL180" s="16" t="s">
        <v>311</v>
      </c>
      <c r="BM180" s="141" t="s">
        <v>3455</v>
      </c>
    </row>
    <row r="181" spans="2:47" s="1" customFormat="1" ht="10.2">
      <c r="B181" s="31"/>
      <c r="D181" s="143" t="s">
        <v>219</v>
      </c>
      <c r="F181" s="144" t="s">
        <v>1776</v>
      </c>
      <c r="I181" s="145"/>
      <c r="L181" s="31"/>
      <c r="M181" s="146"/>
      <c r="T181" s="52"/>
      <c r="AT181" s="16" t="s">
        <v>219</v>
      </c>
      <c r="AU181" s="16" t="s">
        <v>81</v>
      </c>
    </row>
    <row r="182" spans="2:47" s="1" customFormat="1" ht="10.2">
      <c r="B182" s="31"/>
      <c r="D182" s="147" t="s">
        <v>221</v>
      </c>
      <c r="F182" s="148" t="s">
        <v>1777</v>
      </c>
      <c r="I182" s="145"/>
      <c r="L182" s="31"/>
      <c r="M182" s="146"/>
      <c r="T182" s="52"/>
      <c r="AT182" s="16" t="s">
        <v>221</v>
      </c>
      <c r="AU182" s="16" t="s">
        <v>81</v>
      </c>
    </row>
    <row r="183" spans="2:65" s="1" customFormat="1" ht="21.75" customHeight="1">
      <c r="B183" s="31"/>
      <c r="C183" s="130" t="s">
        <v>366</v>
      </c>
      <c r="D183" s="130" t="s">
        <v>212</v>
      </c>
      <c r="E183" s="131" t="s">
        <v>1788</v>
      </c>
      <c r="F183" s="132" t="s">
        <v>1789</v>
      </c>
      <c r="G183" s="133" t="s">
        <v>297</v>
      </c>
      <c r="H183" s="134">
        <v>3</v>
      </c>
      <c r="I183" s="135"/>
      <c r="J183" s="136">
        <f>ROUND(I183*H183,2)</f>
        <v>0</v>
      </c>
      <c r="K183" s="132" t="s">
        <v>216</v>
      </c>
      <c r="L183" s="31"/>
      <c r="M183" s="137" t="s">
        <v>19</v>
      </c>
      <c r="N183" s="138" t="s">
        <v>43</v>
      </c>
      <c r="P183" s="139">
        <f>O183*H183</f>
        <v>0</v>
      </c>
      <c r="Q183" s="139">
        <v>0</v>
      </c>
      <c r="R183" s="139">
        <f>Q183*H183</f>
        <v>0</v>
      </c>
      <c r="S183" s="139">
        <v>0</v>
      </c>
      <c r="T183" s="140">
        <f>S183*H183</f>
        <v>0</v>
      </c>
      <c r="AR183" s="141" t="s">
        <v>311</v>
      </c>
      <c r="AT183" s="141" t="s">
        <v>212</v>
      </c>
      <c r="AU183" s="141" t="s">
        <v>81</v>
      </c>
      <c r="AY183" s="16" t="s">
        <v>210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6" t="s">
        <v>79</v>
      </c>
      <c r="BK183" s="142">
        <f>ROUND(I183*H183,2)</f>
        <v>0</v>
      </c>
      <c r="BL183" s="16" t="s">
        <v>311</v>
      </c>
      <c r="BM183" s="141" t="s">
        <v>3456</v>
      </c>
    </row>
    <row r="184" spans="2:47" s="1" customFormat="1" ht="19.2">
      <c r="B184" s="31"/>
      <c r="D184" s="143" t="s">
        <v>219</v>
      </c>
      <c r="F184" s="144" t="s">
        <v>1791</v>
      </c>
      <c r="I184" s="145"/>
      <c r="L184" s="31"/>
      <c r="M184" s="146"/>
      <c r="T184" s="52"/>
      <c r="AT184" s="16" t="s">
        <v>219</v>
      </c>
      <c r="AU184" s="16" t="s">
        <v>81</v>
      </c>
    </row>
    <row r="185" spans="2:47" s="1" customFormat="1" ht="10.2">
      <c r="B185" s="31"/>
      <c r="D185" s="147" t="s">
        <v>221</v>
      </c>
      <c r="F185" s="148" t="s">
        <v>1792</v>
      </c>
      <c r="I185" s="145"/>
      <c r="L185" s="31"/>
      <c r="M185" s="146"/>
      <c r="T185" s="52"/>
      <c r="AT185" s="16" t="s">
        <v>221</v>
      </c>
      <c r="AU185" s="16" t="s">
        <v>81</v>
      </c>
    </row>
    <row r="186" spans="2:65" s="1" customFormat="1" ht="24.15" customHeight="1">
      <c r="B186" s="31"/>
      <c r="C186" s="130" t="s">
        <v>372</v>
      </c>
      <c r="D186" s="130" t="s">
        <v>212</v>
      </c>
      <c r="E186" s="131" t="s">
        <v>3457</v>
      </c>
      <c r="F186" s="132" t="s">
        <v>3458</v>
      </c>
      <c r="G186" s="133" t="s">
        <v>297</v>
      </c>
      <c r="H186" s="134">
        <v>3</v>
      </c>
      <c r="I186" s="135"/>
      <c r="J186" s="136">
        <f>ROUND(I186*H186,2)</f>
        <v>0</v>
      </c>
      <c r="K186" s="132" t="s">
        <v>216</v>
      </c>
      <c r="L186" s="31"/>
      <c r="M186" s="137" t="s">
        <v>19</v>
      </c>
      <c r="N186" s="138" t="s">
        <v>43</v>
      </c>
      <c r="P186" s="139">
        <f>O186*H186</f>
        <v>0</v>
      </c>
      <c r="Q186" s="139">
        <v>0.00212</v>
      </c>
      <c r="R186" s="139">
        <f>Q186*H186</f>
        <v>0.006359999999999999</v>
      </c>
      <c r="S186" s="139">
        <v>0</v>
      </c>
      <c r="T186" s="140">
        <f>S186*H186</f>
        <v>0</v>
      </c>
      <c r="AR186" s="141" t="s">
        <v>311</v>
      </c>
      <c r="AT186" s="141" t="s">
        <v>212</v>
      </c>
      <c r="AU186" s="141" t="s">
        <v>81</v>
      </c>
      <c r="AY186" s="16" t="s">
        <v>210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6" t="s">
        <v>79</v>
      </c>
      <c r="BK186" s="142">
        <f>ROUND(I186*H186,2)</f>
        <v>0</v>
      </c>
      <c r="BL186" s="16" t="s">
        <v>311</v>
      </c>
      <c r="BM186" s="141" t="s">
        <v>3459</v>
      </c>
    </row>
    <row r="187" spans="2:47" s="1" customFormat="1" ht="19.2">
      <c r="B187" s="31"/>
      <c r="D187" s="143" t="s">
        <v>219</v>
      </c>
      <c r="F187" s="144" t="s">
        <v>3460</v>
      </c>
      <c r="I187" s="145"/>
      <c r="L187" s="31"/>
      <c r="M187" s="146"/>
      <c r="T187" s="52"/>
      <c r="AT187" s="16" t="s">
        <v>219</v>
      </c>
      <c r="AU187" s="16" t="s">
        <v>81</v>
      </c>
    </row>
    <row r="188" spans="2:47" s="1" customFormat="1" ht="10.2">
      <c r="B188" s="31"/>
      <c r="D188" s="147" t="s">
        <v>221</v>
      </c>
      <c r="F188" s="148" t="s">
        <v>3461</v>
      </c>
      <c r="I188" s="145"/>
      <c r="L188" s="31"/>
      <c r="M188" s="146"/>
      <c r="T188" s="52"/>
      <c r="AT188" s="16" t="s">
        <v>221</v>
      </c>
      <c r="AU188" s="16" t="s">
        <v>81</v>
      </c>
    </row>
    <row r="189" spans="2:65" s="1" customFormat="1" ht="24.15" customHeight="1">
      <c r="B189" s="31"/>
      <c r="C189" s="130" t="s">
        <v>378</v>
      </c>
      <c r="D189" s="130" t="s">
        <v>212</v>
      </c>
      <c r="E189" s="131" t="s">
        <v>1793</v>
      </c>
      <c r="F189" s="132" t="s">
        <v>1794</v>
      </c>
      <c r="G189" s="133" t="s">
        <v>297</v>
      </c>
      <c r="H189" s="134">
        <v>1</v>
      </c>
      <c r="I189" s="135"/>
      <c r="J189" s="136">
        <f>ROUND(I189*H189,2)</f>
        <v>0</v>
      </c>
      <c r="K189" s="132" t="s">
        <v>216</v>
      </c>
      <c r="L189" s="31"/>
      <c r="M189" s="137" t="s">
        <v>19</v>
      </c>
      <c r="N189" s="138" t="s">
        <v>43</v>
      </c>
      <c r="P189" s="139">
        <f>O189*H189</f>
        <v>0</v>
      </c>
      <c r="Q189" s="139">
        <v>0.0015</v>
      </c>
      <c r="R189" s="139">
        <f>Q189*H189</f>
        <v>0.0015</v>
      </c>
      <c r="S189" s="139">
        <v>0</v>
      </c>
      <c r="T189" s="140">
        <f>S189*H189</f>
        <v>0</v>
      </c>
      <c r="AR189" s="141" t="s">
        <v>311</v>
      </c>
      <c r="AT189" s="141" t="s">
        <v>212</v>
      </c>
      <c r="AU189" s="141" t="s">
        <v>81</v>
      </c>
      <c r="AY189" s="16" t="s">
        <v>210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6" t="s">
        <v>79</v>
      </c>
      <c r="BK189" s="142">
        <f>ROUND(I189*H189,2)</f>
        <v>0</v>
      </c>
      <c r="BL189" s="16" t="s">
        <v>311</v>
      </c>
      <c r="BM189" s="141" t="s">
        <v>3462</v>
      </c>
    </row>
    <row r="190" spans="2:47" s="1" customFormat="1" ht="19.2">
      <c r="B190" s="31"/>
      <c r="D190" s="143" t="s">
        <v>219</v>
      </c>
      <c r="F190" s="144" t="s">
        <v>1796</v>
      </c>
      <c r="I190" s="145"/>
      <c r="L190" s="31"/>
      <c r="M190" s="146"/>
      <c r="T190" s="52"/>
      <c r="AT190" s="16" t="s">
        <v>219</v>
      </c>
      <c r="AU190" s="16" t="s">
        <v>81</v>
      </c>
    </row>
    <row r="191" spans="2:47" s="1" customFormat="1" ht="10.2">
      <c r="B191" s="31"/>
      <c r="D191" s="147" t="s">
        <v>221</v>
      </c>
      <c r="F191" s="148" t="s">
        <v>1797</v>
      </c>
      <c r="I191" s="145"/>
      <c r="L191" s="31"/>
      <c r="M191" s="146"/>
      <c r="T191" s="52"/>
      <c r="AT191" s="16" t="s">
        <v>221</v>
      </c>
      <c r="AU191" s="16" t="s">
        <v>81</v>
      </c>
    </row>
    <row r="192" spans="2:65" s="1" customFormat="1" ht="21.75" customHeight="1">
      <c r="B192" s="31"/>
      <c r="C192" s="130" t="s">
        <v>385</v>
      </c>
      <c r="D192" s="130" t="s">
        <v>212</v>
      </c>
      <c r="E192" s="131" t="s">
        <v>1803</v>
      </c>
      <c r="F192" s="132" t="s">
        <v>1804</v>
      </c>
      <c r="G192" s="133" t="s">
        <v>269</v>
      </c>
      <c r="H192" s="134">
        <v>12</v>
      </c>
      <c r="I192" s="135"/>
      <c r="J192" s="136">
        <f>ROUND(I192*H192,2)</f>
        <v>0</v>
      </c>
      <c r="K192" s="132" t="s">
        <v>216</v>
      </c>
      <c r="L192" s="31"/>
      <c r="M192" s="137" t="s">
        <v>19</v>
      </c>
      <c r="N192" s="138" t="s">
        <v>43</v>
      </c>
      <c r="P192" s="139">
        <f>O192*H192</f>
        <v>0</v>
      </c>
      <c r="Q192" s="139">
        <v>0</v>
      </c>
      <c r="R192" s="139">
        <f>Q192*H192</f>
        <v>0</v>
      </c>
      <c r="S192" s="139">
        <v>0</v>
      </c>
      <c r="T192" s="140">
        <f>S192*H192</f>
        <v>0</v>
      </c>
      <c r="AR192" s="141" t="s">
        <v>311</v>
      </c>
      <c r="AT192" s="141" t="s">
        <v>212</v>
      </c>
      <c r="AU192" s="141" t="s">
        <v>81</v>
      </c>
      <c r="AY192" s="16" t="s">
        <v>210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6" t="s">
        <v>79</v>
      </c>
      <c r="BK192" s="142">
        <f>ROUND(I192*H192,2)</f>
        <v>0</v>
      </c>
      <c r="BL192" s="16" t="s">
        <v>311</v>
      </c>
      <c r="BM192" s="141" t="s">
        <v>3463</v>
      </c>
    </row>
    <row r="193" spans="2:47" s="1" customFormat="1" ht="10.2">
      <c r="B193" s="31"/>
      <c r="D193" s="143" t="s">
        <v>219</v>
      </c>
      <c r="F193" s="144" t="s">
        <v>1806</v>
      </c>
      <c r="I193" s="145"/>
      <c r="L193" s="31"/>
      <c r="M193" s="146"/>
      <c r="T193" s="52"/>
      <c r="AT193" s="16" t="s">
        <v>219</v>
      </c>
      <c r="AU193" s="16" t="s">
        <v>81</v>
      </c>
    </row>
    <row r="194" spans="2:47" s="1" customFormat="1" ht="10.2">
      <c r="B194" s="31"/>
      <c r="D194" s="147" t="s">
        <v>221</v>
      </c>
      <c r="F194" s="148" t="s">
        <v>1807</v>
      </c>
      <c r="I194" s="145"/>
      <c r="L194" s="31"/>
      <c r="M194" s="146"/>
      <c r="T194" s="52"/>
      <c r="AT194" s="16" t="s">
        <v>221</v>
      </c>
      <c r="AU194" s="16" t="s">
        <v>81</v>
      </c>
    </row>
    <row r="195" spans="2:63" s="11" customFormat="1" ht="22.8" customHeight="1">
      <c r="B195" s="118"/>
      <c r="D195" s="119" t="s">
        <v>71</v>
      </c>
      <c r="E195" s="128" t="s">
        <v>749</v>
      </c>
      <c r="F195" s="128" t="s">
        <v>750</v>
      </c>
      <c r="I195" s="121"/>
      <c r="J195" s="129">
        <f>BK195</f>
        <v>0</v>
      </c>
      <c r="L195" s="118"/>
      <c r="M195" s="123"/>
      <c r="P195" s="124">
        <f>SUM(P196:P200)</f>
        <v>0</v>
      </c>
      <c r="R195" s="124">
        <f>SUM(R196:R200)</f>
        <v>0.0009299999999999999</v>
      </c>
      <c r="T195" s="125">
        <f>SUM(T196:T200)</f>
        <v>0</v>
      </c>
      <c r="AR195" s="119" t="s">
        <v>81</v>
      </c>
      <c r="AT195" s="126" t="s">
        <v>71</v>
      </c>
      <c r="AU195" s="126" t="s">
        <v>79</v>
      </c>
      <c r="AY195" s="119" t="s">
        <v>210</v>
      </c>
      <c r="BK195" s="127">
        <f>SUM(BK196:BK200)</f>
        <v>0</v>
      </c>
    </row>
    <row r="196" spans="2:65" s="1" customFormat="1" ht="33" customHeight="1">
      <c r="B196" s="31"/>
      <c r="C196" s="130" t="s">
        <v>395</v>
      </c>
      <c r="D196" s="130" t="s">
        <v>212</v>
      </c>
      <c r="E196" s="131" t="s">
        <v>1973</v>
      </c>
      <c r="F196" s="132" t="s">
        <v>1974</v>
      </c>
      <c r="G196" s="133" t="s">
        <v>297</v>
      </c>
      <c r="H196" s="134">
        <v>1</v>
      </c>
      <c r="I196" s="135"/>
      <c r="J196" s="136">
        <f>ROUND(I196*H196,2)</f>
        <v>0</v>
      </c>
      <c r="K196" s="132" t="s">
        <v>216</v>
      </c>
      <c r="L196" s="31"/>
      <c r="M196" s="137" t="s">
        <v>19</v>
      </c>
      <c r="N196" s="138" t="s">
        <v>43</v>
      </c>
      <c r="P196" s="139">
        <f>O196*H196</f>
        <v>0</v>
      </c>
      <c r="Q196" s="139">
        <v>3E-05</v>
      </c>
      <c r="R196" s="139">
        <f>Q196*H196</f>
        <v>3E-05</v>
      </c>
      <c r="S196" s="139">
        <v>0</v>
      </c>
      <c r="T196" s="140">
        <f>S196*H196</f>
        <v>0</v>
      </c>
      <c r="AR196" s="141" t="s">
        <v>311</v>
      </c>
      <c r="AT196" s="141" t="s">
        <v>212</v>
      </c>
      <c r="AU196" s="141" t="s">
        <v>81</v>
      </c>
      <c r="AY196" s="16" t="s">
        <v>210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6" t="s">
        <v>79</v>
      </c>
      <c r="BK196" s="142">
        <f>ROUND(I196*H196,2)</f>
        <v>0</v>
      </c>
      <c r="BL196" s="16" t="s">
        <v>311</v>
      </c>
      <c r="BM196" s="141" t="s">
        <v>3464</v>
      </c>
    </row>
    <row r="197" spans="2:47" s="1" customFormat="1" ht="28.8">
      <c r="B197" s="31"/>
      <c r="D197" s="143" t="s">
        <v>219</v>
      </c>
      <c r="F197" s="144" t="s">
        <v>1976</v>
      </c>
      <c r="I197" s="145"/>
      <c r="L197" s="31"/>
      <c r="M197" s="146"/>
      <c r="T197" s="52"/>
      <c r="AT197" s="16" t="s">
        <v>219</v>
      </c>
      <c r="AU197" s="16" t="s">
        <v>81</v>
      </c>
    </row>
    <row r="198" spans="2:47" s="1" customFormat="1" ht="10.2">
      <c r="B198" s="31"/>
      <c r="D198" s="147" t="s">
        <v>221</v>
      </c>
      <c r="F198" s="148" t="s">
        <v>1977</v>
      </c>
      <c r="I198" s="145"/>
      <c r="L198" s="31"/>
      <c r="M198" s="146"/>
      <c r="T198" s="52"/>
      <c r="AT198" s="16" t="s">
        <v>221</v>
      </c>
      <c r="AU198" s="16" t="s">
        <v>81</v>
      </c>
    </row>
    <row r="199" spans="2:65" s="1" customFormat="1" ht="24.15" customHeight="1">
      <c r="B199" s="31"/>
      <c r="C199" s="156" t="s">
        <v>402</v>
      </c>
      <c r="D199" s="156" t="s">
        <v>240</v>
      </c>
      <c r="E199" s="157" t="s">
        <v>1978</v>
      </c>
      <c r="F199" s="158" t="s">
        <v>1979</v>
      </c>
      <c r="G199" s="159" t="s">
        <v>297</v>
      </c>
      <c r="H199" s="160">
        <v>1</v>
      </c>
      <c r="I199" s="161"/>
      <c r="J199" s="162">
        <f>ROUND(I199*H199,2)</f>
        <v>0</v>
      </c>
      <c r="K199" s="158" t="s">
        <v>216</v>
      </c>
      <c r="L199" s="163"/>
      <c r="M199" s="164" t="s">
        <v>19</v>
      </c>
      <c r="N199" s="165" t="s">
        <v>43</v>
      </c>
      <c r="P199" s="139">
        <f>O199*H199</f>
        <v>0</v>
      </c>
      <c r="Q199" s="139">
        <v>0.0009</v>
      </c>
      <c r="R199" s="139">
        <f>Q199*H199</f>
        <v>0.0009</v>
      </c>
      <c r="S199" s="139">
        <v>0</v>
      </c>
      <c r="T199" s="140">
        <f>S199*H199</f>
        <v>0</v>
      </c>
      <c r="AR199" s="141" t="s">
        <v>405</v>
      </c>
      <c r="AT199" s="141" t="s">
        <v>240</v>
      </c>
      <c r="AU199" s="141" t="s">
        <v>81</v>
      </c>
      <c r="AY199" s="16" t="s">
        <v>210</v>
      </c>
      <c r="BE199" s="142">
        <f>IF(N199="základní",J199,0)</f>
        <v>0</v>
      </c>
      <c r="BF199" s="142">
        <f>IF(N199="snížená",J199,0)</f>
        <v>0</v>
      </c>
      <c r="BG199" s="142">
        <f>IF(N199="zákl. přenesená",J199,0)</f>
        <v>0</v>
      </c>
      <c r="BH199" s="142">
        <f>IF(N199="sníž. přenesená",J199,0)</f>
        <v>0</v>
      </c>
      <c r="BI199" s="142">
        <f>IF(N199="nulová",J199,0)</f>
        <v>0</v>
      </c>
      <c r="BJ199" s="16" t="s">
        <v>79</v>
      </c>
      <c r="BK199" s="142">
        <f>ROUND(I199*H199,2)</f>
        <v>0</v>
      </c>
      <c r="BL199" s="16" t="s">
        <v>311</v>
      </c>
      <c r="BM199" s="141" t="s">
        <v>3465</v>
      </c>
    </row>
    <row r="200" spans="2:47" s="1" customFormat="1" ht="19.2">
      <c r="B200" s="31"/>
      <c r="D200" s="143" t="s">
        <v>219</v>
      </c>
      <c r="F200" s="144" t="s">
        <v>1979</v>
      </c>
      <c r="I200" s="145"/>
      <c r="L200" s="31"/>
      <c r="M200" s="177"/>
      <c r="N200" s="178"/>
      <c r="O200" s="178"/>
      <c r="P200" s="178"/>
      <c r="Q200" s="178"/>
      <c r="R200" s="178"/>
      <c r="S200" s="178"/>
      <c r="T200" s="179"/>
      <c r="AT200" s="16" t="s">
        <v>219</v>
      </c>
      <c r="AU200" s="16" t="s">
        <v>81</v>
      </c>
    </row>
    <row r="201" spans="2:12" s="1" customFormat="1" ht="6.9" customHeight="1">
      <c r="B201" s="40"/>
      <c r="C201" s="41"/>
      <c r="D201" s="41"/>
      <c r="E201" s="41"/>
      <c r="F201" s="41"/>
      <c r="G201" s="41"/>
      <c r="H201" s="41"/>
      <c r="I201" s="41"/>
      <c r="J201" s="41"/>
      <c r="K201" s="41"/>
      <c r="L201" s="31"/>
    </row>
  </sheetData>
  <sheetProtection algorithmName="SHA-512" hashValue="EvNw1QI6gDtrehim2jxuo6bSEwSn6vGvqxAG49IE/iJSAUtUX3Wdv5NWQowqzMk4mzW8wG9DCkEsAHUNTPrQ5A==" saltValue="EZ0qNfLBGyPhl94o1pKdyYvTgn49RZtzeFgpPmmVby4/bi+Km/Ehqt9XeHgCiBrZaz0aMFeolzEzGT4EqxezhA==" spinCount="100000" sheet="1" objects="1" scenarios="1" formatColumns="0" formatRows="0" autoFilter="0"/>
  <autoFilter ref="C96:K200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2" r:id="rId1" display="https://podminky.urs.cz/item/CS_URS_2023_02/132212131"/>
    <hyperlink ref="F106" r:id="rId2" display="https://podminky.urs.cz/item/CS_URS_2023_02/133212811"/>
    <hyperlink ref="F109" r:id="rId3" display="https://podminky.urs.cz/item/CS_URS_2023_02/162211311"/>
    <hyperlink ref="F113" r:id="rId4" display="https://podminky.urs.cz/item/CS_URS_2023_02/162651112"/>
    <hyperlink ref="F116" r:id="rId5" display="https://podminky.urs.cz/item/CS_URS_2023_02/171201231"/>
    <hyperlink ref="F120" r:id="rId6" display="https://podminky.urs.cz/item/CS_URS_2023_02/174111101"/>
    <hyperlink ref="F123" r:id="rId7" display="https://podminky.urs.cz/item/CS_URS_2023_02/175111101"/>
    <hyperlink ref="F132" r:id="rId8" display="https://podminky.urs.cz/item/CS_URS_2023_02/451572111"/>
    <hyperlink ref="F136" r:id="rId9" display="https://podminky.urs.cz/item/CS_URS_2023_02/631312141"/>
    <hyperlink ref="F140" r:id="rId10" display="https://podminky.urs.cz/item/CS_URS_2023_02/837262221"/>
    <hyperlink ref="F149" r:id="rId11" display="https://podminky.urs.cz/item/CS_URS_2023_02/871265221"/>
    <hyperlink ref="F153" r:id="rId12" display="https://podminky.urs.cz/item/CS_URS_2023_02/965042131"/>
    <hyperlink ref="F159" r:id="rId13" display="https://podminky.urs.cz/item/CS_URS_2023_02/977311112"/>
    <hyperlink ref="F163" r:id="rId14" display="https://podminky.urs.cz/item/CS_URS_2023_02/997013501"/>
    <hyperlink ref="F166" r:id="rId15" display="https://podminky.urs.cz/item/CS_URS_2023_02/997013509"/>
    <hyperlink ref="F170" r:id="rId16" display="https://podminky.urs.cz/item/CS_URS_2023_02/997013631"/>
    <hyperlink ref="F174" r:id="rId17" display="https://podminky.urs.cz/item/CS_URS_2023_02/998011001"/>
    <hyperlink ref="F179" r:id="rId18" display="https://podminky.urs.cz/item/CS_URS_2023_02/721173401"/>
    <hyperlink ref="F182" r:id="rId19" display="https://podminky.urs.cz/item/CS_URS_2023_02/721174045"/>
    <hyperlink ref="F185" r:id="rId20" display="https://podminky.urs.cz/item/CS_URS_2023_02/721194109"/>
    <hyperlink ref="F188" r:id="rId21" display="https://podminky.urs.cz/item/CS_URS_2023_02/721233112"/>
    <hyperlink ref="F191" r:id="rId22" display="https://podminky.urs.cz/item/CS_URS_2023_02/721242115"/>
    <hyperlink ref="F194" r:id="rId23" display="https://podminky.urs.cz/item/CS_URS_2023_02/721290111"/>
    <hyperlink ref="F198" r:id="rId24" display="https://podminky.urs.cz/item/CS_URS_2023_02/7631723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155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3251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3466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1982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>Město Nový Bor</v>
      </c>
      <c r="I17" s="26" t="s">
        <v>28</v>
      </c>
      <c r="J17" s="24" t="str">
        <f>IF('Rekapitulace stavby'!AN11="","",'Rekapitulace stavby'!AN11)</f>
        <v/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>R. Voce</v>
      </c>
      <c r="I23" s="26" t="s">
        <v>28</v>
      </c>
      <c r="J23" s="24" t="str">
        <f>IF('Rekapitulace stavby'!AN17="","",'Rekapitulace stavby'!AN17)</f>
        <v/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>J. Nešněra</v>
      </c>
      <c r="I26" s="26" t="s">
        <v>28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ROUND(J86,2)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ROUND((SUM(BE86:BE111)),2)</f>
        <v>0</v>
      </c>
      <c r="I35" s="92">
        <v>0.21</v>
      </c>
      <c r="J35" s="82">
        <f>ROUND(((SUM(BE86:BE111))*I35),2)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ROUND((SUM(BF86:BF111)),2)</f>
        <v>0</v>
      </c>
      <c r="I36" s="92">
        <v>0.12</v>
      </c>
      <c r="J36" s="82">
        <f>ROUND(((SUM(BF86:BF111))*I36),2)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ROUND((SUM(BG86:BG111)),2)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ROUND((SUM(BH86:BH111)),2)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ROUND((SUM(BI86:BI111)),2)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3251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04f - Ochrana před bleskem 4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J86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1983</v>
      </c>
      <c r="E64" s="104"/>
      <c r="F64" s="104"/>
      <c r="G64" s="104"/>
      <c r="H64" s="104"/>
      <c r="I64" s="104"/>
      <c r="J64" s="105">
        <f>J87</f>
        <v>0</v>
      </c>
      <c r="L64" s="102"/>
    </row>
    <row r="65" spans="2:12" s="1" customFormat="1" ht="21.75" customHeight="1">
      <c r="B65" s="31"/>
      <c r="L65" s="31"/>
    </row>
    <row r="66" spans="2:12" s="1" customFormat="1" ht="6.9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1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1"/>
    </row>
    <row r="71" spans="2:12" s="1" customFormat="1" ht="24.9" customHeight="1">
      <c r="B71" s="31"/>
      <c r="C71" s="20" t="s">
        <v>195</v>
      </c>
      <c r="L71" s="31"/>
    </row>
    <row r="72" spans="2:12" s="1" customFormat="1" ht="6.9" customHeight="1">
      <c r="B72" s="31"/>
      <c r="L72" s="31"/>
    </row>
    <row r="73" spans="2:12" s="1" customFormat="1" ht="12" customHeight="1">
      <c r="B73" s="31"/>
      <c r="C73" s="26" t="s">
        <v>16</v>
      </c>
      <c r="L73" s="31"/>
    </row>
    <row r="74" spans="2:12" s="1" customFormat="1" ht="16.5" customHeight="1">
      <c r="B74" s="31"/>
      <c r="E74" s="306" t="str">
        <f>E7</f>
        <v>Multifunkční centrum při ZŠ Gen. Svobody Arnultovice rev.1</v>
      </c>
      <c r="F74" s="307"/>
      <c r="G74" s="307"/>
      <c r="H74" s="307"/>
      <c r="L74" s="31"/>
    </row>
    <row r="75" spans="2:12" ht="12" customHeight="1">
      <c r="B75" s="19"/>
      <c r="C75" s="26" t="s">
        <v>160</v>
      </c>
      <c r="L75" s="19"/>
    </row>
    <row r="76" spans="2:12" s="1" customFormat="1" ht="16.5" customHeight="1">
      <c r="B76" s="31"/>
      <c r="E76" s="306" t="s">
        <v>3251</v>
      </c>
      <c r="F76" s="308"/>
      <c r="G76" s="308"/>
      <c r="H76" s="308"/>
      <c r="L76" s="31"/>
    </row>
    <row r="77" spans="2:12" s="1" customFormat="1" ht="12" customHeight="1">
      <c r="B77" s="31"/>
      <c r="C77" s="26" t="s">
        <v>162</v>
      </c>
      <c r="L77" s="31"/>
    </row>
    <row r="78" spans="2:12" s="1" customFormat="1" ht="16.5" customHeight="1">
      <c r="B78" s="31"/>
      <c r="E78" s="272" t="str">
        <f>E11</f>
        <v>04f - Ochrana před bleskem 4</v>
      </c>
      <c r="F78" s="308"/>
      <c r="G78" s="308"/>
      <c r="H78" s="308"/>
      <c r="L78" s="31"/>
    </row>
    <row r="79" spans="2:12" s="1" customFormat="1" ht="6.9" customHeight="1">
      <c r="B79" s="31"/>
      <c r="L79" s="31"/>
    </row>
    <row r="80" spans="2:12" s="1" customFormat="1" ht="12" customHeight="1">
      <c r="B80" s="31"/>
      <c r="C80" s="26" t="s">
        <v>21</v>
      </c>
      <c r="F80" s="24" t="str">
        <f>F14</f>
        <v xml:space="preserve"> </v>
      </c>
      <c r="I80" s="26" t="s">
        <v>23</v>
      </c>
      <c r="J80" s="48" t="str">
        <f>IF(J14="","",J14)</f>
        <v>22. 12. 2023</v>
      </c>
      <c r="L80" s="31"/>
    </row>
    <row r="81" spans="2:12" s="1" customFormat="1" ht="6.9" customHeight="1">
      <c r="B81" s="31"/>
      <c r="L81" s="31"/>
    </row>
    <row r="82" spans="2:12" s="1" customFormat="1" ht="15.15" customHeight="1">
      <c r="B82" s="31"/>
      <c r="C82" s="26" t="s">
        <v>25</v>
      </c>
      <c r="F82" s="24" t="str">
        <f>E17</f>
        <v>Město Nový Bor</v>
      </c>
      <c r="I82" s="26" t="s">
        <v>31</v>
      </c>
      <c r="J82" s="29" t="str">
        <f>E23</f>
        <v>R. Voce</v>
      </c>
      <c r="L82" s="31"/>
    </row>
    <row r="83" spans="2:12" s="1" customFormat="1" ht="15.15" customHeight="1">
      <c r="B83" s="31"/>
      <c r="C83" s="26" t="s">
        <v>29</v>
      </c>
      <c r="F83" s="24" t="str">
        <f>IF(E20="","",E20)</f>
        <v>Vyplň údaj</v>
      </c>
      <c r="I83" s="26" t="s">
        <v>34</v>
      </c>
      <c r="J83" s="29" t="str">
        <f>E26</f>
        <v>J. Nešněra</v>
      </c>
      <c r="L83" s="31"/>
    </row>
    <row r="84" spans="2:12" s="1" customFormat="1" ht="10.35" customHeight="1">
      <c r="B84" s="31"/>
      <c r="L84" s="31"/>
    </row>
    <row r="85" spans="2:20" s="10" customFormat="1" ht="29.25" customHeight="1">
      <c r="B85" s="110"/>
      <c r="C85" s="111" t="s">
        <v>196</v>
      </c>
      <c r="D85" s="112" t="s">
        <v>57</v>
      </c>
      <c r="E85" s="112" t="s">
        <v>53</v>
      </c>
      <c r="F85" s="112" t="s">
        <v>54</v>
      </c>
      <c r="G85" s="112" t="s">
        <v>197</v>
      </c>
      <c r="H85" s="112" t="s">
        <v>198</v>
      </c>
      <c r="I85" s="112" t="s">
        <v>199</v>
      </c>
      <c r="J85" s="112" t="s">
        <v>166</v>
      </c>
      <c r="K85" s="113" t="s">
        <v>200</v>
      </c>
      <c r="L85" s="110"/>
      <c r="M85" s="55" t="s">
        <v>19</v>
      </c>
      <c r="N85" s="56" t="s">
        <v>42</v>
      </c>
      <c r="O85" s="56" t="s">
        <v>201</v>
      </c>
      <c r="P85" s="56" t="s">
        <v>202</v>
      </c>
      <c r="Q85" s="56" t="s">
        <v>203</v>
      </c>
      <c r="R85" s="56" t="s">
        <v>204</v>
      </c>
      <c r="S85" s="56" t="s">
        <v>205</v>
      </c>
      <c r="T85" s="57" t="s">
        <v>206</v>
      </c>
    </row>
    <row r="86" spans="2:63" s="1" customFormat="1" ht="22.8" customHeight="1">
      <c r="B86" s="31"/>
      <c r="C86" s="60" t="s">
        <v>207</v>
      </c>
      <c r="J86" s="114">
        <f>BK86</f>
        <v>0</v>
      </c>
      <c r="L86" s="31"/>
      <c r="M86" s="58"/>
      <c r="N86" s="49"/>
      <c r="O86" s="49"/>
      <c r="P86" s="115">
        <f>P87</f>
        <v>0</v>
      </c>
      <c r="Q86" s="49"/>
      <c r="R86" s="115">
        <f>R87</f>
        <v>0</v>
      </c>
      <c r="S86" s="49"/>
      <c r="T86" s="116">
        <f>T87</f>
        <v>0</v>
      </c>
      <c r="AT86" s="16" t="s">
        <v>71</v>
      </c>
      <c r="AU86" s="16" t="s">
        <v>167</v>
      </c>
      <c r="BK86" s="117">
        <f>BK87</f>
        <v>0</v>
      </c>
    </row>
    <row r="87" spans="2:63" s="11" customFormat="1" ht="25.95" customHeight="1">
      <c r="B87" s="118"/>
      <c r="D87" s="119" t="s">
        <v>71</v>
      </c>
      <c r="E87" s="120" t="s">
        <v>1984</v>
      </c>
      <c r="F87" s="120" t="s">
        <v>1985</v>
      </c>
      <c r="I87" s="121"/>
      <c r="J87" s="122">
        <f>BK87</f>
        <v>0</v>
      </c>
      <c r="L87" s="118"/>
      <c r="M87" s="123"/>
      <c r="P87" s="124">
        <f>SUM(P88:P111)</f>
        <v>0</v>
      </c>
      <c r="R87" s="124">
        <f>SUM(R88:R111)</f>
        <v>0</v>
      </c>
      <c r="T87" s="125">
        <f>SUM(T88:T111)</f>
        <v>0</v>
      </c>
      <c r="AR87" s="119" t="s">
        <v>79</v>
      </c>
      <c r="AT87" s="126" t="s">
        <v>71</v>
      </c>
      <c r="AU87" s="126" t="s">
        <v>72</v>
      </c>
      <c r="AY87" s="119" t="s">
        <v>210</v>
      </c>
      <c r="BK87" s="127">
        <f>SUM(BK88:BK111)</f>
        <v>0</v>
      </c>
    </row>
    <row r="88" spans="2:65" s="1" customFormat="1" ht="16.5" customHeight="1">
      <c r="B88" s="31"/>
      <c r="C88" s="130" t="s">
        <v>79</v>
      </c>
      <c r="D88" s="130" t="s">
        <v>212</v>
      </c>
      <c r="E88" s="131" t="s">
        <v>2071</v>
      </c>
      <c r="F88" s="132" t="s">
        <v>2072</v>
      </c>
      <c r="G88" s="133" t="s">
        <v>269</v>
      </c>
      <c r="H88" s="134">
        <v>390</v>
      </c>
      <c r="I88" s="135"/>
      <c r="J88" s="136">
        <f>ROUND(I88*H88,2)</f>
        <v>0</v>
      </c>
      <c r="K88" s="132" t="s">
        <v>19</v>
      </c>
      <c r="L88" s="31"/>
      <c r="M88" s="137" t="s">
        <v>19</v>
      </c>
      <c r="N88" s="138" t="s">
        <v>43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217</v>
      </c>
      <c r="AT88" s="141" t="s">
        <v>212</v>
      </c>
      <c r="AU88" s="141" t="s">
        <v>79</v>
      </c>
      <c r="AY88" s="16" t="s">
        <v>210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6" t="s">
        <v>79</v>
      </c>
      <c r="BK88" s="142">
        <f>ROUND(I88*H88,2)</f>
        <v>0</v>
      </c>
      <c r="BL88" s="16" t="s">
        <v>217</v>
      </c>
      <c r="BM88" s="141" t="s">
        <v>81</v>
      </c>
    </row>
    <row r="89" spans="2:47" s="1" customFormat="1" ht="10.2">
      <c r="B89" s="31"/>
      <c r="D89" s="143" t="s">
        <v>219</v>
      </c>
      <c r="F89" s="144" t="s">
        <v>2072</v>
      </c>
      <c r="I89" s="145"/>
      <c r="L89" s="31"/>
      <c r="M89" s="146"/>
      <c r="T89" s="52"/>
      <c r="AT89" s="16" t="s">
        <v>219</v>
      </c>
      <c r="AU89" s="16" t="s">
        <v>79</v>
      </c>
    </row>
    <row r="90" spans="2:65" s="1" customFormat="1" ht="16.5" customHeight="1">
      <c r="B90" s="31"/>
      <c r="C90" s="130" t="s">
        <v>81</v>
      </c>
      <c r="D90" s="130" t="s">
        <v>212</v>
      </c>
      <c r="E90" s="131" t="s">
        <v>2073</v>
      </c>
      <c r="F90" s="132" t="s">
        <v>2074</v>
      </c>
      <c r="G90" s="133" t="s">
        <v>2002</v>
      </c>
      <c r="H90" s="134">
        <v>3</v>
      </c>
      <c r="I90" s="135"/>
      <c r="J90" s="136">
        <f>ROUND(I90*H90,2)</f>
        <v>0</v>
      </c>
      <c r="K90" s="132" t="s">
        <v>19</v>
      </c>
      <c r="L90" s="31"/>
      <c r="M90" s="137" t="s">
        <v>19</v>
      </c>
      <c r="N90" s="138" t="s">
        <v>43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41" t="s">
        <v>217</v>
      </c>
      <c r="AT90" s="141" t="s">
        <v>212</v>
      </c>
      <c r="AU90" s="141" t="s">
        <v>79</v>
      </c>
      <c r="AY90" s="16" t="s">
        <v>210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79</v>
      </c>
      <c r="BK90" s="142">
        <f>ROUND(I90*H90,2)</f>
        <v>0</v>
      </c>
      <c r="BL90" s="16" t="s">
        <v>217</v>
      </c>
      <c r="BM90" s="141" t="s">
        <v>217</v>
      </c>
    </row>
    <row r="91" spans="2:47" s="1" customFormat="1" ht="10.2">
      <c r="B91" s="31"/>
      <c r="D91" s="143" t="s">
        <v>219</v>
      </c>
      <c r="F91" s="144" t="s">
        <v>2074</v>
      </c>
      <c r="I91" s="145"/>
      <c r="L91" s="31"/>
      <c r="M91" s="146"/>
      <c r="T91" s="52"/>
      <c r="AT91" s="16" t="s">
        <v>219</v>
      </c>
      <c r="AU91" s="16" t="s">
        <v>79</v>
      </c>
    </row>
    <row r="92" spans="2:65" s="1" customFormat="1" ht="16.5" customHeight="1">
      <c r="B92" s="31"/>
      <c r="C92" s="130" t="s">
        <v>234</v>
      </c>
      <c r="D92" s="130" t="s">
        <v>212</v>
      </c>
      <c r="E92" s="131" t="s">
        <v>2075</v>
      </c>
      <c r="F92" s="132" t="s">
        <v>2076</v>
      </c>
      <c r="G92" s="133" t="s">
        <v>2002</v>
      </c>
      <c r="H92" s="134">
        <v>260</v>
      </c>
      <c r="I92" s="135"/>
      <c r="J92" s="136">
        <f>ROUND(I92*H92,2)</f>
        <v>0</v>
      </c>
      <c r="K92" s="132" t="s">
        <v>19</v>
      </c>
      <c r="L92" s="31"/>
      <c r="M92" s="137" t="s">
        <v>19</v>
      </c>
      <c r="N92" s="138" t="s">
        <v>43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217</v>
      </c>
      <c r="AT92" s="141" t="s">
        <v>212</v>
      </c>
      <c r="AU92" s="141" t="s">
        <v>79</v>
      </c>
      <c r="AY92" s="16" t="s">
        <v>210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6" t="s">
        <v>79</v>
      </c>
      <c r="BK92" s="142">
        <f>ROUND(I92*H92,2)</f>
        <v>0</v>
      </c>
      <c r="BL92" s="16" t="s">
        <v>217</v>
      </c>
      <c r="BM92" s="141" t="s">
        <v>246</v>
      </c>
    </row>
    <row r="93" spans="2:47" s="1" customFormat="1" ht="10.2">
      <c r="B93" s="31"/>
      <c r="D93" s="143" t="s">
        <v>219</v>
      </c>
      <c r="F93" s="144" t="s">
        <v>2076</v>
      </c>
      <c r="I93" s="145"/>
      <c r="L93" s="31"/>
      <c r="M93" s="146"/>
      <c r="T93" s="52"/>
      <c r="AT93" s="16" t="s">
        <v>219</v>
      </c>
      <c r="AU93" s="16" t="s">
        <v>79</v>
      </c>
    </row>
    <row r="94" spans="2:65" s="1" customFormat="1" ht="16.5" customHeight="1">
      <c r="B94" s="31"/>
      <c r="C94" s="130" t="s">
        <v>217</v>
      </c>
      <c r="D94" s="130" t="s">
        <v>212</v>
      </c>
      <c r="E94" s="131" t="s">
        <v>2077</v>
      </c>
      <c r="F94" s="132" t="s">
        <v>2078</v>
      </c>
      <c r="G94" s="133" t="s">
        <v>2002</v>
      </c>
      <c r="H94" s="134">
        <v>8</v>
      </c>
      <c r="I94" s="135"/>
      <c r="J94" s="136">
        <f>ROUND(I94*H94,2)</f>
        <v>0</v>
      </c>
      <c r="K94" s="132" t="s">
        <v>19</v>
      </c>
      <c r="L94" s="31"/>
      <c r="M94" s="137" t="s">
        <v>19</v>
      </c>
      <c r="N94" s="138" t="s">
        <v>43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217</v>
      </c>
      <c r="AT94" s="141" t="s">
        <v>212</v>
      </c>
      <c r="AU94" s="141" t="s">
        <v>79</v>
      </c>
      <c r="AY94" s="16" t="s">
        <v>210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79</v>
      </c>
      <c r="BK94" s="142">
        <f>ROUND(I94*H94,2)</f>
        <v>0</v>
      </c>
      <c r="BL94" s="16" t="s">
        <v>217</v>
      </c>
      <c r="BM94" s="141" t="s">
        <v>243</v>
      </c>
    </row>
    <row r="95" spans="2:47" s="1" customFormat="1" ht="10.2">
      <c r="B95" s="31"/>
      <c r="D95" s="143" t="s">
        <v>219</v>
      </c>
      <c r="F95" s="144" t="s">
        <v>2078</v>
      </c>
      <c r="I95" s="145"/>
      <c r="L95" s="31"/>
      <c r="M95" s="146"/>
      <c r="T95" s="52"/>
      <c r="AT95" s="16" t="s">
        <v>219</v>
      </c>
      <c r="AU95" s="16" t="s">
        <v>79</v>
      </c>
    </row>
    <row r="96" spans="2:65" s="1" customFormat="1" ht="21.75" customHeight="1">
      <c r="B96" s="31"/>
      <c r="C96" s="130" t="s">
        <v>225</v>
      </c>
      <c r="D96" s="130" t="s">
        <v>212</v>
      </c>
      <c r="E96" s="131" t="s">
        <v>2079</v>
      </c>
      <c r="F96" s="132" t="s">
        <v>2080</v>
      </c>
      <c r="G96" s="133" t="s">
        <v>2002</v>
      </c>
      <c r="H96" s="134">
        <v>1</v>
      </c>
      <c r="I96" s="135"/>
      <c r="J96" s="136">
        <f>ROUND(I96*H96,2)</f>
        <v>0</v>
      </c>
      <c r="K96" s="132" t="s">
        <v>19</v>
      </c>
      <c r="L96" s="31"/>
      <c r="M96" s="137" t="s">
        <v>19</v>
      </c>
      <c r="N96" s="138" t="s">
        <v>43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217</v>
      </c>
      <c r="AT96" s="141" t="s">
        <v>212</v>
      </c>
      <c r="AU96" s="141" t="s">
        <v>79</v>
      </c>
      <c r="AY96" s="16" t="s">
        <v>210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79</v>
      </c>
      <c r="BK96" s="142">
        <f>ROUND(I96*H96,2)</f>
        <v>0</v>
      </c>
      <c r="BL96" s="16" t="s">
        <v>217</v>
      </c>
      <c r="BM96" s="141" t="s">
        <v>277</v>
      </c>
    </row>
    <row r="97" spans="2:47" s="1" customFormat="1" ht="10.2">
      <c r="B97" s="31"/>
      <c r="D97" s="143" t="s">
        <v>219</v>
      </c>
      <c r="F97" s="144" t="s">
        <v>2080</v>
      </c>
      <c r="I97" s="145"/>
      <c r="L97" s="31"/>
      <c r="M97" s="146"/>
      <c r="T97" s="52"/>
      <c r="AT97" s="16" t="s">
        <v>219</v>
      </c>
      <c r="AU97" s="16" t="s">
        <v>79</v>
      </c>
    </row>
    <row r="98" spans="2:65" s="1" customFormat="1" ht="21.75" customHeight="1">
      <c r="B98" s="31"/>
      <c r="C98" s="130" t="s">
        <v>246</v>
      </c>
      <c r="D98" s="130" t="s">
        <v>212</v>
      </c>
      <c r="E98" s="131" t="s">
        <v>3467</v>
      </c>
      <c r="F98" s="132" t="s">
        <v>3468</v>
      </c>
      <c r="G98" s="133" t="s">
        <v>2002</v>
      </c>
      <c r="H98" s="134">
        <v>4</v>
      </c>
      <c r="I98" s="135"/>
      <c r="J98" s="136">
        <f>ROUND(I98*H98,2)</f>
        <v>0</v>
      </c>
      <c r="K98" s="132" t="s">
        <v>19</v>
      </c>
      <c r="L98" s="31"/>
      <c r="M98" s="137" t="s">
        <v>19</v>
      </c>
      <c r="N98" s="138" t="s">
        <v>43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217</v>
      </c>
      <c r="AT98" s="141" t="s">
        <v>212</v>
      </c>
      <c r="AU98" s="141" t="s">
        <v>79</v>
      </c>
      <c r="AY98" s="16" t="s">
        <v>210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79</v>
      </c>
      <c r="BK98" s="142">
        <f>ROUND(I98*H98,2)</f>
        <v>0</v>
      </c>
      <c r="BL98" s="16" t="s">
        <v>217</v>
      </c>
      <c r="BM98" s="141" t="s">
        <v>8</v>
      </c>
    </row>
    <row r="99" spans="2:47" s="1" customFormat="1" ht="10.2">
      <c r="B99" s="31"/>
      <c r="D99" s="143" t="s">
        <v>219</v>
      </c>
      <c r="F99" s="144" t="s">
        <v>3468</v>
      </c>
      <c r="I99" s="145"/>
      <c r="L99" s="31"/>
      <c r="M99" s="146"/>
      <c r="T99" s="52"/>
      <c r="AT99" s="16" t="s">
        <v>219</v>
      </c>
      <c r="AU99" s="16" t="s">
        <v>79</v>
      </c>
    </row>
    <row r="100" spans="2:65" s="1" customFormat="1" ht="16.5" customHeight="1">
      <c r="B100" s="31"/>
      <c r="C100" s="130" t="s">
        <v>259</v>
      </c>
      <c r="D100" s="130" t="s">
        <v>212</v>
      </c>
      <c r="E100" s="131" t="s">
        <v>2081</v>
      </c>
      <c r="F100" s="132" t="s">
        <v>2082</v>
      </c>
      <c r="G100" s="133" t="s">
        <v>2002</v>
      </c>
      <c r="H100" s="134">
        <v>3</v>
      </c>
      <c r="I100" s="135"/>
      <c r="J100" s="136">
        <f>ROUND(I100*H100,2)</f>
        <v>0</v>
      </c>
      <c r="K100" s="132" t="s">
        <v>19</v>
      </c>
      <c r="L100" s="31"/>
      <c r="M100" s="137" t="s">
        <v>19</v>
      </c>
      <c r="N100" s="138" t="s">
        <v>43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217</v>
      </c>
      <c r="AT100" s="141" t="s">
        <v>212</v>
      </c>
      <c r="AU100" s="141" t="s">
        <v>79</v>
      </c>
      <c r="AY100" s="16" t="s">
        <v>210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79</v>
      </c>
      <c r="BK100" s="142">
        <f>ROUND(I100*H100,2)</f>
        <v>0</v>
      </c>
      <c r="BL100" s="16" t="s">
        <v>217</v>
      </c>
      <c r="BM100" s="141" t="s">
        <v>301</v>
      </c>
    </row>
    <row r="101" spans="2:47" s="1" customFormat="1" ht="10.2">
      <c r="B101" s="31"/>
      <c r="D101" s="143" t="s">
        <v>219</v>
      </c>
      <c r="F101" s="144" t="s">
        <v>2082</v>
      </c>
      <c r="I101" s="145"/>
      <c r="L101" s="31"/>
      <c r="M101" s="146"/>
      <c r="T101" s="52"/>
      <c r="AT101" s="16" t="s">
        <v>219</v>
      </c>
      <c r="AU101" s="16" t="s">
        <v>79</v>
      </c>
    </row>
    <row r="102" spans="2:65" s="1" customFormat="1" ht="16.5" customHeight="1">
      <c r="B102" s="31"/>
      <c r="C102" s="130" t="s">
        <v>243</v>
      </c>
      <c r="D102" s="130" t="s">
        <v>212</v>
      </c>
      <c r="E102" s="131" t="s">
        <v>2083</v>
      </c>
      <c r="F102" s="132" t="s">
        <v>2084</v>
      </c>
      <c r="G102" s="133" t="s">
        <v>2002</v>
      </c>
      <c r="H102" s="134">
        <v>10</v>
      </c>
      <c r="I102" s="135"/>
      <c r="J102" s="136">
        <f>ROUND(I102*H102,2)</f>
        <v>0</v>
      </c>
      <c r="K102" s="132" t="s">
        <v>19</v>
      </c>
      <c r="L102" s="31"/>
      <c r="M102" s="137" t="s">
        <v>19</v>
      </c>
      <c r="N102" s="138" t="s">
        <v>43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217</v>
      </c>
      <c r="AT102" s="141" t="s">
        <v>212</v>
      </c>
      <c r="AU102" s="141" t="s">
        <v>79</v>
      </c>
      <c r="AY102" s="16" t="s">
        <v>210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79</v>
      </c>
      <c r="BK102" s="142">
        <f>ROUND(I102*H102,2)</f>
        <v>0</v>
      </c>
      <c r="BL102" s="16" t="s">
        <v>217</v>
      </c>
      <c r="BM102" s="141" t="s">
        <v>311</v>
      </c>
    </row>
    <row r="103" spans="2:47" s="1" customFormat="1" ht="10.2">
      <c r="B103" s="31"/>
      <c r="D103" s="143" t="s">
        <v>219</v>
      </c>
      <c r="F103" s="144" t="s">
        <v>2084</v>
      </c>
      <c r="I103" s="145"/>
      <c r="L103" s="31"/>
      <c r="M103" s="146"/>
      <c r="T103" s="52"/>
      <c r="AT103" s="16" t="s">
        <v>219</v>
      </c>
      <c r="AU103" s="16" t="s">
        <v>79</v>
      </c>
    </row>
    <row r="104" spans="2:65" s="1" customFormat="1" ht="16.5" customHeight="1">
      <c r="B104" s="31"/>
      <c r="C104" s="130" t="s">
        <v>265</v>
      </c>
      <c r="D104" s="130" t="s">
        <v>212</v>
      </c>
      <c r="E104" s="131" t="s">
        <v>2085</v>
      </c>
      <c r="F104" s="132" t="s">
        <v>2086</v>
      </c>
      <c r="G104" s="133" t="s">
        <v>2002</v>
      </c>
      <c r="H104" s="134">
        <v>250</v>
      </c>
      <c r="I104" s="135"/>
      <c r="J104" s="136">
        <f>ROUND(I104*H104,2)</f>
        <v>0</v>
      </c>
      <c r="K104" s="132" t="s">
        <v>19</v>
      </c>
      <c r="L104" s="31"/>
      <c r="M104" s="137" t="s">
        <v>19</v>
      </c>
      <c r="N104" s="138" t="s">
        <v>43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217</v>
      </c>
      <c r="AT104" s="141" t="s">
        <v>212</v>
      </c>
      <c r="AU104" s="141" t="s">
        <v>79</v>
      </c>
      <c r="AY104" s="16" t="s">
        <v>210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6" t="s">
        <v>79</v>
      </c>
      <c r="BK104" s="142">
        <f>ROUND(I104*H104,2)</f>
        <v>0</v>
      </c>
      <c r="BL104" s="16" t="s">
        <v>217</v>
      </c>
      <c r="BM104" s="141" t="s">
        <v>329</v>
      </c>
    </row>
    <row r="105" spans="2:47" s="1" customFormat="1" ht="10.2">
      <c r="B105" s="31"/>
      <c r="D105" s="143" t="s">
        <v>219</v>
      </c>
      <c r="F105" s="144" t="s">
        <v>2086</v>
      </c>
      <c r="I105" s="145"/>
      <c r="L105" s="31"/>
      <c r="M105" s="146"/>
      <c r="T105" s="52"/>
      <c r="AT105" s="16" t="s">
        <v>219</v>
      </c>
      <c r="AU105" s="16" t="s">
        <v>79</v>
      </c>
    </row>
    <row r="106" spans="2:65" s="1" customFormat="1" ht="16.5" customHeight="1">
      <c r="B106" s="31"/>
      <c r="C106" s="130" t="s">
        <v>277</v>
      </c>
      <c r="D106" s="130" t="s">
        <v>212</v>
      </c>
      <c r="E106" s="131" t="s">
        <v>2087</v>
      </c>
      <c r="F106" s="132" t="s">
        <v>2088</v>
      </c>
      <c r="G106" s="133" t="s">
        <v>2002</v>
      </c>
      <c r="H106" s="134">
        <v>21</v>
      </c>
      <c r="I106" s="135"/>
      <c r="J106" s="136">
        <f>ROUND(I106*H106,2)</f>
        <v>0</v>
      </c>
      <c r="K106" s="132" t="s">
        <v>19</v>
      </c>
      <c r="L106" s="31"/>
      <c r="M106" s="137" t="s">
        <v>19</v>
      </c>
      <c r="N106" s="138" t="s">
        <v>43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217</v>
      </c>
      <c r="AT106" s="141" t="s">
        <v>212</v>
      </c>
      <c r="AU106" s="141" t="s">
        <v>79</v>
      </c>
      <c r="AY106" s="16" t="s">
        <v>210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79</v>
      </c>
      <c r="BK106" s="142">
        <f>ROUND(I106*H106,2)</f>
        <v>0</v>
      </c>
      <c r="BL106" s="16" t="s">
        <v>217</v>
      </c>
      <c r="BM106" s="141" t="s">
        <v>343</v>
      </c>
    </row>
    <row r="107" spans="2:47" s="1" customFormat="1" ht="10.2">
      <c r="B107" s="31"/>
      <c r="D107" s="143" t="s">
        <v>219</v>
      </c>
      <c r="F107" s="144" t="s">
        <v>2088</v>
      </c>
      <c r="I107" s="145"/>
      <c r="L107" s="31"/>
      <c r="M107" s="146"/>
      <c r="T107" s="52"/>
      <c r="AT107" s="16" t="s">
        <v>219</v>
      </c>
      <c r="AU107" s="16" t="s">
        <v>79</v>
      </c>
    </row>
    <row r="108" spans="2:65" s="1" customFormat="1" ht="16.5" customHeight="1">
      <c r="B108" s="31"/>
      <c r="C108" s="130" t="s">
        <v>283</v>
      </c>
      <c r="D108" s="130" t="s">
        <v>212</v>
      </c>
      <c r="E108" s="131" t="s">
        <v>2089</v>
      </c>
      <c r="F108" s="132" t="s">
        <v>2090</v>
      </c>
      <c r="G108" s="133" t="s">
        <v>2002</v>
      </c>
      <c r="H108" s="134">
        <v>16</v>
      </c>
      <c r="I108" s="135"/>
      <c r="J108" s="136">
        <f>ROUND(I108*H108,2)</f>
        <v>0</v>
      </c>
      <c r="K108" s="132" t="s">
        <v>19</v>
      </c>
      <c r="L108" s="31"/>
      <c r="M108" s="137" t="s">
        <v>19</v>
      </c>
      <c r="N108" s="138" t="s">
        <v>43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217</v>
      </c>
      <c r="AT108" s="141" t="s">
        <v>212</v>
      </c>
      <c r="AU108" s="141" t="s">
        <v>79</v>
      </c>
      <c r="AY108" s="16" t="s">
        <v>210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79</v>
      </c>
      <c r="BK108" s="142">
        <f>ROUND(I108*H108,2)</f>
        <v>0</v>
      </c>
      <c r="BL108" s="16" t="s">
        <v>217</v>
      </c>
      <c r="BM108" s="141" t="s">
        <v>354</v>
      </c>
    </row>
    <row r="109" spans="2:47" s="1" customFormat="1" ht="10.2">
      <c r="B109" s="31"/>
      <c r="D109" s="143" t="s">
        <v>219</v>
      </c>
      <c r="F109" s="144" t="s">
        <v>2090</v>
      </c>
      <c r="I109" s="145"/>
      <c r="L109" s="31"/>
      <c r="M109" s="146"/>
      <c r="T109" s="52"/>
      <c r="AT109" s="16" t="s">
        <v>219</v>
      </c>
      <c r="AU109" s="16" t="s">
        <v>79</v>
      </c>
    </row>
    <row r="110" spans="2:65" s="1" customFormat="1" ht="24.15" customHeight="1">
      <c r="B110" s="31"/>
      <c r="C110" s="130" t="s">
        <v>8</v>
      </c>
      <c r="D110" s="130" t="s">
        <v>212</v>
      </c>
      <c r="E110" s="131" t="s">
        <v>2091</v>
      </c>
      <c r="F110" s="132" t="s">
        <v>2092</v>
      </c>
      <c r="G110" s="133" t="s">
        <v>269</v>
      </c>
      <c r="H110" s="134">
        <v>390</v>
      </c>
      <c r="I110" s="135"/>
      <c r="J110" s="136">
        <f>ROUND(I110*H110,2)</f>
        <v>0</v>
      </c>
      <c r="K110" s="132" t="s">
        <v>19</v>
      </c>
      <c r="L110" s="31"/>
      <c r="M110" s="137" t="s">
        <v>19</v>
      </c>
      <c r="N110" s="138" t="s">
        <v>43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41" t="s">
        <v>217</v>
      </c>
      <c r="AT110" s="141" t="s">
        <v>212</v>
      </c>
      <c r="AU110" s="141" t="s">
        <v>79</v>
      </c>
      <c r="AY110" s="16" t="s">
        <v>210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79</v>
      </c>
      <c r="BK110" s="142">
        <f>ROUND(I110*H110,2)</f>
        <v>0</v>
      </c>
      <c r="BL110" s="16" t="s">
        <v>217</v>
      </c>
      <c r="BM110" s="141" t="s">
        <v>366</v>
      </c>
    </row>
    <row r="111" spans="2:47" s="1" customFormat="1" ht="10.2">
      <c r="B111" s="31"/>
      <c r="D111" s="143" t="s">
        <v>219</v>
      </c>
      <c r="F111" s="144" t="s">
        <v>2092</v>
      </c>
      <c r="I111" s="145"/>
      <c r="L111" s="31"/>
      <c r="M111" s="177"/>
      <c r="N111" s="178"/>
      <c r="O111" s="178"/>
      <c r="P111" s="178"/>
      <c r="Q111" s="178"/>
      <c r="R111" s="178"/>
      <c r="S111" s="178"/>
      <c r="T111" s="179"/>
      <c r="AT111" s="16" t="s">
        <v>219</v>
      </c>
      <c r="AU111" s="16" t="s">
        <v>79</v>
      </c>
    </row>
    <row r="112" spans="2:12" s="1" customFormat="1" ht="6.9" customHeight="1"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31"/>
    </row>
  </sheetData>
  <sheetProtection algorithmName="SHA-512" hashValue="FzbUKRhDYwuo0AvJoeVrJqLH2aJHU8zwxYSxrxcFVglmEcNQ7iY9VVk90/L/hkC5540ATkuz/EDhJJS4MpWPBw==" saltValue="FSyR+Qj5RVNnDyISMpaIEC8G8+Sam3X/gs3NWHYKI/Ky3G5niMv/V1TMFEg8axqLRNHnRlYW9u5VnvU2zZiaiw==" spinCount="100000" sheet="1" objects="1" scenarios="1" formatColumns="0" formatRows="0" autoFilter="0"/>
  <autoFilter ref="C85:K11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BM11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158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s="1" customFormat="1" ht="12" customHeight="1">
      <c r="B8" s="31"/>
      <c r="D8" s="26" t="s">
        <v>160</v>
      </c>
      <c r="L8" s="31"/>
    </row>
    <row r="9" spans="2:12" s="1" customFormat="1" ht="16.5" customHeight="1">
      <c r="B9" s="31"/>
      <c r="E9" s="272" t="s">
        <v>3469</v>
      </c>
      <c r="F9" s="308"/>
      <c r="G9" s="308"/>
      <c r="H9" s="308"/>
      <c r="L9" s="31"/>
    </row>
    <row r="10" spans="2:12" s="1" customFormat="1" ht="10.2">
      <c r="B10" s="31"/>
      <c r="L10" s="31"/>
    </row>
    <row r="11" spans="2:12" s="1" customFormat="1" ht="12" customHeight="1">
      <c r="B11" s="31"/>
      <c r="D11" s="26" t="s">
        <v>18</v>
      </c>
      <c r="F11" s="24" t="s">
        <v>19</v>
      </c>
      <c r="I11" s="26" t="s">
        <v>20</v>
      </c>
      <c r="J11" s="24" t="s">
        <v>19</v>
      </c>
      <c r="L11" s="31"/>
    </row>
    <row r="12" spans="2:12" s="1" customFormat="1" ht="12" customHeight="1">
      <c r="B12" s="31"/>
      <c r="D12" s="26" t="s">
        <v>21</v>
      </c>
      <c r="F12" s="24" t="s">
        <v>22</v>
      </c>
      <c r="I12" s="26" t="s">
        <v>23</v>
      </c>
      <c r="J12" s="48" t="str">
        <f>'Rekapitulace stavby'!AN8</f>
        <v>22. 12. 2023</v>
      </c>
      <c r="L12" s="31"/>
    </row>
    <row r="13" spans="2:12" s="1" customFormat="1" ht="10.8" customHeight="1">
      <c r="B13" s="31"/>
      <c r="L13" s="31"/>
    </row>
    <row r="14" spans="2:12" s="1" customFormat="1" ht="12" customHeight="1">
      <c r="B14" s="31"/>
      <c r="D14" s="26" t="s">
        <v>25</v>
      </c>
      <c r="I14" s="26" t="s">
        <v>26</v>
      </c>
      <c r="J14" s="24" t="s">
        <v>19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19</v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29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309" t="str">
        <f>'Rekapitulace stavby'!E14</f>
        <v>Vyplň údaj</v>
      </c>
      <c r="F18" s="290"/>
      <c r="G18" s="290"/>
      <c r="H18" s="290"/>
      <c r="I18" s="26" t="s">
        <v>28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31</v>
      </c>
      <c r="I20" s="26" t="s">
        <v>26</v>
      </c>
      <c r="J20" s="24" t="s">
        <v>19</v>
      </c>
      <c r="L20" s="31"/>
    </row>
    <row r="21" spans="2:12" s="1" customFormat="1" ht="18" customHeight="1">
      <c r="B21" s="31"/>
      <c r="E21" s="24" t="s">
        <v>32</v>
      </c>
      <c r="I21" s="26" t="s">
        <v>28</v>
      </c>
      <c r="J21" s="24" t="s">
        <v>19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34</v>
      </c>
      <c r="I23" s="26" t="s">
        <v>26</v>
      </c>
      <c r="J23" s="24" t="s">
        <v>19</v>
      </c>
      <c r="L23" s="31"/>
    </row>
    <row r="24" spans="2:12" s="1" customFormat="1" ht="18" customHeight="1">
      <c r="B24" s="31"/>
      <c r="E24" s="24" t="s">
        <v>35</v>
      </c>
      <c r="I24" s="26" t="s">
        <v>28</v>
      </c>
      <c r="J24" s="24" t="s">
        <v>19</v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36</v>
      </c>
      <c r="L26" s="31"/>
    </row>
    <row r="27" spans="2:12" s="7" customFormat="1" ht="16.5" customHeight="1">
      <c r="B27" s="90"/>
      <c r="E27" s="295" t="s">
        <v>19</v>
      </c>
      <c r="F27" s="295"/>
      <c r="G27" s="295"/>
      <c r="H27" s="295"/>
      <c r="L27" s="90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>
      <c r="B30" s="31"/>
      <c r="D30" s="91" t="s">
        <v>38</v>
      </c>
      <c r="J30" s="62">
        <f>ROUND(J83,2)</f>
        <v>0</v>
      </c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" customHeight="1">
      <c r="B32" s="31"/>
      <c r="F32" s="34" t="s">
        <v>40</v>
      </c>
      <c r="I32" s="34" t="s">
        <v>39</v>
      </c>
      <c r="J32" s="34" t="s">
        <v>41</v>
      </c>
      <c r="L32" s="31"/>
    </row>
    <row r="33" spans="2:12" s="1" customFormat="1" ht="14.4" customHeight="1">
      <c r="B33" s="31"/>
      <c r="D33" s="51" t="s">
        <v>42</v>
      </c>
      <c r="E33" s="26" t="s">
        <v>43</v>
      </c>
      <c r="F33" s="82">
        <f>ROUND((SUM(BE83:BE110)),2)</f>
        <v>0</v>
      </c>
      <c r="I33" s="92">
        <v>0.21</v>
      </c>
      <c r="J33" s="82">
        <f>ROUND(((SUM(BE83:BE110))*I33),2)</f>
        <v>0</v>
      </c>
      <c r="L33" s="31"/>
    </row>
    <row r="34" spans="2:12" s="1" customFormat="1" ht="14.4" customHeight="1">
      <c r="B34" s="31"/>
      <c r="E34" s="26" t="s">
        <v>44</v>
      </c>
      <c r="F34" s="82">
        <f>ROUND((SUM(BF83:BF110)),2)</f>
        <v>0</v>
      </c>
      <c r="I34" s="92">
        <v>0.12</v>
      </c>
      <c r="J34" s="82">
        <f>ROUND(((SUM(BF83:BF110))*I34),2)</f>
        <v>0</v>
      </c>
      <c r="L34" s="31"/>
    </row>
    <row r="35" spans="2:12" s="1" customFormat="1" ht="14.4" customHeight="1" hidden="1">
      <c r="B35" s="31"/>
      <c r="E35" s="26" t="s">
        <v>45</v>
      </c>
      <c r="F35" s="82">
        <f>ROUND((SUM(BG83:BG110)),2)</f>
        <v>0</v>
      </c>
      <c r="I35" s="92">
        <v>0.21</v>
      </c>
      <c r="J35" s="82">
        <f>0</f>
        <v>0</v>
      </c>
      <c r="L35" s="31"/>
    </row>
    <row r="36" spans="2:12" s="1" customFormat="1" ht="14.4" customHeight="1" hidden="1">
      <c r="B36" s="31"/>
      <c r="E36" s="26" t="s">
        <v>46</v>
      </c>
      <c r="F36" s="82">
        <f>ROUND((SUM(BH83:BH110)),2)</f>
        <v>0</v>
      </c>
      <c r="I36" s="92">
        <v>0.12</v>
      </c>
      <c r="J36" s="82">
        <f>0</f>
        <v>0</v>
      </c>
      <c r="L36" s="31"/>
    </row>
    <row r="37" spans="2:12" s="1" customFormat="1" ht="14.4" customHeight="1" hidden="1">
      <c r="B37" s="31"/>
      <c r="E37" s="26" t="s">
        <v>47</v>
      </c>
      <c r="F37" s="82">
        <f>ROUND((SUM(BI83:BI110)),2)</f>
        <v>0</v>
      </c>
      <c r="I37" s="92">
        <v>0</v>
      </c>
      <c r="J37" s="82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3"/>
      <c r="D39" s="94" t="s">
        <v>48</v>
      </c>
      <c r="E39" s="53"/>
      <c r="F39" s="53"/>
      <c r="G39" s="95" t="s">
        <v>49</v>
      </c>
      <c r="H39" s="96" t="s">
        <v>50</v>
      </c>
      <c r="I39" s="53"/>
      <c r="J39" s="97">
        <f>SUM(J30:J37)</f>
        <v>0</v>
      </c>
      <c r="K39" s="98"/>
      <c r="L39" s="31"/>
    </row>
    <row r="40" spans="2:12" s="1" customFormat="1" ht="14.4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6.9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" customHeight="1">
      <c r="B45" s="31"/>
      <c r="C45" s="20" t="s">
        <v>164</v>
      </c>
      <c r="L45" s="31"/>
    </row>
    <row r="46" spans="2:12" s="1" customFormat="1" ht="6.9" customHeight="1">
      <c r="B46" s="31"/>
      <c r="L46" s="31"/>
    </row>
    <row r="47" spans="2:12" s="1" customFormat="1" ht="12" customHeight="1">
      <c r="B47" s="31"/>
      <c r="C47" s="26" t="s">
        <v>16</v>
      </c>
      <c r="L47" s="31"/>
    </row>
    <row r="48" spans="2:12" s="1" customFormat="1" ht="16.5" customHeight="1">
      <c r="B48" s="31"/>
      <c r="E48" s="306" t="str">
        <f>E7</f>
        <v>Multifunkční centrum při ZŠ Gen. Svobody Arnultovice rev.1</v>
      </c>
      <c r="F48" s="307"/>
      <c r="G48" s="307"/>
      <c r="H48" s="307"/>
      <c r="L48" s="31"/>
    </row>
    <row r="49" spans="2:12" s="1" customFormat="1" ht="12" customHeight="1">
      <c r="B49" s="31"/>
      <c r="C49" s="26" t="s">
        <v>160</v>
      </c>
      <c r="L49" s="31"/>
    </row>
    <row r="50" spans="2:12" s="1" customFormat="1" ht="16.5" customHeight="1">
      <c r="B50" s="31"/>
      <c r="E50" s="272" t="str">
        <f>E9</f>
        <v>05 - VRN</v>
      </c>
      <c r="F50" s="308"/>
      <c r="G50" s="308"/>
      <c r="H50" s="308"/>
      <c r="L50" s="31"/>
    </row>
    <row r="51" spans="2:12" s="1" customFormat="1" ht="6.9" customHeight="1">
      <c r="B51" s="31"/>
      <c r="L51" s="31"/>
    </row>
    <row r="52" spans="2:12" s="1" customFormat="1" ht="12" customHeight="1">
      <c r="B52" s="31"/>
      <c r="C52" s="26" t="s">
        <v>21</v>
      </c>
      <c r="F52" s="24" t="str">
        <f>F12</f>
        <v>Nový Bor</v>
      </c>
      <c r="I52" s="26" t="s">
        <v>23</v>
      </c>
      <c r="J52" s="48" t="str">
        <f>IF(J12="","",J12)</f>
        <v>22. 12. 2023</v>
      </c>
      <c r="L52" s="31"/>
    </row>
    <row r="53" spans="2:12" s="1" customFormat="1" ht="6.9" customHeight="1">
      <c r="B53" s="31"/>
      <c r="L53" s="31"/>
    </row>
    <row r="54" spans="2:12" s="1" customFormat="1" ht="15.15" customHeight="1">
      <c r="B54" s="31"/>
      <c r="C54" s="26" t="s">
        <v>25</v>
      </c>
      <c r="F54" s="24" t="str">
        <f>E15</f>
        <v>Město Nový Bor</v>
      </c>
      <c r="I54" s="26" t="s">
        <v>31</v>
      </c>
      <c r="J54" s="29" t="str">
        <f>E21</f>
        <v>R. Voce</v>
      </c>
      <c r="L54" s="31"/>
    </row>
    <row r="55" spans="2:12" s="1" customFormat="1" ht="15.15" customHeight="1">
      <c r="B55" s="31"/>
      <c r="C55" s="26" t="s">
        <v>29</v>
      </c>
      <c r="F55" s="24" t="str">
        <f>IF(E18="","",E18)</f>
        <v>Vyplň údaj</v>
      </c>
      <c r="I55" s="26" t="s">
        <v>34</v>
      </c>
      <c r="J55" s="29" t="str">
        <f>E24</f>
        <v>J. Nešněra</v>
      </c>
      <c r="L55" s="31"/>
    </row>
    <row r="56" spans="2:12" s="1" customFormat="1" ht="10.35" customHeight="1">
      <c r="B56" s="31"/>
      <c r="L56" s="31"/>
    </row>
    <row r="57" spans="2:12" s="1" customFormat="1" ht="29.25" customHeight="1">
      <c r="B57" s="31"/>
      <c r="C57" s="99" t="s">
        <v>165</v>
      </c>
      <c r="D57" s="93"/>
      <c r="E57" s="93"/>
      <c r="F57" s="93"/>
      <c r="G57" s="93"/>
      <c r="H57" s="93"/>
      <c r="I57" s="93"/>
      <c r="J57" s="100" t="s">
        <v>166</v>
      </c>
      <c r="K57" s="93"/>
      <c r="L57" s="31"/>
    </row>
    <row r="58" spans="2:12" s="1" customFormat="1" ht="10.35" customHeight="1">
      <c r="B58" s="31"/>
      <c r="L58" s="31"/>
    </row>
    <row r="59" spans="2:47" s="1" customFormat="1" ht="22.8" customHeight="1">
      <c r="B59" s="31"/>
      <c r="C59" s="101" t="s">
        <v>70</v>
      </c>
      <c r="J59" s="62">
        <f>J83</f>
        <v>0</v>
      </c>
      <c r="L59" s="31"/>
      <c r="AU59" s="16" t="s">
        <v>167</v>
      </c>
    </row>
    <row r="60" spans="2:12" s="8" customFormat="1" ht="24.9" customHeight="1">
      <c r="B60" s="102"/>
      <c r="D60" s="103" t="s">
        <v>3470</v>
      </c>
      <c r="E60" s="104"/>
      <c r="F60" s="104"/>
      <c r="G60" s="104"/>
      <c r="H60" s="104"/>
      <c r="I60" s="104"/>
      <c r="J60" s="105">
        <f>J84</f>
        <v>0</v>
      </c>
      <c r="L60" s="102"/>
    </row>
    <row r="61" spans="2:12" s="9" customFormat="1" ht="19.95" customHeight="1">
      <c r="B61" s="106"/>
      <c r="D61" s="107" t="s">
        <v>3471</v>
      </c>
      <c r="E61" s="108"/>
      <c r="F61" s="108"/>
      <c r="G61" s="108"/>
      <c r="H61" s="108"/>
      <c r="I61" s="108"/>
      <c r="J61" s="109">
        <f>J85</f>
        <v>0</v>
      </c>
      <c r="L61" s="106"/>
    </row>
    <row r="62" spans="2:12" s="9" customFormat="1" ht="19.95" customHeight="1">
      <c r="B62" s="106"/>
      <c r="D62" s="107" t="s">
        <v>3472</v>
      </c>
      <c r="E62" s="108"/>
      <c r="F62" s="108"/>
      <c r="G62" s="108"/>
      <c r="H62" s="108"/>
      <c r="I62" s="108"/>
      <c r="J62" s="109">
        <f>J102</f>
        <v>0</v>
      </c>
      <c r="L62" s="106"/>
    </row>
    <row r="63" spans="2:12" s="9" customFormat="1" ht="19.95" customHeight="1">
      <c r="B63" s="106"/>
      <c r="D63" s="107" t="s">
        <v>3473</v>
      </c>
      <c r="E63" s="108"/>
      <c r="F63" s="108"/>
      <c r="G63" s="108"/>
      <c r="H63" s="108"/>
      <c r="I63" s="108"/>
      <c r="J63" s="109">
        <f>J106</f>
        <v>0</v>
      </c>
      <c r="L63" s="106"/>
    </row>
    <row r="64" spans="2:12" s="1" customFormat="1" ht="21.75" customHeight="1">
      <c r="B64" s="31"/>
      <c r="L64" s="31"/>
    </row>
    <row r="65" spans="2:12" s="1" customFormat="1" ht="6.9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1"/>
    </row>
    <row r="69" spans="2:12" s="1" customFormat="1" ht="6.9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1"/>
    </row>
    <row r="70" spans="2:12" s="1" customFormat="1" ht="24.9" customHeight="1">
      <c r="B70" s="31"/>
      <c r="C70" s="20" t="s">
        <v>195</v>
      </c>
      <c r="L70" s="31"/>
    </row>
    <row r="71" spans="2:12" s="1" customFormat="1" ht="6.9" customHeight="1">
      <c r="B71" s="31"/>
      <c r="L71" s="31"/>
    </row>
    <row r="72" spans="2:12" s="1" customFormat="1" ht="12" customHeight="1">
      <c r="B72" s="31"/>
      <c r="C72" s="26" t="s">
        <v>16</v>
      </c>
      <c r="L72" s="31"/>
    </row>
    <row r="73" spans="2:12" s="1" customFormat="1" ht="16.5" customHeight="1">
      <c r="B73" s="31"/>
      <c r="E73" s="306" t="str">
        <f>E7</f>
        <v>Multifunkční centrum při ZŠ Gen. Svobody Arnultovice rev.1</v>
      </c>
      <c r="F73" s="307"/>
      <c r="G73" s="307"/>
      <c r="H73" s="307"/>
      <c r="L73" s="31"/>
    </row>
    <row r="74" spans="2:12" s="1" customFormat="1" ht="12" customHeight="1">
      <c r="B74" s="31"/>
      <c r="C74" s="26" t="s">
        <v>160</v>
      </c>
      <c r="L74" s="31"/>
    </row>
    <row r="75" spans="2:12" s="1" customFormat="1" ht="16.5" customHeight="1">
      <c r="B75" s="31"/>
      <c r="E75" s="272" t="str">
        <f>E9</f>
        <v>05 - VRN</v>
      </c>
      <c r="F75" s="308"/>
      <c r="G75" s="308"/>
      <c r="H75" s="308"/>
      <c r="L75" s="31"/>
    </row>
    <row r="76" spans="2:12" s="1" customFormat="1" ht="6.9" customHeight="1">
      <c r="B76" s="31"/>
      <c r="L76" s="31"/>
    </row>
    <row r="77" spans="2:12" s="1" customFormat="1" ht="12" customHeight="1">
      <c r="B77" s="31"/>
      <c r="C77" s="26" t="s">
        <v>21</v>
      </c>
      <c r="F77" s="24" t="str">
        <f>F12</f>
        <v>Nový Bor</v>
      </c>
      <c r="I77" s="26" t="s">
        <v>23</v>
      </c>
      <c r="J77" s="48" t="str">
        <f>IF(J12="","",J12)</f>
        <v>22. 12. 2023</v>
      </c>
      <c r="L77" s="31"/>
    </row>
    <row r="78" spans="2:12" s="1" customFormat="1" ht="6.9" customHeight="1">
      <c r="B78" s="31"/>
      <c r="L78" s="31"/>
    </row>
    <row r="79" spans="2:12" s="1" customFormat="1" ht="15.15" customHeight="1">
      <c r="B79" s="31"/>
      <c r="C79" s="26" t="s">
        <v>25</v>
      </c>
      <c r="F79" s="24" t="str">
        <f>E15</f>
        <v>Město Nový Bor</v>
      </c>
      <c r="I79" s="26" t="s">
        <v>31</v>
      </c>
      <c r="J79" s="29" t="str">
        <f>E21</f>
        <v>R. Voce</v>
      </c>
      <c r="L79" s="31"/>
    </row>
    <row r="80" spans="2:12" s="1" customFormat="1" ht="15.15" customHeight="1">
      <c r="B80" s="31"/>
      <c r="C80" s="26" t="s">
        <v>29</v>
      </c>
      <c r="F80" s="24" t="str">
        <f>IF(E18="","",E18)</f>
        <v>Vyplň údaj</v>
      </c>
      <c r="I80" s="26" t="s">
        <v>34</v>
      </c>
      <c r="J80" s="29" t="str">
        <f>E24</f>
        <v>J. Nešněra</v>
      </c>
      <c r="L80" s="31"/>
    </row>
    <row r="81" spans="2:12" s="1" customFormat="1" ht="10.35" customHeight="1">
      <c r="B81" s="31"/>
      <c r="L81" s="31"/>
    </row>
    <row r="82" spans="2:20" s="10" customFormat="1" ht="29.25" customHeight="1">
      <c r="B82" s="110"/>
      <c r="C82" s="111" t="s">
        <v>196</v>
      </c>
      <c r="D82" s="112" t="s">
        <v>57</v>
      </c>
      <c r="E82" s="112" t="s">
        <v>53</v>
      </c>
      <c r="F82" s="112" t="s">
        <v>54</v>
      </c>
      <c r="G82" s="112" t="s">
        <v>197</v>
      </c>
      <c r="H82" s="112" t="s">
        <v>198</v>
      </c>
      <c r="I82" s="112" t="s">
        <v>199</v>
      </c>
      <c r="J82" s="112" t="s">
        <v>166</v>
      </c>
      <c r="K82" s="113" t="s">
        <v>200</v>
      </c>
      <c r="L82" s="110"/>
      <c r="M82" s="55" t="s">
        <v>19</v>
      </c>
      <c r="N82" s="56" t="s">
        <v>42</v>
      </c>
      <c r="O82" s="56" t="s">
        <v>201</v>
      </c>
      <c r="P82" s="56" t="s">
        <v>202</v>
      </c>
      <c r="Q82" s="56" t="s">
        <v>203</v>
      </c>
      <c r="R82" s="56" t="s">
        <v>204</v>
      </c>
      <c r="S82" s="56" t="s">
        <v>205</v>
      </c>
      <c r="T82" s="57" t="s">
        <v>206</v>
      </c>
    </row>
    <row r="83" spans="2:63" s="1" customFormat="1" ht="22.8" customHeight="1">
      <c r="B83" s="31"/>
      <c r="C83" s="60" t="s">
        <v>207</v>
      </c>
      <c r="J83" s="114">
        <f>BK83</f>
        <v>0</v>
      </c>
      <c r="L83" s="31"/>
      <c r="M83" s="58"/>
      <c r="N83" s="49"/>
      <c r="O83" s="49"/>
      <c r="P83" s="115">
        <f>P84</f>
        <v>0</v>
      </c>
      <c r="Q83" s="49"/>
      <c r="R83" s="115">
        <f>R84</f>
        <v>0</v>
      </c>
      <c r="S83" s="49"/>
      <c r="T83" s="116">
        <f>T84</f>
        <v>0</v>
      </c>
      <c r="AT83" s="16" t="s">
        <v>71</v>
      </c>
      <c r="AU83" s="16" t="s">
        <v>167</v>
      </c>
      <c r="BK83" s="117">
        <f>BK84</f>
        <v>0</v>
      </c>
    </row>
    <row r="84" spans="2:63" s="11" customFormat="1" ht="25.95" customHeight="1">
      <c r="B84" s="118"/>
      <c r="D84" s="119" t="s">
        <v>71</v>
      </c>
      <c r="E84" s="120" t="s">
        <v>157</v>
      </c>
      <c r="F84" s="120" t="s">
        <v>3474</v>
      </c>
      <c r="I84" s="121"/>
      <c r="J84" s="122">
        <f>BK84</f>
        <v>0</v>
      </c>
      <c r="L84" s="118"/>
      <c r="M84" s="123"/>
      <c r="P84" s="124">
        <f>P85+P102+P106</f>
        <v>0</v>
      </c>
      <c r="R84" s="124">
        <f>R85+R102+R106</f>
        <v>0</v>
      </c>
      <c r="T84" s="125">
        <f>T85+T102+T106</f>
        <v>0</v>
      </c>
      <c r="AR84" s="119" t="s">
        <v>225</v>
      </c>
      <c r="AT84" s="126" t="s">
        <v>71</v>
      </c>
      <c r="AU84" s="126" t="s">
        <v>72</v>
      </c>
      <c r="AY84" s="119" t="s">
        <v>210</v>
      </c>
      <c r="BK84" s="127">
        <f>BK85+BK102+BK106</f>
        <v>0</v>
      </c>
    </row>
    <row r="85" spans="2:63" s="11" customFormat="1" ht="22.8" customHeight="1">
      <c r="B85" s="118"/>
      <c r="D85" s="119" t="s">
        <v>71</v>
      </c>
      <c r="E85" s="128" t="s">
        <v>3475</v>
      </c>
      <c r="F85" s="128" t="s">
        <v>3476</v>
      </c>
      <c r="I85" s="121"/>
      <c r="J85" s="129">
        <f>BK85</f>
        <v>0</v>
      </c>
      <c r="L85" s="118"/>
      <c r="M85" s="123"/>
      <c r="P85" s="124">
        <f>SUM(P86:P101)</f>
        <v>0</v>
      </c>
      <c r="R85" s="124">
        <f>SUM(R86:R101)</f>
        <v>0</v>
      </c>
      <c r="T85" s="125">
        <f>SUM(T86:T101)</f>
        <v>0</v>
      </c>
      <c r="AR85" s="119" t="s">
        <v>225</v>
      </c>
      <c r="AT85" s="126" t="s">
        <v>71</v>
      </c>
      <c r="AU85" s="126" t="s">
        <v>79</v>
      </c>
      <c r="AY85" s="119" t="s">
        <v>210</v>
      </c>
      <c r="BK85" s="127">
        <f>SUM(BK86:BK101)</f>
        <v>0</v>
      </c>
    </row>
    <row r="86" spans="2:65" s="1" customFormat="1" ht="16.5" customHeight="1">
      <c r="B86" s="31"/>
      <c r="C86" s="130" t="s">
        <v>79</v>
      </c>
      <c r="D86" s="130" t="s">
        <v>212</v>
      </c>
      <c r="E86" s="131" t="s">
        <v>3477</v>
      </c>
      <c r="F86" s="132" t="s">
        <v>3478</v>
      </c>
      <c r="G86" s="133" t="s">
        <v>578</v>
      </c>
      <c r="H86" s="134">
        <v>1</v>
      </c>
      <c r="I86" s="135"/>
      <c r="J86" s="136">
        <f>ROUND(I86*H86,2)</f>
        <v>0</v>
      </c>
      <c r="K86" s="132" t="s">
        <v>216</v>
      </c>
      <c r="L86" s="31"/>
      <c r="M86" s="137" t="s">
        <v>19</v>
      </c>
      <c r="N86" s="138" t="s">
        <v>43</v>
      </c>
      <c r="P86" s="139">
        <f>O86*H86</f>
        <v>0</v>
      </c>
      <c r="Q86" s="139">
        <v>0</v>
      </c>
      <c r="R86" s="139">
        <f>Q86*H86</f>
        <v>0</v>
      </c>
      <c r="S86" s="139">
        <v>0</v>
      </c>
      <c r="T86" s="140">
        <f>S86*H86</f>
        <v>0</v>
      </c>
      <c r="AR86" s="141" t="s">
        <v>3479</v>
      </c>
      <c r="AT86" s="141" t="s">
        <v>212</v>
      </c>
      <c r="AU86" s="141" t="s">
        <v>81</v>
      </c>
      <c r="AY86" s="16" t="s">
        <v>210</v>
      </c>
      <c r="BE86" s="142">
        <f>IF(N86="základní",J86,0)</f>
        <v>0</v>
      </c>
      <c r="BF86" s="142">
        <f>IF(N86="snížená",J86,0)</f>
        <v>0</v>
      </c>
      <c r="BG86" s="142">
        <f>IF(N86="zákl. přenesená",J86,0)</f>
        <v>0</v>
      </c>
      <c r="BH86" s="142">
        <f>IF(N86="sníž. přenesená",J86,0)</f>
        <v>0</v>
      </c>
      <c r="BI86" s="142">
        <f>IF(N86="nulová",J86,0)</f>
        <v>0</v>
      </c>
      <c r="BJ86" s="16" t="s">
        <v>79</v>
      </c>
      <c r="BK86" s="142">
        <f>ROUND(I86*H86,2)</f>
        <v>0</v>
      </c>
      <c r="BL86" s="16" t="s">
        <v>3479</v>
      </c>
      <c r="BM86" s="141" t="s">
        <v>3480</v>
      </c>
    </row>
    <row r="87" spans="2:47" s="1" customFormat="1" ht="10.2">
      <c r="B87" s="31"/>
      <c r="D87" s="143" t="s">
        <v>219</v>
      </c>
      <c r="F87" s="144" t="s">
        <v>3478</v>
      </c>
      <c r="I87" s="145"/>
      <c r="L87" s="31"/>
      <c r="M87" s="146"/>
      <c r="T87" s="52"/>
      <c r="AT87" s="16" t="s">
        <v>219</v>
      </c>
      <c r="AU87" s="16" t="s">
        <v>81</v>
      </c>
    </row>
    <row r="88" spans="2:47" s="1" customFormat="1" ht="10.2">
      <c r="B88" s="31"/>
      <c r="D88" s="147" t="s">
        <v>221</v>
      </c>
      <c r="F88" s="148" t="s">
        <v>3481</v>
      </c>
      <c r="I88" s="145"/>
      <c r="L88" s="31"/>
      <c r="M88" s="146"/>
      <c r="T88" s="52"/>
      <c r="AT88" s="16" t="s">
        <v>221</v>
      </c>
      <c r="AU88" s="16" t="s">
        <v>81</v>
      </c>
    </row>
    <row r="89" spans="2:65" s="1" customFormat="1" ht="16.5" customHeight="1">
      <c r="B89" s="31"/>
      <c r="C89" s="130" t="s">
        <v>246</v>
      </c>
      <c r="D89" s="130" t="s">
        <v>212</v>
      </c>
      <c r="E89" s="131" t="s">
        <v>3482</v>
      </c>
      <c r="F89" s="132" t="s">
        <v>3483</v>
      </c>
      <c r="G89" s="133" t="s">
        <v>578</v>
      </c>
      <c r="H89" s="134">
        <v>1</v>
      </c>
      <c r="I89" s="135"/>
      <c r="J89" s="136">
        <f>ROUND(I89*H89,2)</f>
        <v>0</v>
      </c>
      <c r="K89" s="132" t="s">
        <v>216</v>
      </c>
      <c r="L89" s="31"/>
      <c r="M89" s="137" t="s">
        <v>19</v>
      </c>
      <c r="N89" s="138" t="s">
        <v>43</v>
      </c>
      <c r="P89" s="139">
        <f>O89*H89</f>
        <v>0</v>
      </c>
      <c r="Q89" s="139">
        <v>0</v>
      </c>
      <c r="R89" s="139">
        <f>Q89*H89</f>
        <v>0</v>
      </c>
      <c r="S89" s="139">
        <v>0</v>
      </c>
      <c r="T89" s="140">
        <f>S89*H89</f>
        <v>0</v>
      </c>
      <c r="AR89" s="141" t="s">
        <v>3479</v>
      </c>
      <c r="AT89" s="141" t="s">
        <v>212</v>
      </c>
      <c r="AU89" s="141" t="s">
        <v>81</v>
      </c>
      <c r="AY89" s="16" t="s">
        <v>210</v>
      </c>
      <c r="BE89" s="142">
        <f>IF(N89="základní",J89,0)</f>
        <v>0</v>
      </c>
      <c r="BF89" s="142">
        <f>IF(N89="snížená",J89,0)</f>
        <v>0</v>
      </c>
      <c r="BG89" s="142">
        <f>IF(N89="zákl. přenesená",J89,0)</f>
        <v>0</v>
      </c>
      <c r="BH89" s="142">
        <f>IF(N89="sníž. přenesená",J89,0)</f>
        <v>0</v>
      </c>
      <c r="BI89" s="142">
        <f>IF(N89="nulová",J89,0)</f>
        <v>0</v>
      </c>
      <c r="BJ89" s="16" t="s">
        <v>79</v>
      </c>
      <c r="BK89" s="142">
        <f>ROUND(I89*H89,2)</f>
        <v>0</v>
      </c>
      <c r="BL89" s="16" t="s">
        <v>3479</v>
      </c>
      <c r="BM89" s="141" t="s">
        <v>3484</v>
      </c>
    </row>
    <row r="90" spans="2:47" s="1" customFormat="1" ht="10.2">
      <c r="B90" s="31"/>
      <c r="D90" s="143" t="s">
        <v>219</v>
      </c>
      <c r="F90" s="144" t="s">
        <v>3483</v>
      </c>
      <c r="I90" s="145"/>
      <c r="L90" s="31"/>
      <c r="M90" s="146"/>
      <c r="T90" s="52"/>
      <c r="AT90" s="16" t="s">
        <v>219</v>
      </c>
      <c r="AU90" s="16" t="s">
        <v>81</v>
      </c>
    </row>
    <row r="91" spans="2:47" s="1" customFormat="1" ht="10.2">
      <c r="B91" s="31"/>
      <c r="D91" s="147" t="s">
        <v>221</v>
      </c>
      <c r="F91" s="148" t="s">
        <v>3485</v>
      </c>
      <c r="I91" s="145"/>
      <c r="L91" s="31"/>
      <c r="M91" s="146"/>
      <c r="T91" s="52"/>
      <c r="AT91" s="16" t="s">
        <v>221</v>
      </c>
      <c r="AU91" s="16" t="s">
        <v>81</v>
      </c>
    </row>
    <row r="92" spans="2:65" s="1" customFormat="1" ht="16.5" customHeight="1">
      <c r="B92" s="31"/>
      <c r="C92" s="130" t="s">
        <v>81</v>
      </c>
      <c r="D92" s="130" t="s">
        <v>212</v>
      </c>
      <c r="E92" s="131" t="s">
        <v>3486</v>
      </c>
      <c r="F92" s="132" t="s">
        <v>3487</v>
      </c>
      <c r="G92" s="133" t="s">
        <v>578</v>
      </c>
      <c r="H92" s="134">
        <v>1</v>
      </c>
      <c r="I92" s="135"/>
      <c r="J92" s="136">
        <f>ROUND(I92*H92,2)</f>
        <v>0</v>
      </c>
      <c r="K92" s="132" t="s">
        <v>216</v>
      </c>
      <c r="L92" s="31"/>
      <c r="M92" s="137" t="s">
        <v>19</v>
      </c>
      <c r="N92" s="138" t="s">
        <v>43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3479</v>
      </c>
      <c r="AT92" s="141" t="s">
        <v>212</v>
      </c>
      <c r="AU92" s="141" t="s">
        <v>81</v>
      </c>
      <c r="AY92" s="16" t="s">
        <v>210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6" t="s">
        <v>79</v>
      </c>
      <c r="BK92" s="142">
        <f>ROUND(I92*H92,2)</f>
        <v>0</v>
      </c>
      <c r="BL92" s="16" t="s">
        <v>3479</v>
      </c>
      <c r="BM92" s="141" t="s">
        <v>3488</v>
      </c>
    </row>
    <row r="93" spans="2:47" s="1" customFormat="1" ht="10.2">
      <c r="B93" s="31"/>
      <c r="D93" s="143" t="s">
        <v>219</v>
      </c>
      <c r="F93" s="144" t="s">
        <v>3487</v>
      </c>
      <c r="I93" s="145"/>
      <c r="L93" s="31"/>
      <c r="M93" s="146"/>
      <c r="T93" s="52"/>
      <c r="AT93" s="16" t="s">
        <v>219</v>
      </c>
      <c r="AU93" s="16" t="s">
        <v>81</v>
      </c>
    </row>
    <row r="94" spans="2:47" s="1" customFormat="1" ht="10.2">
      <c r="B94" s="31"/>
      <c r="D94" s="147" t="s">
        <v>221</v>
      </c>
      <c r="F94" s="148" t="s">
        <v>3489</v>
      </c>
      <c r="I94" s="145"/>
      <c r="L94" s="31"/>
      <c r="M94" s="146"/>
      <c r="T94" s="52"/>
      <c r="AT94" s="16" t="s">
        <v>221</v>
      </c>
      <c r="AU94" s="16" t="s">
        <v>81</v>
      </c>
    </row>
    <row r="95" spans="2:65" s="1" customFormat="1" ht="16.5" customHeight="1">
      <c r="B95" s="31"/>
      <c r="C95" s="130" t="s">
        <v>234</v>
      </c>
      <c r="D95" s="130" t="s">
        <v>212</v>
      </c>
      <c r="E95" s="131" t="s">
        <v>3490</v>
      </c>
      <c r="F95" s="132" t="s">
        <v>3491</v>
      </c>
      <c r="G95" s="133" t="s">
        <v>578</v>
      </c>
      <c r="H95" s="134">
        <v>1</v>
      </c>
      <c r="I95" s="135"/>
      <c r="J95" s="136">
        <f>ROUND(I95*H95,2)</f>
        <v>0</v>
      </c>
      <c r="K95" s="132" t="s">
        <v>216</v>
      </c>
      <c r="L95" s="31"/>
      <c r="M95" s="137" t="s">
        <v>19</v>
      </c>
      <c r="N95" s="138" t="s">
        <v>43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3479</v>
      </c>
      <c r="AT95" s="141" t="s">
        <v>212</v>
      </c>
      <c r="AU95" s="141" t="s">
        <v>81</v>
      </c>
      <c r="AY95" s="16" t="s">
        <v>210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6" t="s">
        <v>79</v>
      </c>
      <c r="BK95" s="142">
        <f>ROUND(I95*H95,2)</f>
        <v>0</v>
      </c>
      <c r="BL95" s="16" t="s">
        <v>3479</v>
      </c>
      <c r="BM95" s="141" t="s">
        <v>3492</v>
      </c>
    </row>
    <row r="96" spans="2:47" s="1" customFormat="1" ht="10.2">
      <c r="B96" s="31"/>
      <c r="D96" s="143" t="s">
        <v>219</v>
      </c>
      <c r="F96" s="144" t="s">
        <v>3491</v>
      </c>
      <c r="I96" s="145"/>
      <c r="L96" s="31"/>
      <c r="M96" s="146"/>
      <c r="T96" s="52"/>
      <c r="AT96" s="16" t="s">
        <v>219</v>
      </c>
      <c r="AU96" s="16" t="s">
        <v>81</v>
      </c>
    </row>
    <row r="97" spans="2:47" s="1" customFormat="1" ht="10.2">
      <c r="B97" s="31"/>
      <c r="D97" s="147" t="s">
        <v>221</v>
      </c>
      <c r="F97" s="148" t="s">
        <v>3493</v>
      </c>
      <c r="I97" s="145"/>
      <c r="L97" s="31"/>
      <c r="M97" s="146"/>
      <c r="T97" s="52"/>
      <c r="AT97" s="16" t="s">
        <v>221</v>
      </c>
      <c r="AU97" s="16" t="s">
        <v>81</v>
      </c>
    </row>
    <row r="98" spans="2:47" s="1" customFormat="1" ht="19.2">
      <c r="B98" s="31"/>
      <c r="D98" s="143" t="s">
        <v>315</v>
      </c>
      <c r="F98" s="166" t="s">
        <v>3494</v>
      </c>
      <c r="I98" s="145"/>
      <c r="L98" s="31"/>
      <c r="M98" s="146"/>
      <c r="T98" s="52"/>
      <c r="AT98" s="16" t="s">
        <v>315</v>
      </c>
      <c r="AU98" s="16" t="s">
        <v>81</v>
      </c>
    </row>
    <row r="99" spans="2:65" s="1" customFormat="1" ht="16.5" customHeight="1">
      <c r="B99" s="31"/>
      <c r="C99" s="130" t="s">
        <v>217</v>
      </c>
      <c r="D99" s="130" t="s">
        <v>212</v>
      </c>
      <c r="E99" s="131" t="s">
        <v>3495</v>
      </c>
      <c r="F99" s="132" t="s">
        <v>3496</v>
      </c>
      <c r="G99" s="133" t="s">
        <v>578</v>
      </c>
      <c r="H99" s="134">
        <v>1</v>
      </c>
      <c r="I99" s="135"/>
      <c r="J99" s="136">
        <f>ROUND(I99*H99,2)</f>
        <v>0</v>
      </c>
      <c r="K99" s="132" t="s">
        <v>216</v>
      </c>
      <c r="L99" s="31"/>
      <c r="M99" s="137" t="s">
        <v>19</v>
      </c>
      <c r="N99" s="138" t="s">
        <v>43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41" t="s">
        <v>3479</v>
      </c>
      <c r="AT99" s="141" t="s">
        <v>212</v>
      </c>
      <c r="AU99" s="141" t="s">
        <v>81</v>
      </c>
      <c r="AY99" s="16" t="s">
        <v>210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6" t="s">
        <v>79</v>
      </c>
      <c r="BK99" s="142">
        <f>ROUND(I99*H99,2)</f>
        <v>0</v>
      </c>
      <c r="BL99" s="16" t="s">
        <v>3479</v>
      </c>
      <c r="BM99" s="141" t="s">
        <v>3497</v>
      </c>
    </row>
    <row r="100" spans="2:47" s="1" customFormat="1" ht="10.2">
      <c r="B100" s="31"/>
      <c r="D100" s="143" t="s">
        <v>219</v>
      </c>
      <c r="F100" s="144" t="s">
        <v>3496</v>
      </c>
      <c r="I100" s="145"/>
      <c r="L100" s="31"/>
      <c r="M100" s="146"/>
      <c r="T100" s="52"/>
      <c r="AT100" s="16" t="s">
        <v>219</v>
      </c>
      <c r="AU100" s="16" t="s">
        <v>81</v>
      </c>
    </row>
    <row r="101" spans="2:47" s="1" customFormat="1" ht="10.2">
      <c r="B101" s="31"/>
      <c r="D101" s="147" t="s">
        <v>221</v>
      </c>
      <c r="F101" s="148" t="s">
        <v>3498</v>
      </c>
      <c r="I101" s="145"/>
      <c r="L101" s="31"/>
      <c r="M101" s="146"/>
      <c r="T101" s="52"/>
      <c r="AT101" s="16" t="s">
        <v>221</v>
      </c>
      <c r="AU101" s="16" t="s">
        <v>81</v>
      </c>
    </row>
    <row r="102" spans="2:63" s="11" customFormat="1" ht="22.8" customHeight="1">
      <c r="B102" s="118"/>
      <c r="D102" s="119" t="s">
        <v>71</v>
      </c>
      <c r="E102" s="128" t="s">
        <v>3499</v>
      </c>
      <c r="F102" s="128" t="s">
        <v>3500</v>
      </c>
      <c r="I102" s="121"/>
      <c r="J102" s="129">
        <f>BK102</f>
        <v>0</v>
      </c>
      <c r="L102" s="118"/>
      <c r="M102" s="123"/>
      <c r="P102" s="124">
        <f>SUM(P103:P105)</f>
        <v>0</v>
      </c>
      <c r="R102" s="124">
        <f>SUM(R103:R105)</f>
        <v>0</v>
      </c>
      <c r="T102" s="125">
        <f>SUM(T103:T105)</f>
        <v>0</v>
      </c>
      <c r="AR102" s="119" t="s">
        <v>225</v>
      </c>
      <c r="AT102" s="126" t="s">
        <v>71</v>
      </c>
      <c r="AU102" s="126" t="s">
        <v>79</v>
      </c>
      <c r="AY102" s="119" t="s">
        <v>210</v>
      </c>
      <c r="BK102" s="127">
        <f>SUM(BK103:BK105)</f>
        <v>0</v>
      </c>
    </row>
    <row r="103" spans="2:65" s="1" customFormat="1" ht="16.5" customHeight="1">
      <c r="B103" s="31"/>
      <c r="C103" s="130" t="s">
        <v>225</v>
      </c>
      <c r="D103" s="130" t="s">
        <v>212</v>
      </c>
      <c r="E103" s="131" t="s">
        <v>3501</v>
      </c>
      <c r="F103" s="132" t="s">
        <v>3502</v>
      </c>
      <c r="G103" s="133" t="s">
        <v>578</v>
      </c>
      <c r="H103" s="134">
        <v>1</v>
      </c>
      <c r="I103" s="135"/>
      <c r="J103" s="136">
        <f>ROUND(I103*H103,2)</f>
        <v>0</v>
      </c>
      <c r="K103" s="132" t="s">
        <v>216</v>
      </c>
      <c r="L103" s="31"/>
      <c r="M103" s="137" t="s">
        <v>19</v>
      </c>
      <c r="N103" s="138" t="s">
        <v>43</v>
      </c>
      <c r="P103" s="139">
        <f>O103*H103</f>
        <v>0</v>
      </c>
      <c r="Q103" s="139">
        <v>0</v>
      </c>
      <c r="R103" s="139">
        <f>Q103*H103</f>
        <v>0</v>
      </c>
      <c r="S103" s="139">
        <v>0</v>
      </c>
      <c r="T103" s="140">
        <f>S103*H103</f>
        <v>0</v>
      </c>
      <c r="AR103" s="141" t="s">
        <v>3479</v>
      </c>
      <c r="AT103" s="141" t="s">
        <v>212</v>
      </c>
      <c r="AU103" s="141" t="s">
        <v>81</v>
      </c>
      <c r="AY103" s="16" t="s">
        <v>210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79</v>
      </c>
      <c r="BK103" s="142">
        <f>ROUND(I103*H103,2)</f>
        <v>0</v>
      </c>
      <c r="BL103" s="16" t="s">
        <v>3479</v>
      </c>
      <c r="BM103" s="141" t="s">
        <v>3503</v>
      </c>
    </row>
    <row r="104" spans="2:47" s="1" customFormat="1" ht="10.2">
      <c r="B104" s="31"/>
      <c r="D104" s="143" t="s">
        <v>219</v>
      </c>
      <c r="F104" s="144" t="s">
        <v>3502</v>
      </c>
      <c r="I104" s="145"/>
      <c r="L104" s="31"/>
      <c r="M104" s="146"/>
      <c r="T104" s="52"/>
      <c r="AT104" s="16" t="s">
        <v>219</v>
      </c>
      <c r="AU104" s="16" t="s">
        <v>81</v>
      </c>
    </row>
    <row r="105" spans="2:47" s="1" customFormat="1" ht="10.2">
      <c r="B105" s="31"/>
      <c r="D105" s="147" t="s">
        <v>221</v>
      </c>
      <c r="F105" s="148" t="s">
        <v>3504</v>
      </c>
      <c r="I105" s="145"/>
      <c r="L105" s="31"/>
      <c r="M105" s="146"/>
      <c r="T105" s="52"/>
      <c r="AT105" s="16" t="s">
        <v>221</v>
      </c>
      <c r="AU105" s="16" t="s">
        <v>81</v>
      </c>
    </row>
    <row r="106" spans="2:63" s="11" customFormat="1" ht="22.8" customHeight="1">
      <c r="B106" s="118"/>
      <c r="D106" s="119" t="s">
        <v>71</v>
      </c>
      <c r="E106" s="128" t="s">
        <v>3505</v>
      </c>
      <c r="F106" s="128" t="s">
        <v>3506</v>
      </c>
      <c r="I106" s="121"/>
      <c r="J106" s="129">
        <f>BK106</f>
        <v>0</v>
      </c>
      <c r="L106" s="118"/>
      <c r="M106" s="123"/>
      <c r="P106" s="124">
        <f>SUM(P107:P110)</f>
        <v>0</v>
      </c>
      <c r="R106" s="124">
        <f>SUM(R107:R110)</f>
        <v>0</v>
      </c>
      <c r="T106" s="125">
        <f>SUM(T107:T110)</f>
        <v>0</v>
      </c>
      <c r="AR106" s="119" t="s">
        <v>225</v>
      </c>
      <c r="AT106" s="126" t="s">
        <v>71</v>
      </c>
      <c r="AU106" s="126" t="s">
        <v>79</v>
      </c>
      <c r="AY106" s="119" t="s">
        <v>210</v>
      </c>
      <c r="BK106" s="127">
        <f>SUM(BK107:BK110)</f>
        <v>0</v>
      </c>
    </row>
    <row r="107" spans="2:65" s="1" customFormat="1" ht="16.5" customHeight="1">
      <c r="B107" s="31"/>
      <c r="C107" s="130" t="s">
        <v>259</v>
      </c>
      <c r="D107" s="130" t="s">
        <v>212</v>
      </c>
      <c r="E107" s="131" t="s">
        <v>3507</v>
      </c>
      <c r="F107" s="132" t="s">
        <v>3508</v>
      </c>
      <c r="G107" s="133" t="s">
        <v>578</v>
      </c>
      <c r="H107" s="134">
        <v>1</v>
      </c>
      <c r="I107" s="135"/>
      <c r="J107" s="136">
        <f>ROUND(I107*H107,2)</f>
        <v>0</v>
      </c>
      <c r="K107" s="132" t="s">
        <v>216</v>
      </c>
      <c r="L107" s="31"/>
      <c r="M107" s="137" t="s">
        <v>19</v>
      </c>
      <c r="N107" s="138" t="s">
        <v>43</v>
      </c>
      <c r="P107" s="139">
        <f>O107*H107</f>
        <v>0</v>
      </c>
      <c r="Q107" s="139">
        <v>0</v>
      </c>
      <c r="R107" s="139">
        <f>Q107*H107</f>
        <v>0</v>
      </c>
      <c r="S107" s="139">
        <v>0</v>
      </c>
      <c r="T107" s="140">
        <f>S107*H107</f>
        <v>0</v>
      </c>
      <c r="AR107" s="141" t="s">
        <v>3479</v>
      </c>
      <c r="AT107" s="141" t="s">
        <v>212</v>
      </c>
      <c r="AU107" s="141" t="s">
        <v>81</v>
      </c>
      <c r="AY107" s="16" t="s">
        <v>210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6" t="s">
        <v>79</v>
      </c>
      <c r="BK107" s="142">
        <f>ROUND(I107*H107,2)</f>
        <v>0</v>
      </c>
      <c r="BL107" s="16" t="s">
        <v>3479</v>
      </c>
      <c r="BM107" s="141" t="s">
        <v>3509</v>
      </c>
    </row>
    <row r="108" spans="2:47" s="1" customFormat="1" ht="10.2">
      <c r="B108" s="31"/>
      <c r="D108" s="143" t="s">
        <v>219</v>
      </c>
      <c r="F108" s="144" t="s">
        <v>3508</v>
      </c>
      <c r="I108" s="145"/>
      <c r="L108" s="31"/>
      <c r="M108" s="146"/>
      <c r="T108" s="52"/>
      <c r="AT108" s="16" t="s">
        <v>219</v>
      </c>
      <c r="AU108" s="16" t="s">
        <v>81</v>
      </c>
    </row>
    <row r="109" spans="2:47" s="1" customFormat="1" ht="10.2">
      <c r="B109" s="31"/>
      <c r="D109" s="147" t="s">
        <v>221</v>
      </c>
      <c r="F109" s="148" t="s">
        <v>3510</v>
      </c>
      <c r="I109" s="145"/>
      <c r="L109" s="31"/>
      <c r="M109" s="146"/>
      <c r="T109" s="52"/>
      <c r="AT109" s="16" t="s">
        <v>221</v>
      </c>
      <c r="AU109" s="16" t="s">
        <v>81</v>
      </c>
    </row>
    <row r="110" spans="2:47" s="1" customFormat="1" ht="19.2">
      <c r="B110" s="31"/>
      <c r="D110" s="143" t="s">
        <v>315</v>
      </c>
      <c r="F110" s="166" t="s">
        <v>3511</v>
      </c>
      <c r="I110" s="145"/>
      <c r="L110" s="31"/>
      <c r="M110" s="177"/>
      <c r="N110" s="178"/>
      <c r="O110" s="178"/>
      <c r="P110" s="178"/>
      <c r="Q110" s="178"/>
      <c r="R110" s="178"/>
      <c r="S110" s="178"/>
      <c r="T110" s="179"/>
      <c r="AT110" s="16" t="s">
        <v>315</v>
      </c>
      <c r="AU110" s="16" t="s">
        <v>81</v>
      </c>
    </row>
    <row r="111" spans="2:12" s="1" customFormat="1" ht="6.9" customHeight="1"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31"/>
    </row>
  </sheetData>
  <sheetProtection algorithmName="SHA-512" hashValue="vSoea0gKPm6mPoyi2QWzgotQU2ZFxu3CER5fxG5tquL4KsEVUZhoWOE3sqPgWaI55W6+ISSBD1J4tPOUa1xvPQ==" saltValue="gGpmRN6fn/x2QTSz18ovYcqtd2rHZDHOE48Ut3QkT3KVr0cKrDK196cTp+3MV26WRZywh+dmuG7Go/VygJ83gw==" spinCount="100000" sheet="1" objects="1" scenarios="1" formatColumns="0" formatRows="0" autoFilter="0"/>
  <autoFilter ref="C82:K11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2/011403000"/>
    <hyperlink ref="F91" r:id="rId2" display="https://podminky.urs.cz/item/CS_URS_2023_02/011444000"/>
    <hyperlink ref="F94" r:id="rId3" display="https://podminky.urs.cz/item/CS_URS_2023_02/011464000"/>
    <hyperlink ref="F97" r:id="rId4" display="https://podminky.urs.cz/item/CS_URS_2023_02/012103000"/>
    <hyperlink ref="F101" r:id="rId5" display="https://podminky.urs.cz/item/CS_URS_2023_02/013254000"/>
    <hyperlink ref="F105" r:id="rId6" display="https://podminky.urs.cz/item/CS_URS_2023_02/032903000"/>
    <hyperlink ref="F109" r:id="rId7" display="https://podminky.urs.cz/item/CS_URS_2023_02/064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80" customWidth="1"/>
    <col min="2" max="2" width="1.7109375" style="180" customWidth="1"/>
    <col min="3" max="4" width="5.00390625" style="180" customWidth="1"/>
    <col min="5" max="5" width="11.7109375" style="180" customWidth="1"/>
    <col min="6" max="6" width="9.140625" style="180" customWidth="1"/>
    <col min="7" max="7" width="5.00390625" style="180" customWidth="1"/>
    <col min="8" max="8" width="77.8515625" style="180" customWidth="1"/>
    <col min="9" max="10" width="20.00390625" style="180" customWidth="1"/>
    <col min="11" max="11" width="1.7109375" style="180" customWidth="1"/>
  </cols>
  <sheetData>
    <row r="1" ht="37.5" customHeight="1"/>
    <row r="2" spans="2:11" ht="7.5" customHeight="1">
      <c r="B2" s="181"/>
      <c r="C2" s="182"/>
      <c r="D2" s="182"/>
      <c r="E2" s="182"/>
      <c r="F2" s="182"/>
      <c r="G2" s="182"/>
      <c r="H2" s="182"/>
      <c r="I2" s="182"/>
      <c r="J2" s="182"/>
      <c r="K2" s="183"/>
    </row>
    <row r="3" spans="2:11" s="14" customFormat="1" ht="45" customHeight="1">
      <c r="B3" s="184"/>
      <c r="C3" s="312" t="s">
        <v>3512</v>
      </c>
      <c r="D3" s="312"/>
      <c r="E3" s="312"/>
      <c r="F3" s="312"/>
      <c r="G3" s="312"/>
      <c r="H3" s="312"/>
      <c r="I3" s="312"/>
      <c r="J3" s="312"/>
      <c r="K3" s="185"/>
    </row>
    <row r="4" spans="2:11" ht="25.5" customHeight="1">
      <c r="B4" s="186"/>
      <c r="C4" s="311" t="s">
        <v>3513</v>
      </c>
      <c r="D4" s="311"/>
      <c r="E4" s="311"/>
      <c r="F4" s="311"/>
      <c r="G4" s="311"/>
      <c r="H4" s="311"/>
      <c r="I4" s="311"/>
      <c r="J4" s="311"/>
      <c r="K4" s="187"/>
    </row>
    <row r="5" spans="2:11" ht="5.25" customHeight="1">
      <c r="B5" s="186"/>
      <c r="C5" s="188"/>
      <c r="D5" s="188"/>
      <c r="E5" s="188"/>
      <c r="F5" s="188"/>
      <c r="G5" s="188"/>
      <c r="H5" s="188"/>
      <c r="I5" s="188"/>
      <c r="J5" s="188"/>
      <c r="K5" s="187"/>
    </row>
    <row r="6" spans="2:11" ht="15" customHeight="1">
      <c r="B6" s="186"/>
      <c r="C6" s="310" t="s">
        <v>3514</v>
      </c>
      <c r="D6" s="310"/>
      <c r="E6" s="310"/>
      <c r="F6" s="310"/>
      <c r="G6" s="310"/>
      <c r="H6" s="310"/>
      <c r="I6" s="310"/>
      <c r="J6" s="310"/>
      <c r="K6" s="187"/>
    </row>
    <row r="7" spans="2:11" ht="15" customHeight="1">
      <c r="B7" s="190"/>
      <c r="C7" s="310" t="s">
        <v>3515</v>
      </c>
      <c r="D7" s="310"/>
      <c r="E7" s="310"/>
      <c r="F7" s="310"/>
      <c r="G7" s="310"/>
      <c r="H7" s="310"/>
      <c r="I7" s="310"/>
      <c r="J7" s="310"/>
      <c r="K7" s="187"/>
    </row>
    <row r="8" spans="2:11" ht="12.75" customHeight="1">
      <c r="B8" s="190"/>
      <c r="C8" s="189"/>
      <c r="D8" s="189"/>
      <c r="E8" s="189"/>
      <c r="F8" s="189"/>
      <c r="G8" s="189"/>
      <c r="H8" s="189"/>
      <c r="I8" s="189"/>
      <c r="J8" s="189"/>
      <c r="K8" s="187"/>
    </row>
    <row r="9" spans="2:11" ht="15" customHeight="1">
      <c r="B9" s="190"/>
      <c r="C9" s="310" t="s">
        <v>3516</v>
      </c>
      <c r="D9" s="310"/>
      <c r="E9" s="310"/>
      <c r="F9" s="310"/>
      <c r="G9" s="310"/>
      <c r="H9" s="310"/>
      <c r="I9" s="310"/>
      <c r="J9" s="310"/>
      <c r="K9" s="187"/>
    </row>
    <row r="10" spans="2:11" ht="15" customHeight="1">
      <c r="B10" s="190"/>
      <c r="C10" s="189"/>
      <c r="D10" s="310" t="s">
        <v>3517</v>
      </c>
      <c r="E10" s="310"/>
      <c r="F10" s="310"/>
      <c r="G10" s="310"/>
      <c r="H10" s="310"/>
      <c r="I10" s="310"/>
      <c r="J10" s="310"/>
      <c r="K10" s="187"/>
    </row>
    <row r="11" spans="2:11" ht="15" customHeight="1">
      <c r="B11" s="190"/>
      <c r="C11" s="191"/>
      <c r="D11" s="310" t="s">
        <v>3518</v>
      </c>
      <c r="E11" s="310"/>
      <c r="F11" s="310"/>
      <c r="G11" s="310"/>
      <c r="H11" s="310"/>
      <c r="I11" s="310"/>
      <c r="J11" s="310"/>
      <c r="K11" s="187"/>
    </row>
    <row r="12" spans="2:11" ht="15" customHeight="1">
      <c r="B12" s="190"/>
      <c r="C12" s="191"/>
      <c r="D12" s="189"/>
      <c r="E12" s="189"/>
      <c r="F12" s="189"/>
      <c r="G12" s="189"/>
      <c r="H12" s="189"/>
      <c r="I12" s="189"/>
      <c r="J12" s="189"/>
      <c r="K12" s="187"/>
    </row>
    <row r="13" spans="2:11" ht="15" customHeight="1">
      <c r="B13" s="190"/>
      <c r="C13" s="191"/>
      <c r="D13" s="192" t="s">
        <v>3519</v>
      </c>
      <c r="E13" s="189"/>
      <c r="F13" s="189"/>
      <c r="G13" s="189"/>
      <c r="H13" s="189"/>
      <c r="I13" s="189"/>
      <c r="J13" s="189"/>
      <c r="K13" s="187"/>
    </row>
    <row r="14" spans="2:11" ht="12.75" customHeight="1">
      <c r="B14" s="190"/>
      <c r="C14" s="191"/>
      <c r="D14" s="191"/>
      <c r="E14" s="191"/>
      <c r="F14" s="191"/>
      <c r="G14" s="191"/>
      <c r="H14" s="191"/>
      <c r="I14" s="191"/>
      <c r="J14" s="191"/>
      <c r="K14" s="187"/>
    </row>
    <row r="15" spans="2:11" ht="15" customHeight="1">
      <c r="B15" s="190"/>
      <c r="C15" s="191"/>
      <c r="D15" s="310" t="s">
        <v>3520</v>
      </c>
      <c r="E15" s="310"/>
      <c r="F15" s="310"/>
      <c r="G15" s="310"/>
      <c r="H15" s="310"/>
      <c r="I15" s="310"/>
      <c r="J15" s="310"/>
      <c r="K15" s="187"/>
    </row>
    <row r="16" spans="2:11" ht="15" customHeight="1">
      <c r="B16" s="190"/>
      <c r="C16" s="191"/>
      <c r="D16" s="310" t="s">
        <v>3521</v>
      </c>
      <c r="E16" s="310"/>
      <c r="F16" s="310"/>
      <c r="G16" s="310"/>
      <c r="H16" s="310"/>
      <c r="I16" s="310"/>
      <c r="J16" s="310"/>
      <c r="K16" s="187"/>
    </row>
    <row r="17" spans="2:11" ht="15" customHeight="1">
      <c r="B17" s="190"/>
      <c r="C17" s="191"/>
      <c r="D17" s="310" t="s">
        <v>3522</v>
      </c>
      <c r="E17" s="310"/>
      <c r="F17" s="310"/>
      <c r="G17" s="310"/>
      <c r="H17" s="310"/>
      <c r="I17" s="310"/>
      <c r="J17" s="310"/>
      <c r="K17" s="187"/>
    </row>
    <row r="18" spans="2:11" ht="15" customHeight="1">
      <c r="B18" s="190"/>
      <c r="C18" s="191"/>
      <c r="D18" s="191"/>
      <c r="E18" s="193" t="s">
        <v>78</v>
      </c>
      <c r="F18" s="310" t="s">
        <v>3523</v>
      </c>
      <c r="G18" s="310"/>
      <c r="H18" s="310"/>
      <c r="I18" s="310"/>
      <c r="J18" s="310"/>
      <c r="K18" s="187"/>
    </row>
    <row r="19" spans="2:11" ht="15" customHeight="1">
      <c r="B19" s="190"/>
      <c r="C19" s="191"/>
      <c r="D19" s="191"/>
      <c r="E19" s="193" t="s">
        <v>3524</v>
      </c>
      <c r="F19" s="310" t="s">
        <v>3525</v>
      </c>
      <c r="G19" s="310"/>
      <c r="H19" s="310"/>
      <c r="I19" s="310"/>
      <c r="J19" s="310"/>
      <c r="K19" s="187"/>
    </row>
    <row r="20" spans="2:11" ht="15" customHeight="1">
      <c r="B20" s="190"/>
      <c r="C20" s="191"/>
      <c r="D20" s="191"/>
      <c r="E20" s="193" t="s">
        <v>3526</v>
      </c>
      <c r="F20" s="310" t="s">
        <v>3527</v>
      </c>
      <c r="G20" s="310"/>
      <c r="H20" s="310"/>
      <c r="I20" s="310"/>
      <c r="J20" s="310"/>
      <c r="K20" s="187"/>
    </row>
    <row r="21" spans="2:11" ht="15" customHeight="1">
      <c r="B21" s="190"/>
      <c r="C21" s="191"/>
      <c r="D21" s="191"/>
      <c r="E21" s="193" t="s">
        <v>3528</v>
      </c>
      <c r="F21" s="310" t="s">
        <v>3529</v>
      </c>
      <c r="G21" s="310"/>
      <c r="H21" s="310"/>
      <c r="I21" s="310"/>
      <c r="J21" s="310"/>
      <c r="K21" s="187"/>
    </row>
    <row r="22" spans="2:11" ht="15" customHeight="1">
      <c r="B22" s="190"/>
      <c r="C22" s="191"/>
      <c r="D22" s="191"/>
      <c r="E22" s="193" t="s">
        <v>3530</v>
      </c>
      <c r="F22" s="310" t="s">
        <v>3531</v>
      </c>
      <c r="G22" s="310"/>
      <c r="H22" s="310"/>
      <c r="I22" s="310"/>
      <c r="J22" s="310"/>
      <c r="K22" s="187"/>
    </row>
    <row r="23" spans="2:11" ht="15" customHeight="1">
      <c r="B23" s="190"/>
      <c r="C23" s="191"/>
      <c r="D23" s="191"/>
      <c r="E23" s="193" t="s">
        <v>85</v>
      </c>
      <c r="F23" s="310" t="s">
        <v>3532</v>
      </c>
      <c r="G23" s="310"/>
      <c r="H23" s="310"/>
      <c r="I23" s="310"/>
      <c r="J23" s="310"/>
      <c r="K23" s="187"/>
    </row>
    <row r="24" spans="2:11" ht="12.75" customHeight="1">
      <c r="B24" s="190"/>
      <c r="C24" s="191"/>
      <c r="D24" s="191"/>
      <c r="E24" s="191"/>
      <c r="F24" s="191"/>
      <c r="G24" s="191"/>
      <c r="H24" s="191"/>
      <c r="I24" s="191"/>
      <c r="J24" s="191"/>
      <c r="K24" s="187"/>
    </row>
    <row r="25" spans="2:11" ht="15" customHeight="1">
      <c r="B25" s="190"/>
      <c r="C25" s="310" t="s">
        <v>3533</v>
      </c>
      <c r="D25" s="310"/>
      <c r="E25" s="310"/>
      <c r="F25" s="310"/>
      <c r="G25" s="310"/>
      <c r="H25" s="310"/>
      <c r="I25" s="310"/>
      <c r="J25" s="310"/>
      <c r="K25" s="187"/>
    </row>
    <row r="26" spans="2:11" ht="15" customHeight="1">
      <c r="B26" s="190"/>
      <c r="C26" s="310" t="s">
        <v>3534</v>
      </c>
      <c r="D26" s="310"/>
      <c r="E26" s="310"/>
      <c r="F26" s="310"/>
      <c r="G26" s="310"/>
      <c r="H26" s="310"/>
      <c r="I26" s="310"/>
      <c r="J26" s="310"/>
      <c r="K26" s="187"/>
    </row>
    <row r="27" spans="2:11" ht="15" customHeight="1">
      <c r="B27" s="190"/>
      <c r="C27" s="189"/>
      <c r="D27" s="310" t="s">
        <v>3535</v>
      </c>
      <c r="E27" s="310"/>
      <c r="F27" s="310"/>
      <c r="G27" s="310"/>
      <c r="H27" s="310"/>
      <c r="I27" s="310"/>
      <c r="J27" s="310"/>
      <c r="K27" s="187"/>
    </row>
    <row r="28" spans="2:11" ht="15" customHeight="1">
      <c r="B28" s="190"/>
      <c r="C28" s="191"/>
      <c r="D28" s="310" t="s">
        <v>3536</v>
      </c>
      <c r="E28" s="310"/>
      <c r="F28" s="310"/>
      <c r="G28" s="310"/>
      <c r="H28" s="310"/>
      <c r="I28" s="310"/>
      <c r="J28" s="310"/>
      <c r="K28" s="187"/>
    </row>
    <row r="29" spans="2:11" ht="12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87"/>
    </row>
    <row r="30" spans="2:11" ht="15" customHeight="1">
      <c r="B30" s="190"/>
      <c r="C30" s="191"/>
      <c r="D30" s="310" t="s">
        <v>3537</v>
      </c>
      <c r="E30" s="310"/>
      <c r="F30" s="310"/>
      <c r="G30" s="310"/>
      <c r="H30" s="310"/>
      <c r="I30" s="310"/>
      <c r="J30" s="310"/>
      <c r="K30" s="187"/>
    </row>
    <row r="31" spans="2:11" ht="15" customHeight="1">
      <c r="B31" s="190"/>
      <c r="C31" s="191"/>
      <c r="D31" s="310" t="s">
        <v>3538</v>
      </c>
      <c r="E31" s="310"/>
      <c r="F31" s="310"/>
      <c r="G31" s="310"/>
      <c r="H31" s="310"/>
      <c r="I31" s="310"/>
      <c r="J31" s="310"/>
      <c r="K31" s="187"/>
    </row>
    <row r="32" spans="2:11" ht="12.75" customHeight="1">
      <c r="B32" s="190"/>
      <c r="C32" s="191"/>
      <c r="D32" s="191"/>
      <c r="E32" s="191"/>
      <c r="F32" s="191"/>
      <c r="G32" s="191"/>
      <c r="H32" s="191"/>
      <c r="I32" s="191"/>
      <c r="J32" s="191"/>
      <c r="K32" s="187"/>
    </row>
    <row r="33" spans="2:11" ht="15" customHeight="1">
      <c r="B33" s="190"/>
      <c r="C33" s="191"/>
      <c r="D33" s="310" t="s">
        <v>3539</v>
      </c>
      <c r="E33" s="310"/>
      <c r="F33" s="310"/>
      <c r="G33" s="310"/>
      <c r="H33" s="310"/>
      <c r="I33" s="310"/>
      <c r="J33" s="310"/>
      <c r="K33" s="187"/>
    </row>
    <row r="34" spans="2:11" ht="15" customHeight="1">
      <c r="B34" s="190"/>
      <c r="C34" s="191"/>
      <c r="D34" s="310" t="s">
        <v>3540</v>
      </c>
      <c r="E34" s="310"/>
      <c r="F34" s="310"/>
      <c r="G34" s="310"/>
      <c r="H34" s="310"/>
      <c r="I34" s="310"/>
      <c r="J34" s="310"/>
      <c r="K34" s="187"/>
    </row>
    <row r="35" spans="2:11" ht="15" customHeight="1">
      <c r="B35" s="190"/>
      <c r="C35" s="191"/>
      <c r="D35" s="310" t="s">
        <v>3541</v>
      </c>
      <c r="E35" s="310"/>
      <c r="F35" s="310"/>
      <c r="G35" s="310"/>
      <c r="H35" s="310"/>
      <c r="I35" s="310"/>
      <c r="J35" s="310"/>
      <c r="K35" s="187"/>
    </row>
    <row r="36" spans="2:11" ht="15" customHeight="1">
      <c r="B36" s="190"/>
      <c r="C36" s="191"/>
      <c r="D36" s="189"/>
      <c r="E36" s="192" t="s">
        <v>196</v>
      </c>
      <c r="F36" s="189"/>
      <c r="G36" s="310" t="s">
        <v>3542</v>
      </c>
      <c r="H36" s="310"/>
      <c r="I36" s="310"/>
      <c r="J36" s="310"/>
      <c r="K36" s="187"/>
    </row>
    <row r="37" spans="2:11" ht="30.75" customHeight="1">
      <c r="B37" s="190"/>
      <c r="C37" s="191"/>
      <c r="D37" s="189"/>
      <c r="E37" s="192" t="s">
        <v>3543</v>
      </c>
      <c r="F37" s="189"/>
      <c r="G37" s="310" t="s">
        <v>3544</v>
      </c>
      <c r="H37" s="310"/>
      <c r="I37" s="310"/>
      <c r="J37" s="310"/>
      <c r="K37" s="187"/>
    </row>
    <row r="38" spans="2:11" ht="15" customHeight="1">
      <c r="B38" s="190"/>
      <c r="C38" s="191"/>
      <c r="D38" s="189"/>
      <c r="E38" s="192" t="s">
        <v>53</v>
      </c>
      <c r="F38" s="189"/>
      <c r="G38" s="310" t="s">
        <v>3545</v>
      </c>
      <c r="H38" s="310"/>
      <c r="I38" s="310"/>
      <c r="J38" s="310"/>
      <c r="K38" s="187"/>
    </row>
    <row r="39" spans="2:11" ht="15" customHeight="1">
      <c r="B39" s="190"/>
      <c r="C39" s="191"/>
      <c r="D39" s="189"/>
      <c r="E39" s="192" t="s">
        <v>54</v>
      </c>
      <c r="F39" s="189"/>
      <c r="G39" s="310" t="s">
        <v>3546</v>
      </c>
      <c r="H39" s="310"/>
      <c r="I39" s="310"/>
      <c r="J39" s="310"/>
      <c r="K39" s="187"/>
    </row>
    <row r="40" spans="2:11" ht="15" customHeight="1">
      <c r="B40" s="190"/>
      <c r="C40" s="191"/>
      <c r="D40" s="189"/>
      <c r="E40" s="192" t="s">
        <v>197</v>
      </c>
      <c r="F40" s="189"/>
      <c r="G40" s="310" t="s">
        <v>3547</v>
      </c>
      <c r="H40" s="310"/>
      <c r="I40" s="310"/>
      <c r="J40" s="310"/>
      <c r="K40" s="187"/>
    </row>
    <row r="41" spans="2:11" ht="15" customHeight="1">
      <c r="B41" s="190"/>
      <c r="C41" s="191"/>
      <c r="D41" s="189"/>
      <c r="E41" s="192" t="s">
        <v>198</v>
      </c>
      <c r="F41" s="189"/>
      <c r="G41" s="310" t="s">
        <v>3548</v>
      </c>
      <c r="H41" s="310"/>
      <c r="I41" s="310"/>
      <c r="J41" s="310"/>
      <c r="K41" s="187"/>
    </row>
    <row r="42" spans="2:11" ht="15" customHeight="1">
      <c r="B42" s="190"/>
      <c r="C42" s="191"/>
      <c r="D42" s="189"/>
      <c r="E42" s="192" t="s">
        <v>3549</v>
      </c>
      <c r="F42" s="189"/>
      <c r="G42" s="310" t="s">
        <v>3550</v>
      </c>
      <c r="H42" s="310"/>
      <c r="I42" s="310"/>
      <c r="J42" s="310"/>
      <c r="K42" s="187"/>
    </row>
    <row r="43" spans="2:11" ht="15" customHeight="1">
      <c r="B43" s="190"/>
      <c r="C43" s="191"/>
      <c r="D43" s="189"/>
      <c r="E43" s="192"/>
      <c r="F43" s="189"/>
      <c r="G43" s="310" t="s">
        <v>3551</v>
      </c>
      <c r="H43" s="310"/>
      <c r="I43" s="310"/>
      <c r="J43" s="310"/>
      <c r="K43" s="187"/>
    </row>
    <row r="44" spans="2:11" ht="15" customHeight="1">
      <c r="B44" s="190"/>
      <c r="C44" s="191"/>
      <c r="D44" s="189"/>
      <c r="E44" s="192" t="s">
        <v>3552</v>
      </c>
      <c r="F44" s="189"/>
      <c r="G44" s="310" t="s">
        <v>3553</v>
      </c>
      <c r="H44" s="310"/>
      <c r="I44" s="310"/>
      <c r="J44" s="310"/>
      <c r="K44" s="187"/>
    </row>
    <row r="45" spans="2:11" ht="15" customHeight="1">
      <c r="B45" s="190"/>
      <c r="C45" s="191"/>
      <c r="D45" s="189"/>
      <c r="E45" s="192" t="s">
        <v>200</v>
      </c>
      <c r="F45" s="189"/>
      <c r="G45" s="310" t="s">
        <v>3554</v>
      </c>
      <c r="H45" s="310"/>
      <c r="I45" s="310"/>
      <c r="J45" s="310"/>
      <c r="K45" s="187"/>
    </row>
    <row r="46" spans="2:11" ht="12.75" customHeight="1">
      <c r="B46" s="190"/>
      <c r="C46" s="191"/>
      <c r="D46" s="189"/>
      <c r="E46" s="189"/>
      <c r="F46" s="189"/>
      <c r="G46" s="189"/>
      <c r="H46" s="189"/>
      <c r="I46" s="189"/>
      <c r="J46" s="189"/>
      <c r="K46" s="187"/>
    </row>
    <row r="47" spans="2:11" ht="15" customHeight="1">
      <c r="B47" s="190"/>
      <c r="C47" s="191"/>
      <c r="D47" s="310" t="s">
        <v>3555</v>
      </c>
      <c r="E47" s="310"/>
      <c r="F47" s="310"/>
      <c r="G47" s="310"/>
      <c r="H47" s="310"/>
      <c r="I47" s="310"/>
      <c r="J47" s="310"/>
      <c r="K47" s="187"/>
    </row>
    <row r="48" spans="2:11" ht="15" customHeight="1">
      <c r="B48" s="190"/>
      <c r="C48" s="191"/>
      <c r="D48" s="191"/>
      <c r="E48" s="310" t="s">
        <v>3556</v>
      </c>
      <c r="F48" s="310"/>
      <c r="G48" s="310"/>
      <c r="H48" s="310"/>
      <c r="I48" s="310"/>
      <c r="J48" s="310"/>
      <c r="K48" s="187"/>
    </row>
    <row r="49" spans="2:11" ht="15" customHeight="1">
      <c r="B49" s="190"/>
      <c r="C49" s="191"/>
      <c r="D49" s="191"/>
      <c r="E49" s="310" t="s">
        <v>3557</v>
      </c>
      <c r="F49" s="310"/>
      <c r="G49" s="310"/>
      <c r="H49" s="310"/>
      <c r="I49" s="310"/>
      <c r="J49" s="310"/>
      <c r="K49" s="187"/>
    </row>
    <row r="50" spans="2:11" ht="15" customHeight="1">
      <c r="B50" s="190"/>
      <c r="C50" s="191"/>
      <c r="D50" s="191"/>
      <c r="E50" s="310" t="s">
        <v>3558</v>
      </c>
      <c r="F50" s="310"/>
      <c r="G50" s="310"/>
      <c r="H50" s="310"/>
      <c r="I50" s="310"/>
      <c r="J50" s="310"/>
      <c r="K50" s="187"/>
    </row>
    <row r="51" spans="2:11" ht="15" customHeight="1">
      <c r="B51" s="190"/>
      <c r="C51" s="191"/>
      <c r="D51" s="310" t="s">
        <v>3559</v>
      </c>
      <c r="E51" s="310"/>
      <c r="F51" s="310"/>
      <c r="G51" s="310"/>
      <c r="H51" s="310"/>
      <c r="I51" s="310"/>
      <c r="J51" s="310"/>
      <c r="K51" s="187"/>
    </row>
    <row r="52" spans="2:11" ht="25.5" customHeight="1">
      <c r="B52" s="186"/>
      <c r="C52" s="311" t="s">
        <v>3560</v>
      </c>
      <c r="D52" s="311"/>
      <c r="E52" s="311"/>
      <c r="F52" s="311"/>
      <c r="G52" s="311"/>
      <c r="H52" s="311"/>
      <c r="I52" s="311"/>
      <c r="J52" s="311"/>
      <c r="K52" s="187"/>
    </row>
    <row r="53" spans="2:11" ht="5.25" customHeight="1">
      <c r="B53" s="186"/>
      <c r="C53" s="188"/>
      <c r="D53" s="188"/>
      <c r="E53" s="188"/>
      <c r="F53" s="188"/>
      <c r="G53" s="188"/>
      <c r="H53" s="188"/>
      <c r="I53" s="188"/>
      <c r="J53" s="188"/>
      <c r="K53" s="187"/>
    </row>
    <row r="54" spans="2:11" ht="15" customHeight="1">
      <c r="B54" s="186"/>
      <c r="C54" s="310" t="s">
        <v>3561</v>
      </c>
      <c r="D54" s="310"/>
      <c r="E54" s="310"/>
      <c r="F54" s="310"/>
      <c r="G54" s="310"/>
      <c r="H54" s="310"/>
      <c r="I54" s="310"/>
      <c r="J54" s="310"/>
      <c r="K54" s="187"/>
    </row>
    <row r="55" spans="2:11" ht="15" customHeight="1">
      <c r="B55" s="186"/>
      <c r="C55" s="310" t="s">
        <v>3562</v>
      </c>
      <c r="D55" s="310"/>
      <c r="E55" s="310"/>
      <c r="F55" s="310"/>
      <c r="G55" s="310"/>
      <c r="H55" s="310"/>
      <c r="I55" s="310"/>
      <c r="J55" s="310"/>
      <c r="K55" s="187"/>
    </row>
    <row r="56" spans="2:11" ht="12.75" customHeight="1">
      <c r="B56" s="186"/>
      <c r="C56" s="189"/>
      <c r="D56" s="189"/>
      <c r="E56" s="189"/>
      <c r="F56" s="189"/>
      <c r="G56" s="189"/>
      <c r="H56" s="189"/>
      <c r="I56" s="189"/>
      <c r="J56" s="189"/>
      <c r="K56" s="187"/>
    </row>
    <row r="57" spans="2:11" ht="15" customHeight="1">
      <c r="B57" s="186"/>
      <c r="C57" s="310" t="s">
        <v>3563</v>
      </c>
      <c r="D57" s="310"/>
      <c r="E57" s="310"/>
      <c r="F57" s="310"/>
      <c r="G57" s="310"/>
      <c r="H57" s="310"/>
      <c r="I57" s="310"/>
      <c r="J57" s="310"/>
      <c r="K57" s="187"/>
    </row>
    <row r="58" spans="2:11" ht="15" customHeight="1">
      <c r="B58" s="186"/>
      <c r="C58" s="191"/>
      <c r="D58" s="310" t="s">
        <v>3564</v>
      </c>
      <c r="E58" s="310"/>
      <c r="F58" s="310"/>
      <c r="G58" s="310"/>
      <c r="H58" s="310"/>
      <c r="I58" s="310"/>
      <c r="J58" s="310"/>
      <c r="K58" s="187"/>
    </row>
    <row r="59" spans="2:11" ht="15" customHeight="1">
      <c r="B59" s="186"/>
      <c r="C59" s="191"/>
      <c r="D59" s="310" t="s">
        <v>3565</v>
      </c>
      <c r="E59" s="310"/>
      <c r="F59" s="310"/>
      <c r="G59" s="310"/>
      <c r="H59" s="310"/>
      <c r="I59" s="310"/>
      <c r="J59" s="310"/>
      <c r="K59" s="187"/>
    </row>
    <row r="60" spans="2:11" ht="15" customHeight="1">
      <c r="B60" s="186"/>
      <c r="C60" s="191"/>
      <c r="D60" s="310" t="s">
        <v>3566</v>
      </c>
      <c r="E60" s="310"/>
      <c r="F60" s="310"/>
      <c r="G60" s="310"/>
      <c r="H60" s="310"/>
      <c r="I60" s="310"/>
      <c r="J60" s="310"/>
      <c r="K60" s="187"/>
    </row>
    <row r="61" spans="2:11" ht="15" customHeight="1">
      <c r="B61" s="186"/>
      <c r="C61" s="191"/>
      <c r="D61" s="310" t="s">
        <v>3567</v>
      </c>
      <c r="E61" s="310"/>
      <c r="F61" s="310"/>
      <c r="G61" s="310"/>
      <c r="H61" s="310"/>
      <c r="I61" s="310"/>
      <c r="J61" s="310"/>
      <c r="K61" s="187"/>
    </row>
    <row r="62" spans="2:11" ht="15" customHeight="1">
      <c r="B62" s="186"/>
      <c r="C62" s="191"/>
      <c r="D62" s="313" t="s">
        <v>3568</v>
      </c>
      <c r="E62" s="313"/>
      <c r="F62" s="313"/>
      <c r="G62" s="313"/>
      <c r="H62" s="313"/>
      <c r="I62" s="313"/>
      <c r="J62" s="313"/>
      <c r="K62" s="187"/>
    </row>
    <row r="63" spans="2:11" ht="15" customHeight="1">
      <c r="B63" s="186"/>
      <c r="C63" s="191"/>
      <c r="D63" s="310" t="s">
        <v>3569</v>
      </c>
      <c r="E63" s="310"/>
      <c r="F63" s="310"/>
      <c r="G63" s="310"/>
      <c r="H63" s="310"/>
      <c r="I63" s="310"/>
      <c r="J63" s="310"/>
      <c r="K63" s="187"/>
    </row>
    <row r="64" spans="2:11" ht="12.75" customHeight="1">
      <c r="B64" s="186"/>
      <c r="C64" s="191"/>
      <c r="D64" s="191"/>
      <c r="E64" s="194"/>
      <c r="F64" s="191"/>
      <c r="G64" s="191"/>
      <c r="H64" s="191"/>
      <c r="I64" s="191"/>
      <c r="J64" s="191"/>
      <c r="K64" s="187"/>
    </row>
    <row r="65" spans="2:11" ht="15" customHeight="1">
      <c r="B65" s="186"/>
      <c r="C65" s="191"/>
      <c r="D65" s="310" t="s">
        <v>3570</v>
      </c>
      <c r="E65" s="310"/>
      <c r="F65" s="310"/>
      <c r="G65" s="310"/>
      <c r="H65" s="310"/>
      <c r="I65" s="310"/>
      <c r="J65" s="310"/>
      <c r="K65" s="187"/>
    </row>
    <row r="66" spans="2:11" ht="15" customHeight="1">
      <c r="B66" s="186"/>
      <c r="C66" s="191"/>
      <c r="D66" s="313" t="s">
        <v>3571</v>
      </c>
      <c r="E66" s="313"/>
      <c r="F66" s="313"/>
      <c r="G66" s="313"/>
      <c r="H66" s="313"/>
      <c r="I66" s="313"/>
      <c r="J66" s="313"/>
      <c r="K66" s="187"/>
    </row>
    <row r="67" spans="2:11" ht="15" customHeight="1">
      <c r="B67" s="186"/>
      <c r="C67" s="191"/>
      <c r="D67" s="310" t="s">
        <v>3572</v>
      </c>
      <c r="E67" s="310"/>
      <c r="F67" s="310"/>
      <c r="G67" s="310"/>
      <c r="H67" s="310"/>
      <c r="I67" s="310"/>
      <c r="J67" s="310"/>
      <c r="K67" s="187"/>
    </row>
    <row r="68" spans="2:11" ht="15" customHeight="1">
      <c r="B68" s="186"/>
      <c r="C68" s="191"/>
      <c r="D68" s="310" t="s">
        <v>3573</v>
      </c>
      <c r="E68" s="310"/>
      <c r="F68" s="310"/>
      <c r="G68" s="310"/>
      <c r="H68" s="310"/>
      <c r="I68" s="310"/>
      <c r="J68" s="310"/>
      <c r="K68" s="187"/>
    </row>
    <row r="69" spans="2:11" ht="15" customHeight="1">
      <c r="B69" s="186"/>
      <c r="C69" s="191"/>
      <c r="D69" s="310" t="s">
        <v>3574</v>
      </c>
      <c r="E69" s="310"/>
      <c r="F69" s="310"/>
      <c r="G69" s="310"/>
      <c r="H69" s="310"/>
      <c r="I69" s="310"/>
      <c r="J69" s="310"/>
      <c r="K69" s="187"/>
    </row>
    <row r="70" spans="2:11" ht="15" customHeight="1">
      <c r="B70" s="186"/>
      <c r="C70" s="191"/>
      <c r="D70" s="310" t="s">
        <v>3575</v>
      </c>
      <c r="E70" s="310"/>
      <c r="F70" s="310"/>
      <c r="G70" s="310"/>
      <c r="H70" s="310"/>
      <c r="I70" s="310"/>
      <c r="J70" s="310"/>
      <c r="K70" s="187"/>
    </row>
    <row r="71" spans="2:11" ht="12.75" customHeight="1">
      <c r="B71" s="195"/>
      <c r="C71" s="196"/>
      <c r="D71" s="196"/>
      <c r="E71" s="196"/>
      <c r="F71" s="196"/>
      <c r="G71" s="196"/>
      <c r="H71" s="196"/>
      <c r="I71" s="196"/>
      <c r="J71" s="196"/>
      <c r="K71" s="197"/>
    </row>
    <row r="72" spans="2:11" ht="18.75" customHeight="1">
      <c r="B72" s="198"/>
      <c r="C72" s="198"/>
      <c r="D72" s="198"/>
      <c r="E72" s="198"/>
      <c r="F72" s="198"/>
      <c r="G72" s="198"/>
      <c r="H72" s="198"/>
      <c r="I72" s="198"/>
      <c r="J72" s="198"/>
      <c r="K72" s="199"/>
    </row>
    <row r="73" spans="2:11" ht="18.75" customHeight="1">
      <c r="B73" s="199"/>
      <c r="C73" s="199"/>
      <c r="D73" s="199"/>
      <c r="E73" s="199"/>
      <c r="F73" s="199"/>
      <c r="G73" s="199"/>
      <c r="H73" s="199"/>
      <c r="I73" s="199"/>
      <c r="J73" s="199"/>
      <c r="K73" s="199"/>
    </row>
    <row r="74" spans="2:11" ht="7.5" customHeight="1">
      <c r="B74" s="200"/>
      <c r="C74" s="201"/>
      <c r="D74" s="201"/>
      <c r="E74" s="201"/>
      <c r="F74" s="201"/>
      <c r="G74" s="201"/>
      <c r="H74" s="201"/>
      <c r="I74" s="201"/>
      <c r="J74" s="201"/>
      <c r="K74" s="202"/>
    </row>
    <row r="75" spans="2:11" ht="45" customHeight="1">
      <c r="B75" s="203"/>
      <c r="C75" s="314" t="s">
        <v>3576</v>
      </c>
      <c r="D75" s="314"/>
      <c r="E75" s="314"/>
      <c r="F75" s="314"/>
      <c r="G75" s="314"/>
      <c r="H75" s="314"/>
      <c r="I75" s="314"/>
      <c r="J75" s="314"/>
      <c r="K75" s="204"/>
    </row>
    <row r="76" spans="2:11" ht="17.25" customHeight="1">
      <c r="B76" s="203"/>
      <c r="C76" s="205" t="s">
        <v>3577</v>
      </c>
      <c r="D76" s="205"/>
      <c r="E76" s="205"/>
      <c r="F76" s="205" t="s">
        <v>3578</v>
      </c>
      <c r="G76" s="206"/>
      <c r="H76" s="205" t="s">
        <v>54</v>
      </c>
      <c r="I76" s="205" t="s">
        <v>57</v>
      </c>
      <c r="J76" s="205" t="s">
        <v>3579</v>
      </c>
      <c r="K76" s="204"/>
    </row>
    <row r="77" spans="2:11" ht="17.25" customHeight="1">
      <c r="B77" s="203"/>
      <c r="C77" s="207" t="s">
        <v>3580</v>
      </c>
      <c r="D77" s="207"/>
      <c r="E77" s="207"/>
      <c r="F77" s="208" t="s">
        <v>3581</v>
      </c>
      <c r="G77" s="209"/>
      <c r="H77" s="207"/>
      <c r="I77" s="207"/>
      <c r="J77" s="207" t="s">
        <v>3582</v>
      </c>
      <c r="K77" s="204"/>
    </row>
    <row r="78" spans="2:11" ht="5.25" customHeight="1">
      <c r="B78" s="203"/>
      <c r="C78" s="210"/>
      <c r="D78" s="210"/>
      <c r="E78" s="210"/>
      <c r="F78" s="210"/>
      <c r="G78" s="211"/>
      <c r="H78" s="210"/>
      <c r="I78" s="210"/>
      <c r="J78" s="210"/>
      <c r="K78" s="204"/>
    </row>
    <row r="79" spans="2:11" ht="15" customHeight="1">
      <c r="B79" s="203"/>
      <c r="C79" s="192" t="s">
        <v>53</v>
      </c>
      <c r="D79" s="212"/>
      <c r="E79" s="212"/>
      <c r="F79" s="213" t="s">
        <v>3583</v>
      </c>
      <c r="G79" s="214"/>
      <c r="H79" s="192" t="s">
        <v>3584</v>
      </c>
      <c r="I79" s="192" t="s">
        <v>3585</v>
      </c>
      <c r="J79" s="192">
        <v>20</v>
      </c>
      <c r="K79" s="204"/>
    </row>
    <row r="80" spans="2:11" ht="15" customHeight="1">
      <c r="B80" s="203"/>
      <c r="C80" s="192" t="s">
        <v>3586</v>
      </c>
      <c r="D80" s="192"/>
      <c r="E80" s="192"/>
      <c r="F80" s="213" t="s">
        <v>3583</v>
      </c>
      <c r="G80" s="214"/>
      <c r="H80" s="192" t="s">
        <v>3587</v>
      </c>
      <c r="I80" s="192" t="s">
        <v>3585</v>
      </c>
      <c r="J80" s="192">
        <v>120</v>
      </c>
      <c r="K80" s="204"/>
    </row>
    <row r="81" spans="2:11" ht="15" customHeight="1">
      <c r="B81" s="215"/>
      <c r="C81" s="192" t="s">
        <v>3588</v>
      </c>
      <c r="D81" s="192"/>
      <c r="E81" s="192"/>
      <c r="F81" s="213" t="s">
        <v>3589</v>
      </c>
      <c r="G81" s="214"/>
      <c r="H81" s="192" t="s">
        <v>3590</v>
      </c>
      <c r="I81" s="192" t="s">
        <v>3585</v>
      </c>
      <c r="J81" s="192">
        <v>50</v>
      </c>
      <c r="K81" s="204"/>
    </row>
    <row r="82" spans="2:11" ht="15" customHeight="1">
      <c r="B82" s="215"/>
      <c r="C82" s="192" t="s">
        <v>3591</v>
      </c>
      <c r="D82" s="192"/>
      <c r="E82" s="192"/>
      <c r="F82" s="213" t="s">
        <v>3583</v>
      </c>
      <c r="G82" s="214"/>
      <c r="H82" s="192" t="s">
        <v>3592</v>
      </c>
      <c r="I82" s="192" t="s">
        <v>3593</v>
      </c>
      <c r="J82" s="192"/>
      <c r="K82" s="204"/>
    </row>
    <row r="83" spans="2:11" ht="15" customHeight="1">
      <c r="B83" s="215"/>
      <c r="C83" s="192" t="s">
        <v>3594</v>
      </c>
      <c r="D83" s="192"/>
      <c r="E83" s="192"/>
      <c r="F83" s="213" t="s">
        <v>3589</v>
      </c>
      <c r="G83" s="192"/>
      <c r="H83" s="192" t="s">
        <v>3595</v>
      </c>
      <c r="I83" s="192" t="s">
        <v>3585</v>
      </c>
      <c r="J83" s="192">
        <v>15</v>
      </c>
      <c r="K83" s="204"/>
    </row>
    <row r="84" spans="2:11" ht="15" customHeight="1">
      <c r="B84" s="215"/>
      <c r="C84" s="192" t="s">
        <v>3596</v>
      </c>
      <c r="D84" s="192"/>
      <c r="E84" s="192"/>
      <c r="F84" s="213" t="s">
        <v>3589</v>
      </c>
      <c r="G84" s="192"/>
      <c r="H84" s="192" t="s">
        <v>3597</v>
      </c>
      <c r="I84" s="192" t="s">
        <v>3585</v>
      </c>
      <c r="J84" s="192">
        <v>15</v>
      </c>
      <c r="K84" s="204"/>
    </row>
    <row r="85" spans="2:11" ht="15" customHeight="1">
      <c r="B85" s="215"/>
      <c r="C85" s="192" t="s">
        <v>3598</v>
      </c>
      <c r="D85" s="192"/>
      <c r="E85" s="192"/>
      <c r="F85" s="213" t="s">
        <v>3589</v>
      </c>
      <c r="G85" s="192"/>
      <c r="H85" s="192" t="s">
        <v>3599</v>
      </c>
      <c r="I85" s="192" t="s">
        <v>3585</v>
      </c>
      <c r="J85" s="192">
        <v>20</v>
      </c>
      <c r="K85" s="204"/>
    </row>
    <row r="86" spans="2:11" ht="15" customHeight="1">
      <c r="B86" s="215"/>
      <c r="C86" s="192" t="s">
        <v>3600</v>
      </c>
      <c r="D86" s="192"/>
      <c r="E86" s="192"/>
      <c r="F86" s="213" t="s">
        <v>3589</v>
      </c>
      <c r="G86" s="192"/>
      <c r="H86" s="192" t="s">
        <v>3601</v>
      </c>
      <c r="I86" s="192" t="s">
        <v>3585</v>
      </c>
      <c r="J86" s="192">
        <v>20</v>
      </c>
      <c r="K86" s="204"/>
    </row>
    <row r="87" spans="2:11" ht="15" customHeight="1">
      <c r="B87" s="215"/>
      <c r="C87" s="192" t="s">
        <v>3602</v>
      </c>
      <c r="D87" s="192"/>
      <c r="E87" s="192"/>
      <c r="F87" s="213" t="s">
        <v>3589</v>
      </c>
      <c r="G87" s="214"/>
      <c r="H87" s="192" t="s">
        <v>3603</v>
      </c>
      <c r="I87" s="192" t="s">
        <v>3585</v>
      </c>
      <c r="J87" s="192">
        <v>50</v>
      </c>
      <c r="K87" s="204"/>
    </row>
    <row r="88" spans="2:11" ht="15" customHeight="1">
      <c r="B88" s="215"/>
      <c r="C88" s="192" t="s">
        <v>3604</v>
      </c>
      <c r="D88" s="192"/>
      <c r="E88" s="192"/>
      <c r="F88" s="213" t="s">
        <v>3589</v>
      </c>
      <c r="G88" s="214"/>
      <c r="H88" s="192" t="s">
        <v>3605</v>
      </c>
      <c r="I88" s="192" t="s">
        <v>3585</v>
      </c>
      <c r="J88" s="192">
        <v>20</v>
      </c>
      <c r="K88" s="204"/>
    </row>
    <row r="89" spans="2:11" ht="15" customHeight="1">
      <c r="B89" s="215"/>
      <c r="C89" s="192" t="s">
        <v>3606</v>
      </c>
      <c r="D89" s="192"/>
      <c r="E89" s="192"/>
      <c r="F89" s="213" t="s">
        <v>3589</v>
      </c>
      <c r="G89" s="214"/>
      <c r="H89" s="192" t="s">
        <v>3607</v>
      </c>
      <c r="I89" s="192" t="s">
        <v>3585</v>
      </c>
      <c r="J89" s="192">
        <v>20</v>
      </c>
      <c r="K89" s="204"/>
    </row>
    <row r="90" spans="2:11" ht="15" customHeight="1">
      <c r="B90" s="215"/>
      <c r="C90" s="192" t="s">
        <v>3608</v>
      </c>
      <c r="D90" s="192"/>
      <c r="E90" s="192"/>
      <c r="F90" s="213" t="s">
        <v>3589</v>
      </c>
      <c r="G90" s="214"/>
      <c r="H90" s="192" t="s">
        <v>3609</v>
      </c>
      <c r="I90" s="192" t="s">
        <v>3585</v>
      </c>
      <c r="J90" s="192">
        <v>50</v>
      </c>
      <c r="K90" s="204"/>
    </row>
    <row r="91" spans="2:11" ht="15" customHeight="1">
      <c r="B91" s="215"/>
      <c r="C91" s="192" t="s">
        <v>3610</v>
      </c>
      <c r="D91" s="192"/>
      <c r="E91" s="192"/>
      <c r="F91" s="213" t="s">
        <v>3589</v>
      </c>
      <c r="G91" s="214"/>
      <c r="H91" s="192" t="s">
        <v>3610</v>
      </c>
      <c r="I91" s="192" t="s">
        <v>3585</v>
      </c>
      <c r="J91" s="192">
        <v>50</v>
      </c>
      <c r="K91" s="204"/>
    </row>
    <row r="92" spans="2:11" ht="15" customHeight="1">
      <c r="B92" s="215"/>
      <c r="C92" s="192" t="s">
        <v>3611</v>
      </c>
      <c r="D92" s="192"/>
      <c r="E92" s="192"/>
      <c r="F92" s="213" t="s">
        <v>3589</v>
      </c>
      <c r="G92" s="214"/>
      <c r="H92" s="192" t="s">
        <v>3612</v>
      </c>
      <c r="I92" s="192" t="s">
        <v>3585</v>
      </c>
      <c r="J92" s="192">
        <v>255</v>
      </c>
      <c r="K92" s="204"/>
    </row>
    <row r="93" spans="2:11" ht="15" customHeight="1">
      <c r="B93" s="215"/>
      <c r="C93" s="192" t="s">
        <v>3613</v>
      </c>
      <c r="D93" s="192"/>
      <c r="E93" s="192"/>
      <c r="F93" s="213" t="s">
        <v>3583</v>
      </c>
      <c r="G93" s="214"/>
      <c r="H93" s="192" t="s">
        <v>3614</v>
      </c>
      <c r="I93" s="192" t="s">
        <v>3615</v>
      </c>
      <c r="J93" s="192"/>
      <c r="K93" s="204"/>
    </row>
    <row r="94" spans="2:11" ht="15" customHeight="1">
      <c r="B94" s="215"/>
      <c r="C94" s="192" t="s">
        <v>3616</v>
      </c>
      <c r="D94" s="192"/>
      <c r="E94" s="192"/>
      <c r="F94" s="213" t="s">
        <v>3583</v>
      </c>
      <c r="G94" s="214"/>
      <c r="H94" s="192" t="s">
        <v>3617</v>
      </c>
      <c r="I94" s="192" t="s">
        <v>3618</v>
      </c>
      <c r="J94" s="192"/>
      <c r="K94" s="204"/>
    </row>
    <row r="95" spans="2:11" ht="15" customHeight="1">
      <c r="B95" s="215"/>
      <c r="C95" s="192" t="s">
        <v>3619</v>
      </c>
      <c r="D95" s="192"/>
      <c r="E95" s="192"/>
      <c r="F95" s="213" t="s">
        <v>3583</v>
      </c>
      <c r="G95" s="214"/>
      <c r="H95" s="192" t="s">
        <v>3619</v>
      </c>
      <c r="I95" s="192" t="s">
        <v>3618</v>
      </c>
      <c r="J95" s="192"/>
      <c r="K95" s="204"/>
    </row>
    <row r="96" spans="2:11" ht="15" customHeight="1">
      <c r="B96" s="215"/>
      <c r="C96" s="192" t="s">
        <v>38</v>
      </c>
      <c r="D96" s="192"/>
      <c r="E96" s="192"/>
      <c r="F96" s="213" t="s">
        <v>3583</v>
      </c>
      <c r="G96" s="214"/>
      <c r="H96" s="192" t="s">
        <v>3620</v>
      </c>
      <c r="I96" s="192" t="s">
        <v>3618</v>
      </c>
      <c r="J96" s="192"/>
      <c r="K96" s="204"/>
    </row>
    <row r="97" spans="2:11" ht="15" customHeight="1">
      <c r="B97" s="215"/>
      <c r="C97" s="192" t="s">
        <v>48</v>
      </c>
      <c r="D97" s="192"/>
      <c r="E97" s="192"/>
      <c r="F97" s="213" t="s">
        <v>3583</v>
      </c>
      <c r="G97" s="214"/>
      <c r="H97" s="192" t="s">
        <v>3621</v>
      </c>
      <c r="I97" s="192" t="s">
        <v>3618</v>
      </c>
      <c r="J97" s="192"/>
      <c r="K97" s="204"/>
    </row>
    <row r="98" spans="2:11" ht="15" customHeight="1">
      <c r="B98" s="216"/>
      <c r="C98" s="217"/>
      <c r="D98" s="217"/>
      <c r="E98" s="217"/>
      <c r="F98" s="217"/>
      <c r="G98" s="217"/>
      <c r="H98" s="217"/>
      <c r="I98" s="217"/>
      <c r="J98" s="217"/>
      <c r="K98" s="218"/>
    </row>
    <row r="99" spans="2:11" ht="18.75" customHeight="1">
      <c r="B99" s="219"/>
      <c r="C99" s="220"/>
      <c r="D99" s="220"/>
      <c r="E99" s="220"/>
      <c r="F99" s="220"/>
      <c r="G99" s="220"/>
      <c r="H99" s="220"/>
      <c r="I99" s="220"/>
      <c r="J99" s="220"/>
      <c r="K99" s="219"/>
    </row>
    <row r="100" spans="2:11" ht="18.75" customHeight="1"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</row>
    <row r="101" spans="2:11" ht="7.5" customHeight="1">
      <c r="B101" s="200"/>
      <c r="C101" s="201"/>
      <c r="D101" s="201"/>
      <c r="E101" s="201"/>
      <c r="F101" s="201"/>
      <c r="G101" s="201"/>
      <c r="H101" s="201"/>
      <c r="I101" s="201"/>
      <c r="J101" s="201"/>
      <c r="K101" s="202"/>
    </row>
    <row r="102" spans="2:11" ht="45" customHeight="1">
      <c r="B102" s="203"/>
      <c r="C102" s="314" t="s">
        <v>3622</v>
      </c>
      <c r="D102" s="314"/>
      <c r="E102" s="314"/>
      <c r="F102" s="314"/>
      <c r="G102" s="314"/>
      <c r="H102" s="314"/>
      <c r="I102" s="314"/>
      <c r="J102" s="314"/>
      <c r="K102" s="204"/>
    </row>
    <row r="103" spans="2:11" ht="17.25" customHeight="1">
      <c r="B103" s="203"/>
      <c r="C103" s="205" t="s">
        <v>3577</v>
      </c>
      <c r="D103" s="205"/>
      <c r="E103" s="205"/>
      <c r="F103" s="205" t="s">
        <v>3578</v>
      </c>
      <c r="G103" s="206"/>
      <c r="H103" s="205" t="s">
        <v>54</v>
      </c>
      <c r="I103" s="205" t="s">
        <v>57</v>
      </c>
      <c r="J103" s="205" t="s">
        <v>3579</v>
      </c>
      <c r="K103" s="204"/>
    </row>
    <row r="104" spans="2:11" ht="17.25" customHeight="1">
      <c r="B104" s="203"/>
      <c r="C104" s="207" t="s">
        <v>3580</v>
      </c>
      <c r="D104" s="207"/>
      <c r="E104" s="207"/>
      <c r="F104" s="208" t="s">
        <v>3581</v>
      </c>
      <c r="G104" s="209"/>
      <c r="H104" s="207"/>
      <c r="I104" s="207"/>
      <c r="J104" s="207" t="s">
        <v>3582</v>
      </c>
      <c r="K104" s="204"/>
    </row>
    <row r="105" spans="2:11" ht="5.25" customHeight="1">
      <c r="B105" s="203"/>
      <c r="C105" s="205"/>
      <c r="D105" s="205"/>
      <c r="E105" s="205"/>
      <c r="F105" s="205"/>
      <c r="G105" s="221"/>
      <c r="H105" s="205"/>
      <c r="I105" s="205"/>
      <c r="J105" s="205"/>
      <c r="K105" s="204"/>
    </row>
    <row r="106" spans="2:11" ht="15" customHeight="1">
      <c r="B106" s="203"/>
      <c r="C106" s="192" t="s">
        <v>53</v>
      </c>
      <c r="D106" s="212"/>
      <c r="E106" s="212"/>
      <c r="F106" s="213" t="s">
        <v>3583</v>
      </c>
      <c r="G106" s="192"/>
      <c r="H106" s="192" t="s">
        <v>3623</v>
      </c>
      <c r="I106" s="192" t="s">
        <v>3585</v>
      </c>
      <c r="J106" s="192">
        <v>20</v>
      </c>
      <c r="K106" s="204"/>
    </row>
    <row r="107" spans="2:11" ht="15" customHeight="1">
      <c r="B107" s="203"/>
      <c r="C107" s="192" t="s">
        <v>3586</v>
      </c>
      <c r="D107" s="192"/>
      <c r="E107" s="192"/>
      <c r="F107" s="213" t="s">
        <v>3583</v>
      </c>
      <c r="G107" s="192"/>
      <c r="H107" s="192" t="s">
        <v>3623</v>
      </c>
      <c r="I107" s="192" t="s">
        <v>3585</v>
      </c>
      <c r="J107" s="192">
        <v>120</v>
      </c>
      <c r="K107" s="204"/>
    </row>
    <row r="108" spans="2:11" ht="15" customHeight="1">
      <c r="B108" s="215"/>
      <c r="C108" s="192" t="s">
        <v>3588</v>
      </c>
      <c r="D108" s="192"/>
      <c r="E108" s="192"/>
      <c r="F108" s="213" t="s">
        <v>3589</v>
      </c>
      <c r="G108" s="192"/>
      <c r="H108" s="192" t="s">
        <v>3623</v>
      </c>
      <c r="I108" s="192" t="s">
        <v>3585</v>
      </c>
      <c r="J108" s="192">
        <v>50</v>
      </c>
      <c r="K108" s="204"/>
    </row>
    <row r="109" spans="2:11" ht="15" customHeight="1">
      <c r="B109" s="215"/>
      <c r="C109" s="192" t="s">
        <v>3591</v>
      </c>
      <c r="D109" s="192"/>
      <c r="E109" s="192"/>
      <c r="F109" s="213" t="s">
        <v>3583</v>
      </c>
      <c r="G109" s="192"/>
      <c r="H109" s="192" t="s">
        <v>3623</v>
      </c>
      <c r="I109" s="192" t="s">
        <v>3593</v>
      </c>
      <c r="J109" s="192"/>
      <c r="K109" s="204"/>
    </row>
    <row r="110" spans="2:11" ht="15" customHeight="1">
      <c r="B110" s="215"/>
      <c r="C110" s="192" t="s">
        <v>3602</v>
      </c>
      <c r="D110" s="192"/>
      <c r="E110" s="192"/>
      <c r="F110" s="213" t="s">
        <v>3589</v>
      </c>
      <c r="G110" s="192"/>
      <c r="H110" s="192" t="s">
        <v>3623</v>
      </c>
      <c r="I110" s="192" t="s">
        <v>3585</v>
      </c>
      <c r="J110" s="192">
        <v>50</v>
      </c>
      <c r="K110" s="204"/>
    </row>
    <row r="111" spans="2:11" ht="15" customHeight="1">
      <c r="B111" s="215"/>
      <c r="C111" s="192" t="s">
        <v>3610</v>
      </c>
      <c r="D111" s="192"/>
      <c r="E111" s="192"/>
      <c r="F111" s="213" t="s">
        <v>3589</v>
      </c>
      <c r="G111" s="192"/>
      <c r="H111" s="192" t="s">
        <v>3623</v>
      </c>
      <c r="I111" s="192" t="s">
        <v>3585</v>
      </c>
      <c r="J111" s="192">
        <v>50</v>
      </c>
      <c r="K111" s="204"/>
    </row>
    <row r="112" spans="2:11" ht="15" customHeight="1">
      <c r="B112" s="215"/>
      <c r="C112" s="192" t="s">
        <v>3608</v>
      </c>
      <c r="D112" s="192"/>
      <c r="E112" s="192"/>
      <c r="F112" s="213" t="s">
        <v>3589</v>
      </c>
      <c r="G112" s="192"/>
      <c r="H112" s="192" t="s">
        <v>3623</v>
      </c>
      <c r="I112" s="192" t="s">
        <v>3585</v>
      </c>
      <c r="J112" s="192">
        <v>50</v>
      </c>
      <c r="K112" s="204"/>
    </row>
    <row r="113" spans="2:11" ht="15" customHeight="1">
      <c r="B113" s="215"/>
      <c r="C113" s="192" t="s">
        <v>53</v>
      </c>
      <c r="D113" s="192"/>
      <c r="E113" s="192"/>
      <c r="F113" s="213" t="s">
        <v>3583</v>
      </c>
      <c r="G113" s="192"/>
      <c r="H113" s="192" t="s">
        <v>3624</v>
      </c>
      <c r="I113" s="192" t="s">
        <v>3585</v>
      </c>
      <c r="J113" s="192">
        <v>20</v>
      </c>
      <c r="K113" s="204"/>
    </row>
    <row r="114" spans="2:11" ht="15" customHeight="1">
      <c r="B114" s="215"/>
      <c r="C114" s="192" t="s">
        <v>3625</v>
      </c>
      <c r="D114" s="192"/>
      <c r="E114" s="192"/>
      <c r="F114" s="213" t="s">
        <v>3583</v>
      </c>
      <c r="G114" s="192"/>
      <c r="H114" s="192" t="s">
        <v>3626</v>
      </c>
      <c r="I114" s="192" t="s">
        <v>3585</v>
      </c>
      <c r="J114" s="192">
        <v>120</v>
      </c>
      <c r="K114" s="204"/>
    </row>
    <row r="115" spans="2:11" ht="15" customHeight="1">
      <c r="B115" s="215"/>
      <c r="C115" s="192" t="s">
        <v>38</v>
      </c>
      <c r="D115" s="192"/>
      <c r="E115" s="192"/>
      <c r="F115" s="213" t="s">
        <v>3583</v>
      </c>
      <c r="G115" s="192"/>
      <c r="H115" s="192" t="s">
        <v>3627</v>
      </c>
      <c r="I115" s="192" t="s">
        <v>3618</v>
      </c>
      <c r="J115" s="192"/>
      <c r="K115" s="204"/>
    </row>
    <row r="116" spans="2:11" ht="15" customHeight="1">
      <c r="B116" s="215"/>
      <c r="C116" s="192" t="s">
        <v>48</v>
      </c>
      <c r="D116" s="192"/>
      <c r="E116" s="192"/>
      <c r="F116" s="213" t="s">
        <v>3583</v>
      </c>
      <c r="G116" s="192"/>
      <c r="H116" s="192" t="s">
        <v>3628</v>
      </c>
      <c r="I116" s="192" t="s">
        <v>3618</v>
      </c>
      <c r="J116" s="192"/>
      <c r="K116" s="204"/>
    </row>
    <row r="117" spans="2:11" ht="15" customHeight="1">
      <c r="B117" s="215"/>
      <c r="C117" s="192" t="s">
        <v>57</v>
      </c>
      <c r="D117" s="192"/>
      <c r="E117" s="192"/>
      <c r="F117" s="213" t="s">
        <v>3583</v>
      </c>
      <c r="G117" s="192"/>
      <c r="H117" s="192" t="s">
        <v>3629</v>
      </c>
      <c r="I117" s="192" t="s">
        <v>3630</v>
      </c>
      <c r="J117" s="192"/>
      <c r="K117" s="204"/>
    </row>
    <row r="118" spans="2:11" ht="15" customHeight="1">
      <c r="B118" s="216"/>
      <c r="C118" s="222"/>
      <c r="D118" s="222"/>
      <c r="E118" s="222"/>
      <c r="F118" s="222"/>
      <c r="G118" s="222"/>
      <c r="H118" s="222"/>
      <c r="I118" s="222"/>
      <c r="J118" s="222"/>
      <c r="K118" s="218"/>
    </row>
    <row r="119" spans="2:11" ht="18.75" customHeight="1">
      <c r="B119" s="223"/>
      <c r="C119" s="224"/>
      <c r="D119" s="224"/>
      <c r="E119" s="224"/>
      <c r="F119" s="225"/>
      <c r="G119" s="224"/>
      <c r="H119" s="224"/>
      <c r="I119" s="224"/>
      <c r="J119" s="224"/>
      <c r="K119" s="223"/>
    </row>
    <row r="120" spans="2:11" ht="18.75" customHeight="1"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</row>
    <row r="121" spans="2:11" ht="7.5" customHeight="1">
      <c r="B121" s="226"/>
      <c r="C121" s="227"/>
      <c r="D121" s="227"/>
      <c r="E121" s="227"/>
      <c r="F121" s="227"/>
      <c r="G121" s="227"/>
      <c r="H121" s="227"/>
      <c r="I121" s="227"/>
      <c r="J121" s="227"/>
      <c r="K121" s="228"/>
    </row>
    <row r="122" spans="2:11" ht="45" customHeight="1">
      <c r="B122" s="229"/>
      <c r="C122" s="312" t="s">
        <v>3631</v>
      </c>
      <c r="D122" s="312"/>
      <c r="E122" s="312"/>
      <c r="F122" s="312"/>
      <c r="G122" s="312"/>
      <c r="H122" s="312"/>
      <c r="I122" s="312"/>
      <c r="J122" s="312"/>
      <c r="K122" s="230"/>
    </row>
    <row r="123" spans="2:11" ht="17.25" customHeight="1">
      <c r="B123" s="231"/>
      <c r="C123" s="205" t="s">
        <v>3577</v>
      </c>
      <c r="D123" s="205"/>
      <c r="E123" s="205"/>
      <c r="F123" s="205" t="s">
        <v>3578</v>
      </c>
      <c r="G123" s="206"/>
      <c r="H123" s="205" t="s">
        <v>54</v>
      </c>
      <c r="I123" s="205" t="s">
        <v>57</v>
      </c>
      <c r="J123" s="205" t="s">
        <v>3579</v>
      </c>
      <c r="K123" s="232"/>
    </row>
    <row r="124" spans="2:11" ht="17.25" customHeight="1">
      <c r="B124" s="231"/>
      <c r="C124" s="207" t="s">
        <v>3580</v>
      </c>
      <c r="D124" s="207"/>
      <c r="E124" s="207"/>
      <c r="F124" s="208" t="s">
        <v>3581</v>
      </c>
      <c r="G124" s="209"/>
      <c r="H124" s="207"/>
      <c r="I124" s="207"/>
      <c r="J124" s="207" t="s">
        <v>3582</v>
      </c>
      <c r="K124" s="232"/>
    </row>
    <row r="125" spans="2:11" ht="5.25" customHeight="1">
      <c r="B125" s="233"/>
      <c r="C125" s="210"/>
      <c r="D125" s="210"/>
      <c r="E125" s="210"/>
      <c r="F125" s="210"/>
      <c r="G125" s="234"/>
      <c r="H125" s="210"/>
      <c r="I125" s="210"/>
      <c r="J125" s="210"/>
      <c r="K125" s="235"/>
    </row>
    <row r="126" spans="2:11" ht="15" customHeight="1">
      <c r="B126" s="233"/>
      <c r="C126" s="192" t="s">
        <v>3586</v>
      </c>
      <c r="D126" s="212"/>
      <c r="E126" s="212"/>
      <c r="F126" s="213" t="s">
        <v>3583</v>
      </c>
      <c r="G126" s="192"/>
      <c r="H126" s="192" t="s">
        <v>3623</v>
      </c>
      <c r="I126" s="192" t="s">
        <v>3585</v>
      </c>
      <c r="J126" s="192">
        <v>120</v>
      </c>
      <c r="K126" s="236"/>
    </row>
    <row r="127" spans="2:11" ht="15" customHeight="1">
      <c r="B127" s="233"/>
      <c r="C127" s="192" t="s">
        <v>3632</v>
      </c>
      <c r="D127" s="192"/>
      <c r="E127" s="192"/>
      <c r="F127" s="213" t="s">
        <v>3583</v>
      </c>
      <c r="G127" s="192"/>
      <c r="H127" s="192" t="s">
        <v>3633</v>
      </c>
      <c r="I127" s="192" t="s">
        <v>3585</v>
      </c>
      <c r="J127" s="192" t="s">
        <v>3634</v>
      </c>
      <c r="K127" s="236"/>
    </row>
    <row r="128" spans="2:11" ht="15" customHeight="1">
      <c r="B128" s="233"/>
      <c r="C128" s="192" t="s">
        <v>85</v>
      </c>
      <c r="D128" s="192"/>
      <c r="E128" s="192"/>
      <c r="F128" s="213" t="s">
        <v>3583</v>
      </c>
      <c r="G128" s="192"/>
      <c r="H128" s="192" t="s">
        <v>3635</v>
      </c>
      <c r="I128" s="192" t="s">
        <v>3585</v>
      </c>
      <c r="J128" s="192" t="s">
        <v>3634</v>
      </c>
      <c r="K128" s="236"/>
    </row>
    <row r="129" spans="2:11" ht="15" customHeight="1">
      <c r="B129" s="233"/>
      <c r="C129" s="192" t="s">
        <v>3594</v>
      </c>
      <c r="D129" s="192"/>
      <c r="E129" s="192"/>
      <c r="F129" s="213" t="s">
        <v>3589</v>
      </c>
      <c r="G129" s="192"/>
      <c r="H129" s="192" t="s">
        <v>3595</v>
      </c>
      <c r="I129" s="192" t="s">
        <v>3585</v>
      </c>
      <c r="J129" s="192">
        <v>15</v>
      </c>
      <c r="K129" s="236"/>
    </row>
    <row r="130" spans="2:11" ht="15" customHeight="1">
      <c r="B130" s="233"/>
      <c r="C130" s="192" t="s">
        <v>3596</v>
      </c>
      <c r="D130" s="192"/>
      <c r="E130" s="192"/>
      <c r="F130" s="213" t="s">
        <v>3589</v>
      </c>
      <c r="G130" s="192"/>
      <c r="H130" s="192" t="s">
        <v>3597</v>
      </c>
      <c r="I130" s="192" t="s">
        <v>3585</v>
      </c>
      <c r="J130" s="192">
        <v>15</v>
      </c>
      <c r="K130" s="236"/>
    </row>
    <row r="131" spans="2:11" ht="15" customHeight="1">
      <c r="B131" s="233"/>
      <c r="C131" s="192" t="s">
        <v>3598</v>
      </c>
      <c r="D131" s="192"/>
      <c r="E131" s="192"/>
      <c r="F131" s="213" t="s">
        <v>3589</v>
      </c>
      <c r="G131" s="192"/>
      <c r="H131" s="192" t="s">
        <v>3599</v>
      </c>
      <c r="I131" s="192" t="s">
        <v>3585</v>
      </c>
      <c r="J131" s="192">
        <v>20</v>
      </c>
      <c r="K131" s="236"/>
    </row>
    <row r="132" spans="2:11" ht="15" customHeight="1">
      <c r="B132" s="233"/>
      <c r="C132" s="192" t="s">
        <v>3600</v>
      </c>
      <c r="D132" s="192"/>
      <c r="E132" s="192"/>
      <c r="F132" s="213" t="s">
        <v>3589</v>
      </c>
      <c r="G132" s="192"/>
      <c r="H132" s="192" t="s">
        <v>3601</v>
      </c>
      <c r="I132" s="192" t="s">
        <v>3585</v>
      </c>
      <c r="J132" s="192">
        <v>20</v>
      </c>
      <c r="K132" s="236"/>
    </row>
    <row r="133" spans="2:11" ht="15" customHeight="1">
      <c r="B133" s="233"/>
      <c r="C133" s="192" t="s">
        <v>3588</v>
      </c>
      <c r="D133" s="192"/>
      <c r="E133" s="192"/>
      <c r="F133" s="213" t="s">
        <v>3589</v>
      </c>
      <c r="G133" s="192"/>
      <c r="H133" s="192" t="s">
        <v>3623</v>
      </c>
      <c r="I133" s="192" t="s">
        <v>3585</v>
      </c>
      <c r="J133" s="192">
        <v>50</v>
      </c>
      <c r="K133" s="236"/>
    </row>
    <row r="134" spans="2:11" ht="15" customHeight="1">
      <c r="B134" s="233"/>
      <c r="C134" s="192" t="s">
        <v>3602</v>
      </c>
      <c r="D134" s="192"/>
      <c r="E134" s="192"/>
      <c r="F134" s="213" t="s">
        <v>3589</v>
      </c>
      <c r="G134" s="192"/>
      <c r="H134" s="192" t="s">
        <v>3623</v>
      </c>
      <c r="I134" s="192" t="s">
        <v>3585</v>
      </c>
      <c r="J134" s="192">
        <v>50</v>
      </c>
      <c r="K134" s="236"/>
    </row>
    <row r="135" spans="2:11" ht="15" customHeight="1">
      <c r="B135" s="233"/>
      <c r="C135" s="192" t="s">
        <v>3608</v>
      </c>
      <c r="D135" s="192"/>
      <c r="E135" s="192"/>
      <c r="F135" s="213" t="s">
        <v>3589</v>
      </c>
      <c r="G135" s="192"/>
      <c r="H135" s="192" t="s">
        <v>3623</v>
      </c>
      <c r="I135" s="192" t="s">
        <v>3585</v>
      </c>
      <c r="J135" s="192">
        <v>50</v>
      </c>
      <c r="K135" s="236"/>
    </row>
    <row r="136" spans="2:11" ht="15" customHeight="1">
      <c r="B136" s="233"/>
      <c r="C136" s="192" t="s">
        <v>3610</v>
      </c>
      <c r="D136" s="192"/>
      <c r="E136" s="192"/>
      <c r="F136" s="213" t="s">
        <v>3589</v>
      </c>
      <c r="G136" s="192"/>
      <c r="H136" s="192" t="s">
        <v>3623</v>
      </c>
      <c r="I136" s="192" t="s">
        <v>3585</v>
      </c>
      <c r="J136" s="192">
        <v>50</v>
      </c>
      <c r="K136" s="236"/>
    </row>
    <row r="137" spans="2:11" ht="15" customHeight="1">
      <c r="B137" s="233"/>
      <c r="C137" s="192" t="s">
        <v>3611</v>
      </c>
      <c r="D137" s="192"/>
      <c r="E137" s="192"/>
      <c r="F137" s="213" t="s">
        <v>3589</v>
      </c>
      <c r="G137" s="192"/>
      <c r="H137" s="192" t="s">
        <v>3636</v>
      </c>
      <c r="I137" s="192" t="s">
        <v>3585</v>
      </c>
      <c r="J137" s="192">
        <v>255</v>
      </c>
      <c r="K137" s="236"/>
    </row>
    <row r="138" spans="2:11" ht="15" customHeight="1">
      <c r="B138" s="233"/>
      <c r="C138" s="192" t="s">
        <v>3613</v>
      </c>
      <c r="D138" s="192"/>
      <c r="E138" s="192"/>
      <c r="F138" s="213" t="s">
        <v>3583</v>
      </c>
      <c r="G138" s="192"/>
      <c r="H138" s="192" t="s">
        <v>3637</v>
      </c>
      <c r="I138" s="192" t="s">
        <v>3615</v>
      </c>
      <c r="J138" s="192"/>
      <c r="K138" s="236"/>
    </row>
    <row r="139" spans="2:11" ht="15" customHeight="1">
      <c r="B139" s="233"/>
      <c r="C139" s="192" t="s">
        <v>3616</v>
      </c>
      <c r="D139" s="192"/>
      <c r="E139" s="192"/>
      <c r="F139" s="213" t="s">
        <v>3583</v>
      </c>
      <c r="G139" s="192"/>
      <c r="H139" s="192" t="s">
        <v>3638</v>
      </c>
      <c r="I139" s="192" t="s">
        <v>3618</v>
      </c>
      <c r="J139" s="192"/>
      <c r="K139" s="236"/>
    </row>
    <row r="140" spans="2:11" ht="15" customHeight="1">
      <c r="B140" s="233"/>
      <c r="C140" s="192" t="s">
        <v>3619</v>
      </c>
      <c r="D140" s="192"/>
      <c r="E140" s="192"/>
      <c r="F140" s="213" t="s">
        <v>3583</v>
      </c>
      <c r="G140" s="192"/>
      <c r="H140" s="192" t="s">
        <v>3619</v>
      </c>
      <c r="I140" s="192" t="s">
        <v>3618</v>
      </c>
      <c r="J140" s="192"/>
      <c r="K140" s="236"/>
    </row>
    <row r="141" spans="2:11" ht="15" customHeight="1">
      <c r="B141" s="233"/>
      <c r="C141" s="192" t="s">
        <v>38</v>
      </c>
      <c r="D141" s="192"/>
      <c r="E141" s="192"/>
      <c r="F141" s="213" t="s">
        <v>3583</v>
      </c>
      <c r="G141" s="192"/>
      <c r="H141" s="192" t="s">
        <v>3639</v>
      </c>
      <c r="I141" s="192" t="s">
        <v>3618</v>
      </c>
      <c r="J141" s="192"/>
      <c r="K141" s="236"/>
    </row>
    <row r="142" spans="2:11" ht="15" customHeight="1">
      <c r="B142" s="233"/>
      <c r="C142" s="192" t="s">
        <v>3640</v>
      </c>
      <c r="D142" s="192"/>
      <c r="E142" s="192"/>
      <c r="F142" s="213" t="s">
        <v>3583</v>
      </c>
      <c r="G142" s="192"/>
      <c r="H142" s="192" t="s">
        <v>3641</v>
      </c>
      <c r="I142" s="192" t="s">
        <v>3618</v>
      </c>
      <c r="J142" s="192"/>
      <c r="K142" s="236"/>
    </row>
    <row r="143" spans="2:11" ht="15" customHeight="1">
      <c r="B143" s="237"/>
      <c r="C143" s="238"/>
      <c r="D143" s="238"/>
      <c r="E143" s="238"/>
      <c r="F143" s="238"/>
      <c r="G143" s="238"/>
      <c r="H143" s="238"/>
      <c r="I143" s="238"/>
      <c r="J143" s="238"/>
      <c r="K143" s="239"/>
    </row>
    <row r="144" spans="2:11" ht="18.75" customHeight="1">
      <c r="B144" s="224"/>
      <c r="C144" s="224"/>
      <c r="D144" s="224"/>
      <c r="E144" s="224"/>
      <c r="F144" s="225"/>
      <c r="G144" s="224"/>
      <c r="H144" s="224"/>
      <c r="I144" s="224"/>
      <c r="J144" s="224"/>
      <c r="K144" s="224"/>
    </row>
    <row r="145" spans="2:11" ht="18.75" customHeight="1"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</row>
    <row r="146" spans="2:11" ht="7.5" customHeight="1">
      <c r="B146" s="200"/>
      <c r="C146" s="201"/>
      <c r="D146" s="201"/>
      <c r="E146" s="201"/>
      <c r="F146" s="201"/>
      <c r="G146" s="201"/>
      <c r="H146" s="201"/>
      <c r="I146" s="201"/>
      <c r="J146" s="201"/>
      <c r="K146" s="202"/>
    </row>
    <row r="147" spans="2:11" ht="45" customHeight="1">
      <c r="B147" s="203"/>
      <c r="C147" s="314" t="s">
        <v>3642</v>
      </c>
      <c r="D147" s="314"/>
      <c r="E147" s="314"/>
      <c r="F147" s="314"/>
      <c r="G147" s="314"/>
      <c r="H147" s="314"/>
      <c r="I147" s="314"/>
      <c r="J147" s="314"/>
      <c r="K147" s="204"/>
    </row>
    <row r="148" spans="2:11" ht="17.25" customHeight="1">
      <c r="B148" s="203"/>
      <c r="C148" s="205" t="s">
        <v>3577</v>
      </c>
      <c r="D148" s="205"/>
      <c r="E148" s="205"/>
      <c r="F148" s="205" t="s">
        <v>3578</v>
      </c>
      <c r="G148" s="206"/>
      <c r="H148" s="205" t="s">
        <v>54</v>
      </c>
      <c r="I148" s="205" t="s">
        <v>57</v>
      </c>
      <c r="J148" s="205" t="s">
        <v>3579</v>
      </c>
      <c r="K148" s="204"/>
    </row>
    <row r="149" spans="2:11" ht="17.25" customHeight="1">
      <c r="B149" s="203"/>
      <c r="C149" s="207" t="s">
        <v>3580</v>
      </c>
      <c r="D149" s="207"/>
      <c r="E149" s="207"/>
      <c r="F149" s="208" t="s">
        <v>3581</v>
      </c>
      <c r="G149" s="209"/>
      <c r="H149" s="207"/>
      <c r="I149" s="207"/>
      <c r="J149" s="207" t="s">
        <v>3582</v>
      </c>
      <c r="K149" s="204"/>
    </row>
    <row r="150" spans="2:11" ht="5.25" customHeight="1">
      <c r="B150" s="215"/>
      <c r="C150" s="210"/>
      <c r="D150" s="210"/>
      <c r="E150" s="210"/>
      <c r="F150" s="210"/>
      <c r="G150" s="211"/>
      <c r="H150" s="210"/>
      <c r="I150" s="210"/>
      <c r="J150" s="210"/>
      <c r="K150" s="236"/>
    </row>
    <row r="151" spans="2:11" ht="15" customHeight="1">
      <c r="B151" s="215"/>
      <c r="C151" s="240" t="s">
        <v>3586</v>
      </c>
      <c r="D151" s="192"/>
      <c r="E151" s="192"/>
      <c r="F151" s="241" t="s">
        <v>3583</v>
      </c>
      <c r="G151" s="192"/>
      <c r="H151" s="240" t="s">
        <v>3623</v>
      </c>
      <c r="I151" s="240" t="s">
        <v>3585</v>
      </c>
      <c r="J151" s="240">
        <v>120</v>
      </c>
      <c r="K151" s="236"/>
    </row>
    <row r="152" spans="2:11" ht="15" customHeight="1">
      <c r="B152" s="215"/>
      <c r="C152" s="240" t="s">
        <v>3632</v>
      </c>
      <c r="D152" s="192"/>
      <c r="E152" s="192"/>
      <c r="F152" s="241" t="s">
        <v>3583</v>
      </c>
      <c r="G152" s="192"/>
      <c r="H152" s="240" t="s">
        <v>3643</v>
      </c>
      <c r="I152" s="240" t="s">
        <v>3585</v>
      </c>
      <c r="J152" s="240" t="s">
        <v>3634</v>
      </c>
      <c r="K152" s="236"/>
    </row>
    <row r="153" spans="2:11" ht="15" customHeight="1">
      <c r="B153" s="215"/>
      <c r="C153" s="240" t="s">
        <v>85</v>
      </c>
      <c r="D153" s="192"/>
      <c r="E153" s="192"/>
      <c r="F153" s="241" t="s">
        <v>3583</v>
      </c>
      <c r="G153" s="192"/>
      <c r="H153" s="240" t="s">
        <v>3644</v>
      </c>
      <c r="I153" s="240" t="s">
        <v>3585</v>
      </c>
      <c r="J153" s="240" t="s">
        <v>3634</v>
      </c>
      <c r="K153" s="236"/>
    </row>
    <row r="154" spans="2:11" ht="15" customHeight="1">
      <c r="B154" s="215"/>
      <c r="C154" s="240" t="s">
        <v>3588</v>
      </c>
      <c r="D154" s="192"/>
      <c r="E154" s="192"/>
      <c r="F154" s="241" t="s">
        <v>3589</v>
      </c>
      <c r="G154" s="192"/>
      <c r="H154" s="240" t="s">
        <v>3623</v>
      </c>
      <c r="I154" s="240" t="s">
        <v>3585</v>
      </c>
      <c r="J154" s="240">
        <v>50</v>
      </c>
      <c r="K154" s="236"/>
    </row>
    <row r="155" spans="2:11" ht="15" customHeight="1">
      <c r="B155" s="215"/>
      <c r="C155" s="240" t="s">
        <v>3591</v>
      </c>
      <c r="D155" s="192"/>
      <c r="E155" s="192"/>
      <c r="F155" s="241" t="s">
        <v>3583</v>
      </c>
      <c r="G155" s="192"/>
      <c r="H155" s="240" t="s">
        <v>3623</v>
      </c>
      <c r="I155" s="240" t="s">
        <v>3593</v>
      </c>
      <c r="J155" s="240"/>
      <c r="K155" s="236"/>
    </row>
    <row r="156" spans="2:11" ht="15" customHeight="1">
      <c r="B156" s="215"/>
      <c r="C156" s="240" t="s">
        <v>3602</v>
      </c>
      <c r="D156" s="192"/>
      <c r="E156" s="192"/>
      <c r="F156" s="241" t="s">
        <v>3589</v>
      </c>
      <c r="G156" s="192"/>
      <c r="H156" s="240" t="s">
        <v>3623</v>
      </c>
      <c r="I156" s="240" t="s">
        <v>3585</v>
      </c>
      <c r="J156" s="240">
        <v>50</v>
      </c>
      <c r="K156" s="236"/>
    </row>
    <row r="157" spans="2:11" ht="15" customHeight="1">
      <c r="B157" s="215"/>
      <c r="C157" s="240" t="s">
        <v>3610</v>
      </c>
      <c r="D157" s="192"/>
      <c r="E157" s="192"/>
      <c r="F157" s="241" t="s">
        <v>3589</v>
      </c>
      <c r="G157" s="192"/>
      <c r="H157" s="240" t="s">
        <v>3623</v>
      </c>
      <c r="I157" s="240" t="s">
        <v>3585</v>
      </c>
      <c r="J157" s="240">
        <v>50</v>
      </c>
      <c r="K157" s="236"/>
    </row>
    <row r="158" spans="2:11" ht="15" customHeight="1">
      <c r="B158" s="215"/>
      <c r="C158" s="240" t="s">
        <v>3608</v>
      </c>
      <c r="D158" s="192"/>
      <c r="E158" s="192"/>
      <c r="F158" s="241" t="s">
        <v>3589</v>
      </c>
      <c r="G158" s="192"/>
      <c r="H158" s="240" t="s">
        <v>3623</v>
      </c>
      <c r="I158" s="240" t="s">
        <v>3585</v>
      </c>
      <c r="J158" s="240">
        <v>50</v>
      </c>
      <c r="K158" s="236"/>
    </row>
    <row r="159" spans="2:11" ht="15" customHeight="1">
      <c r="B159" s="215"/>
      <c r="C159" s="240" t="s">
        <v>165</v>
      </c>
      <c r="D159" s="192"/>
      <c r="E159" s="192"/>
      <c r="F159" s="241" t="s">
        <v>3583</v>
      </c>
      <c r="G159" s="192"/>
      <c r="H159" s="240" t="s">
        <v>3645</v>
      </c>
      <c r="I159" s="240" t="s">
        <v>3585</v>
      </c>
      <c r="J159" s="240" t="s">
        <v>3646</v>
      </c>
      <c r="K159" s="236"/>
    </row>
    <row r="160" spans="2:11" ht="15" customHeight="1">
      <c r="B160" s="215"/>
      <c r="C160" s="240" t="s">
        <v>3647</v>
      </c>
      <c r="D160" s="192"/>
      <c r="E160" s="192"/>
      <c r="F160" s="241" t="s">
        <v>3583</v>
      </c>
      <c r="G160" s="192"/>
      <c r="H160" s="240" t="s">
        <v>3648</v>
      </c>
      <c r="I160" s="240" t="s">
        <v>3618</v>
      </c>
      <c r="J160" s="240"/>
      <c r="K160" s="236"/>
    </row>
    <row r="161" spans="2:11" ht="15" customHeight="1">
      <c r="B161" s="242"/>
      <c r="C161" s="222"/>
      <c r="D161" s="222"/>
      <c r="E161" s="222"/>
      <c r="F161" s="222"/>
      <c r="G161" s="222"/>
      <c r="H161" s="222"/>
      <c r="I161" s="222"/>
      <c r="J161" s="222"/>
      <c r="K161" s="243"/>
    </row>
    <row r="162" spans="2:11" ht="18.75" customHeight="1">
      <c r="B162" s="224"/>
      <c r="C162" s="234"/>
      <c r="D162" s="234"/>
      <c r="E162" s="234"/>
      <c r="F162" s="244"/>
      <c r="G162" s="234"/>
      <c r="H162" s="234"/>
      <c r="I162" s="234"/>
      <c r="J162" s="234"/>
      <c r="K162" s="224"/>
    </row>
    <row r="163" spans="2:11" ht="18.75" customHeight="1"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</row>
    <row r="164" spans="2:11" ht="7.5" customHeight="1">
      <c r="B164" s="181"/>
      <c r="C164" s="182"/>
      <c r="D164" s="182"/>
      <c r="E164" s="182"/>
      <c r="F164" s="182"/>
      <c r="G164" s="182"/>
      <c r="H164" s="182"/>
      <c r="I164" s="182"/>
      <c r="J164" s="182"/>
      <c r="K164" s="183"/>
    </row>
    <row r="165" spans="2:11" ht="45" customHeight="1">
      <c r="B165" s="184"/>
      <c r="C165" s="312" t="s">
        <v>3649</v>
      </c>
      <c r="D165" s="312"/>
      <c r="E165" s="312"/>
      <c r="F165" s="312"/>
      <c r="G165" s="312"/>
      <c r="H165" s="312"/>
      <c r="I165" s="312"/>
      <c r="J165" s="312"/>
      <c r="K165" s="185"/>
    </row>
    <row r="166" spans="2:11" ht="17.25" customHeight="1">
      <c r="B166" s="184"/>
      <c r="C166" s="205" t="s">
        <v>3577</v>
      </c>
      <c r="D166" s="205"/>
      <c r="E166" s="205"/>
      <c r="F166" s="205" t="s">
        <v>3578</v>
      </c>
      <c r="G166" s="245"/>
      <c r="H166" s="246" t="s">
        <v>54</v>
      </c>
      <c r="I166" s="246" t="s">
        <v>57</v>
      </c>
      <c r="J166" s="205" t="s">
        <v>3579</v>
      </c>
      <c r="K166" s="185"/>
    </row>
    <row r="167" spans="2:11" ht="17.25" customHeight="1">
      <c r="B167" s="186"/>
      <c r="C167" s="207" t="s">
        <v>3580</v>
      </c>
      <c r="D167" s="207"/>
      <c r="E167" s="207"/>
      <c r="F167" s="208" t="s">
        <v>3581</v>
      </c>
      <c r="G167" s="247"/>
      <c r="H167" s="248"/>
      <c r="I167" s="248"/>
      <c r="J167" s="207" t="s">
        <v>3582</v>
      </c>
      <c r="K167" s="187"/>
    </row>
    <row r="168" spans="2:11" ht="5.25" customHeight="1">
      <c r="B168" s="215"/>
      <c r="C168" s="210"/>
      <c r="D168" s="210"/>
      <c r="E168" s="210"/>
      <c r="F168" s="210"/>
      <c r="G168" s="211"/>
      <c r="H168" s="210"/>
      <c r="I168" s="210"/>
      <c r="J168" s="210"/>
      <c r="K168" s="236"/>
    </row>
    <row r="169" spans="2:11" ht="15" customHeight="1">
      <c r="B169" s="215"/>
      <c r="C169" s="192" t="s">
        <v>3586</v>
      </c>
      <c r="D169" s="192"/>
      <c r="E169" s="192"/>
      <c r="F169" s="213" t="s">
        <v>3583</v>
      </c>
      <c r="G169" s="192"/>
      <c r="H169" s="192" t="s">
        <v>3623</v>
      </c>
      <c r="I169" s="192" t="s">
        <v>3585</v>
      </c>
      <c r="J169" s="192">
        <v>120</v>
      </c>
      <c r="K169" s="236"/>
    </row>
    <row r="170" spans="2:11" ht="15" customHeight="1">
      <c r="B170" s="215"/>
      <c r="C170" s="192" t="s">
        <v>3632</v>
      </c>
      <c r="D170" s="192"/>
      <c r="E170" s="192"/>
      <c r="F170" s="213" t="s">
        <v>3583</v>
      </c>
      <c r="G170" s="192"/>
      <c r="H170" s="192" t="s">
        <v>3633</v>
      </c>
      <c r="I170" s="192" t="s">
        <v>3585</v>
      </c>
      <c r="J170" s="192" t="s">
        <v>3634</v>
      </c>
      <c r="K170" s="236"/>
    </row>
    <row r="171" spans="2:11" ht="15" customHeight="1">
      <c r="B171" s="215"/>
      <c r="C171" s="192" t="s">
        <v>85</v>
      </c>
      <c r="D171" s="192"/>
      <c r="E171" s="192"/>
      <c r="F171" s="213" t="s">
        <v>3583</v>
      </c>
      <c r="G171" s="192"/>
      <c r="H171" s="192" t="s">
        <v>3650</v>
      </c>
      <c r="I171" s="192" t="s">
        <v>3585</v>
      </c>
      <c r="J171" s="192" t="s">
        <v>3634</v>
      </c>
      <c r="K171" s="236"/>
    </row>
    <row r="172" spans="2:11" ht="15" customHeight="1">
      <c r="B172" s="215"/>
      <c r="C172" s="192" t="s">
        <v>3588</v>
      </c>
      <c r="D172" s="192"/>
      <c r="E172" s="192"/>
      <c r="F172" s="213" t="s">
        <v>3589</v>
      </c>
      <c r="G172" s="192"/>
      <c r="H172" s="192" t="s">
        <v>3650</v>
      </c>
      <c r="I172" s="192" t="s">
        <v>3585</v>
      </c>
      <c r="J172" s="192">
        <v>50</v>
      </c>
      <c r="K172" s="236"/>
    </row>
    <row r="173" spans="2:11" ht="15" customHeight="1">
      <c r="B173" s="215"/>
      <c r="C173" s="192" t="s">
        <v>3591</v>
      </c>
      <c r="D173" s="192"/>
      <c r="E173" s="192"/>
      <c r="F173" s="213" t="s">
        <v>3583</v>
      </c>
      <c r="G173" s="192"/>
      <c r="H173" s="192" t="s">
        <v>3650</v>
      </c>
      <c r="I173" s="192" t="s">
        <v>3593</v>
      </c>
      <c r="J173" s="192"/>
      <c r="K173" s="236"/>
    </row>
    <row r="174" spans="2:11" ht="15" customHeight="1">
      <c r="B174" s="215"/>
      <c r="C174" s="192" t="s">
        <v>3602</v>
      </c>
      <c r="D174" s="192"/>
      <c r="E174" s="192"/>
      <c r="F174" s="213" t="s">
        <v>3589</v>
      </c>
      <c r="G174" s="192"/>
      <c r="H174" s="192" t="s">
        <v>3650</v>
      </c>
      <c r="I174" s="192" t="s">
        <v>3585</v>
      </c>
      <c r="J174" s="192">
        <v>50</v>
      </c>
      <c r="K174" s="236"/>
    </row>
    <row r="175" spans="2:11" ht="15" customHeight="1">
      <c r="B175" s="215"/>
      <c r="C175" s="192" t="s">
        <v>3610</v>
      </c>
      <c r="D175" s="192"/>
      <c r="E175" s="192"/>
      <c r="F175" s="213" t="s">
        <v>3589</v>
      </c>
      <c r="G175" s="192"/>
      <c r="H175" s="192" t="s">
        <v>3650</v>
      </c>
      <c r="I175" s="192" t="s">
        <v>3585</v>
      </c>
      <c r="J175" s="192">
        <v>50</v>
      </c>
      <c r="K175" s="236"/>
    </row>
    <row r="176" spans="2:11" ht="15" customHeight="1">
      <c r="B176" s="215"/>
      <c r="C176" s="192" t="s">
        <v>3608</v>
      </c>
      <c r="D176" s="192"/>
      <c r="E176" s="192"/>
      <c r="F176" s="213" t="s">
        <v>3589</v>
      </c>
      <c r="G176" s="192"/>
      <c r="H176" s="192" t="s">
        <v>3650</v>
      </c>
      <c r="I176" s="192" t="s">
        <v>3585</v>
      </c>
      <c r="J176" s="192">
        <v>50</v>
      </c>
      <c r="K176" s="236"/>
    </row>
    <row r="177" spans="2:11" ht="15" customHeight="1">
      <c r="B177" s="215"/>
      <c r="C177" s="192" t="s">
        <v>196</v>
      </c>
      <c r="D177" s="192"/>
      <c r="E177" s="192"/>
      <c r="F177" s="213" t="s">
        <v>3583</v>
      </c>
      <c r="G177" s="192"/>
      <c r="H177" s="192" t="s">
        <v>3651</v>
      </c>
      <c r="I177" s="192" t="s">
        <v>3652</v>
      </c>
      <c r="J177" s="192"/>
      <c r="K177" s="236"/>
    </row>
    <row r="178" spans="2:11" ht="15" customHeight="1">
      <c r="B178" s="215"/>
      <c r="C178" s="192" t="s">
        <v>57</v>
      </c>
      <c r="D178" s="192"/>
      <c r="E178" s="192"/>
      <c r="F178" s="213" t="s">
        <v>3583</v>
      </c>
      <c r="G178" s="192"/>
      <c r="H178" s="192" t="s">
        <v>3653</v>
      </c>
      <c r="I178" s="192" t="s">
        <v>3654</v>
      </c>
      <c r="J178" s="192">
        <v>1</v>
      </c>
      <c r="K178" s="236"/>
    </row>
    <row r="179" spans="2:11" ht="15" customHeight="1">
      <c r="B179" s="215"/>
      <c r="C179" s="192" t="s">
        <v>53</v>
      </c>
      <c r="D179" s="192"/>
      <c r="E179" s="192"/>
      <c r="F179" s="213" t="s">
        <v>3583</v>
      </c>
      <c r="G179" s="192"/>
      <c r="H179" s="192" t="s">
        <v>3655</v>
      </c>
      <c r="I179" s="192" t="s">
        <v>3585</v>
      </c>
      <c r="J179" s="192">
        <v>20</v>
      </c>
      <c r="K179" s="236"/>
    </row>
    <row r="180" spans="2:11" ht="15" customHeight="1">
      <c r="B180" s="215"/>
      <c r="C180" s="192" t="s">
        <v>54</v>
      </c>
      <c r="D180" s="192"/>
      <c r="E180" s="192"/>
      <c r="F180" s="213" t="s">
        <v>3583</v>
      </c>
      <c r="G180" s="192"/>
      <c r="H180" s="192" t="s">
        <v>3656</v>
      </c>
      <c r="I180" s="192" t="s">
        <v>3585</v>
      </c>
      <c r="J180" s="192">
        <v>255</v>
      </c>
      <c r="K180" s="236"/>
    </row>
    <row r="181" spans="2:11" ht="15" customHeight="1">
      <c r="B181" s="215"/>
      <c r="C181" s="192" t="s">
        <v>197</v>
      </c>
      <c r="D181" s="192"/>
      <c r="E181" s="192"/>
      <c r="F181" s="213" t="s">
        <v>3583</v>
      </c>
      <c r="G181" s="192"/>
      <c r="H181" s="192" t="s">
        <v>3547</v>
      </c>
      <c r="I181" s="192" t="s">
        <v>3585</v>
      </c>
      <c r="J181" s="192">
        <v>10</v>
      </c>
      <c r="K181" s="236"/>
    </row>
    <row r="182" spans="2:11" ht="15" customHeight="1">
      <c r="B182" s="215"/>
      <c r="C182" s="192" t="s">
        <v>198</v>
      </c>
      <c r="D182" s="192"/>
      <c r="E182" s="192"/>
      <c r="F182" s="213" t="s">
        <v>3583</v>
      </c>
      <c r="G182" s="192"/>
      <c r="H182" s="192" t="s">
        <v>3657</v>
      </c>
      <c r="I182" s="192" t="s">
        <v>3618</v>
      </c>
      <c r="J182" s="192"/>
      <c r="K182" s="236"/>
    </row>
    <row r="183" spans="2:11" ht="15" customHeight="1">
      <c r="B183" s="215"/>
      <c r="C183" s="192" t="s">
        <v>3658</v>
      </c>
      <c r="D183" s="192"/>
      <c r="E183" s="192"/>
      <c r="F183" s="213" t="s">
        <v>3583</v>
      </c>
      <c r="G183" s="192"/>
      <c r="H183" s="192" t="s">
        <v>3659</v>
      </c>
      <c r="I183" s="192" t="s">
        <v>3618</v>
      </c>
      <c r="J183" s="192"/>
      <c r="K183" s="236"/>
    </row>
    <row r="184" spans="2:11" ht="15" customHeight="1">
      <c r="B184" s="215"/>
      <c r="C184" s="192" t="s">
        <v>3647</v>
      </c>
      <c r="D184" s="192"/>
      <c r="E184" s="192"/>
      <c r="F184" s="213" t="s">
        <v>3583</v>
      </c>
      <c r="G184" s="192"/>
      <c r="H184" s="192" t="s">
        <v>3660</v>
      </c>
      <c r="I184" s="192" t="s">
        <v>3618</v>
      </c>
      <c r="J184" s="192"/>
      <c r="K184" s="236"/>
    </row>
    <row r="185" spans="2:11" ht="15" customHeight="1">
      <c r="B185" s="215"/>
      <c r="C185" s="192" t="s">
        <v>200</v>
      </c>
      <c r="D185" s="192"/>
      <c r="E185" s="192"/>
      <c r="F185" s="213" t="s">
        <v>3589</v>
      </c>
      <c r="G185" s="192"/>
      <c r="H185" s="192" t="s">
        <v>3661</v>
      </c>
      <c r="I185" s="192" t="s">
        <v>3585</v>
      </c>
      <c r="J185" s="192">
        <v>50</v>
      </c>
      <c r="K185" s="236"/>
    </row>
    <row r="186" spans="2:11" ht="15" customHeight="1">
      <c r="B186" s="215"/>
      <c r="C186" s="192" t="s">
        <v>3662</v>
      </c>
      <c r="D186" s="192"/>
      <c r="E186" s="192"/>
      <c r="F186" s="213" t="s">
        <v>3589</v>
      </c>
      <c r="G186" s="192"/>
      <c r="H186" s="192" t="s">
        <v>3663</v>
      </c>
      <c r="I186" s="192" t="s">
        <v>3664</v>
      </c>
      <c r="J186" s="192"/>
      <c r="K186" s="236"/>
    </row>
    <row r="187" spans="2:11" ht="15" customHeight="1">
      <c r="B187" s="215"/>
      <c r="C187" s="192" t="s">
        <v>3665</v>
      </c>
      <c r="D187" s="192"/>
      <c r="E187" s="192"/>
      <c r="F187" s="213" t="s">
        <v>3589</v>
      </c>
      <c r="G187" s="192"/>
      <c r="H187" s="192" t="s">
        <v>3666</v>
      </c>
      <c r="I187" s="192" t="s">
        <v>3664</v>
      </c>
      <c r="J187" s="192"/>
      <c r="K187" s="236"/>
    </row>
    <row r="188" spans="2:11" ht="15" customHeight="1">
      <c r="B188" s="215"/>
      <c r="C188" s="192" t="s">
        <v>3667</v>
      </c>
      <c r="D188" s="192"/>
      <c r="E188" s="192"/>
      <c r="F188" s="213" t="s">
        <v>3589</v>
      </c>
      <c r="G188" s="192"/>
      <c r="H188" s="192" t="s">
        <v>3668</v>
      </c>
      <c r="I188" s="192" t="s">
        <v>3664</v>
      </c>
      <c r="J188" s="192"/>
      <c r="K188" s="236"/>
    </row>
    <row r="189" spans="2:11" ht="15" customHeight="1">
      <c r="B189" s="215"/>
      <c r="C189" s="249" t="s">
        <v>3669</v>
      </c>
      <c r="D189" s="192"/>
      <c r="E189" s="192"/>
      <c r="F189" s="213" t="s">
        <v>3589</v>
      </c>
      <c r="G189" s="192"/>
      <c r="H189" s="192" t="s">
        <v>3670</v>
      </c>
      <c r="I189" s="192" t="s">
        <v>3671</v>
      </c>
      <c r="J189" s="250" t="s">
        <v>3672</v>
      </c>
      <c r="K189" s="236"/>
    </row>
    <row r="190" spans="2:11" ht="15" customHeight="1">
      <c r="B190" s="251"/>
      <c r="C190" s="252" t="s">
        <v>3673</v>
      </c>
      <c r="D190" s="253"/>
      <c r="E190" s="253"/>
      <c r="F190" s="254" t="s">
        <v>3589</v>
      </c>
      <c r="G190" s="253"/>
      <c r="H190" s="253" t="s">
        <v>3674</v>
      </c>
      <c r="I190" s="253" t="s">
        <v>3671</v>
      </c>
      <c r="J190" s="255" t="s">
        <v>3672</v>
      </c>
      <c r="K190" s="256"/>
    </row>
    <row r="191" spans="2:11" ht="15" customHeight="1">
      <c r="B191" s="215"/>
      <c r="C191" s="249" t="s">
        <v>42</v>
      </c>
      <c r="D191" s="192"/>
      <c r="E191" s="192"/>
      <c r="F191" s="213" t="s">
        <v>3583</v>
      </c>
      <c r="G191" s="192"/>
      <c r="H191" s="189" t="s">
        <v>3675</v>
      </c>
      <c r="I191" s="192" t="s">
        <v>3676</v>
      </c>
      <c r="J191" s="192"/>
      <c r="K191" s="236"/>
    </row>
    <row r="192" spans="2:11" ht="15" customHeight="1">
      <c r="B192" s="215"/>
      <c r="C192" s="249" t="s">
        <v>3677</v>
      </c>
      <c r="D192" s="192"/>
      <c r="E192" s="192"/>
      <c r="F192" s="213" t="s">
        <v>3583</v>
      </c>
      <c r="G192" s="192"/>
      <c r="H192" s="192" t="s">
        <v>3678</v>
      </c>
      <c r="I192" s="192" t="s">
        <v>3618</v>
      </c>
      <c r="J192" s="192"/>
      <c r="K192" s="236"/>
    </row>
    <row r="193" spans="2:11" ht="15" customHeight="1">
      <c r="B193" s="215"/>
      <c r="C193" s="249" t="s">
        <v>3679</v>
      </c>
      <c r="D193" s="192"/>
      <c r="E193" s="192"/>
      <c r="F193" s="213" t="s">
        <v>3583</v>
      </c>
      <c r="G193" s="192"/>
      <c r="H193" s="192" t="s">
        <v>3680</v>
      </c>
      <c r="I193" s="192" t="s">
        <v>3618</v>
      </c>
      <c r="J193" s="192"/>
      <c r="K193" s="236"/>
    </row>
    <row r="194" spans="2:11" ht="15" customHeight="1">
      <c r="B194" s="215"/>
      <c r="C194" s="249" t="s">
        <v>3681</v>
      </c>
      <c r="D194" s="192"/>
      <c r="E194" s="192"/>
      <c r="F194" s="213" t="s">
        <v>3589</v>
      </c>
      <c r="G194" s="192"/>
      <c r="H194" s="192" t="s">
        <v>3682</v>
      </c>
      <c r="I194" s="192" t="s">
        <v>3618</v>
      </c>
      <c r="J194" s="192"/>
      <c r="K194" s="236"/>
    </row>
    <row r="195" spans="2:11" ht="15" customHeight="1">
      <c r="B195" s="242"/>
      <c r="C195" s="257"/>
      <c r="D195" s="222"/>
      <c r="E195" s="222"/>
      <c r="F195" s="222"/>
      <c r="G195" s="222"/>
      <c r="H195" s="222"/>
      <c r="I195" s="222"/>
      <c r="J195" s="222"/>
      <c r="K195" s="243"/>
    </row>
    <row r="196" spans="2:11" ht="18.75" customHeight="1">
      <c r="B196" s="224"/>
      <c r="C196" s="234"/>
      <c r="D196" s="234"/>
      <c r="E196" s="234"/>
      <c r="F196" s="244"/>
      <c r="G196" s="234"/>
      <c r="H196" s="234"/>
      <c r="I196" s="234"/>
      <c r="J196" s="234"/>
      <c r="K196" s="224"/>
    </row>
    <row r="197" spans="2:11" ht="18.75" customHeight="1">
      <c r="B197" s="224"/>
      <c r="C197" s="234"/>
      <c r="D197" s="234"/>
      <c r="E197" s="234"/>
      <c r="F197" s="244"/>
      <c r="G197" s="234"/>
      <c r="H197" s="234"/>
      <c r="I197" s="234"/>
      <c r="J197" s="234"/>
      <c r="K197" s="224"/>
    </row>
    <row r="198" spans="2:11" ht="18.75" customHeight="1"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</row>
    <row r="199" spans="2:11" ht="12">
      <c r="B199" s="181"/>
      <c r="C199" s="182"/>
      <c r="D199" s="182"/>
      <c r="E199" s="182"/>
      <c r="F199" s="182"/>
      <c r="G199" s="182"/>
      <c r="H199" s="182"/>
      <c r="I199" s="182"/>
      <c r="J199" s="182"/>
      <c r="K199" s="183"/>
    </row>
    <row r="200" spans="2:11" ht="22.2">
      <c r="B200" s="184"/>
      <c r="C200" s="312" t="s">
        <v>3683</v>
      </c>
      <c r="D200" s="312"/>
      <c r="E200" s="312"/>
      <c r="F200" s="312"/>
      <c r="G200" s="312"/>
      <c r="H200" s="312"/>
      <c r="I200" s="312"/>
      <c r="J200" s="312"/>
      <c r="K200" s="185"/>
    </row>
    <row r="201" spans="2:11" ht="25.5" customHeight="1">
      <c r="B201" s="184"/>
      <c r="C201" s="258" t="s">
        <v>3684</v>
      </c>
      <c r="D201" s="258"/>
      <c r="E201" s="258"/>
      <c r="F201" s="258" t="s">
        <v>3685</v>
      </c>
      <c r="G201" s="259"/>
      <c r="H201" s="315" t="s">
        <v>3686</v>
      </c>
      <c r="I201" s="315"/>
      <c r="J201" s="315"/>
      <c r="K201" s="185"/>
    </row>
    <row r="202" spans="2:11" ht="5.25" customHeight="1">
      <c r="B202" s="215"/>
      <c r="C202" s="210"/>
      <c r="D202" s="210"/>
      <c r="E202" s="210"/>
      <c r="F202" s="210"/>
      <c r="G202" s="234"/>
      <c r="H202" s="210"/>
      <c r="I202" s="210"/>
      <c r="J202" s="210"/>
      <c r="K202" s="236"/>
    </row>
    <row r="203" spans="2:11" ht="15" customHeight="1">
      <c r="B203" s="215"/>
      <c r="C203" s="192" t="s">
        <v>3676</v>
      </c>
      <c r="D203" s="192"/>
      <c r="E203" s="192"/>
      <c r="F203" s="213" t="s">
        <v>43</v>
      </c>
      <c r="G203" s="192"/>
      <c r="H203" s="316" t="s">
        <v>3687</v>
      </c>
      <c r="I203" s="316"/>
      <c r="J203" s="316"/>
      <c r="K203" s="236"/>
    </row>
    <row r="204" spans="2:11" ht="15" customHeight="1">
      <c r="B204" s="215"/>
      <c r="C204" s="192"/>
      <c r="D204" s="192"/>
      <c r="E204" s="192"/>
      <c r="F204" s="213" t="s">
        <v>44</v>
      </c>
      <c r="G204" s="192"/>
      <c r="H204" s="316" t="s">
        <v>3688</v>
      </c>
      <c r="I204" s="316"/>
      <c r="J204" s="316"/>
      <c r="K204" s="236"/>
    </row>
    <row r="205" spans="2:11" ht="15" customHeight="1">
      <c r="B205" s="215"/>
      <c r="C205" s="192"/>
      <c r="D205" s="192"/>
      <c r="E205" s="192"/>
      <c r="F205" s="213" t="s">
        <v>47</v>
      </c>
      <c r="G205" s="192"/>
      <c r="H205" s="316" t="s">
        <v>3689</v>
      </c>
      <c r="I205" s="316"/>
      <c r="J205" s="316"/>
      <c r="K205" s="236"/>
    </row>
    <row r="206" spans="2:11" ht="15" customHeight="1">
      <c r="B206" s="215"/>
      <c r="C206" s="192"/>
      <c r="D206" s="192"/>
      <c r="E206" s="192"/>
      <c r="F206" s="213" t="s">
        <v>45</v>
      </c>
      <c r="G206" s="192"/>
      <c r="H206" s="316" t="s">
        <v>3690</v>
      </c>
      <c r="I206" s="316"/>
      <c r="J206" s="316"/>
      <c r="K206" s="236"/>
    </row>
    <row r="207" spans="2:11" ht="15" customHeight="1">
      <c r="B207" s="215"/>
      <c r="C207" s="192"/>
      <c r="D207" s="192"/>
      <c r="E207" s="192"/>
      <c r="F207" s="213" t="s">
        <v>46</v>
      </c>
      <c r="G207" s="192"/>
      <c r="H207" s="316" t="s">
        <v>3691</v>
      </c>
      <c r="I207" s="316"/>
      <c r="J207" s="316"/>
      <c r="K207" s="236"/>
    </row>
    <row r="208" spans="2:11" ht="15" customHeight="1">
      <c r="B208" s="215"/>
      <c r="C208" s="192"/>
      <c r="D208" s="192"/>
      <c r="E208" s="192"/>
      <c r="F208" s="213"/>
      <c r="G208" s="192"/>
      <c r="H208" s="192"/>
      <c r="I208" s="192"/>
      <c r="J208" s="192"/>
      <c r="K208" s="236"/>
    </row>
    <row r="209" spans="2:11" ht="15" customHeight="1">
      <c r="B209" s="215"/>
      <c r="C209" s="192" t="s">
        <v>3630</v>
      </c>
      <c r="D209" s="192"/>
      <c r="E209" s="192"/>
      <c r="F209" s="213" t="s">
        <v>78</v>
      </c>
      <c r="G209" s="192"/>
      <c r="H209" s="316" t="s">
        <v>3692</v>
      </c>
      <c r="I209" s="316"/>
      <c r="J209" s="316"/>
      <c r="K209" s="236"/>
    </row>
    <row r="210" spans="2:11" ht="15" customHeight="1">
      <c r="B210" s="215"/>
      <c r="C210" s="192"/>
      <c r="D210" s="192"/>
      <c r="E210" s="192"/>
      <c r="F210" s="213" t="s">
        <v>3526</v>
      </c>
      <c r="G210" s="192"/>
      <c r="H210" s="316" t="s">
        <v>3527</v>
      </c>
      <c r="I210" s="316"/>
      <c r="J210" s="316"/>
      <c r="K210" s="236"/>
    </row>
    <row r="211" spans="2:11" ht="15" customHeight="1">
      <c r="B211" s="215"/>
      <c r="C211" s="192"/>
      <c r="D211" s="192"/>
      <c r="E211" s="192"/>
      <c r="F211" s="213" t="s">
        <v>3524</v>
      </c>
      <c r="G211" s="192"/>
      <c r="H211" s="316" t="s">
        <v>3693</v>
      </c>
      <c r="I211" s="316"/>
      <c r="J211" s="316"/>
      <c r="K211" s="236"/>
    </row>
    <row r="212" spans="2:11" ht="15" customHeight="1">
      <c r="B212" s="260"/>
      <c r="C212" s="192"/>
      <c r="D212" s="192"/>
      <c r="E212" s="192"/>
      <c r="F212" s="213" t="s">
        <v>3528</v>
      </c>
      <c r="G212" s="249"/>
      <c r="H212" s="317" t="s">
        <v>3529</v>
      </c>
      <c r="I212" s="317"/>
      <c r="J212" s="317"/>
      <c r="K212" s="261"/>
    </row>
    <row r="213" spans="2:11" ht="15" customHeight="1">
      <c r="B213" s="260"/>
      <c r="C213" s="192"/>
      <c r="D213" s="192"/>
      <c r="E213" s="192"/>
      <c r="F213" s="213" t="s">
        <v>3530</v>
      </c>
      <c r="G213" s="249"/>
      <c r="H213" s="317" t="s">
        <v>3694</v>
      </c>
      <c r="I213" s="317"/>
      <c r="J213" s="317"/>
      <c r="K213" s="261"/>
    </row>
    <row r="214" spans="2:11" ht="15" customHeight="1">
      <c r="B214" s="260"/>
      <c r="C214" s="192"/>
      <c r="D214" s="192"/>
      <c r="E214" s="192"/>
      <c r="F214" s="213"/>
      <c r="G214" s="249"/>
      <c r="H214" s="240"/>
      <c r="I214" s="240"/>
      <c r="J214" s="240"/>
      <c r="K214" s="261"/>
    </row>
    <row r="215" spans="2:11" ht="15" customHeight="1">
      <c r="B215" s="260"/>
      <c r="C215" s="192" t="s">
        <v>3654</v>
      </c>
      <c r="D215" s="192"/>
      <c r="E215" s="192"/>
      <c r="F215" s="213">
        <v>1</v>
      </c>
      <c r="G215" s="249"/>
      <c r="H215" s="317" t="s">
        <v>3695</v>
      </c>
      <c r="I215" s="317"/>
      <c r="J215" s="317"/>
      <c r="K215" s="261"/>
    </row>
    <row r="216" spans="2:11" ht="15" customHeight="1">
      <c r="B216" s="260"/>
      <c r="C216" s="192"/>
      <c r="D216" s="192"/>
      <c r="E216" s="192"/>
      <c r="F216" s="213">
        <v>2</v>
      </c>
      <c r="G216" s="249"/>
      <c r="H216" s="317" t="s">
        <v>3696</v>
      </c>
      <c r="I216" s="317"/>
      <c r="J216" s="317"/>
      <c r="K216" s="261"/>
    </row>
    <row r="217" spans="2:11" ht="15" customHeight="1">
      <c r="B217" s="260"/>
      <c r="C217" s="192"/>
      <c r="D217" s="192"/>
      <c r="E217" s="192"/>
      <c r="F217" s="213">
        <v>3</v>
      </c>
      <c r="G217" s="249"/>
      <c r="H217" s="317" t="s">
        <v>3697</v>
      </c>
      <c r="I217" s="317"/>
      <c r="J217" s="317"/>
      <c r="K217" s="261"/>
    </row>
    <row r="218" spans="2:11" ht="15" customHeight="1">
      <c r="B218" s="260"/>
      <c r="C218" s="192"/>
      <c r="D218" s="192"/>
      <c r="E218" s="192"/>
      <c r="F218" s="213">
        <v>4</v>
      </c>
      <c r="G218" s="249"/>
      <c r="H218" s="317" t="s">
        <v>3698</v>
      </c>
      <c r="I218" s="317"/>
      <c r="J218" s="317"/>
      <c r="K218" s="261"/>
    </row>
    <row r="219" spans="2:11" ht="12.75" customHeight="1">
      <c r="B219" s="262"/>
      <c r="C219" s="263"/>
      <c r="D219" s="263"/>
      <c r="E219" s="263"/>
      <c r="F219" s="263"/>
      <c r="G219" s="263"/>
      <c r="H219" s="263"/>
      <c r="I219" s="263"/>
      <c r="J219" s="263"/>
      <c r="K219" s="26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89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161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1424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ROUND(J87,2)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ROUND((SUM(BE87:BE132)),2)</f>
        <v>0</v>
      </c>
      <c r="I35" s="92">
        <v>0.21</v>
      </c>
      <c r="J35" s="82">
        <f>ROUND(((SUM(BE87:BE132))*I35),2)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ROUND((SUM(BF87:BF132)),2)</f>
        <v>0</v>
      </c>
      <c r="I36" s="92">
        <v>0.12</v>
      </c>
      <c r="J36" s="82">
        <f>ROUND(((SUM(BF87:BF132))*I36),2)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ROUND((SUM(BG87:BG132)),2)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ROUND((SUM(BH87:BH132)),2)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ROUND((SUM(BI87:BI132)),2)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161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01b - VZT 1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J87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175</v>
      </c>
      <c r="E64" s="104"/>
      <c r="F64" s="104"/>
      <c r="G64" s="104"/>
      <c r="H64" s="104"/>
      <c r="I64" s="104"/>
      <c r="J64" s="105">
        <f>J88</f>
        <v>0</v>
      </c>
      <c r="L64" s="102"/>
    </row>
    <row r="65" spans="2:12" s="9" customFormat="1" ht="19.95" customHeight="1">
      <c r="B65" s="106"/>
      <c r="D65" s="107" t="s">
        <v>1425</v>
      </c>
      <c r="E65" s="108"/>
      <c r="F65" s="108"/>
      <c r="G65" s="108"/>
      <c r="H65" s="108"/>
      <c r="I65" s="108"/>
      <c r="J65" s="109">
        <f>J89</f>
        <v>0</v>
      </c>
      <c r="L65" s="106"/>
    </row>
    <row r="66" spans="2:12" s="1" customFormat="1" ht="21.75" customHeight="1">
      <c r="B66" s="31"/>
      <c r="L66" s="31"/>
    </row>
    <row r="67" spans="2:12" s="1" customFormat="1" ht="6.9" customHeigh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1"/>
    </row>
    <row r="71" spans="2:12" s="1" customFormat="1" ht="6.9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1"/>
    </row>
    <row r="72" spans="2:12" s="1" customFormat="1" ht="24.9" customHeight="1">
      <c r="B72" s="31"/>
      <c r="C72" s="20" t="s">
        <v>195</v>
      </c>
      <c r="L72" s="31"/>
    </row>
    <row r="73" spans="2:12" s="1" customFormat="1" ht="6.9" customHeight="1">
      <c r="B73" s="31"/>
      <c r="L73" s="31"/>
    </row>
    <row r="74" spans="2:12" s="1" customFormat="1" ht="12" customHeight="1">
      <c r="B74" s="31"/>
      <c r="C74" s="26" t="s">
        <v>16</v>
      </c>
      <c r="L74" s="31"/>
    </row>
    <row r="75" spans="2:12" s="1" customFormat="1" ht="16.5" customHeight="1">
      <c r="B75" s="31"/>
      <c r="E75" s="306" t="str">
        <f>E7</f>
        <v>Multifunkční centrum při ZŠ Gen. Svobody Arnultovice rev.1</v>
      </c>
      <c r="F75" s="307"/>
      <c r="G75" s="307"/>
      <c r="H75" s="307"/>
      <c r="L75" s="31"/>
    </row>
    <row r="76" spans="2:12" ht="12" customHeight="1">
      <c r="B76" s="19"/>
      <c r="C76" s="26" t="s">
        <v>160</v>
      </c>
      <c r="L76" s="19"/>
    </row>
    <row r="77" spans="2:12" s="1" customFormat="1" ht="16.5" customHeight="1">
      <c r="B77" s="31"/>
      <c r="E77" s="306" t="s">
        <v>161</v>
      </c>
      <c r="F77" s="308"/>
      <c r="G77" s="308"/>
      <c r="H77" s="308"/>
      <c r="L77" s="31"/>
    </row>
    <row r="78" spans="2:12" s="1" customFormat="1" ht="12" customHeight="1">
      <c r="B78" s="31"/>
      <c r="C78" s="26" t="s">
        <v>162</v>
      </c>
      <c r="L78" s="31"/>
    </row>
    <row r="79" spans="2:12" s="1" customFormat="1" ht="16.5" customHeight="1">
      <c r="B79" s="31"/>
      <c r="E79" s="272" t="str">
        <f>E11</f>
        <v>01b - VZT 1</v>
      </c>
      <c r="F79" s="308"/>
      <c r="G79" s="308"/>
      <c r="H79" s="308"/>
      <c r="L79" s="31"/>
    </row>
    <row r="80" spans="2:12" s="1" customFormat="1" ht="6.9" customHeight="1">
      <c r="B80" s="31"/>
      <c r="L80" s="31"/>
    </row>
    <row r="81" spans="2:12" s="1" customFormat="1" ht="12" customHeight="1">
      <c r="B81" s="31"/>
      <c r="C81" s="26" t="s">
        <v>21</v>
      </c>
      <c r="F81" s="24" t="str">
        <f>F14</f>
        <v>Nový Bor</v>
      </c>
      <c r="I81" s="26" t="s">
        <v>23</v>
      </c>
      <c r="J81" s="48" t="str">
        <f>IF(J14="","",J14)</f>
        <v>22. 12. 2023</v>
      </c>
      <c r="L81" s="31"/>
    </row>
    <row r="82" spans="2:12" s="1" customFormat="1" ht="6.9" customHeight="1">
      <c r="B82" s="31"/>
      <c r="L82" s="31"/>
    </row>
    <row r="83" spans="2:12" s="1" customFormat="1" ht="15.15" customHeight="1">
      <c r="B83" s="31"/>
      <c r="C83" s="26" t="s">
        <v>25</v>
      </c>
      <c r="F83" s="24" t="str">
        <f>E17</f>
        <v>Město Nový Bor</v>
      </c>
      <c r="I83" s="26" t="s">
        <v>31</v>
      </c>
      <c r="J83" s="29" t="str">
        <f>E23</f>
        <v>R. Voce</v>
      </c>
      <c r="L83" s="31"/>
    </row>
    <row r="84" spans="2:12" s="1" customFormat="1" ht="15.15" customHeight="1">
      <c r="B84" s="31"/>
      <c r="C84" s="26" t="s">
        <v>29</v>
      </c>
      <c r="F84" s="24" t="str">
        <f>IF(E20="","",E20)</f>
        <v>Vyplň údaj</v>
      </c>
      <c r="I84" s="26" t="s">
        <v>34</v>
      </c>
      <c r="J84" s="29" t="str">
        <f>E26</f>
        <v>J. Nešněra</v>
      </c>
      <c r="L84" s="31"/>
    </row>
    <row r="85" spans="2:12" s="1" customFormat="1" ht="10.35" customHeight="1">
      <c r="B85" s="31"/>
      <c r="L85" s="31"/>
    </row>
    <row r="86" spans="2:20" s="10" customFormat="1" ht="29.25" customHeight="1">
      <c r="B86" s="110"/>
      <c r="C86" s="111" t="s">
        <v>196</v>
      </c>
      <c r="D86" s="112" t="s">
        <v>57</v>
      </c>
      <c r="E86" s="112" t="s">
        <v>53</v>
      </c>
      <c r="F86" s="112" t="s">
        <v>54</v>
      </c>
      <c r="G86" s="112" t="s">
        <v>197</v>
      </c>
      <c r="H86" s="112" t="s">
        <v>198</v>
      </c>
      <c r="I86" s="112" t="s">
        <v>199</v>
      </c>
      <c r="J86" s="112" t="s">
        <v>166</v>
      </c>
      <c r="K86" s="113" t="s">
        <v>200</v>
      </c>
      <c r="L86" s="110"/>
      <c r="M86" s="55" t="s">
        <v>19</v>
      </c>
      <c r="N86" s="56" t="s">
        <v>42</v>
      </c>
      <c r="O86" s="56" t="s">
        <v>201</v>
      </c>
      <c r="P86" s="56" t="s">
        <v>202</v>
      </c>
      <c r="Q86" s="56" t="s">
        <v>203</v>
      </c>
      <c r="R86" s="56" t="s">
        <v>204</v>
      </c>
      <c r="S86" s="56" t="s">
        <v>205</v>
      </c>
      <c r="T86" s="57" t="s">
        <v>206</v>
      </c>
    </row>
    <row r="87" spans="2:63" s="1" customFormat="1" ht="22.8" customHeight="1">
      <c r="B87" s="31"/>
      <c r="C87" s="60" t="s">
        <v>207</v>
      </c>
      <c r="J87" s="114">
        <f>BK87</f>
        <v>0</v>
      </c>
      <c r="L87" s="31"/>
      <c r="M87" s="58"/>
      <c r="N87" s="49"/>
      <c r="O87" s="49"/>
      <c r="P87" s="115">
        <f>P88</f>
        <v>0</v>
      </c>
      <c r="Q87" s="49"/>
      <c r="R87" s="115">
        <f>R88</f>
        <v>0.06407</v>
      </c>
      <c r="S87" s="49"/>
      <c r="T87" s="116">
        <f>T88</f>
        <v>0.01788</v>
      </c>
      <c r="AT87" s="16" t="s">
        <v>71</v>
      </c>
      <c r="AU87" s="16" t="s">
        <v>167</v>
      </c>
      <c r="BK87" s="117">
        <f>BK88</f>
        <v>0</v>
      </c>
    </row>
    <row r="88" spans="2:63" s="11" customFormat="1" ht="25.95" customHeight="1">
      <c r="B88" s="118"/>
      <c r="D88" s="119" t="s">
        <v>71</v>
      </c>
      <c r="E88" s="120" t="s">
        <v>391</v>
      </c>
      <c r="F88" s="120" t="s">
        <v>392</v>
      </c>
      <c r="I88" s="121"/>
      <c r="J88" s="122">
        <f>BK88</f>
        <v>0</v>
      </c>
      <c r="L88" s="118"/>
      <c r="M88" s="123"/>
      <c r="P88" s="124">
        <f>P89</f>
        <v>0</v>
      </c>
      <c r="R88" s="124">
        <f>R89</f>
        <v>0.06407</v>
      </c>
      <c r="T88" s="125">
        <f>T89</f>
        <v>0.01788</v>
      </c>
      <c r="AR88" s="119" t="s">
        <v>81</v>
      </c>
      <c r="AT88" s="126" t="s">
        <v>71</v>
      </c>
      <c r="AU88" s="126" t="s">
        <v>72</v>
      </c>
      <c r="AY88" s="119" t="s">
        <v>210</v>
      </c>
      <c r="BK88" s="127">
        <f>BK89</f>
        <v>0</v>
      </c>
    </row>
    <row r="89" spans="2:63" s="11" customFormat="1" ht="22.8" customHeight="1">
      <c r="B89" s="118"/>
      <c r="D89" s="119" t="s">
        <v>71</v>
      </c>
      <c r="E89" s="128" t="s">
        <v>1426</v>
      </c>
      <c r="F89" s="128" t="s">
        <v>1427</v>
      </c>
      <c r="I89" s="121"/>
      <c r="J89" s="129">
        <f>BK89</f>
        <v>0</v>
      </c>
      <c r="L89" s="118"/>
      <c r="M89" s="123"/>
      <c r="P89" s="124">
        <f>SUM(P90:P132)</f>
        <v>0</v>
      </c>
      <c r="R89" s="124">
        <f>SUM(R90:R132)</f>
        <v>0.06407</v>
      </c>
      <c r="T89" s="125">
        <f>SUM(T90:T132)</f>
        <v>0.01788</v>
      </c>
      <c r="AR89" s="119" t="s">
        <v>81</v>
      </c>
      <c r="AT89" s="126" t="s">
        <v>71</v>
      </c>
      <c r="AU89" s="126" t="s">
        <v>79</v>
      </c>
      <c r="AY89" s="119" t="s">
        <v>210</v>
      </c>
      <c r="BK89" s="127">
        <f>SUM(BK90:BK132)</f>
        <v>0</v>
      </c>
    </row>
    <row r="90" spans="2:65" s="1" customFormat="1" ht="33" customHeight="1">
      <c r="B90" s="31"/>
      <c r="C90" s="130" t="s">
        <v>79</v>
      </c>
      <c r="D90" s="130" t="s">
        <v>212</v>
      </c>
      <c r="E90" s="131" t="s">
        <v>1428</v>
      </c>
      <c r="F90" s="132" t="s">
        <v>1429</v>
      </c>
      <c r="G90" s="133" t="s">
        <v>297</v>
      </c>
      <c r="H90" s="134">
        <v>4</v>
      </c>
      <c r="I90" s="135"/>
      <c r="J90" s="136">
        <f>ROUND(I90*H90,2)</f>
        <v>0</v>
      </c>
      <c r="K90" s="132" t="s">
        <v>216</v>
      </c>
      <c r="L90" s="31"/>
      <c r="M90" s="137" t="s">
        <v>19</v>
      </c>
      <c r="N90" s="138" t="s">
        <v>43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41" t="s">
        <v>311</v>
      </c>
      <c r="AT90" s="141" t="s">
        <v>212</v>
      </c>
      <c r="AU90" s="141" t="s">
        <v>81</v>
      </c>
      <c r="AY90" s="16" t="s">
        <v>210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79</v>
      </c>
      <c r="BK90" s="142">
        <f>ROUND(I90*H90,2)</f>
        <v>0</v>
      </c>
      <c r="BL90" s="16" t="s">
        <v>311</v>
      </c>
      <c r="BM90" s="141" t="s">
        <v>1430</v>
      </c>
    </row>
    <row r="91" spans="2:47" s="1" customFormat="1" ht="19.2">
      <c r="B91" s="31"/>
      <c r="D91" s="143" t="s">
        <v>219</v>
      </c>
      <c r="F91" s="144" t="s">
        <v>1431</v>
      </c>
      <c r="I91" s="145"/>
      <c r="L91" s="31"/>
      <c r="M91" s="146"/>
      <c r="T91" s="52"/>
      <c r="AT91" s="16" t="s">
        <v>219</v>
      </c>
      <c r="AU91" s="16" t="s">
        <v>81</v>
      </c>
    </row>
    <row r="92" spans="2:47" s="1" customFormat="1" ht="10.2">
      <c r="B92" s="31"/>
      <c r="D92" s="147" t="s">
        <v>221</v>
      </c>
      <c r="F92" s="148" t="s">
        <v>1432</v>
      </c>
      <c r="I92" s="145"/>
      <c r="L92" s="31"/>
      <c r="M92" s="146"/>
      <c r="T92" s="52"/>
      <c r="AT92" s="16" t="s">
        <v>221</v>
      </c>
      <c r="AU92" s="16" t="s">
        <v>81</v>
      </c>
    </row>
    <row r="93" spans="2:65" s="1" customFormat="1" ht="21.75" customHeight="1">
      <c r="B93" s="31"/>
      <c r="C93" s="156" t="s">
        <v>81</v>
      </c>
      <c r="D93" s="156" t="s">
        <v>240</v>
      </c>
      <c r="E93" s="157" t="s">
        <v>1433</v>
      </c>
      <c r="F93" s="158" t="s">
        <v>1434</v>
      </c>
      <c r="G93" s="159" t="s">
        <v>297</v>
      </c>
      <c r="H93" s="160">
        <v>4</v>
      </c>
      <c r="I93" s="161"/>
      <c r="J93" s="162">
        <f>ROUND(I93*H93,2)</f>
        <v>0</v>
      </c>
      <c r="K93" s="158" t="s">
        <v>19</v>
      </c>
      <c r="L93" s="163"/>
      <c r="M93" s="164" t="s">
        <v>19</v>
      </c>
      <c r="N93" s="165" t="s">
        <v>43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405</v>
      </c>
      <c r="AT93" s="141" t="s">
        <v>240</v>
      </c>
      <c r="AU93" s="141" t="s">
        <v>81</v>
      </c>
      <c r="AY93" s="16" t="s">
        <v>210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6" t="s">
        <v>79</v>
      </c>
      <c r="BK93" s="142">
        <f>ROUND(I93*H93,2)</f>
        <v>0</v>
      </c>
      <c r="BL93" s="16" t="s">
        <v>311</v>
      </c>
      <c r="BM93" s="141" t="s">
        <v>1435</v>
      </c>
    </row>
    <row r="94" spans="2:47" s="1" customFormat="1" ht="10.2">
      <c r="B94" s="31"/>
      <c r="D94" s="143" t="s">
        <v>219</v>
      </c>
      <c r="F94" s="144" t="s">
        <v>1434</v>
      </c>
      <c r="I94" s="145"/>
      <c r="L94" s="31"/>
      <c r="M94" s="146"/>
      <c r="T94" s="52"/>
      <c r="AT94" s="16" t="s">
        <v>219</v>
      </c>
      <c r="AU94" s="16" t="s">
        <v>81</v>
      </c>
    </row>
    <row r="95" spans="2:65" s="1" customFormat="1" ht="24.15" customHeight="1">
      <c r="B95" s="31"/>
      <c r="C95" s="130" t="s">
        <v>234</v>
      </c>
      <c r="D95" s="130" t="s">
        <v>212</v>
      </c>
      <c r="E95" s="131" t="s">
        <v>1436</v>
      </c>
      <c r="F95" s="132" t="s">
        <v>1437</v>
      </c>
      <c r="G95" s="133" t="s">
        <v>297</v>
      </c>
      <c r="H95" s="134">
        <v>2</v>
      </c>
      <c r="I95" s="135"/>
      <c r="J95" s="136">
        <f>ROUND(I95*H95,2)</f>
        <v>0</v>
      </c>
      <c r="K95" s="132" t="s">
        <v>216</v>
      </c>
      <c r="L95" s="31"/>
      <c r="M95" s="137" t="s">
        <v>19</v>
      </c>
      <c r="N95" s="138" t="s">
        <v>43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311</v>
      </c>
      <c r="AT95" s="141" t="s">
        <v>212</v>
      </c>
      <c r="AU95" s="141" t="s">
        <v>81</v>
      </c>
      <c r="AY95" s="16" t="s">
        <v>210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6" t="s">
        <v>79</v>
      </c>
      <c r="BK95" s="142">
        <f>ROUND(I95*H95,2)</f>
        <v>0</v>
      </c>
      <c r="BL95" s="16" t="s">
        <v>311</v>
      </c>
      <c r="BM95" s="141" t="s">
        <v>1438</v>
      </c>
    </row>
    <row r="96" spans="2:47" s="1" customFormat="1" ht="19.2">
      <c r="B96" s="31"/>
      <c r="D96" s="143" t="s">
        <v>219</v>
      </c>
      <c r="F96" s="144" t="s">
        <v>1439</v>
      </c>
      <c r="I96" s="145"/>
      <c r="L96" s="31"/>
      <c r="M96" s="146"/>
      <c r="T96" s="52"/>
      <c r="AT96" s="16" t="s">
        <v>219</v>
      </c>
      <c r="AU96" s="16" t="s">
        <v>81</v>
      </c>
    </row>
    <row r="97" spans="2:47" s="1" customFormat="1" ht="10.2">
      <c r="B97" s="31"/>
      <c r="D97" s="147" t="s">
        <v>221</v>
      </c>
      <c r="F97" s="148" t="s">
        <v>1440</v>
      </c>
      <c r="I97" s="145"/>
      <c r="L97" s="31"/>
      <c r="M97" s="146"/>
      <c r="T97" s="52"/>
      <c r="AT97" s="16" t="s">
        <v>221</v>
      </c>
      <c r="AU97" s="16" t="s">
        <v>81</v>
      </c>
    </row>
    <row r="98" spans="2:65" s="1" customFormat="1" ht="16.5" customHeight="1">
      <c r="B98" s="31"/>
      <c r="C98" s="156" t="s">
        <v>217</v>
      </c>
      <c r="D98" s="156" t="s">
        <v>240</v>
      </c>
      <c r="E98" s="157" t="s">
        <v>1441</v>
      </c>
      <c r="F98" s="158" t="s">
        <v>1442</v>
      </c>
      <c r="G98" s="159" t="s">
        <v>297</v>
      </c>
      <c r="H98" s="160">
        <v>2</v>
      </c>
      <c r="I98" s="161"/>
      <c r="J98" s="162">
        <f>ROUND(I98*H98,2)</f>
        <v>0</v>
      </c>
      <c r="K98" s="158" t="s">
        <v>19</v>
      </c>
      <c r="L98" s="163"/>
      <c r="M98" s="164" t="s">
        <v>19</v>
      </c>
      <c r="N98" s="165" t="s">
        <v>43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405</v>
      </c>
      <c r="AT98" s="141" t="s">
        <v>240</v>
      </c>
      <c r="AU98" s="141" t="s">
        <v>81</v>
      </c>
      <c r="AY98" s="16" t="s">
        <v>210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79</v>
      </c>
      <c r="BK98" s="142">
        <f>ROUND(I98*H98,2)</f>
        <v>0</v>
      </c>
      <c r="BL98" s="16" t="s">
        <v>311</v>
      </c>
      <c r="BM98" s="141" t="s">
        <v>1443</v>
      </c>
    </row>
    <row r="99" spans="2:47" s="1" customFormat="1" ht="10.2">
      <c r="B99" s="31"/>
      <c r="D99" s="143" t="s">
        <v>219</v>
      </c>
      <c r="F99" s="144" t="s">
        <v>1442</v>
      </c>
      <c r="I99" s="145"/>
      <c r="L99" s="31"/>
      <c r="M99" s="146"/>
      <c r="T99" s="52"/>
      <c r="AT99" s="16" t="s">
        <v>219</v>
      </c>
      <c r="AU99" s="16" t="s">
        <v>81</v>
      </c>
    </row>
    <row r="100" spans="2:65" s="1" customFormat="1" ht="24.15" customHeight="1">
      <c r="B100" s="31"/>
      <c r="C100" s="130" t="s">
        <v>225</v>
      </c>
      <c r="D100" s="130" t="s">
        <v>212</v>
      </c>
      <c r="E100" s="131" t="s">
        <v>1444</v>
      </c>
      <c r="F100" s="132" t="s">
        <v>1445</v>
      </c>
      <c r="G100" s="133" t="s">
        <v>297</v>
      </c>
      <c r="H100" s="134">
        <v>2</v>
      </c>
      <c r="I100" s="135"/>
      <c r="J100" s="136">
        <f>ROUND(I100*H100,2)</f>
        <v>0</v>
      </c>
      <c r="K100" s="132" t="s">
        <v>216</v>
      </c>
      <c r="L100" s="31"/>
      <c r="M100" s="137" t="s">
        <v>19</v>
      </c>
      <c r="N100" s="138" t="s">
        <v>43</v>
      </c>
      <c r="P100" s="139">
        <f>O100*H100</f>
        <v>0</v>
      </c>
      <c r="Q100" s="139">
        <v>0</v>
      </c>
      <c r="R100" s="139">
        <f>Q100*H100</f>
        <v>0</v>
      </c>
      <c r="S100" s="139">
        <v>0.00204</v>
      </c>
      <c r="T100" s="140">
        <f>S100*H100</f>
        <v>0.00408</v>
      </c>
      <c r="AR100" s="141" t="s">
        <v>311</v>
      </c>
      <c r="AT100" s="141" t="s">
        <v>212</v>
      </c>
      <c r="AU100" s="141" t="s">
        <v>81</v>
      </c>
      <c r="AY100" s="16" t="s">
        <v>210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79</v>
      </c>
      <c r="BK100" s="142">
        <f>ROUND(I100*H100,2)</f>
        <v>0</v>
      </c>
      <c r="BL100" s="16" t="s">
        <v>311</v>
      </c>
      <c r="BM100" s="141" t="s">
        <v>1446</v>
      </c>
    </row>
    <row r="101" spans="2:47" s="1" customFormat="1" ht="19.2">
      <c r="B101" s="31"/>
      <c r="D101" s="143" t="s">
        <v>219</v>
      </c>
      <c r="F101" s="144" t="s">
        <v>1447</v>
      </c>
      <c r="I101" s="145"/>
      <c r="L101" s="31"/>
      <c r="M101" s="146"/>
      <c r="T101" s="52"/>
      <c r="AT101" s="16" t="s">
        <v>219</v>
      </c>
      <c r="AU101" s="16" t="s">
        <v>81</v>
      </c>
    </row>
    <row r="102" spans="2:47" s="1" customFormat="1" ht="10.2">
      <c r="B102" s="31"/>
      <c r="D102" s="147" t="s">
        <v>221</v>
      </c>
      <c r="F102" s="148" t="s">
        <v>1448</v>
      </c>
      <c r="I102" s="145"/>
      <c r="L102" s="31"/>
      <c r="M102" s="146"/>
      <c r="T102" s="52"/>
      <c r="AT102" s="16" t="s">
        <v>221</v>
      </c>
      <c r="AU102" s="16" t="s">
        <v>81</v>
      </c>
    </row>
    <row r="103" spans="2:65" s="1" customFormat="1" ht="37.8" customHeight="1">
      <c r="B103" s="31"/>
      <c r="C103" s="130" t="s">
        <v>246</v>
      </c>
      <c r="D103" s="130" t="s">
        <v>212</v>
      </c>
      <c r="E103" s="131" t="s">
        <v>1449</v>
      </c>
      <c r="F103" s="132" t="s">
        <v>1450</v>
      </c>
      <c r="G103" s="133" t="s">
        <v>269</v>
      </c>
      <c r="H103" s="134">
        <v>1</v>
      </c>
      <c r="I103" s="135"/>
      <c r="J103" s="136">
        <f>ROUND(I103*H103,2)</f>
        <v>0</v>
      </c>
      <c r="K103" s="132" t="s">
        <v>216</v>
      </c>
      <c r="L103" s="31"/>
      <c r="M103" s="137" t="s">
        <v>19</v>
      </c>
      <c r="N103" s="138" t="s">
        <v>43</v>
      </c>
      <c r="P103" s="139">
        <f>O103*H103</f>
        <v>0</v>
      </c>
      <c r="Q103" s="139">
        <v>0.00167</v>
      </c>
      <c r="R103" s="139">
        <f>Q103*H103</f>
        <v>0.00167</v>
      </c>
      <c r="S103" s="139">
        <v>0</v>
      </c>
      <c r="T103" s="140">
        <f>S103*H103</f>
        <v>0</v>
      </c>
      <c r="AR103" s="141" t="s">
        <v>311</v>
      </c>
      <c r="AT103" s="141" t="s">
        <v>212</v>
      </c>
      <c r="AU103" s="141" t="s">
        <v>81</v>
      </c>
      <c r="AY103" s="16" t="s">
        <v>210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79</v>
      </c>
      <c r="BK103" s="142">
        <f>ROUND(I103*H103,2)</f>
        <v>0</v>
      </c>
      <c r="BL103" s="16" t="s">
        <v>311</v>
      </c>
      <c r="BM103" s="141" t="s">
        <v>1451</v>
      </c>
    </row>
    <row r="104" spans="2:47" s="1" customFormat="1" ht="19.2">
      <c r="B104" s="31"/>
      <c r="D104" s="143" t="s">
        <v>219</v>
      </c>
      <c r="F104" s="144" t="s">
        <v>1452</v>
      </c>
      <c r="I104" s="145"/>
      <c r="L104" s="31"/>
      <c r="M104" s="146"/>
      <c r="T104" s="52"/>
      <c r="AT104" s="16" t="s">
        <v>219</v>
      </c>
      <c r="AU104" s="16" t="s">
        <v>81</v>
      </c>
    </row>
    <row r="105" spans="2:47" s="1" customFormat="1" ht="10.2">
      <c r="B105" s="31"/>
      <c r="D105" s="147" t="s">
        <v>221</v>
      </c>
      <c r="F105" s="148" t="s">
        <v>1453</v>
      </c>
      <c r="I105" s="145"/>
      <c r="L105" s="31"/>
      <c r="M105" s="146"/>
      <c r="T105" s="52"/>
      <c r="AT105" s="16" t="s">
        <v>221</v>
      </c>
      <c r="AU105" s="16" t="s">
        <v>81</v>
      </c>
    </row>
    <row r="106" spans="2:65" s="1" customFormat="1" ht="37.8" customHeight="1">
      <c r="B106" s="31"/>
      <c r="C106" s="130" t="s">
        <v>259</v>
      </c>
      <c r="D106" s="130" t="s">
        <v>212</v>
      </c>
      <c r="E106" s="131" t="s">
        <v>1454</v>
      </c>
      <c r="F106" s="132" t="s">
        <v>1455</v>
      </c>
      <c r="G106" s="133" t="s">
        <v>269</v>
      </c>
      <c r="H106" s="134">
        <v>15</v>
      </c>
      <c r="I106" s="135"/>
      <c r="J106" s="136">
        <f>ROUND(I106*H106,2)</f>
        <v>0</v>
      </c>
      <c r="K106" s="132" t="s">
        <v>216</v>
      </c>
      <c r="L106" s="31"/>
      <c r="M106" s="137" t="s">
        <v>19</v>
      </c>
      <c r="N106" s="138" t="s">
        <v>43</v>
      </c>
      <c r="P106" s="139">
        <f>O106*H106</f>
        <v>0</v>
      </c>
      <c r="Q106" s="139">
        <v>0.00344</v>
      </c>
      <c r="R106" s="139">
        <f>Q106*H106</f>
        <v>0.0516</v>
      </c>
      <c r="S106" s="139">
        <v>0</v>
      </c>
      <c r="T106" s="140">
        <f>S106*H106</f>
        <v>0</v>
      </c>
      <c r="AR106" s="141" t="s">
        <v>311</v>
      </c>
      <c r="AT106" s="141" t="s">
        <v>212</v>
      </c>
      <c r="AU106" s="141" t="s">
        <v>81</v>
      </c>
      <c r="AY106" s="16" t="s">
        <v>210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79</v>
      </c>
      <c r="BK106" s="142">
        <f>ROUND(I106*H106,2)</f>
        <v>0</v>
      </c>
      <c r="BL106" s="16" t="s">
        <v>311</v>
      </c>
      <c r="BM106" s="141" t="s">
        <v>1456</v>
      </c>
    </row>
    <row r="107" spans="2:47" s="1" customFormat="1" ht="28.8">
      <c r="B107" s="31"/>
      <c r="D107" s="143" t="s">
        <v>219</v>
      </c>
      <c r="F107" s="144" t="s">
        <v>1457</v>
      </c>
      <c r="I107" s="145"/>
      <c r="L107" s="31"/>
      <c r="M107" s="146"/>
      <c r="T107" s="52"/>
      <c r="AT107" s="16" t="s">
        <v>219</v>
      </c>
      <c r="AU107" s="16" t="s">
        <v>81</v>
      </c>
    </row>
    <row r="108" spans="2:47" s="1" customFormat="1" ht="10.2">
      <c r="B108" s="31"/>
      <c r="D108" s="147" t="s">
        <v>221</v>
      </c>
      <c r="F108" s="148" t="s">
        <v>1458</v>
      </c>
      <c r="I108" s="145"/>
      <c r="L108" s="31"/>
      <c r="M108" s="146"/>
      <c r="T108" s="52"/>
      <c r="AT108" s="16" t="s">
        <v>221</v>
      </c>
      <c r="AU108" s="16" t="s">
        <v>81</v>
      </c>
    </row>
    <row r="109" spans="2:51" s="12" customFormat="1" ht="10.2">
      <c r="B109" s="149"/>
      <c r="D109" s="143" t="s">
        <v>223</v>
      </c>
      <c r="E109" s="150" t="s">
        <v>19</v>
      </c>
      <c r="F109" s="151" t="s">
        <v>1459</v>
      </c>
      <c r="H109" s="152">
        <v>15</v>
      </c>
      <c r="I109" s="153"/>
      <c r="L109" s="149"/>
      <c r="M109" s="154"/>
      <c r="T109" s="155"/>
      <c r="AT109" s="150" t="s">
        <v>223</v>
      </c>
      <c r="AU109" s="150" t="s">
        <v>81</v>
      </c>
      <c r="AV109" s="12" t="s">
        <v>81</v>
      </c>
      <c r="AW109" s="12" t="s">
        <v>33</v>
      </c>
      <c r="AX109" s="12" t="s">
        <v>79</v>
      </c>
      <c r="AY109" s="150" t="s">
        <v>210</v>
      </c>
    </row>
    <row r="110" spans="2:65" s="1" customFormat="1" ht="37.8" customHeight="1">
      <c r="B110" s="31"/>
      <c r="C110" s="130" t="s">
        <v>243</v>
      </c>
      <c r="D110" s="130" t="s">
        <v>212</v>
      </c>
      <c r="E110" s="131" t="s">
        <v>1460</v>
      </c>
      <c r="F110" s="132" t="s">
        <v>1461</v>
      </c>
      <c r="G110" s="133" t="s">
        <v>269</v>
      </c>
      <c r="H110" s="134">
        <v>10</v>
      </c>
      <c r="I110" s="135"/>
      <c r="J110" s="136">
        <f>ROUND(I110*H110,2)</f>
        <v>0</v>
      </c>
      <c r="K110" s="132" t="s">
        <v>216</v>
      </c>
      <c r="L110" s="31"/>
      <c r="M110" s="137" t="s">
        <v>19</v>
      </c>
      <c r="N110" s="138" t="s">
        <v>43</v>
      </c>
      <c r="P110" s="139">
        <f>O110*H110</f>
        <v>0</v>
      </c>
      <c r="Q110" s="139">
        <v>0</v>
      </c>
      <c r="R110" s="139">
        <f>Q110*H110</f>
        <v>0</v>
      </c>
      <c r="S110" s="139">
        <v>0.00138</v>
      </c>
      <c r="T110" s="140">
        <f>S110*H110</f>
        <v>0.0138</v>
      </c>
      <c r="AR110" s="141" t="s">
        <v>311</v>
      </c>
      <c r="AT110" s="141" t="s">
        <v>212</v>
      </c>
      <c r="AU110" s="141" t="s">
        <v>81</v>
      </c>
      <c r="AY110" s="16" t="s">
        <v>210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79</v>
      </c>
      <c r="BK110" s="142">
        <f>ROUND(I110*H110,2)</f>
        <v>0</v>
      </c>
      <c r="BL110" s="16" t="s">
        <v>311</v>
      </c>
      <c r="BM110" s="141" t="s">
        <v>1462</v>
      </c>
    </row>
    <row r="111" spans="2:47" s="1" customFormat="1" ht="19.2">
      <c r="B111" s="31"/>
      <c r="D111" s="143" t="s">
        <v>219</v>
      </c>
      <c r="F111" s="144" t="s">
        <v>1463</v>
      </c>
      <c r="I111" s="145"/>
      <c r="L111" s="31"/>
      <c r="M111" s="146"/>
      <c r="T111" s="52"/>
      <c r="AT111" s="16" t="s">
        <v>219</v>
      </c>
      <c r="AU111" s="16" t="s">
        <v>81</v>
      </c>
    </row>
    <row r="112" spans="2:47" s="1" customFormat="1" ht="10.2">
      <c r="B112" s="31"/>
      <c r="D112" s="147" t="s">
        <v>221</v>
      </c>
      <c r="F112" s="148" t="s">
        <v>1464</v>
      </c>
      <c r="I112" s="145"/>
      <c r="L112" s="31"/>
      <c r="M112" s="146"/>
      <c r="T112" s="52"/>
      <c r="AT112" s="16" t="s">
        <v>221</v>
      </c>
      <c r="AU112" s="16" t="s">
        <v>81</v>
      </c>
    </row>
    <row r="113" spans="2:65" s="1" customFormat="1" ht="24.15" customHeight="1">
      <c r="B113" s="31"/>
      <c r="C113" s="130" t="s">
        <v>265</v>
      </c>
      <c r="D113" s="130" t="s">
        <v>212</v>
      </c>
      <c r="E113" s="131" t="s">
        <v>1465</v>
      </c>
      <c r="F113" s="132" t="s">
        <v>1466</v>
      </c>
      <c r="G113" s="133" t="s">
        <v>297</v>
      </c>
      <c r="H113" s="134">
        <v>6</v>
      </c>
      <c r="I113" s="135"/>
      <c r="J113" s="136">
        <f>ROUND(I113*H113,2)</f>
        <v>0</v>
      </c>
      <c r="K113" s="132" t="s">
        <v>216</v>
      </c>
      <c r="L113" s="31"/>
      <c r="M113" s="137" t="s">
        <v>19</v>
      </c>
      <c r="N113" s="138" t="s">
        <v>43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41" t="s">
        <v>311</v>
      </c>
      <c r="AT113" s="141" t="s">
        <v>212</v>
      </c>
      <c r="AU113" s="141" t="s">
        <v>81</v>
      </c>
      <c r="AY113" s="16" t="s">
        <v>210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6" t="s">
        <v>79</v>
      </c>
      <c r="BK113" s="142">
        <f>ROUND(I113*H113,2)</f>
        <v>0</v>
      </c>
      <c r="BL113" s="16" t="s">
        <v>311</v>
      </c>
      <c r="BM113" s="141" t="s">
        <v>1467</v>
      </c>
    </row>
    <row r="114" spans="2:47" s="1" customFormat="1" ht="19.2">
      <c r="B114" s="31"/>
      <c r="D114" s="143" t="s">
        <v>219</v>
      </c>
      <c r="F114" s="144" t="s">
        <v>1468</v>
      </c>
      <c r="I114" s="145"/>
      <c r="L114" s="31"/>
      <c r="M114" s="146"/>
      <c r="T114" s="52"/>
      <c r="AT114" s="16" t="s">
        <v>219</v>
      </c>
      <c r="AU114" s="16" t="s">
        <v>81</v>
      </c>
    </row>
    <row r="115" spans="2:47" s="1" customFormat="1" ht="10.2">
      <c r="B115" s="31"/>
      <c r="D115" s="147" t="s">
        <v>221</v>
      </c>
      <c r="F115" s="148" t="s">
        <v>1469</v>
      </c>
      <c r="I115" s="145"/>
      <c r="L115" s="31"/>
      <c r="M115" s="146"/>
      <c r="T115" s="52"/>
      <c r="AT115" s="16" t="s">
        <v>221</v>
      </c>
      <c r="AU115" s="16" t="s">
        <v>81</v>
      </c>
    </row>
    <row r="116" spans="2:65" s="1" customFormat="1" ht="16.5" customHeight="1">
      <c r="B116" s="31"/>
      <c r="C116" s="156" t="s">
        <v>277</v>
      </c>
      <c r="D116" s="156" t="s">
        <v>240</v>
      </c>
      <c r="E116" s="157" t="s">
        <v>1470</v>
      </c>
      <c r="F116" s="158" t="s">
        <v>1471</v>
      </c>
      <c r="G116" s="159" t="s">
        <v>297</v>
      </c>
      <c r="H116" s="160">
        <v>4</v>
      </c>
      <c r="I116" s="161"/>
      <c r="J116" s="162">
        <f>ROUND(I116*H116,2)</f>
        <v>0</v>
      </c>
      <c r="K116" s="158" t="s">
        <v>216</v>
      </c>
      <c r="L116" s="163"/>
      <c r="M116" s="164" t="s">
        <v>19</v>
      </c>
      <c r="N116" s="165" t="s">
        <v>43</v>
      </c>
      <c r="P116" s="139">
        <f>O116*H116</f>
        <v>0</v>
      </c>
      <c r="Q116" s="139">
        <v>0.0008</v>
      </c>
      <c r="R116" s="139">
        <f>Q116*H116</f>
        <v>0.0032</v>
      </c>
      <c r="S116" s="139">
        <v>0</v>
      </c>
      <c r="T116" s="140">
        <f>S116*H116</f>
        <v>0</v>
      </c>
      <c r="AR116" s="141" t="s">
        <v>405</v>
      </c>
      <c r="AT116" s="141" t="s">
        <v>240</v>
      </c>
      <c r="AU116" s="141" t="s">
        <v>81</v>
      </c>
      <c r="AY116" s="16" t="s">
        <v>210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79</v>
      </c>
      <c r="BK116" s="142">
        <f>ROUND(I116*H116,2)</f>
        <v>0</v>
      </c>
      <c r="BL116" s="16" t="s">
        <v>311</v>
      </c>
      <c r="BM116" s="141" t="s">
        <v>1472</v>
      </c>
    </row>
    <row r="117" spans="2:47" s="1" customFormat="1" ht="10.2">
      <c r="B117" s="31"/>
      <c r="D117" s="143" t="s">
        <v>219</v>
      </c>
      <c r="F117" s="144" t="s">
        <v>1471</v>
      </c>
      <c r="I117" s="145"/>
      <c r="L117" s="31"/>
      <c r="M117" s="146"/>
      <c r="T117" s="52"/>
      <c r="AT117" s="16" t="s">
        <v>219</v>
      </c>
      <c r="AU117" s="16" t="s">
        <v>81</v>
      </c>
    </row>
    <row r="118" spans="2:65" s="1" customFormat="1" ht="16.5" customHeight="1">
      <c r="B118" s="31"/>
      <c r="C118" s="156" t="s">
        <v>283</v>
      </c>
      <c r="D118" s="156" t="s">
        <v>240</v>
      </c>
      <c r="E118" s="157" t="s">
        <v>1473</v>
      </c>
      <c r="F118" s="158" t="s">
        <v>1474</v>
      </c>
      <c r="G118" s="159" t="s">
        <v>297</v>
      </c>
      <c r="H118" s="160">
        <v>2</v>
      </c>
      <c r="I118" s="161"/>
      <c r="J118" s="162">
        <f>ROUND(I118*H118,2)</f>
        <v>0</v>
      </c>
      <c r="K118" s="158" t="s">
        <v>216</v>
      </c>
      <c r="L118" s="163"/>
      <c r="M118" s="164" t="s">
        <v>19</v>
      </c>
      <c r="N118" s="165" t="s">
        <v>43</v>
      </c>
      <c r="P118" s="139">
        <f>O118*H118</f>
        <v>0</v>
      </c>
      <c r="Q118" s="139">
        <v>0.0019</v>
      </c>
      <c r="R118" s="139">
        <f>Q118*H118</f>
        <v>0.0038</v>
      </c>
      <c r="S118" s="139">
        <v>0</v>
      </c>
      <c r="T118" s="140">
        <f>S118*H118</f>
        <v>0</v>
      </c>
      <c r="AR118" s="141" t="s">
        <v>405</v>
      </c>
      <c r="AT118" s="141" t="s">
        <v>240</v>
      </c>
      <c r="AU118" s="141" t="s">
        <v>81</v>
      </c>
      <c r="AY118" s="16" t="s">
        <v>210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6" t="s">
        <v>79</v>
      </c>
      <c r="BK118" s="142">
        <f>ROUND(I118*H118,2)</f>
        <v>0</v>
      </c>
      <c r="BL118" s="16" t="s">
        <v>311</v>
      </c>
      <c r="BM118" s="141" t="s">
        <v>1475</v>
      </c>
    </row>
    <row r="119" spans="2:47" s="1" customFormat="1" ht="10.2">
      <c r="B119" s="31"/>
      <c r="D119" s="143" t="s">
        <v>219</v>
      </c>
      <c r="F119" s="144" t="s">
        <v>1474</v>
      </c>
      <c r="I119" s="145"/>
      <c r="L119" s="31"/>
      <c r="M119" s="146"/>
      <c r="T119" s="52"/>
      <c r="AT119" s="16" t="s">
        <v>219</v>
      </c>
      <c r="AU119" s="16" t="s">
        <v>81</v>
      </c>
    </row>
    <row r="120" spans="2:65" s="1" customFormat="1" ht="33" customHeight="1">
      <c r="B120" s="31"/>
      <c r="C120" s="130" t="s">
        <v>8</v>
      </c>
      <c r="D120" s="130" t="s">
        <v>212</v>
      </c>
      <c r="E120" s="131" t="s">
        <v>1476</v>
      </c>
      <c r="F120" s="132" t="s">
        <v>1477</v>
      </c>
      <c r="G120" s="133" t="s">
        <v>297</v>
      </c>
      <c r="H120" s="134">
        <v>4</v>
      </c>
      <c r="I120" s="135"/>
      <c r="J120" s="136">
        <f>ROUND(I120*H120,2)</f>
        <v>0</v>
      </c>
      <c r="K120" s="132" t="s">
        <v>216</v>
      </c>
      <c r="L120" s="31"/>
      <c r="M120" s="137" t="s">
        <v>19</v>
      </c>
      <c r="N120" s="138" t="s">
        <v>43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311</v>
      </c>
      <c r="AT120" s="141" t="s">
        <v>212</v>
      </c>
      <c r="AU120" s="141" t="s">
        <v>81</v>
      </c>
      <c r="AY120" s="16" t="s">
        <v>210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6" t="s">
        <v>79</v>
      </c>
      <c r="BK120" s="142">
        <f>ROUND(I120*H120,2)</f>
        <v>0</v>
      </c>
      <c r="BL120" s="16" t="s">
        <v>311</v>
      </c>
      <c r="BM120" s="141" t="s">
        <v>1478</v>
      </c>
    </row>
    <row r="121" spans="2:47" s="1" customFormat="1" ht="19.2">
      <c r="B121" s="31"/>
      <c r="D121" s="143" t="s">
        <v>219</v>
      </c>
      <c r="F121" s="144" t="s">
        <v>1479</v>
      </c>
      <c r="I121" s="145"/>
      <c r="L121" s="31"/>
      <c r="M121" s="146"/>
      <c r="T121" s="52"/>
      <c r="AT121" s="16" t="s">
        <v>219</v>
      </c>
      <c r="AU121" s="16" t="s">
        <v>81</v>
      </c>
    </row>
    <row r="122" spans="2:47" s="1" customFormat="1" ht="10.2">
      <c r="B122" s="31"/>
      <c r="D122" s="147" t="s">
        <v>221</v>
      </c>
      <c r="F122" s="148" t="s">
        <v>1480</v>
      </c>
      <c r="I122" s="145"/>
      <c r="L122" s="31"/>
      <c r="M122" s="146"/>
      <c r="T122" s="52"/>
      <c r="AT122" s="16" t="s">
        <v>221</v>
      </c>
      <c r="AU122" s="16" t="s">
        <v>81</v>
      </c>
    </row>
    <row r="123" spans="2:65" s="1" customFormat="1" ht="24.15" customHeight="1">
      <c r="B123" s="31"/>
      <c r="C123" s="156" t="s">
        <v>294</v>
      </c>
      <c r="D123" s="156" t="s">
        <v>240</v>
      </c>
      <c r="E123" s="157" t="s">
        <v>1481</v>
      </c>
      <c r="F123" s="158" t="s">
        <v>1482</v>
      </c>
      <c r="G123" s="159" t="s">
        <v>297</v>
      </c>
      <c r="H123" s="160">
        <v>4</v>
      </c>
      <c r="I123" s="161"/>
      <c r="J123" s="162">
        <f>ROUND(I123*H123,2)</f>
        <v>0</v>
      </c>
      <c r="K123" s="158" t="s">
        <v>216</v>
      </c>
      <c r="L123" s="163"/>
      <c r="M123" s="164" t="s">
        <v>19</v>
      </c>
      <c r="N123" s="165" t="s">
        <v>43</v>
      </c>
      <c r="P123" s="139">
        <f>O123*H123</f>
        <v>0</v>
      </c>
      <c r="Q123" s="139">
        <v>0.0008</v>
      </c>
      <c r="R123" s="139">
        <f>Q123*H123</f>
        <v>0.0032</v>
      </c>
      <c r="S123" s="139">
        <v>0</v>
      </c>
      <c r="T123" s="140">
        <f>S123*H123</f>
        <v>0</v>
      </c>
      <c r="AR123" s="141" t="s">
        <v>405</v>
      </c>
      <c r="AT123" s="141" t="s">
        <v>240</v>
      </c>
      <c r="AU123" s="141" t="s">
        <v>81</v>
      </c>
      <c r="AY123" s="16" t="s">
        <v>210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6" t="s">
        <v>79</v>
      </c>
      <c r="BK123" s="142">
        <f>ROUND(I123*H123,2)</f>
        <v>0</v>
      </c>
      <c r="BL123" s="16" t="s">
        <v>311</v>
      </c>
      <c r="BM123" s="141" t="s">
        <v>1483</v>
      </c>
    </row>
    <row r="124" spans="2:47" s="1" customFormat="1" ht="19.2">
      <c r="B124" s="31"/>
      <c r="D124" s="143" t="s">
        <v>219</v>
      </c>
      <c r="F124" s="144" t="s">
        <v>1482</v>
      </c>
      <c r="I124" s="145"/>
      <c r="L124" s="31"/>
      <c r="M124" s="146"/>
      <c r="T124" s="52"/>
      <c r="AT124" s="16" t="s">
        <v>219</v>
      </c>
      <c r="AU124" s="16" t="s">
        <v>81</v>
      </c>
    </row>
    <row r="125" spans="2:65" s="1" customFormat="1" ht="37.8" customHeight="1">
      <c r="B125" s="31"/>
      <c r="C125" s="130" t="s">
        <v>301</v>
      </c>
      <c r="D125" s="130" t="s">
        <v>212</v>
      </c>
      <c r="E125" s="131" t="s">
        <v>1484</v>
      </c>
      <c r="F125" s="132" t="s">
        <v>1485</v>
      </c>
      <c r="G125" s="133" t="s">
        <v>297</v>
      </c>
      <c r="H125" s="134">
        <v>1</v>
      </c>
      <c r="I125" s="135"/>
      <c r="J125" s="136">
        <f>ROUND(I125*H125,2)</f>
        <v>0</v>
      </c>
      <c r="K125" s="132" t="s">
        <v>216</v>
      </c>
      <c r="L125" s="31"/>
      <c r="M125" s="137" t="s">
        <v>19</v>
      </c>
      <c r="N125" s="138" t="s">
        <v>43</v>
      </c>
      <c r="P125" s="139">
        <f>O125*H125</f>
        <v>0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AR125" s="141" t="s">
        <v>311</v>
      </c>
      <c r="AT125" s="141" t="s">
        <v>212</v>
      </c>
      <c r="AU125" s="141" t="s">
        <v>81</v>
      </c>
      <c r="AY125" s="16" t="s">
        <v>210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6" t="s">
        <v>79</v>
      </c>
      <c r="BK125" s="142">
        <f>ROUND(I125*H125,2)</f>
        <v>0</v>
      </c>
      <c r="BL125" s="16" t="s">
        <v>311</v>
      </c>
      <c r="BM125" s="141" t="s">
        <v>1486</v>
      </c>
    </row>
    <row r="126" spans="2:47" s="1" customFormat="1" ht="19.2">
      <c r="B126" s="31"/>
      <c r="D126" s="143" t="s">
        <v>219</v>
      </c>
      <c r="F126" s="144" t="s">
        <v>1487</v>
      </c>
      <c r="I126" s="145"/>
      <c r="L126" s="31"/>
      <c r="M126" s="146"/>
      <c r="T126" s="52"/>
      <c r="AT126" s="16" t="s">
        <v>219</v>
      </c>
      <c r="AU126" s="16" t="s">
        <v>81</v>
      </c>
    </row>
    <row r="127" spans="2:47" s="1" customFormat="1" ht="10.2">
      <c r="B127" s="31"/>
      <c r="D127" s="147" t="s">
        <v>221</v>
      </c>
      <c r="F127" s="148" t="s">
        <v>1488</v>
      </c>
      <c r="I127" s="145"/>
      <c r="L127" s="31"/>
      <c r="M127" s="146"/>
      <c r="T127" s="52"/>
      <c r="AT127" s="16" t="s">
        <v>221</v>
      </c>
      <c r="AU127" s="16" t="s">
        <v>81</v>
      </c>
    </row>
    <row r="128" spans="2:65" s="1" customFormat="1" ht="16.5" customHeight="1">
      <c r="B128" s="31"/>
      <c r="C128" s="156" t="s">
        <v>305</v>
      </c>
      <c r="D128" s="156" t="s">
        <v>240</v>
      </c>
      <c r="E128" s="157" t="s">
        <v>1489</v>
      </c>
      <c r="F128" s="158" t="s">
        <v>1490</v>
      </c>
      <c r="G128" s="159" t="s">
        <v>297</v>
      </c>
      <c r="H128" s="160">
        <v>1</v>
      </c>
      <c r="I128" s="161"/>
      <c r="J128" s="162">
        <f>ROUND(I128*H128,2)</f>
        <v>0</v>
      </c>
      <c r="K128" s="158" t="s">
        <v>216</v>
      </c>
      <c r="L128" s="163"/>
      <c r="M128" s="164" t="s">
        <v>19</v>
      </c>
      <c r="N128" s="165" t="s">
        <v>43</v>
      </c>
      <c r="P128" s="139">
        <f>O128*H128</f>
        <v>0</v>
      </c>
      <c r="Q128" s="139">
        <v>0.0006</v>
      </c>
      <c r="R128" s="139">
        <f>Q128*H128</f>
        <v>0.0006</v>
      </c>
      <c r="S128" s="139">
        <v>0</v>
      </c>
      <c r="T128" s="140">
        <f>S128*H128</f>
        <v>0</v>
      </c>
      <c r="AR128" s="141" t="s">
        <v>405</v>
      </c>
      <c r="AT128" s="141" t="s">
        <v>240</v>
      </c>
      <c r="AU128" s="141" t="s">
        <v>81</v>
      </c>
      <c r="AY128" s="16" t="s">
        <v>210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6" t="s">
        <v>79</v>
      </c>
      <c r="BK128" s="142">
        <f>ROUND(I128*H128,2)</f>
        <v>0</v>
      </c>
      <c r="BL128" s="16" t="s">
        <v>311</v>
      </c>
      <c r="BM128" s="141" t="s">
        <v>1491</v>
      </c>
    </row>
    <row r="129" spans="2:47" s="1" customFormat="1" ht="10.2">
      <c r="B129" s="31"/>
      <c r="D129" s="143" t="s">
        <v>219</v>
      </c>
      <c r="F129" s="144" t="s">
        <v>1490</v>
      </c>
      <c r="I129" s="145"/>
      <c r="L129" s="31"/>
      <c r="M129" s="146"/>
      <c r="T129" s="52"/>
      <c r="AT129" s="16" t="s">
        <v>219</v>
      </c>
      <c r="AU129" s="16" t="s">
        <v>81</v>
      </c>
    </row>
    <row r="130" spans="2:65" s="1" customFormat="1" ht="24.15" customHeight="1">
      <c r="B130" s="31"/>
      <c r="C130" s="130" t="s">
        <v>311</v>
      </c>
      <c r="D130" s="130" t="s">
        <v>212</v>
      </c>
      <c r="E130" s="131" t="s">
        <v>1492</v>
      </c>
      <c r="F130" s="132" t="s">
        <v>1493</v>
      </c>
      <c r="G130" s="133" t="s">
        <v>297</v>
      </c>
      <c r="H130" s="134">
        <v>4</v>
      </c>
      <c r="I130" s="135"/>
      <c r="J130" s="136">
        <f>ROUND(I130*H130,2)</f>
        <v>0</v>
      </c>
      <c r="K130" s="132" t="s">
        <v>216</v>
      </c>
      <c r="L130" s="31"/>
      <c r="M130" s="137" t="s">
        <v>19</v>
      </c>
      <c r="N130" s="138" t="s">
        <v>43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311</v>
      </c>
      <c r="AT130" s="141" t="s">
        <v>212</v>
      </c>
      <c r="AU130" s="141" t="s">
        <v>81</v>
      </c>
      <c r="AY130" s="16" t="s">
        <v>210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6" t="s">
        <v>79</v>
      </c>
      <c r="BK130" s="142">
        <f>ROUND(I130*H130,2)</f>
        <v>0</v>
      </c>
      <c r="BL130" s="16" t="s">
        <v>311</v>
      </c>
      <c r="BM130" s="141" t="s">
        <v>1494</v>
      </c>
    </row>
    <row r="131" spans="2:47" s="1" customFormat="1" ht="19.2">
      <c r="B131" s="31"/>
      <c r="D131" s="143" t="s">
        <v>219</v>
      </c>
      <c r="F131" s="144" t="s">
        <v>1495</v>
      </c>
      <c r="I131" s="145"/>
      <c r="L131" s="31"/>
      <c r="M131" s="146"/>
      <c r="T131" s="52"/>
      <c r="AT131" s="16" t="s">
        <v>219</v>
      </c>
      <c r="AU131" s="16" t="s">
        <v>81</v>
      </c>
    </row>
    <row r="132" spans="2:47" s="1" customFormat="1" ht="10.2">
      <c r="B132" s="31"/>
      <c r="D132" s="147" t="s">
        <v>221</v>
      </c>
      <c r="F132" s="148" t="s">
        <v>1496</v>
      </c>
      <c r="I132" s="145"/>
      <c r="L132" s="31"/>
      <c r="M132" s="177"/>
      <c r="N132" s="178"/>
      <c r="O132" s="178"/>
      <c r="P132" s="178"/>
      <c r="Q132" s="178"/>
      <c r="R132" s="178"/>
      <c r="S132" s="178"/>
      <c r="T132" s="179"/>
      <c r="AT132" s="16" t="s">
        <v>221</v>
      </c>
      <c r="AU132" s="16" t="s">
        <v>81</v>
      </c>
    </row>
    <row r="133" spans="2:12" s="1" customFormat="1" ht="6.9" customHeight="1"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31"/>
    </row>
  </sheetData>
  <sheetProtection algorithmName="SHA-512" hashValue="u4j7WDHBJevSNjFiLbYkEdFF7WCHFDrIrMCCcgHXsuLURZdDIPc/a/+GPN0eXDTtocRo5Eqik6DsRe7kfz1A1g==" saltValue="5Ho0U/itO7/qafaA9YCyZHcZbaZHCrsFJAQxlVCo7MCTHxbyfK9aUeTPUd0XOP/BE03SJd2dBjldFrYXef+LPQ==" spinCount="100000" sheet="1" objects="1" scenarios="1" formatColumns="0" formatRows="0" autoFilter="0"/>
  <autoFilter ref="C86:K132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2" r:id="rId1" display="https://podminky.urs.cz/item/CS_URS_2023_02/751122052"/>
    <hyperlink ref="F97" r:id="rId2" display="https://podminky.urs.cz/item/CS_URS_2023_02/751398102"/>
    <hyperlink ref="F102" r:id="rId3" display="https://podminky.urs.cz/item/CS_URS_2023_02/751398902"/>
    <hyperlink ref="F105" r:id="rId4" display="https://podminky.urs.cz/item/CS_URS_2023_02/751510041"/>
    <hyperlink ref="F108" r:id="rId5" display="https://podminky.urs.cz/item/CS_URS_2023_02/751510042"/>
    <hyperlink ref="F112" r:id="rId6" display="https://podminky.urs.cz/item/CS_URS_2023_02/751510870"/>
    <hyperlink ref="F115" r:id="rId7" display="https://podminky.urs.cz/item/CS_URS_2023_02/751514178"/>
    <hyperlink ref="F122" r:id="rId8" display="https://podminky.urs.cz/item/CS_URS_2023_02/751514377"/>
    <hyperlink ref="F127" r:id="rId9" display="https://podminky.urs.cz/item/CS_URS_2023_02/751514478"/>
    <hyperlink ref="F132" r:id="rId10" display="https://podminky.urs.cz/item/CS_URS_2023_02/75169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92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161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1497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ROUND(J91,2)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ROUND((SUM(BE91:BE166)),2)</f>
        <v>0</v>
      </c>
      <c r="I35" s="92">
        <v>0.21</v>
      </c>
      <c r="J35" s="82">
        <f>ROUND(((SUM(BE91:BE166))*I35),2)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ROUND((SUM(BF91:BF166)),2)</f>
        <v>0</v>
      </c>
      <c r="I36" s="92">
        <v>0.12</v>
      </c>
      <c r="J36" s="82">
        <f>ROUND(((SUM(BF91:BF166))*I36),2)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ROUND((SUM(BG91:BG166)),2)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ROUND((SUM(BH91:BH166)),2)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ROUND((SUM(BI91:BI166)),2)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161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01c - UT 1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J91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168</v>
      </c>
      <c r="E64" s="104"/>
      <c r="F64" s="104"/>
      <c r="G64" s="104"/>
      <c r="H64" s="104"/>
      <c r="I64" s="104"/>
      <c r="J64" s="105">
        <f>J92</f>
        <v>0</v>
      </c>
      <c r="L64" s="102"/>
    </row>
    <row r="65" spans="2:12" s="9" customFormat="1" ht="19.95" customHeight="1">
      <c r="B65" s="106"/>
      <c r="D65" s="107" t="s">
        <v>173</v>
      </c>
      <c r="E65" s="108"/>
      <c r="F65" s="108"/>
      <c r="G65" s="108"/>
      <c r="H65" s="108"/>
      <c r="I65" s="108"/>
      <c r="J65" s="109">
        <f>J93</f>
        <v>0</v>
      </c>
      <c r="L65" s="106"/>
    </row>
    <row r="66" spans="2:12" s="8" customFormat="1" ht="24.9" customHeight="1">
      <c r="B66" s="102"/>
      <c r="D66" s="103" t="s">
        <v>175</v>
      </c>
      <c r="E66" s="104"/>
      <c r="F66" s="104"/>
      <c r="G66" s="104"/>
      <c r="H66" s="104"/>
      <c r="I66" s="104"/>
      <c r="J66" s="105">
        <f>J101</f>
        <v>0</v>
      </c>
      <c r="L66" s="102"/>
    </row>
    <row r="67" spans="2:12" s="9" customFormat="1" ht="19.95" customHeight="1">
      <c r="B67" s="106"/>
      <c r="D67" s="107" t="s">
        <v>1498</v>
      </c>
      <c r="E67" s="108"/>
      <c r="F67" s="108"/>
      <c r="G67" s="108"/>
      <c r="H67" s="108"/>
      <c r="I67" s="108"/>
      <c r="J67" s="109">
        <f>J102</f>
        <v>0</v>
      </c>
      <c r="L67" s="106"/>
    </row>
    <row r="68" spans="2:12" s="9" customFormat="1" ht="19.95" customHeight="1">
      <c r="B68" s="106"/>
      <c r="D68" s="107" t="s">
        <v>1499</v>
      </c>
      <c r="E68" s="108"/>
      <c r="F68" s="108"/>
      <c r="G68" s="108"/>
      <c r="H68" s="108"/>
      <c r="I68" s="108"/>
      <c r="J68" s="109">
        <f>J127</f>
        <v>0</v>
      </c>
      <c r="L68" s="106"/>
    </row>
    <row r="69" spans="2:12" s="9" customFormat="1" ht="19.95" customHeight="1">
      <c r="B69" s="106"/>
      <c r="D69" s="107" t="s">
        <v>1500</v>
      </c>
      <c r="E69" s="108"/>
      <c r="F69" s="108"/>
      <c r="G69" s="108"/>
      <c r="H69" s="108"/>
      <c r="I69" s="108"/>
      <c r="J69" s="109">
        <f>J149</f>
        <v>0</v>
      </c>
      <c r="L69" s="106"/>
    </row>
    <row r="70" spans="2:12" s="1" customFormat="1" ht="21.75" customHeight="1">
      <c r="B70" s="31"/>
      <c r="L70" s="31"/>
    </row>
    <row r="71" spans="2:12" s="1" customFormat="1" ht="6.9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1"/>
    </row>
    <row r="75" spans="2:12" s="1" customFormat="1" ht="6.9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31"/>
    </row>
    <row r="76" spans="2:12" s="1" customFormat="1" ht="24.9" customHeight="1">
      <c r="B76" s="31"/>
      <c r="C76" s="20" t="s">
        <v>195</v>
      </c>
      <c r="L76" s="31"/>
    </row>
    <row r="77" spans="2:12" s="1" customFormat="1" ht="6.9" customHeight="1">
      <c r="B77" s="31"/>
      <c r="L77" s="31"/>
    </row>
    <row r="78" spans="2:12" s="1" customFormat="1" ht="12" customHeight="1">
      <c r="B78" s="31"/>
      <c r="C78" s="26" t="s">
        <v>16</v>
      </c>
      <c r="L78" s="31"/>
    </row>
    <row r="79" spans="2:12" s="1" customFormat="1" ht="16.5" customHeight="1">
      <c r="B79" s="31"/>
      <c r="E79" s="306" t="str">
        <f>E7</f>
        <v>Multifunkční centrum při ZŠ Gen. Svobody Arnultovice rev.1</v>
      </c>
      <c r="F79" s="307"/>
      <c r="G79" s="307"/>
      <c r="H79" s="307"/>
      <c r="L79" s="31"/>
    </row>
    <row r="80" spans="2:12" ht="12" customHeight="1">
      <c r="B80" s="19"/>
      <c r="C80" s="26" t="s">
        <v>160</v>
      </c>
      <c r="L80" s="19"/>
    </row>
    <row r="81" spans="2:12" s="1" customFormat="1" ht="16.5" customHeight="1">
      <c r="B81" s="31"/>
      <c r="E81" s="306" t="s">
        <v>161</v>
      </c>
      <c r="F81" s="308"/>
      <c r="G81" s="308"/>
      <c r="H81" s="308"/>
      <c r="L81" s="31"/>
    </row>
    <row r="82" spans="2:12" s="1" customFormat="1" ht="12" customHeight="1">
      <c r="B82" s="31"/>
      <c r="C82" s="26" t="s">
        <v>162</v>
      </c>
      <c r="L82" s="31"/>
    </row>
    <row r="83" spans="2:12" s="1" customFormat="1" ht="16.5" customHeight="1">
      <c r="B83" s="31"/>
      <c r="E83" s="272" t="str">
        <f>E11</f>
        <v>01c - UT 1</v>
      </c>
      <c r="F83" s="308"/>
      <c r="G83" s="308"/>
      <c r="H83" s="308"/>
      <c r="L83" s="31"/>
    </row>
    <row r="84" spans="2:12" s="1" customFormat="1" ht="6.9" customHeight="1">
      <c r="B84" s="31"/>
      <c r="L84" s="31"/>
    </row>
    <row r="85" spans="2:12" s="1" customFormat="1" ht="12" customHeight="1">
      <c r="B85" s="31"/>
      <c r="C85" s="26" t="s">
        <v>21</v>
      </c>
      <c r="F85" s="24" t="str">
        <f>F14</f>
        <v>Nový Bor</v>
      </c>
      <c r="I85" s="26" t="s">
        <v>23</v>
      </c>
      <c r="J85" s="48" t="str">
        <f>IF(J14="","",J14)</f>
        <v>22. 12. 2023</v>
      </c>
      <c r="L85" s="31"/>
    </row>
    <row r="86" spans="2:12" s="1" customFormat="1" ht="6.9" customHeight="1">
      <c r="B86" s="31"/>
      <c r="L86" s="31"/>
    </row>
    <row r="87" spans="2:12" s="1" customFormat="1" ht="15.15" customHeight="1">
      <c r="B87" s="31"/>
      <c r="C87" s="26" t="s">
        <v>25</v>
      </c>
      <c r="F87" s="24" t="str">
        <f>E17</f>
        <v>Město Nový Bor</v>
      </c>
      <c r="I87" s="26" t="s">
        <v>31</v>
      </c>
      <c r="J87" s="29" t="str">
        <f>E23</f>
        <v>R. Voce</v>
      </c>
      <c r="L87" s="31"/>
    </row>
    <row r="88" spans="2:12" s="1" customFormat="1" ht="15.15" customHeight="1">
      <c r="B88" s="31"/>
      <c r="C88" s="26" t="s">
        <v>29</v>
      </c>
      <c r="F88" s="24" t="str">
        <f>IF(E20="","",E20)</f>
        <v>Vyplň údaj</v>
      </c>
      <c r="I88" s="26" t="s">
        <v>34</v>
      </c>
      <c r="J88" s="29" t="str">
        <f>E26</f>
        <v>J. Nešněra</v>
      </c>
      <c r="L88" s="31"/>
    </row>
    <row r="89" spans="2:12" s="1" customFormat="1" ht="10.35" customHeight="1">
      <c r="B89" s="31"/>
      <c r="L89" s="31"/>
    </row>
    <row r="90" spans="2:20" s="10" customFormat="1" ht="29.25" customHeight="1">
      <c r="B90" s="110"/>
      <c r="C90" s="111" t="s">
        <v>196</v>
      </c>
      <c r="D90" s="112" t="s">
        <v>57</v>
      </c>
      <c r="E90" s="112" t="s">
        <v>53</v>
      </c>
      <c r="F90" s="112" t="s">
        <v>54</v>
      </c>
      <c r="G90" s="112" t="s">
        <v>197</v>
      </c>
      <c r="H90" s="112" t="s">
        <v>198</v>
      </c>
      <c r="I90" s="112" t="s">
        <v>199</v>
      </c>
      <c r="J90" s="112" t="s">
        <v>166</v>
      </c>
      <c r="K90" s="113" t="s">
        <v>200</v>
      </c>
      <c r="L90" s="110"/>
      <c r="M90" s="55" t="s">
        <v>19</v>
      </c>
      <c r="N90" s="56" t="s">
        <v>42</v>
      </c>
      <c r="O90" s="56" t="s">
        <v>201</v>
      </c>
      <c r="P90" s="56" t="s">
        <v>202</v>
      </c>
      <c r="Q90" s="56" t="s">
        <v>203</v>
      </c>
      <c r="R90" s="56" t="s">
        <v>204</v>
      </c>
      <c r="S90" s="56" t="s">
        <v>205</v>
      </c>
      <c r="T90" s="57" t="s">
        <v>206</v>
      </c>
    </row>
    <row r="91" spans="2:63" s="1" customFormat="1" ht="22.8" customHeight="1">
      <c r="B91" s="31"/>
      <c r="C91" s="60" t="s">
        <v>207</v>
      </c>
      <c r="J91" s="114">
        <f>BK91</f>
        <v>0</v>
      </c>
      <c r="L91" s="31"/>
      <c r="M91" s="58"/>
      <c r="N91" s="49"/>
      <c r="O91" s="49"/>
      <c r="P91" s="115">
        <f>P92+P101</f>
        <v>0</v>
      </c>
      <c r="Q91" s="49"/>
      <c r="R91" s="115">
        <f>R92+R101</f>
        <v>0.29031</v>
      </c>
      <c r="S91" s="49"/>
      <c r="T91" s="116">
        <f>T92+T101</f>
        <v>0.27864</v>
      </c>
      <c r="AT91" s="16" t="s">
        <v>71</v>
      </c>
      <c r="AU91" s="16" t="s">
        <v>167</v>
      </c>
      <c r="BK91" s="117">
        <f>BK92+BK101</f>
        <v>0</v>
      </c>
    </row>
    <row r="92" spans="2:63" s="11" customFormat="1" ht="25.95" customHeight="1">
      <c r="B92" s="118"/>
      <c r="D92" s="119" t="s">
        <v>71</v>
      </c>
      <c r="E92" s="120" t="s">
        <v>208</v>
      </c>
      <c r="F92" s="120" t="s">
        <v>209</v>
      </c>
      <c r="I92" s="121"/>
      <c r="J92" s="122">
        <f>BK92</f>
        <v>0</v>
      </c>
      <c r="L92" s="118"/>
      <c r="M92" s="123"/>
      <c r="P92" s="124">
        <f>P93</f>
        <v>0</v>
      </c>
      <c r="R92" s="124">
        <f>R93</f>
        <v>0</v>
      </c>
      <c r="T92" s="125">
        <f>T93</f>
        <v>0</v>
      </c>
      <c r="AR92" s="119" t="s">
        <v>79</v>
      </c>
      <c r="AT92" s="126" t="s">
        <v>71</v>
      </c>
      <c r="AU92" s="126" t="s">
        <v>72</v>
      </c>
      <c r="AY92" s="119" t="s">
        <v>210</v>
      </c>
      <c r="BK92" s="127">
        <f>BK93</f>
        <v>0</v>
      </c>
    </row>
    <row r="93" spans="2:63" s="11" customFormat="1" ht="22.8" customHeight="1">
      <c r="B93" s="118"/>
      <c r="D93" s="119" t="s">
        <v>71</v>
      </c>
      <c r="E93" s="128" t="s">
        <v>327</v>
      </c>
      <c r="F93" s="128" t="s">
        <v>328</v>
      </c>
      <c r="I93" s="121"/>
      <c r="J93" s="129">
        <f>BK93</f>
        <v>0</v>
      </c>
      <c r="L93" s="118"/>
      <c r="M93" s="123"/>
      <c r="P93" s="124">
        <f>SUM(P94:P100)</f>
        <v>0</v>
      </c>
      <c r="R93" s="124">
        <f>SUM(R94:R100)</f>
        <v>0</v>
      </c>
      <c r="T93" s="125">
        <f>SUM(T94:T100)</f>
        <v>0</v>
      </c>
      <c r="AR93" s="119" t="s">
        <v>79</v>
      </c>
      <c r="AT93" s="126" t="s">
        <v>71</v>
      </c>
      <c r="AU93" s="126" t="s">
        <v>79</v>
      </c>
      <c r="AY93" s="119" t="s">
        <v>210</v>
      </c>
      <c r="BK93" s="127">
        <f>SUM(BK94:BK100)</f>
        <v>0</v>
      </c>
    </row>
    <row r="94" spans="2:65" s="1" customFormat="1" ht="24.15" customHeight="1">
      <c r="B94" s="31"/>
      <c r="C94" s="130" t="s">
        <v>79</v>
      </c>
      <c r="D94" s="130" t="s">
        <v>212</v>
      </c>
      <c r="E94" s="131" t="s">
        <v>330</v>
      </c>
      <c r="F94" s="132" t="s">
        <v>331</v>
      </c>
      <c r="G94" s="133" t="s">
        <v>332</v>
      </c>
      <c r="H94" s="134">
        <v>0.279</v>
      </c>
      <c r="I94" s="135"/>
      <c r="J94" s="136">
        <f>ROUND(I94*H94,2)</f>
        <v>0</v>
      </c>
      <c r="K94" s="132" t="s">
        <v>216</v>
      </c>
      <c r="L94" s="31"/>
      <c r="M94" s="137" t="s">
        <v>19</v>
      </c>
      <c r="N94" s="138" t="s">
        <v>43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217</v>
      </c>
      <c r="AT94" s="141" t="s">
        <v>212</v>
      </c>
      <c r="AU94" s="141" t="s">
        <v>81</v>
      </c>
      <c r="AY94" s="16" t="s">
        <v>210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79</v>
      </c>
      <c r="BK94" s="142">
        <f>ROUND(I94*H94,2)</f>
        <v>0</v>
      </c>
      <c r="BL94" s="16" t="s">
        <v>217</v>
      </c>
      <c r="BM94" s="141" t="s">
        <v>1501</v>
      </c>
    </row>
    <row r="95" spans="2:47" s="1" customFormat="1" ht="19.2">
      <c r="B95" s="31"/>
      <c r="D95" s="143" t="s">
        <v>219</v>
      </c>
      <c r="F95" s="144" t="s">
        <v>334</v>
      </c>
      <c r="I95" s="145"/>
      <c r="L95" s="31"/>
      <c r="M95" s="146"/>
      <c r="T95" s="52"/>
      <c r="AT95" s="16" t="s">
        <v>219</v>
      </c>
      <c r="AU95" s="16" t="s">
        <v>81</v>
      </c>
    </row>
    <row r="96" spans="2:47" s="1" customFormat="1" ht="10.2">
      <c r="B96" s="31"/>
      <c r="D96" s="147" t="s">
        <v>221</v>
      </c>
      <c r="F96" s="148" t="s">
        <v>335</v>
      </c>
      <c r="I96" s="145"/>
      <c r="L96" s="31"/>
      <c r="M96" s="146"/>
      <c r="T96" s="52"/>
      <c r="AT96" s="16" t="s">
        <v>221</v>
      </c>
      <c r="AU96" s="16" t="s">
        <v>81</v>
      </c>
    </row>
    <row r="97" spans="2:65" s="1" customFormat="1" ht="24.15" customHeight="1">
      <c r="B97" s="31"/>
      <c r="C97" s="130" t="s">
        <v>81</v>
      </c>
      <c r="D97" s="130" t="s">
        <v>212</v>
      </c>
      <c r="E97" s="131" t="s">
        <v>337</v>
      </c>
      <c r="F97" s="132" t="s">
        <v>338</v>
      </c>
      <c r="G97" s="133" t="s">
        <v>332</v>
      </c>
      <c r="H97" s="134">
        <v>1.116</v>
      </c>
      <c r="I97" s="135"/>
      <c r="J97" s="136">
        <f>ROUND(I97*H97,2)</f>
        <v>0</v>
      </c>
      <c r="K97" s="132" t="s">
        <v>216</v>
      </c>
      <c r="L97" s="31"/>
      <c r="M97" s="137" t="s">
        <v>19</v>
      </c>
      <c r="N97" s="138" t="s">
        <v>43</v>
      </c>
      <c r="P97" s="139">
        <f>O97*H97</f>
        <v>0</v>
      </c>
      <c r="Q97" s="139">
        <v>0</v>
      </c>
      <c r="R97" s="139">
        <f>Q97*H97</f>
        <v>0</v>
      </c>
      <c r="S97" s="139">
        <v>0</v>
      </c>
      <c r="T97" s="140">
        <f>S97*H97</f>
        <v>0</v>
      </c>
      <c r="AR97" s="141" t="s">
        <v>217</v>
      </c>
      <c r="AT97" s="141" t="s">
        <v>212</v>
      </c>
      <c r="AU97" s="141" t="s">
        <v>81</v>
      </c>
      <c r="AY97" s="16" t="s">
        <v>210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6" t="s">
        <v>79</v>
      </c>
      <c r="BK97" s="142">
        <f>ROUND(I97*H97,2)</f>
        <v>0</v>
      </c>
      <c r="BL97" s="16" t="s">
        <v>217</v>
      </c>
      <c r="BM97" s="141" t="s">
        <v>1502</v>
      </c>
    </row>
    <row r="98" spans="2:47" s="1" customFormat="1" ht="28.8">
      <c r="B98" s="31"/>
      <c r="D98" s="143" t="s">
        <v>219</v>
      </c>
      <c r="F98" s="144" t="s">
        <v>340</v>
      </c>
      <c r="I98" s="145"/>
      <c r="L98" s="31"/>
      <c r="M98" s="146"/>
      <c r="T98" s="52"/>
      <c r="AT98" s="16" t="s">
        <v>219</v>
      </c>
      <c r="AU98" s="16" t="s">
        <v>81</v>
      </c>
    </row>
    <row r="99" spans="2:47" s="1" customFormat="1" ht="10.2">
      <c r="B99" s="31"/>
      <c r="D99" s="147" t="s">
        <v>221</v>
      </c>
      <c r="F99" s="148" t="s">
        <v>341</v>
      </c>
      <c r="I99" s="145"/>
      <c r="L99" s="31"/>
      <c r="M99" s="146"/>
      <c r="T99" s="52"/>
      <c r="AT99" s="16" t="s">
        <v>221</v>
      </c>
      <c r="AU99" s="16" t="s">
        <v>81</v>
      </c>
    </row>
    <row r="100" spans="2:51" s="12" customFormat="1" ht="10.2">
      <c r="B100" s="149"/>
      <c r="D100" s="143" t="s">
        <v>223</v>
      </c>
      <c r="F100" s="151" t="s">
        <v>1503</v>
      </c>
      <c r="H100" s="152">
        <v>1.116</v>
      </c>
      <c r="I100" s="153"/>
      <c r="L100" s="149"/>
      <c r="M100" s="154"/>
      <c r="T100" s="155"/>
      <c r="AT100" s="150" t="s">
        <v>223</v>
      </c>
      <c r="AU100" s="150" t="s">
        <v>81</v>
      </c>
      <c r="AV100" s="12" t="s">
        <v>81</v>
      </c>
      <c r="AW100" s="12" t="s">
        <v>4</v>
      </c>
      <c r="AX100" s="12" t="s">
        <v>79</v>
      </c>
      <c r="AY100" s="150" t="s">
        <v>210</v>
      </c>
    </row>
    <row r="101" spans="2:63" s="11" customFormat="1" ht="25.95" customHeight="1">
      <c r="B101" s="118"/>
      <c r="D101" s="119" t="s">
        <v>71</v>
      </c>
      <c r="E101" s="120" t="s">
        <v>391</v>
      </c>
      <c r="F101" s="120" t="s">
        <v>392</v>
      </c>
      <c r="I101" s="121"/>
      <c r="J101" s="122">
        <f>BK101</f>
        <v>0</v>
      </c>
      <c r="L101" s="118"/>
      <c r="M101" s="123"/>
      <c r="P101" s="124">
        <f>P102+P127+P149</f>
        <v>0</v>
      </c>
      <c r="R101" s="124">
        <f>R102+R127+R149</f>
        <v>0.29031</v>
      </c>
      <c r="T101" s="125">
        <f>T102+T127+T149</f>
        <v>0.27864</v>
      </c>
      <c r="AR101" s="119" t="s">
        <v>81</v>
      </c>
      <c r="AT101" s="126" t="s">
        <v>71</v>
      </c>
      <c r="AU101" s="126" t="s">
        <v>72</v>
      </c>
      <c r="AY101" s="119" t="s">
        <v>210</v>
      </c>
      <c r="BK101" s="127">
        <f>BK102+BK127+BK149</f>
        <v>0</v>
      </c>
    </row>
    <row r="102" spans="2:63" s="11" customFormat="1" ht="22.8" customHeight="1">
      <c r="B102" s="118"/>
      <c r="D102" s="119" t="s">
        <v>71</v>
      </c>
      <c r="E102" s="128" t="s">
        <v>1504</v>
      </c>
      <c r="F102" s="128" t="s">
        <v>1505</v>
      </c>
      <c r="I102" s="121"/>
      <c r="J102" s="129">
        <f>BK102</f>
        <v>0</v>
      </c>
      <c r="L102" s="118"/>
      <c r="M102" s="123"/>
      <c r="P102" s="124">
        <f>SUM(P103:P126)</f>
        <v>0</v>
      </c>
      <c r="R102" s="124">
        <f>SUM(R103:R126)</f>
        <v>0.08014</v>
      </c>
      <c r="T102" s="125">
        <f>SUM(T103:T126)</f>
        <v>0.18560000000000001</v>
      </c>
      <c r="AR102" s="119" t="s">
        <v>81</v>
      </c>
      <c r="AT102" s="126" t="s">
        <v>71</v>
      </c>
      <c r="AU102" s="126" t="s">
        <v>79</v>
      </c>
      <c r="AY102" s="119" t="s">
        <v>210</v>
      </c>
      <c r="BK102" s="127">
        <f>SUM(BK103:BK126)</f>
        <v>0</v>
      </c>
    </row>
    <row r="103" spans="2:65" s="1" customFormat="1" ht="24.15" customHeight="1">
      <c r="B103" s="31"/>
      <c r="C103" s="130" t="s">
        <v>234</v>
      </c>
      <c r="D103" s="130" t="s">
        <v>212</v>
      </c>
      <c r="E103" s="131" t="s">
        <v>1506</v>
      </c>
      <c r="F103" s="132" t="s">
        <v>1507</v>
      </c>
      <c r="G103" s="133" t="s">
        <v>269</v>
      </c>
      <c r="H103" s="134">
        <v>58</v>
      </c>
      <c r="I103" s="135"/>
      <c r="J103" s="136">
        <f>ROUND(I103*H103,2)</f>
        <v>0</v>
      </c>
      <c r="K103" s="132" t="s">
        <v>216</v>
      </c>
      <c r="L103" s="31"/>
      <c r="M103" s="137" t="s">
        <v>19</v>
      </c>
      <c r="N103" s="138" t="s">
        <v>43</v>
      </c>
      <c r="P103" s="139">
        <f>O103*H103</f>
        <v>0</v>
      </c>
      <c r="Q103" s="139">
        <v>2E-05</v>
      </c>
      <c r="R103" s="139">
        <f>Q103*H103</f>
        <v>0.00116</v>
      </c>
      <c r="S103" s="139">
        <v>0.0032</v>
      </c>
      <c r="T103" s="140">
        <f>S103*H103</f>
        <v>0.18560000000000001</v>
      </c>
      <c r="AR103" s="141" t="s">
        <v>311</v>
      </c>
      <c r="AT103" s="141" t="s">
        <v>212</v>
      </c>
      <c r="AU103" s="141" t="s">
        <v>81</v>
      </c>
      <c r="AY103" s="16" t="s">
        <v>210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79</v>
      </c>
      <c r="BK103" s="142">
        <f>ROUND(I103*H103,2)</f>
        <v>0</v>
      </c>
      <c r="BL103" s="16" t="s">
        <v>311</v>
      </c>
      <c r="BM103" s="141" t="s">
        <v>1508</v>
      </c>
    </row>
    <row r="104" spans="2:47" s="1" customFormat="1" ht="19.2">
      <c r="B104" s="31"/>
      <c r="D104" s="143" t="s">
        <v>219</v>
      </c>
      <c r="F104" s="144" t="s">
        <v>1509</v>
      </c>
      <c r="I104" s="145"/>
      <c r="L104" s="31"/>
      <c r="M104" s="146"/>
      <c r="T104" s="52"/>
      <c r="AT104" s="16" t="s">
        <v>219</v>
      </c>
      <c r="AU104" s="16" t="s">
        <v>81</v>
      </c>
    </row>
    <row r="105" spans="2:47" s="1" customFormat="1" ht="10.2">
      <c r="B105" s="31"/>
      <c r="D105" s="147" t="s">
        <v>221</v>
      </c>
      <c r="F105" s="148" t="s">
        <v>1510</v>
      </c>
      <c r="I105" s="145"/>
      <c r="L105" s="31"/>
      <c r="M105" s="146"/>
      <c r="T105" s="52"/>
      <c r="AT105" s="16" t="s">
        <v>221</v>
      </c>
      <c r="AU105" s="16" t="s">
        <v>81</v>
      </c>
    </row>
    <row r="106" spans="2:65" s="1" customFormat="1" ht="24.15" customHeight="1">
      <c r="B106" s="31"/>
      <c r="C106" s="130" t="s">
        <v>217</v>
      </c>
      <c r="D106" s="130" t="s">
        <v>212</v>
      </c>
      <c r="E106" s="131" t="s">
        <v>1511</v>
      </c>
      <c r="F106" s="132" t="s">
        <v>1512</v>
      </c>
      <c r="G106" s="133" t="s">
        <v>269</v>
      </c>
      <c r="H106" s="134">
        <v>10</v>
      </c>
      <c r="I106" s="135"/>
      <c r="J106" s="136">
        <f>ROUND(I106*H106,2)</f>
        <v>0</v>
      </c>
      <c r="K106" s="132" t="s">
        <v>216</v>
      </c>
      <c r="L106" s="31"/>
      <c r="M106" s="137" t="s">
        <v>19</v>
      </c>
      <c r="N106" s="138" t="s">
        <v>43</v>
      </c>
      <c r="P106" s="139">
        <f>O106*H106</f>
        <v>0</v>
      </c>
      <c r="Q106" s="139">
        <v>0.00051</v>
      </c>
      <c r="R106" s="139">
        <f>Q106*H106</f>
        <v>0.0051</v>
      </c>
      <c r="S106" s="139">
        <v>0</v>
      </c>
      <c r="T106" s="140">
        <f>S106*H106</f>
        <v>0</v>
      </c>
      <c r="AR106" s="141" t="s">
        <v>311</v>
      </c>
      <c r="AT106" s="141" t="s">
        <v>212</v>
      </c>
      <c r="AU106" s="141" t="s">
        <v>81</v>
      </c>
      <c r="AY106" s="16" t="s">
        <v>210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79</v>
      </c>
      <c r="BK106" s="142">
        <f>ROUND(I106*H106,2)</f>
        <v>0</v>
      </c>
      <c r="BL106" s="16" t="s">
        <v>311</v>
      </c>
      <c r="BM106" s="141" t="s">
        <v>1513</v>
      </c>
    </row>
    <row r="107" spans="2:47" s="1" customFormat="1" ht="28.8">
      <c r="B107" s="31"/>
      <c r="D107" s="143" t="s">
        <v>219</v>
      </c>
      <c r="F107" s="144" t="s">
        <v>1514</v>
      </c>
      <c r="I107" s="145"/>
      <c r="L107" s="31"/>
      <c r="M107" s="146"/>
      <c r="T107" s="52"/>
      <c r="AT107" s="16" t="s">
        <v>219</v>
      </c>
      <c r="AU107" s="16" t="s">
        <v>81</v>
      </c>
    </row>
    <row r="108" spans="2:47" s="1" customFormat="1" ht="10.2">
      <c r="B108" s="31"/>
      <c r="D108" s="147" t="s">
        <v>221</v>
      </c>
      <c r="F108" s="148" t="s">
        <v>1515</v>
      </c>
      <c r="I108" s="145"/>
      <c r="L108" s="31"/>
      <c r="M108" s="146"/>
      <c r="T108" s="52"/>
      <c r="AT108" s="16" t="s">
        <v>221</v>
      </c>
      <c r="AU108" s="16" t="s">
        <v>81</v>
      </c>
    </row>
    <row r="109" spans="2:65" s="1" customFormat="1" ht="24.15" customHeight="1">
      <c r="B109" s="31"/>
      <c r="C109" s="130" t="s">
        <v>225</v>
      </c>
      <c r="D109" s="130" t="s">
        <v>212</v>
      </c>
      <c r="E109" s="131" t="s">
        <v>1516</v>
      </c>
      <c r="F109" s="132" t="s">
        <v>1517</v>
      </c>
      <c r="G109" s="133" t="s">
        <v>269</v>
      </c>
      <c r="H109" s="134">
        <v>14</v>
      </c>
      <c r="I109" s="135"/>
      <c r="J109" s="136">
        <f>ROUND(I109*H109,2)</f>
        <v>0</v>
      </c>
      <c r="K109" s="132" t="s">
        <v>216</v>
      </c>
      <c r="L109" s="31"/>
      <c r="M109" s="137" t="s">
        <v>19</v>
      </c>
      <c r="N109" s="138" t="s">
        <v>43</v>
      </c>
      <c r="P109" s="139">
        <f>O109*H109</f>
        <v>0</v>
      </c>
      <c r="Q109" s="139">
        <v>0.00095</v>
      </c>
      <c r="R109" s="139">
        <f>Q109*H109</f>
        <v>0.0133</v>
      </c>
      <c r="S109" s="139">
        <v>0</v>
      </c>
      <c r="T109" s="140">
        <f>S109*H109</f>
        <v>0</v>
      </c>
      <c r="AR109" s="141" t="s">
        <v>311</v>
      </c>
      <c r="AT109" s="141" t="s">
        <v>212</v>
      </c>
      <c r="AU109" s="141" t="s">
        <v>81</v>
      </c>
      <c r="AY109" s="16" t="s">
        <v>210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6" t="s">
        <v>79</v>
      </c>
      <c r="BK109" s="142">
        <f>ROUND(I109*H109,2)</f>
        <v>0</v>
      </c>
      <c r="BL109" s="16" t="s">
        <v>311</v>
      </c>
      <c r="BM109" s="141" t="s">
        <v>1518</v>
      </c>
    </row>
    <row r="110" spans="2:47" s="1" customFormat="1" ht="28.8">
      <c r="B110" s="31"/>
      <c r="D110" s="143" t="s">
        <v>219</v>
      </c>
      <c r="F110" s="144" t="s">
        <v>1519</v>
      </c>
      <c r="I110" s="145"/>
      <c r="L110" s="31"/>
      <c r="M110" s="146"/>
      <c r="T110" s="52"/>
      <c r="AT110" s="16" t="s">
        <v>219</v>
      </c>
      <c r="AU110" s="16" t="s">
        <v>81</v>
      </c>
    </row>
    <row r="111" spans="2:47" s="1" customFormat="1" ht="10.2">
      <c r="B111" s="31"/>
      <c r="D111" s="147" t="s">
        <v>221</v>
      </c>
      <c r="F111" s="148" t="s">
        <v>1520</v>
      </c>
      <c r="I111" s="145"/>
      <c r="L111" s="31"/>
      <c r="M111" s="146"/>
      <c r="T111" s="52"/>
      <c r="AT111" s="16" t="s">
        <v>221</v>
      </c>
      <c r="AU111" s="16" t="s">
        <v>81</v>
      </c>
    </row>
    <row r="112" spans="2:65" s="1" customFormat="1" ht="24.15" customHeight="1">
      <c r="B112" s="31"/>
      <c r="C112" s="130" t="s">
        <v>246</v>
      </c>
      <c r="D112" s="130" t="s">
        <v>212</v>
      </c>
      <c r="E112" s="131" t="s">
        <v>1521</v>
      </c>
      <c r="F112" s="132" t="s">
        <v>1522</v>
      </c>
      <c r="G112" s="133" t="s">
        <v>269</v>
      </c>
      <c r="H112" s="134">
        <v>10</v>
      </c>
      <c r="I112" s="135"/>
      <c r="J112" s="136">
        <f>ROUND(I112*H112,2)</f>
        <v>0</v>
      </c>
      <c r="K112" s="132" t="s">
        <v>216</v>
      </c>
      <c r="L112" s="31"/>
      <c r="M112" s="137" t="s">
        <v>19</v>
      </c>
      <c r="N112" s="138" t="s">
        <v>43</v>
      </c>
      <c r="P112" s="139">
        <f>O112*H112</f>
        <v>0</v>
      </c>
      <c r="Q112" s="139">
        <v>0.00119</v>
      </c>
      <c r="R112" s="139">
        <f>Q112*H112</f>
        <v>0.0119</v>
      </c>
      <c r="S112" s="139">
        <v>0</v>
      </c>
      <c r="T112" s="140">
        <f>S112*H112</f>
        <v>0</v>
      </c>
      <c r="AR112" s="141" t="s">
        <v>311</v>
      </c>
      <c r="AT112" s="141" t="s">
        <v>212</v>
      </c>
      <c r="AU112" s="141" t="s">
        <v>81</v>
      </c>
      <c r="AY112" s="16" t="s">
        <v>210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79</v>
      </c>
      <c r="BK112" s="142">
        <f>ROUND(I112*H112,2)</f>
        <v>0</v>
      </c>
      <c r="BL112" s="16" t="s">
        <v>311</v>
      </c>
      <c r="BM112" s="141" t="s">
        <v>1523</v>
      </c>
    </row>
    <row r="113" spans="2:47" s="1" customFormat="1" ht="28.8">
      <c r="B113" s="31"/>
      <c r="D113" s="143" t="s">
        <v>219</v>
      </c>
      <c r="F113" s="144" t="s">
        <v>1524</v>
      </c>
      <c r="I113" s="145"/>
      <c r="L113" s="31"/>
      <c r="M113" s="146"/>
      <c r="T113" s="52"/>
      <c r="AT113" s="16" t="s">
        <v>219</v>
      </c>
      <c r="AU113" s="16" t="s">
        <v>81</v>
      </c>
    </row>
    <row r="114" spans="2:47" s="1" customFormat="1" ht="10.2">
      <c r="B114" s="31"/>
      <c r="D114" s="147" t="s">
        <v>221</v>
      </c>
      <c r="F114" s="148" t="s">
        <v>1525</v>
      </c>
      <c r="I114" s="145"/>
      <c r="L114" s="31"/>
      <c r="M114" s="146"/>
      <c r="T114" s="52"/>
      <c r="AT114" s="16" t="s">
        <v>221</v>
      </c>
      <c r="AU114" s="16" t="s">
        <v>81</v>
      </c>
    </row>
    <row r="115" spans="2:65" s="1" customFormat="1" ht="24.15" customHeight="1">
      <c r="B115" s="31"/>
      <c r="C115" s="130" t="s">
        <v>259</v>
      </c>
      <c r="D115" s="130" t="s">
        <v>212</v>
      </c>
      <c r="E115" s="131" t="s">
        <v>1526</v>
      </c>
      <c r="F115" s="132" t="s">
        <v>1527</v>
      </c>
      <c r="G115" s="133" t="s">
        <v>269</v>
      </c>
      <c r="H115" s="134">
        <v>4</v>
      </c>
      <c r="I115" s="135"/>
      <c r="J115" s="136">
        <f>ROUND(I115*H115,2)</f>
        <v>0</v>
      </c>
      <c r="K115" s="132" t="s">
        <v>216</v>
      </c>
      <c r="L115" s="31"/>
      <c r="M115" s="137" t="s">
        <v>19</v>
      </c>
      <c r="N115" s="138" t="s">
        <v>43</v>
      </c>
      <c r="P115" s="139">
        <f>O115*H115</f>
        <v>0</v>
      </c>
      <c r="Q115" s="139">
        <v>0.0015</v>
      </c>
      <c r="R115" s="139">
        <f>Q115*H115</f>
        <v>0.006</v>
      </c>
      <c r="S115" s="139">
        <v>0</v>
      </c>
      <c r="T115" s="140">
        <f>S115*H115</f>
        <v>0</v>
      </c>
      <c r="AR115" s="141" t="s">
        <v>311</v>
      </c>
      <c r="AT115" s="141" t="s">
        <v>212</v>
      </c>
      <c r="AU115" s="141" t="s">
        <v>81</v>
      </c>
      <c r="AY115" s="16" t="s">
        <v>210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6" t="s">
        <v>79</v>
      </c>
      <c r="BK115" s="142">
        <f>ROUND(I115*H115,2)</f>
        <v>0</v>
      </c>
      <c r="BL115" s="16" t="s">
        <v>311</v>
      </c>
      <c r="BM115" s="141" t="s">
        <v>1528</v>
      </c>
    </row>
    <row r="116" spans="2:47" s="1" customFormat="1" ht="28.8">
      <c r="B116" s="31"/>
      <c r="D116" s="143" t="s">
        <v>219</v>
      </c>
      <c r="F116" s="144" t="s">
        <v>1529</v>
      </c>
      <c r="I116" s="145"/>
      <c r="L116" s="31"/>
      <c r="M116" s="146"/>
      <c r="T116" s="52"/>
      <c r="AT116" s="16" t="s">
        <v>219</v>
      </c>
      <c r="AU116" s="16" t="s">
        <v>81</v>
      </c>
    </row>
    <row r="117" spans="2:47" s="1" customFormat="1" ht="10.2">
      <c r="B117" s="31"/>
      <c r="D117" s="147" t="s">
        <v>221</v>
      </c>
      <c r="F117" s="148" t="s">
        <v>1530</v>
      </c>
      <c r="I117" s="145"/>
      <c r="L117" s="31"/>
      <c r="M117" s="146"/>
      <c r="T117" s="52"/>
      <c r="AT117" s="16" t="s">
        <v>221</v>
      </c>
      <c r="AU117" s="16" t="s">
        <v>81</v>
      </c>
    </row>
    <row r="118" spans="2:65" s="1" customFormat="1" ht="24.15" customHeight="1">
      <c r="B118" s="31"/>
      <c r="C118" s="130" t="s">
        <v>243</v>
      </c>
      <c r="D118" s="130" t="s">
        <v>212</v>
      </c>
      <c r="E118" s="131" t="s">
        <v>1531</v>
      </c>
      <c r="F118" s="132" t="s">
        <v>1532</v>
      </c>
      <c r="G118" s="133" t="s">
        <v>269</v>
      </c>
      <c r="H118" s="134">
        <v>22</v>
      </c>
      <c r="I118" s="135"/>
      <c r="J118" s="136">
        <f>ROUND(I118*H118,2)</f>
        <v>0</v>
      </c>
      <c r="K118" s="132" t="s">
        <v>216</v>
      </c>
      <c r="L118" s="31"/>
      <c r="M118" s="137" t="s">
        <v>19</v>
      </c>
      <c r="N118" s="138" t="s">
        <v>43</v>
      </c>
      <c r="P118" s="139">
        <f>O118*H118</f>
        <v>0</v>
      </c>
      <c r="Q118" s="139">
        <v>0.00194</v>
      </c>
      <c r="R118" s="139">
        <f>Q118*H118</f>
        <v>0.04268</v>
      </c>
      <c r="S118" s="139">
        <v>0</v>
      </c>
      <c r="T118" s="140">
        <f>S118*H118</f>
        <v>0</v>
      </c>
      <c r="AR118" s="141" t="s">
        <v>311</v>
      </c>
      <c r="AT118" s="141" t="s">
        <v>212</v>
      </c>
      <c r="AU118" s="141" t="s">
        <v>81</v>
      </c>
      <c r="AY118" s="16" t="s">
        <v>210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6" t="s">
        <v>79</v>
      </c>
      <c r="BK118" s="142">
        <f>ROUND(I118*H118,2)</f>
        <v>0</v>
      </c>
      <c r="BL118" s="16" t="s">
        <v>311</v>
      </c>
      <c r="BM118" s="141" t="s">
        <v>1533</v>
      </c>
    </row>
    <row r="119" spans="2:47" s="1" customFormat="1" ht="28.8">
      <c r="B119" s="31"/>
      <c r="D119" s="143" t="s">
        <v>219</v>
      </c>
      <c r="F119" s="144" t="s">
        <v>1534</v>
      </c>
      <c r="I119" s="145"/>
      <c r="L119" s="31"/>
      <c r="M119" s="146"/>
      <c r="T119" s="52"/>
      <c r="AT119" s="16" t="s">
        <v>219</v>
      </c>
      <c r="AU119" s="16" t="s">
        <v>81</v>
      </c>
    </row>
    <row r="120" spans="2:47" s="1" customFormat="1" ht="10.2">
      <c r="B120" s="31"/>
      <c r="D120" s="147" t="s">
        <v>221</v>
      </c>
      <c r="F120" s="148" t="s">
        <v>1535</v>
      </c>
      <c r="I120" s="145"/>
      <c r="L120" s="31"/>
      <c r="M120" s="146"/>
      <c r="T120" s="52"/>
      <c r="AT120" s="16" t="s">
        <v>221</v>
      </c>
      <c r="AU120" s="16" t="s">
        <v>81</v>
      </c>
    </row>
    <row r="121" spans="2:65" s="1" customFormat="1" ht="21.75" customHeight="1">
      <c r="B121" s="31"/>
      <c r="C121" s="130" t="s">
        <v>265</v>
      </c>
      <c r="D121" s="130" t="s">
        <v>212</v>
      </c>
      <c r="E121" s="131" t="s">
        <v>1536</v>
      </c>
      <c r="F121" s="132" t="s">
        <v>1537</v>
      </c>
      <c r="G121" s="133" t="s">
        <v>269</v>
      </c>
      <c r="H121" s="134">
        <v>60</v>
      </c>
      <c r="I121" s="135"/>
      <c r="J121" s="136">
        <f>ROUND(I121*H121,2)</f>
        <v>0</v>
      </c>
      <c r="K121" s="132" t="s">
        <v>216</v>
      </c>
      <c r="L121" s="31"/>
      <c r="M121" s="137" t="s">
        <v>19</v>
      </c>
      <c r="N121" s="138" t="s">
        <v>43</v>
      </c>
      <c r="P121" s="139">
        <f>O121*H121</f>
        <v>0</v>
      </c>
      <c r="Q121" s="139">
        <v>0</v>
      </c>
      <c r="R121" s="139">
        <f>Q121*H121</f>
        <v>0</v>
      </c>
      <c r="S121" s="139">
        <v>0</v>
      </c>
      <c r="T121" s="140">
        <f>S121*H121</f>
        <v>0</v>
      </c>
      <c r="AR121" s="141" t="s">
        <v>311</v>
      </c>
      <c r="AT121" s="141" t="s">
        <v>212</v>
      </c>
      <c r="AU121" s="141" t="s">
        <v>81</v>
      </c>
      <c r="AY121" s="16" t="s">
        <v>210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6" t="s">
        <v>79</v>
      </c>
      <c r="BK121" s="142">
        <f>ROUND(I121*H121,2)</f>
        <v>0</v>
      </c>
      <c r="BL121" s="16" t="s">
        <v>311</v>
      </c>
      <c r="BM121" s="141" t="s">
        <v>1538</v>
      </c>
    </row>
    <row r="122" spans="2:47" s="1" customFormat="1" ht="28.8">
      <c r="B122" s="31"/>
      <c r="D122" s="143" t="s">
        <v>219</v>
      </c>
      <c r="F122" s="144" t="s">
        <v>1539</v>
      </c>
      <c r="I122" s="145"/>
      <c r="L122" s="31"/>
      <c r="M122" s="146"/>
      <c r="T122" s="52"/>
      <c r="AT122" s="16" t="s">
        <v>219</v>
      </c>
      <c r="AU122" s="16" t="s">
        <v>81</v>
      </c>
    </row>
    <row r="123" spans="2:47" s="1" customFormat="1" ht="10.2">
      <c r="B123" s="31"/>
      <c r="D123" s="147" t="s">
        <v>221</v>
      </c>
      <c r="F123" s="148" t="s">
        <v>1540</v>
      </c>
      <c r="I123" s="145"/>
      <c r="L123" s="31"/>
      <c r="M123" s="146"/>
      <c r="T123" s="52"/>
      <c r="AT123" s="16" t="s">
        <v>221</v>
      </c>
      <c r="AU123" s="16" t="s">
        <v>81</v>
      </c>
    </row>
    <row r="124" spans="2:65" s="1" customFormat="1" ht="24.15" customHeight="1">
      <c r="B124" s="31"/>
      <c r="C124" s="130" t="s">
        <v>277</v>
      </c>
      <c r="D124" s="130" t="s">
        <v>212</v>
      </c>
      <c r="E124" s="131" t="s">
        <v>1541</v>
      </c>
      <c r="F124" s="132" t="s">
        <v>1542</v>
      </c>
      <c r="G124" s="133" t="s">
        <v>332</v>
      </c>
      <c r="H124" s="134">
        <v>0.08</v>
      </c>
      <c r="I124" s="135"/>
      <c r="J124" s="136">
        <f>ROUND(I124*H124,2)</f>
        <v>0</v>
      </c>
      <c r="K124" s="132" t="s">
        <v>216</v>
      </c>
      <c r="L124" s="31"/>
      <c r="M124" s="137" t="s">
        <v>19</v>
      </c>
      <c r="N124" s="138" t="s">
        <v>43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41" t="s">
        <v>311</v>
      </c>
      <c r="AT124" s="141" t="s">
        <v>212</v>
      </c>
      <c r="AU124" s="141" t="s">
        <v>81</v>
      </c>
      <c r="AY124" s="16" t="s">
        <v>210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6" t="s">
        <v>79</v>
      </c>
      <c r="BK124" s="142">
        <f>ROUND(I124*H124,2)</f>
        <v>0</v>
      </c>
      <c r="BL124" s="16" t="s">
        <v>311</v>
      </c>
      <c r="BM124" s="141" t="s">
        <v>1543</v>
      </c>
    </row>
    <row r="125" spans="2:47" s="1" customFormat="1" ht="28.8">
      <c r="B125" s="31"/>
      <c r="D125" s="143" t="s">
        <v>219</v>
      </c>
      <c r="F125" s="144" t="s">
        <v>1544</v>
      </c>
      <c r="I125" s="145"/>
      <c r="L125" s="31"/>
      <c r="M125" s="146"/>
      <c r="T125" s="52"/>
      <c r="AT125" s="16" t="s">
        <v>219</v>
      </c>
      <c r="AU125" s="16" t="s">
        <v>81</v>
      </c>
    </row>
    <row r="126" spans="2:47" s="1" customFormat="1" ht="10.2">
      <c r="B126" s="31"/>
      <c r="D126" s="147" t="s">
        <v>221</v>
      </c>
      <c r="F126" s="148" t="s">
        <v>1545</v>
      </c>
      <c r="I126" s="145"/>
      <c r="L126" s="31"/>
      <c r="M126" s="146"/>
      <c r="T126" s="52"/>
      <c r="AT126" s="16" t="s">
        <v>221</v>
      </c>
      <c r="AU126" s="16" t="s">
        <v>81</v>
      </c>
    </row>
    <row r="127" spans="2:63" s="11" customFormat="1" ht="22.8" customHeight="1">
      <c r="B127" s="118"/>
      <c r="D127" s="119" t="s">
        <v>71</v>
      </c>
      <c r="E127" s="128" t="s">
        <v>1546</v>
      </c>
      <c r="F127" s="128" t="s">
        <v>1547</v>
      </c>
      <c r="I127" s="121"/>
      <c r="J127" s="129">
        <f>BK127</f>
        <v>0</v>
      </c>
      <c r="L127" s="118"/>
      <c r="M127" s="123"/>
      <c r="P127" s="124">
        <f>SUM(P128:P148)</f>
        <v>0</v>
      </c>
      <c r="R127" s="124">
        <f>SUM(R128:R148)</f>
        <v>0.00663</v>
      </c>
      <c r="T127" s="125">
        <f>SUM(T128:T148)</f>
        <v>0</v>
      </c>
      <c r="AR127" s="119" t="s">
        <v>81</v>
      </c>
      <c r="AT127" s="126" t="s">
        <v>71</v>
      </c>
      <c r="AU127" s="126" t="s">
        <v>79</v>
      </c>
      <c r="AY127" s="119" t="s">
        <v>210</v>
      </c>
      <c r="BK127" s="127">
        <f>SUM(BK128:BK148)</f>
        <v>0</v>
      </c>
    </row>
    <row r="128" spans="2:65" s="1" customFormat="1" ht="24.15" customHeight="1">
      <c r="B128" s="31"/>
      <c r="C128" s="130" t="s">
        <v>283</v>
      </c>
      <c r="D128" s="130" t="s">
        <v>212</v>
      </c>
      <c r="E128" s="131" t="s">
        <v>1548</v>
      </c>
      <c r="F128" s="132" t="s">
        <v>1549</v>
      </c>
      <c r="G128" s="133" t="s">
        <v>297</v>
      </c>
      <c r="H128" s="134">
        <v>2</v>
      </c>
      <c r="I128" s="135"/>
      <c r="J128" s="136">
        <f>ROUND(I128*H128,2)</f>
        <v>0</v>
      </c>
      <c r="K128" s="132" t="s">
        <v>216</v>
      </c>
      <c r="L128" s="31"/>
      <c r="M128" s="137" t="s">
        <v>19</v>
      </c>
      <c r="N128" s="138" t="s">
        <v>43</v>
      </c>
      <c r="P128" s="139">
        <f>O128*H128</f>
        <v>0</v>
      </c>
      <c r="Q128" s="139">
        <v>0.00022</v>
      </c>
      <c r="R128" s="139">
        <f>Q128*H128</f>
        <v>0.00044</v>
      </c>
      <c r="S128" s="139">
        <v>0</v>
      </c>
      <c r="T128" s="140">
        <f>S128*H128</f>
        <v>0</v>
      </c>
      <c r="AR128" s="141" t="s">
        <v>311</v>
      </c>
      <c r="AT128" s="141" t="s">
        <v>212</v>
      </c>
      <c r="AU128" s="141" t="s">
        <v>81</v>
      </c>
      <c r="AY128" s="16" t="s">
        <v>210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6" t="s">
        <v>79</v>
      </c>
      <c r="BK128" s="142">
        <f>ROUND(I128*H128,2)</f>
        <v>0</v>
      </c>
      <c r="BL128" s="16" t="s">
        <v>311</v>
      </c>
      <c r="BM128" s="141" t="s">
        <v>1550</v>
      </c>
    </row>
    <row r="129" spans="2:47" s="1" customFormat="1" ht="19.2">
      <c r="B129" s="31"/>
      <c r="D129" s="143" t="s">
        <v>219</v>
      </c>
      <c r="F129" s="144" t="s">
        <v>1551</v>
      </c>
      <c r="I129" s="145"/>
      <c r="L129" s="31"/>
      <c r="M129" s="146"/>
      <c r="T129" s="52"/>
      <c r="AT129" s="16" t="s">
        <v>219</v>
      </c>
      <c r="AU129" s="16" t="s">
        <v>81</v>
      </c>
    </row>
    <row r="130" spans="2:47" s="1" customFormat="1" ht="10.2">
      <c r="B130" s="31"/>
      <c r="D130" s="147" t="s">
        <v>221</v>
      </c>
      <c r="F130" s="148" t="s">
        <v>1552</v>
      </c>
      <c r="I130" s="145"/>
      <c r="L130" s="31"/>
      <c r="M130" s="146"/>
      <c r="T130" s="52"/>
      <c r="AT130" s="16" t="s">
        <v>221</v>
      </c>
      <c r="AU130" s="16" t="s">
        <v>81</v>
      </c>
    </row>
    <row r="131" spans="2:65" s="1" customFormat="1" ht="24.15" customHeight="1">
      <c r="B131" s="31"/>
      <c r="C131" s="130" t="s">
        <v>8</v>
      </c>
      <c r="D131" s="130" t="s">
        <v>212</v>
      </c>
      <c r="E131" s="131" t="s">
        <v>1553</v>
      </c>
      <c r="F131" s="132" t="s">
        <v>1554</v>
      </c>
      <c r="G131" s="133" t="s">
        <v>297</v>
      </c>
      <c r="H131" s="134">
        <v>4</v>
      </c>
      <c r="I131" s="135"/>
      <c r="J131" s="136">
        <f>ROUND(I131*H131,2)</f>
        <v>0</v>
      </c>
      <c r="K131" s="132" t="s">
        <v>216</v>
      </c>
      <c r="L131" s="31"/>
      <c r="M131" s="137" t="s">
        <v>19</v>
      </c>
      <c r="N131" s="138" t="s">
        <v>43</v>
      </c>
      <c r="P131" s="139">
        <f>O131*H131</f>
        <v>0</v>
      </c>
      <c r="Q131" s="139">
        <v>0.00022</v>
      </c>
      <c r="R131" s="139">
        <f>Q131*H131</f>
        <v>0.00088</v>
      </c>
      <c r="S131" s="139">
        <v>0</v>
      </c>
      <c r="T131" s="140">
        <f>S131*H131</f>
        <v>0</v>
      </c>
      <c r="AR131" s="141" t="s">
        <v>311</v>
      </c>
      <c r="AT131" s="141" t="s">
        <v>212</v>
      </c>
      <c r="AU131" s="141" t="s">
        <v>81</v>
      </c>
      <c r="AY131" s="16" t="s">
        <v>210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6" t="s">
        <v>79</v>
      </c>
      <c r="BK131" s="142">
        <f>ROUND(I131*H131,2)</f>
        <v>0</v>
      </c>
      <c r="BL131" s="16" t="s">
        <v>311</v>
      </c>
      <c r="BM131" s="141" t="s">
        <v>1555</v>
      </c>
    </row>
    <row r="132" spans="2:47" s="1" customFormat="1" ht="19.2">
      <c r="B132" s="31"/>
      <c r="D132" s="143" t="s">
        <v>219</v>
      </c>
      <c r="F132" s="144" t="s">
        <v>1556</v>
      </c>
      <c r="I132" s="145"/>
      <c r="L132" s="31"/>
      <c r="M132" s="146"/>
      <c r="T132" s="52"/>
      <c r="AT132" s="16" t="s">
        <v>219</v>
      </c>
      <c r="AU132" s="16" t="s">
        <v>81</v>
      </c>
    </row>
    <row r="133" spans="2:47" s="1" customFormat="1" ht="10.2">
      <c r="B133" s="31"/>
      <c r="D133" s="147" t="s">
        <v>221</v>
      </c>
      <c r="F133" s="148" t="s">
        <v>1557</v>
      </c>
      <c r="I133" s="145"/>
      <c r="L133" s="31"/>
      <c r="M133" s="146"/>
      <c r="T133" s="52"/>
      <c r="AT133" s="16" t="s">
        <v>221</v>
      </c>
      <c r="AU133" s="16" t="s">
        <v>81</v>
      </c>
    </row>
    <row r="134" spans="2:65" s="1" customFormat="1" ht="24.15" customHeight="1">
      <c r="B134" s="31"/>
      <c r="C134" s="130" t="s">
        <v>294</v>
      </c>
      <c r="D134" s="130" t="s">
        <v>212</v>
      </c>
      <c r="E134" s="131" t="s">
        <v>1558</v>
      </c>
      <c r="F134" s="132" t="s">
        <v>1559</v>
      </c>
      <c r="G134" s="133" t="s">
        <v>297</v>
      </c>
      <c r="H134" s="134">
        <v>4</v>
      </c>
      <c r="I134" s="135"/>
      <c r="J134" s="136">
        <f>ROUND(I134*H134,2)</f>
        <v>0</v>
      </c>
      <c r="K134" s="132" t="s">
        <v>216</v>
      </c>
      <c r="L134" s="31"/>
      <c r="M134" s="137" t="s">
        <v>19</v>
      </c>
      <c r="N134" s="138" t="s">
        <v>43</v>
      </c>
      <c r="P134" s="139">
        <f>O134*H134</f>
        <v>0</v>
      </c>
      <c r="Q134" s="139">
        <v>0.00014</v>
      </c>
      <c r="R134" s="139">
        <f>Q134*H134</f>
        <v>0.00056</v>
      </c>
      <c r="S134" s="139">
        <v>0</v>
      </c>
      <c r="T134" s="140">
        <f>S134*H134</f>
        <v>0</v>
      </c>
      <c r="AR134" s="141" t="s">
        <v>311</v>
      </c>
      <c r="AT134" s="141" t="s">
        <v>212</v>
      </c>
      <c r="AU134" s="141" t="s">
        <v>81</v>
      </c>
      <c r="AY134" s="16" t="s">
        <v>210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79</v>
      </c>
      <c r="BK134" s="142">
        <f>ROUND(I134*H134,2)</f>
        <v>0</v>
      </c>
      <c r="BL134" s="16" t="s">
        <v>311</v>
      </c>
      <c r="BM134" s="141" t="s">
        <v>1560</v>
      </c>
    </row>
    <row r="135" spans="2:47" s="1" customFormat="1" ht="19.2">
      <c r="B135" s="31"/>
      <c r="D135" s="143" t="s">
        <v>219</v>
      </c>
      <c r="F135" s="144" t="s">
        <v>1561</v>
      </c>
      <c r="I135" s="145"/>
      <c r="L135" s="31"/>
      <c r="M135" s="146"/>
      <c r="T135" s="52"/>
      <c r="AT135" s="16" t="s">
        <v>219</v>
      </c>
      <c r="AU135" s="16" t="s">
        <v>81</v>
      </c>
    </row>
    <row r="136" spans="2:47" s="1" customFormat="1" ht="10.2">
      <c r="B136" s="31"/>
      <c r="D136" s="147" t="s">
        <v>221</v>
      </c>
      <c r="F136" s="148" t="s">
        <v>1562</v>
      </c>
      <c r="I136" s="145"/>
      <c r="L136" s="31"/>
      <c r="M136" s="146"/>
      <c r="T136" s="52"/>
      <c r="AT136" s="16" t="s">
        <v>221</v>
      </c>
      <c r="AU136" s="16" t="s">
        <v>81</v>
      </c>
    </row>
    <row r="137" spans="2:65" s="1" customFormat="1" ht="24.15" customHeight="1">
      <c r="B137" s="31"/>
      <c r="C137" s="130" t="s">
        <v>301</v>
      </c>
      <c r="D137" s="130" t="s">
        <v>212</v>
      </c>
      <c r="E137" s="131" t="s">
        <v>1563</v>
      </c>
      <c r="F137" s="132" t="s">
        <v>1564</v>
      </c>
      <c r="G137" s="133" t="s">
        <v>297</v>
      </c>
      <c r="H137" s="134">
        <v>4</v>
      </c>
      <c r="I137" s="135"/>
      <c r="J137" s="136">
        <f>ROUND(I137*H137,2)</f>
        <v>0</v>
      </c>
      <c r="K137" s="132" t="s">
        <v>216</v>
      </c>
      <c r="L137" s="31"/>
      <c r="M137" s="137" t="s">
        <v>19</v>
      </c>
      <c r="N137" s="138" t="s">
        <v>43</v>
      </c>
      <c r="P137" s="139">
        <f>O137*H137</f>
        <v>0</v>
      </c>
      <c r="Q137" s="139">
        <v>0.0007</v>
      </c>
      <c r="R137" s="139">
        <f>Q137*H137</f>
        <v>0.0028</v>
      </c>
      <c r="S137" s="139">
        <v>0</v>
      </c>
      <c r="T137" s="140">
        <f>S137*H137</f>
        <v>0</v>
      </c>
      <c r="AR137" s="141" t="s">
        <v>311</v>
      </c>
      <c r="AT137" s="141" t="s">
        <v>212</v>
      </c>
      <c r="AU137" s="141" t="s">
        <v>81</v>
      </c>
      <c r="AY137" s="16" t="s">
        <v>210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79</v>
      </c>
      <c r="BK137" s="142">
        <f>ROUND(I137*H137,2)</f>
        <v>0</v>
      </c>
      <c r="BL137" s="16" t="s">
        <v>311</v>
      </c>
      <c r="BM137" s="141" t="s">
        <v>1565</v>
      </c>
    </row>
    <row r="138" spans="2:47" s="1" customFormat="1" ht="19.2">
      <c r="B138" s="31"/>
      <c r="D138" s="143" t="s">
        <v>219</v>
      </c>
      <c r="F138" s="144" t="s">
        <v>1566</v>
      </c>
      <c r="I138" s="145"/>
      <c r="L138" s="31"/>
      <c r="M138" s="146"/>
      <c r="T138" s="52"/>
      <c r="AT138" s="16" t="s">
        <v>219</v>
      </c>
      <c r="AU138" s="16" t="s">
        <v>81</v>
      </c>
    </row>
    <row r="139" spans="2:47" s="1" customFormat="1" ht="10.2">
      <c r="B139" s="31"/>
      <c r="D139" s="147" t="s">
        <v>221</v>
      </c>
      <c r="F139" s="148" t="s">
        <v>1567</v>
      </c>
      <c r="I139" s="145"/>
      <c r="L139" s="31"/>
      <c r="M139" s="146"/>
      <c r="T139" s="52"/>
      <c r="AT139" s="16" t="s">
        <v>221</v>
      </c>
      <c r="AU139" s="16" t="s">
        <v>81</v>
      </c>
    </row>
    <row r="140" spans="2:65" s="1" customFormat="1" ht="21.75" customHeight="1">
      <c r="B140" s="31"/>
      <c r="C140" s="130" t="s">
        <v>305</v>
      </c>
      <c r="D140" s="130" t="s">
        <v>212</v>
      </c>
      <c r="E140" s="131" t="s">
        <v>1568</v>
      </c>
      <c r="F140" s="132" t="s">
        <v>1569</v>
      </c>
      <c r="G140" s="133" t="s">
        <v>297</v>
      </c>
      <c r="H140" s="134">
        <v>1</v>
      </c>
      <c r="I140" s="135"/>
      <c r="J140" s="136">
        <f>ROUND(I140*H140,2)</f>
        <v>0</v>
      </c>
      <c r="K140" s="132" t="s">
        <v>216</v>
      </c>
      <c r="L140" s="31"/>
      <c r="M140" s="137" t="s">
        <v>19</v>
      </c>
      <c r="N140" s="138" t="s">
        <v>43</v>
      </c>
      <c r="P140" s="139">
        <f>O140*H140</f>
        <v>0</v>
      </c>
      <c r="Q140" s="139">
        <v>0.00034</v>
      </c>
      <c r="R140" s="139">
        <f>Q140*H140</f>
        <v>0.00034</v>
      </c>
      <c r="S140" s="139">
        <v>0</v>
      </c>
      <c r="T140" s="140">
        <f>S140*H140</f>
        <v>0</v>
      </c>
      <c r="AR140" s="141" t="s">
        <v>311</v>
      </c>
      <c r="AT140" s="141" t="s">
        <v>212</v>
      </c>
      <c r="AU140" s="141" t="s">
        <v>81</v>
      </c>
      <c r="AY140" s="16" t="s">
        <v>210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79</v>
      </c>
      <c r="BK140" s="142">
        <f>ROUND(I140*H140,2)</f>
        <v>0</v>
      </c>
      <c r="BL140" s="16" t="s">
        <v>311</v>
      </c>
      <c r="BM140" s="141" t="s">
        <v>1570</v>
      </c>
    </row>
    <row r="141" spans="2:47" s="1" customFormat="1" ht="19.2">
      <c r="B141" s="31"/>
      <c r="D141" s="143" t="s">
        <v>219</v>
      </c>
      <c r="F141" s="144" t="s">
        <v>1571</v>
      </c>
      <c r="I141" s="145"/>
      <c r="L141" s="31"/>
      <c r="M141" s="146"/>
      <c r="T141" s="52"/>
      <c r="AT141" s="16" t="s">
        <v>219</v>
      </c>
      <c r="AU141" s="16" t="s">
        <v>81</v>
      </c>
    </row>
    <row r="142" spans="2:47" s="1" customFormat="1" ht="10.2">
      <c r="B142" s="31"/>
      <c r="D142" s="147" t="s">
        <v>221</v>
      </c>
      <c r="F142" s="148" t="s">
        <v>1572</v>
      </c>
      <c r="I142" s="145"/>
      <c r="L142" s="31"/>
      <c r="M142" s="146"/>
      <c r="T142" s="52"/>
      <c r="AT142" s="16" t="s">
        <v>221</v>
      </c>
      <c r="AU142" s="16" t="s">
        <v>81</v>
      </c>
    </row>
    <row r="143" spans="2:65" s="1" customFormat="1" ht="24.15" customHeight="1">
      <c r="B143" s="31"/>
      <c r="C143" s="130" t="s">
        <v>311</v>
      </c>
      <c r="D143" s="130" t="s">
        <v>212</v>
      </c>
      <c r="E143" s="131" t="s">
        <v>1573</v>
      </c>
      <c r="F143" s="132" t="s">
        <v>1574</v>
      </c>
      <c r="G143" s="133" t="s">
        <v>297</v>
      </c>
      <c r="H143" s="134">
        <v>1</v>
      </c>
      <c r="I143" s="135"/>
      <c r="J143" s="136">
        <f>ROUND(I143*H143,2)</f>
        <v>0</v>
      </c>
      <c r="K143" s="132" t="s">
        <v>216</v>
      </c>
      <c r="L143" s="31"/>
      <c r="M143" s="137" t="s">
        <v>19</v>
      </c>
      <c r="N143" s="138" t="s">
        <v>43</v>
      </c>
      <c r="P143" s="139">
        <f>O143*H143</f>
        <v>0</v>
      </c>
      <c r="Q143" s="139">
        <v>0.00107</v>
      </c>
      <c r="R143" s="139">
        <f>Q143*H143</f>
        <v>0.00107</v>
      </c>
      <c r="S143" s="139">
        <v>0</v>
      </c>
      <c r="T143" s="140">
        <f>S143*H143</f>
        <v>0</v>
      </c>
      <c r="AR143" s="141" t="s">
        <v>311</v>
      </c>
      <c r="AT143" s="141" t="s">
        <v>212</v>
      </c>
      <c r="AU143" s="141" t="s">
        <v>81</v>
      </c>
      <c r="AY143" s="16" t="s">
        <v>210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6" t="s">
        <v>79</v>
      </c>
      <c r="BK143" s="142">
        <f>ROUND(I143*H143,2)</f>
        <v>0</v>
      </c>
      <c r="BL143" s="16" t="s">
        <v>311</v>
      </c>
      <c r="BM143" s="141" t="s">
        <v>1575</v>
      </c>
    </row>
    <row r="144" spans="2:47" s="1" customFormat="1" ht="19.2">
      <c r="B144" s="31"/>
      <c r="D144" s="143" t="s">
        <v>219</v>
      </c>
      <c r="F144" s="144" t="s">
        <v>1576</v>
      </c>
      <c r="I144" s="145"/>
      <c r="L144" s="31"/>
      <c r="M144" s="146"/>
      <c r="T144" s="52"/>
      <c r="AT144" s="16" t="s">
        <v>219</v>
      </c>
      <c r="AU144" s="16" t="s">
        <v>81</v>
      </c>
    </row>
    <row r="145" spans="2:47" s="1" customFormat="1" ht="10.2">
      <c r="B145" s="31"/>
      <c r="D145" s="147" t="s">
        <v>221</v>
      </c>
      <c r="F145" s="148" t="s">
        <v>1577</v>
      </c>
      <c r="I145" s="145"/>
      <c r="L145" s="31"/>
      <c r="M145" s="146"/>
      <c r="T145" s="52"/>
      <c r="AT145" s="16" t="s">
        <v>221</v>
      </c>
      <c r="AU145" s="16" t="s">
        <v>81</v>
      </c>
    </row>
    <row r="146" spans="2:65" s="1" customFormat="1" ht="24.15" customHeight="1">
      <c r="B146" s="31"/>
      <c r="C146" s="130" t="s">
        <v>317</v>
      </c>
      <c r="D146" s="130" t="s">
        <v>212</v>
      </c>
      <c r="E146" s="131" t="s">
        <v>1578</v>
      </c>
      <c r="F146" s="132" t="s">
        <v>1579</v>
      </c>
      <c r="G146" s="133" t="s">
        <v>297</v>
      </c>
      <c r="H146" s="134">
        <v>2</v>
      </c>
      <c r="I146" s="135"/>
      <c r="J146" s="136">
        <f>ROUND(I146*H146,2)</f>
        <v>0</v>
      </c>
      <c r="K146" s="132" t="s">
        <v>216</v>
      </c>
      <c r="L146" s="31"/>
      <c r="M146" s="137" t="s">
        <v>19</v>
      </c>
      <c r="N146" s="138" t="s">
        <v>43</v>
      </c>
      <c r="P146" s="139">
        <f>O146*H146</f>
        <v>0</v>
      </c>
      <c r="Q146" s="139">
        <v>0.00027</v>
      </c>
      <c r="R146" s="139">
        <f>Q146*H146</f>
        <v>0.00054</v>
      </c>
      <c r="S146" s="139">
        <v>0</v>
      </c>
      <c r="T146" s="140">
        <f>S146*H146</f>
        <v>0</v>
      </c>
      <c r="AR146" s="141" t="s">
        <v>311</v>
      </c>
      <c r="AT146" s="141" t="s">
        <v>212</v>
      </c>
      <c r="AU146" s="141" t="s">
        <v>81</v>
      </c>
      <c r="AY146" s="16" t="s">
        <v>210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79</v>
      </c>
      <c r="BK146" s="142">
        <f>ROUND(I146*H146,2)</f>
        <v>0</v>
      </c>
      <c r="BL146" s="16" t="s">
        <v>311</v>
      </c>
      <c r="BM146" s="141" t="s">
        <v>1580</v>
      </c>
    </row>
    <row r="147" spans="2:47" s="1" customFormat="1" ht="19.2">
      <c r="B147" s="31"/>
      <c r="D147" s="143" t="s">
        <v>219</v>
      </c>
      <c r="F147" s="144" t="s">
        <v>1581</v>
      </c>
      <c r="I147" s="145"/>
      <c r="L147" s="31"/>
      <c r="M147" s="146"/>
      <c r="T147" s="52"/>
      <c r="AT147" s="16" t="s">
        <v>219</v>
      </c>
      <c r="AU147" s="16" t="s">
        <v>81</v>
      </c>
    </row>
    <row r="148" spans="2:47" s="1" customFormat="1" ht="10.2">
      <c r="B148" s="31"/>
      <c r="D148" s="147" t="s">
        <v>221</v>
      </c>
      <c r="F148" s="148" t="s">
        <v>1582</v>
      </c>
      <c r="I148" s="145"/>
      <c r="L148" s="31"/>
      <c r="M148" s="146"/>
      <c r="T148" s="52"/>
      <c r="AT148" s="16" t="s">
        <v>221</v>
      </c>
      <c r="AU148" s="16" t="s">
        <v>81</v>
      </c>
    </row>
    <row r="149" spans="2:63" s="11" customFormat="1" ht="22.8" customHeight="1">
      <c r="B149" s="118"/>
      <c r="D149" s="119" t="s">
        <v>71</v>
      </c>
      <c r="E149" s="128" t="s">
        <v>1583</v>
      </c>
      <c r="F149" s="128" t="s">
        <v>1584</v>
      </c>
      <c r="I149" s="121"/>
      <c r="J149" s="129">
        <f>BK149</f>
        <v>0</v>
      </c>
      <c r="L149" s="118"/>
      <c r="M149" s="123"/>
      <c r="P149" s="124">
        <f>SUM(P150:P166)</f>
        <v>0</v>
      </c>
      <c r="R149" s="124">
        <f>SUM(R150:R166)</f>
        <v>0.20354</v>
      </c>
      <c r="T149" s="125">
        <f>SUM(T150:T166)</f>
        <v>0.09304</v>
      </c>
      <c r="AR149" s="119" t="s">
        <v>81</v>
      </c>
      <c r="AT149" s="126" t="s">
        <v>71</v>
      </c>
      <c r="AU149" s="126" t="s">
        <v>79</v>
      </c>
      <c r="AY149" s="119" t="s">
        <v>210</v>
      </c>
      <c r="BK149" s="127">
        <f>SUM(BK150:BK166)</f>
        <v>0</v>
      </c>
    </row>
    <row r="150" spans="2:65" s="1" customFormat="1" ht="24.15" customHeight="1">
      <c r="B150" s="31"/>
      <c r="C150" s="130" t="s">
        <v>329</v>
      </c>
      <c r="D150" s="130" t="s">
        <v>212</v>
      </c>
      <c r="E150" s="131" t="s">
        <v>1585</v>
      </c>
      <c r="F150" s="132" t="s">
        <v>1586</v>
      </c>
      <c r="G150" s="133" t="s">
        <v>297</v>
      </c>
      <c r="H150" s="134">
        <v>4</v>
      </c>
      <c r="I150" s="135"/>
      <c r="J150" s="136">
        <f>ROUND(I150*H150,2)</f>
        <v>0</v>
      </c>
      <c r="K150" s="132" t="s">
        <v>216</v>
      </c>
      <c r="L150" s="31"/>
      <c r="M150" s="137" t="s">
        <v>19</v>
      </c>
      <c r="N150" s="138" t="s">
        <v>43</v>
      </c>
      <c r="P150" s="139">
        <f>O150*H150</f>
        <v>0</v>
      </c>
      <c r="Q150" s="139">
        <v>5E-05</v>
      </c>
      <c r="R150" s="139">
        <f>Q150*H150</f>
        <v>0.0002</v>
      </c>
      <c r="S150" s="139">
        <v>0.02326</v>
      </c>
      <c r="T150" s="140">
        <f>S150*H150</f>
        <v>0.09304</v>
      </c>
      <c r="AR150" s="141" t="s">
        <v>311</v>
      </c>
      <c r="AT150" s="141" t="s">
        <v>212</v>
      </c>
      <c r="AU150" s="141" t="s">
        <v>81</v>
      </c>
      <c r="AY150" s="16" t="s">
        <v>210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79</v>
      </c>
      <c r="BK150" s="142">
        <f>ROUND(I150*H150,2)</f>
        <v>0</v>
      </c>
      <c r="BL150" s="16" t="s">
        <v>311</v>
      </c>
      <c r="BM150" s="141" t="s">
        <v>1587</v>
      </c>
    </row>
    <row r="151" spans="2:47" s="1" customFormat="1" ht="19.2">
      <c r="B151" s="31"/>
      <c r="D151" s="143" t="s">
        <v>219</v>
      </c>
      <c r="F151" s="144" t="s">
        <v>1588</v>
      </c>
      <c r="I151" s="145"/>
      <c r="L151" s="31"/>
      <c r="M151" s="146"/>
      <c r="T151" s="52"/>
      <c r="AT151" s="16" t="s">
        <v>219</v>
      </c>
      <c r="AU151" s="16" t="s">
        <v>81</v>
      </c>
    </row>
    <row r="152" spans="2:47" s="1" customFormat="1" ht="10.2">
      <c r="B152" s="31"/>
      <c r="D152" s="147" t="s">
        <v>221</v>
      </c>
      <c r="F152" s="148" t="s">
        <v>1589</v>
      </c>
      <c r="I152" s="145"/>
      <c r="L152" s="31"/>
      <c r="M152" s="146"/>
      <c r="T152" s="52"/>
      <c r="AT152" s="16" t="s">
        <v>221</v>
      </c>
      <c r="AU152" s="16" t="s">
        <v>81</v>
      </c>
    </row>
    <row r="153" spans="2:65" s="1" customFormat="1" ht="37.8" customHeight="1">
      <c r="B153" s="31"/>
      <c r="C153" s="130" t="s">
        <v>336</v>
      </c>
      <c r="D153" s="130" t="s">
        <v>212</v>
      </c>
      <c r="E153" s="131" t="s">
        <v>1590</v>
      </c>
      <c r="F153" s="132" t="s">
        <v>1591</v>
      </c>
      <c r="G153" s="133" t="s">
        <v>297</v>
      </c>
      <c r="H153" s="134">
        <v>1</v>
      </c>
      <c r="I153" s="135"/>
      <c r="J153" s="136">
        <f>ROUND(I153*H153,2)</f>
        <v>0</v>
      </c>
      <c r="K153" s="132" t="s">
        <v>216</v>
      </c>
      <c r="L153" s="31"/>
      <c r="M153" s="137" t="s">
        <v>19</v>
      </c>
      <c r="N153" s="138" t="s">
        <v>43</v>
      </c>
      <c r="P153" s="139">
        <f>O153*H153</f>
        <v>0</v>
      </c>
      <c r="Q153" s="139">
        <v>0.02502</v>
      </c>
      <c r="R153" s="139">
        <f>Q153*H153</f>
        <v>0.02502</v>
      </c>
      <c r="S153" s="139">
        <v>0</v>
      </c>
      <c r="T153" s="140">
        <f>S153*H153</f>
        <v>0</v>
      </c>
      <c r="AR153" s="141" t="s">
        <v>311</v>
      </c>
      <c r="AT153" s="141" t="s">
        <v>212</v>
      </c>
      <c r="AU153" s="141" t="s">
        <v>81</v>
      </c>
      <c r="AY153" s="16" t="s">
        <v>210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6" t="s">
        <v>79</v>
      </c>
      <c r="BK153" s="142">
        <f>ROUND(I153*H153,2)</f>
        <v>0</v>
      </c>
      <c r="BL153" s="16" t="s">
        <v>311</v>
      </c>
      <c r="BM153" s="141" t="s">
        <v>1592</v>
      </c>
    </row>
    <row r="154" spans="2:47" s="1" customFormat="1" ht="28.8">
      <c r="B154" s="31"/>
      <c r="D154" s="143" t="s">
        <v>219</v>
      </c>
      <c r="F154" s="144" t="s">
        <v>1593</v>
      </c>
      <c r="I154" s="145"/>
      <c r="L154" s="31"/>
      <c r="M154" s="146"/>
      <c r="T154" s="52"/>
      <c r="AT154" s="16" t="s">
        <v>219</v>
      </c>
      <c r="AU154" s="16" t="s">
        <v>81</v>
      </c>
    </row>
    <row r="155" spans="2:47" s="1" customFormat="1" ht="10.2">
      <c r="B155" s="31"/>
      <c r="D155" s="147" t="s">
        <v>221</v>
      </c>
      <c r="F155" s="148" t="s">
        <v>1594</v>
      </c>
      <c r="I155" s="145"/>
      <c r="L155" s="31"/>
      <c r="M155" s="146"/>
      <c r="T155" s="52"/>
      <c r="AT155" s="16" t="s">
        <v>221</v>
      </c>
      <c r="AU155" s="16" t="s">
        <v>81</v>
      </c>
    </row>
    <row r="156" spans="2:65" s="1" customFormat="1" ht="37.8" customHeight="1">
      <c r="B156" s="31"/>
      <c r="C156" s="130" t="s">
        <v>343</v>
      </c>
      <c r="D156" s="130" t="s">
        <v>212</v>
      </c>
      <c r="E156" s="131" t="s">
        <v>1595</v>
      </c>
      <c r="F156" s="132" t="s">
        <v>1596</v>
      </c>
      <c r="G156" s="133" t="s">
        <v>297</v>
      </c>
      <c r="H156" s="134">
        <v>1</v>
      </c>
      <c r="I156" s="135"/>
      <c r="J156" s="136">
        <f>ROUND(I156*H156,2)</f>
        <v>0</v>
      </c>
      <c r="K156" s="132" t="s">
        <v>216</v>
      </c>
      <c r="L156" s="31"/>
      <c r="M156" s="137" t="s">
        <v>19</v>
      </c>
      <c r="N156" s="138" t="s">
        <v>43</v>
      </c>
      <c r="P156" s="139">
        <f>O156*H156</f>
        <v>0</v>
      </c>
      <c r="Q156" s="139">
        <v>0.04132</v>
      </c>
      <c r="R156" s="139">
        <f>Q156*H156</f>
        <v>0.04132</v>
      </c>
      <c r="S156" s="139">
        <v>0</v>
      </c>
      <c r="T156" s="140">
        <f>S156*H156</f>
        <v>0</v>
      </c>
      <c r="AR156" s="141" t="s">
        <v>311</v>
      </c>
      <c r="AT156" s="141" t="s">
        <v>212</v>
      </c>
      <c r="AU156" s="141" t="s">
        <v>81</v>
      </c>
      <c r="AY156" s="16" t="s">
        <v>210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6" t="s">
        <v>79</v>
      </c>
      <c r="BK156" s="142">
        <f>ROUND(I156*H156,2)</f>
        <v>0</v>
      </c>
      <c r="BL156" s="16" t="s">
        <v>311</v>
      </c>
      <c r="BM156" s="141" t="s">
        <v>1597</v>
      </c>
    </row>
    <row r="157" spans="2:47" s="1" customFormat="1" ht="28.8">
      <c r="B157" s="31"/>
      <c r="D157" s="143" t="s">
        <v>219</v>
      </c>
      <c r="F157" s="144" t="s">
        <v>1598</v>
      </c>
      <c r="I157" s="145"/>
      <c r="L157" s="31"/>
      <c r="M157" s="146"/>
      <c r="T157" s="52"/>
      <c r="AT157" s="16" t="s">
        <v>219</v>
      </c>
      <c r="AU157" s="16" t="s">
        <v>81</v>
      </c>
    </row>
    <row r="158" spans="2:47" s="1" customFormat="1" ht="10.2">
      <c r="B158" s="31"/>
      <c r="D158" s="147" t="s">
        <v>221</v>
      </c>
      <c r="F158" s="148" t="s">
        <v>1599</v>
      </c>
      <c r="I158" s="145"/>
      <c r="L158" s="31"/>
      <c r="M158" s="146"/>
      <c r="T158" s="52"/>
      <c r="AT158" s="16" t="s">
        <v>221</v>
      </c>
      <c r="AU158" s="16" t="s">
        <v>81</v>
      </c>
    </row>
    <row r="159" spans="2:65" s="1" customFormat="1" ht="37.8" customHeight="1">
      <c r="B159" s="31"/>
      <c r="C159" s="130" t="s">
        <v>7</v>
      </c>
      <c r="D159" s="130" t="s">
        <v>212</v>
      </c>
      <c r="E159" s="131" t="s">
        <v>1600</v>
      </c>
      <c r="F159" s="132" t="s">
        <v>1601</v>
      </c>
      <c r="G159" s="133" t="s">
        <v>297</v>
      </c>
      <c r="H159" s="134">
        <v>2</v>
      </c>
      <c r="I159" s="135"/>
      <c r="J159" s="136">
        <f>ROUND(I159*H159,2)</f>
        <v>0</v>
      </c>
      <c r="K159" s="132" t="s">
        <v>216</v>
      </c>
      <c r="L159" s="31"/>
      <c r="M159" s="137" t="s">
        <v>19</v>
      </c>
      <c r="N159" s="138" t="s">
        <v>43</v>
      </c>
      <c r="P159" s="139">
        <f>O159*H159</f>
        <v>0</v>
      </c>
      <c r="Q159" s="139">
        <v>0.0685</v>
      </c>
      <c r="R159" s="139">
        <f>Q159*H159</f>
        <v>0.137</v>
      </c>
      <c r="S159" s="139">
        <v>0</v>
      </c>
      <c r="T159" s="140">
        <f>S159*H159</f>
        <v>0</v>
      </c>
      <c r="AR159" s="141" t="s">
        <v>311</v>
      </c>
      <c r="AT159" s="141" t="s">
        <v>212</v>
      </c>
      <c r="AU159" s="141" t="s">
        <v>81</v>
      </c>
      <c r="AY159" s="16" t="s">
        <v>210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6" t="s">
        <v>79</v>
      </c>
      <c r="BK159" s="142">
        <f>ROUND(I159*H159,2)</f>
        <v>0</v>
      </c>
      <c r="BL159" s="16" t="s">
        <v>311</v>
      </c>
      <c r="BM159" s="141" t="s">
        <v>1602</v>
      </c>
    </row>
    <row r="160" spans="2:47" s="1" customFormat="1" ht="28.8">
      <c r="B160" s="31"/>
      <c r="D160" s="143" t="s">
        <v>219</v>
      </c>
      <c r="F160" s="144" t="s">
        <v>1603</v>
      </c>
      <c r="I160" s="145"/>
      <c r="L160" s="31"/>
      <c r="M160" s="146"/>
      <c r="T160" s="52"/>
      <c r="AT160" s="16" t="s">
        <v>219</v>
      </c>
      <c r="AU160" s="16" t="s">
        <v>81</v>
      </c>
    </row>
    <row r="161" spans="2:47" s="1" customFormat="1" ht="10.2">
      <c r="B161" s="31"/>
      <c r="D161" s="147" t="s">
        <v>221</v>
      </c>
      <c r="F161" s="148" t="s">
        <v>1604</v>
      </c>
      <c r="I161" s="145"/>
      <c r="L161" s="31"/>
      <c r="M161" s="146"/>
      <c r="T161" s="52"/>
      <c r="AT161" s="16" t="s">
        <v>221</v>
      </c>
      <c r="AU161" s="16" t="s">
        <v>81</v>
      </c>
    </row>
    <row r="162" spans="2:65" s="1" customFormat="1" ht="24.15" customHeight="1">
      <c r="B162" s="31"/>
      <c r="C162" s="130" t="s">
        <v>354</v>
      </c>
      <c r="D162" s="130" t="s">
        <v>212</v>
      </c>
      <c r="E162" s="131" t="s">
        <v>1605</v>
      </c>
      <c r="F162" s="132" t="s">
        <v>1606</v>
      </c>
      <c r="G162" s="133" t="s">
        <v>332</v>
      </c>
      <c r="H162" s="134">
        <v>0.204</v>
      </c>
      <c r="I162" s="135"/>
      <c r="J162" s="136">
        <f>ROUND(I162*H162,2)</f>
        <v>0</v>
      </c>
      <c r="K162" s="132" t="s">
        <v>216</v>
      </c>
      <c r="L162" s="31"/>
      <c r="M162" s="137" t="s">
        <v>19</v>
      </c>
      <c r="N162" s="138" t="s">
        <v>43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AR162" s="141" t="s">
        <v>311</v>
      </c>
      <c r="AT162" s="141" t="s">
        <v>212</v>
      </c>
      <c r="AU162" s="141" t="s">
        <v>81</v>
      </c>
      <c r="AY162" s="16" t="s">
        <v>210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6" t="s">
        <v>79</v>
      </c>
      <c r="BK162" s="142">
        <f>ROUND(I162*H162,2)</f>
        <v>0</v>
      </c>
      <c r="BL162" s="16" t="s">
        <v>311</v>
      </c>
      <c r="BM162" s="141" t="s">
        <v>1607</v>
      </c>
    </row>
    <row r="163" spans="2:47" s="1" customFormat="1" ht="28.8">
      <c r="B163" s="31"/>
      <c r="D163" s="143" t="s">
        <v>219</v>
      </c>
      <c r="F163" s="144" t="s">
        <v>1608</v>
      </c>
      <c r="I163" s="145"/>
      <c r="L163" s="31"/>
      <c r="M163" s="146"/>
      <c r="T163" s="52"/>
      <c r="AT163" s="16" t="s">
        <v>219</v>
      </c>
      <c r="AU163" s="16" t="s">
        <v>81</v>
      </c>
    </row>
    <row r="164" spans="2:47" s="1" customFormat="1" ht="10.2">
      <c r="B164" s="31"/>
      <c r="D164" s="147" t="s">
        <v>221</v>
      </c>
      <c r="F164" s="148" t="s">
        <v>1609</v>
      </c>
      <c r="I164" s="145"/>
      <c r="L164" s="31"/>
      <c r="M164" s="146"/>
      <c r="T164" s="52"/>
      <c r="AT164" s="16" t="s">
        <v>221</v>
      </c>
      <c r="AU164" s="16" t="s">
        <v>81</v>
      </c>
    </row>
    <row r="165" spans="2:65" s="1" customFormat="1" ht="16.5" customHeight="1">
      <c r="B165" s="31"/>
      <c r="C165" s="130" t="s">
        <v>360</v>
      </c>
      <c r="D165" s="130" t="s">
        <v>212</v>
      </c>
      <c r="E165" s="131" t="s">
        <v>1610</v>
      </c>
      <c r="F165" s="132" t="s">
        <v>1611</v>
      </c>
      <c r="G165" s="133" t="s">
        <v>1612</v>
      </c>
      <c r="H165" s="134">
        <v>8</v>
      </c>
      <c r="I165" s="135"/>
      <c r="J165" s="136">
        <f>ROUND(I165*H165,2)</f>
        <v>0</v>
      </c>
      <c r="K165" s="132" t="s">
        <v>19</v>
      </c>
      <c r="L165" s="31"/>
      <c r="M165" s="137" t="s">
        <v>19</v>
      </c>
      <c r="N165" s="138" t="s">
        <v>43</v>
      </c>
      <c r="P165" s="139">
        <f>O165*H165</f>
        <v>0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AR165" s="141" t="s">
        <v>311</v>
      </c>
      <c r="AT165" s="141" t="s">
        <v>212</v>
      </c>
      <c r="AU165" s="141" t="s">
        <v>81</v>
      </c>
      <c r="AY165" s="16" t="s">
        <v>210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6" t="s">
        <v>79</v>
      </c>
      <c r="BK165" s="142">
        <f>ROUND(I165*H165,2)</f>
        <v>0</v>
      </c>
      <c r="BL165" s="16" t="s">
        <v>311</v>
      </c>
      <c r="BM165" s="141" t="s">
        <v>1613</v>
      </c>
    </row>
    <row r="166" spans="2:47" s="1" customFormat="1" ht="10.2">
      <c r="B166" s="31"/>
      <c r="D166" s="143" t="s">
        <v>219</v>
      </c>
      <c r="F166" s="144" t="s">
        <v>1611</v>
      </c>
      <c r="I166" s="145"/>
      <c r="L166" s="31"/>
      <c r="M166" s="177"/>
      <c r="N166" s="178"/>
      <c r="O166" s="178"/>
      <c r="P166" s="178"/>
      <c r="Q166" s="178"/>
      <c r="R166" s="178"/>
      <c r="S166" s="178"/>
      <c r="T166" s="179"/>
      <c r="AT166" s="16" t="s">
        <v>219</v>
      </c>
      <c r="AU166" s="16" t="s">
        <v>81</v>
      </c>
    </row>
    <row r="167" spans="2:12" s="1" customFormat="1" ht="6.9" customHeight="1">
      <c r="B167" s="40"/>
      <c r="C167" s="41"/>
      <c r="D167" s="41"/>
      <c r="E167" s="41"/>
      <c r="F167" s="41"/>
      <c r="G167" s="41"/>
      <c r="H167" s="41"/>
      <c r="I167" s="41"/>
      <c r="J167" s="41"/>
      <c r="K167" s="41"/>
      <c r="L167" s="31"/>
    </row>
  </sheetData>
  <sheetProtection algorithmName="SHA-512" hashValue="S1WbgTxErIl82owtuDoFXAD+7srGka0GXVq7MsTjm09iHJUvBMlB6cDiFriCpPrIN14+cq/xfm7uwt3fv7BEPw==" saltValue="YoHMN8N7Ci6iVpfFdrUF/7uq5MBBCcyt4I+yTpFdu3k7TxfkVFntJ3papPXrNFzA71LSZmX+V/paXzO2mDkWbQ==" spinCount="100000" sheet="1" objects="1" scenarios="1" formatColumns="0" formatRows="0" autoFilter="0"/>
  <autoFilter ref="C90:K166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3_02/997013501"/>
    <hyperlink ref="F99" r:id="rId2" display="https://podminky.urs.cz/item/CS_URS_2023_02/997013509"/>
    <hyperlink ref="F105" r:id="rId3" display="https://podminky.urs.cz/item/CS_URS_2023_02/733110806"/>
    <hyperlink ref="F108" r:id="rId4" display="https://podminky.urs.cz/item/CS_URS_2023_02/733122202"/>
    <hyperlink ref="F111" r:id="rId5" display="https://podminky.urs.cz/item/CS_URS_2023_02/733122204"/>
    <hyperlink ref="F114" r:id="rId6" display="https://podminky.urs.cz/item/CS_URS_2023_02/733122205"/>
    <hyperlink ref="F117" r:id="rId7" display="https://podminky.urs.cz/item/CS_URS_2023_02/733122206"/>
    <hyperlink ref="F120" r:id="rId8" display="https://podminky.urs.cz/item/CS_URS_2023_02/733122207"/>
    <hyperlink ref="F123" r:id="rId9" display="https://podminky.urs.cz/item/CS_URS_2023_02/733190217"/>
    <hyperlink ref="F126" r:id="rId10" display="https://podminky.urs.cz/item/CS_URS_2023_02/998733101"/>
    <hyperlink ref="F130" r:id="rId11" display="https://podminky.urs.cz/item/CS_URS_2023_02/734211118"/>
    <hyperlink ref="F133" r:id="rId12" display="https://podminky.urs.cz/item/CS_URS_2023_02/734221531"/>
    <hyperlink ref="F136" r:id="rId13" display="https://podminky.urs.cz/item/CS_URS_2023_02/734221682"/>
    <hyperlink ref="F139" r:id="rId14" display="https://podminky.urs.cz/item/CS_URS_2023_02/734261402"/>
    <hyperlink ref="F142" r:id="rId15" display="https://podminky.urs.cz/item/CS_URS_2023_02/734292714"/>
    <hyperlink ref="F145" r:id="rId16" display="https://podminky.urs.cz/item/CS_URS_2023_02/734292717"/>
    <hyperlink ref="F148" r:id="rId17" display="https://podminky.urs.cz/item/CS_URS_2023_02/734292723"/>
    <hyperlink ref="F152" r:id="rId18" display="https://podminky.urs.cz/item/CS_URS_2023_02/735151812"/>
    <hyperlink ref="F155" r:id="rId19" display="https://podminky.urs.cz/item/CS_URS_2023_02/735152574"/>
    <hyperlink ref="F158" r:id="rId20" display="https://podminky.urs.cz/item/CS_URS_2023_02/735152579"/>
    <hyperlink ref="F161" r:id="rId21" display="https://podminky.urs.cz/item/CS_URS_2023_02/735152583"/>
    <hyperlink ref="F164" r:id="rId22" display="https://podminky.urs.cz/item/CS_URS_2023_02/998735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3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95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161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1614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ROUND(J99,2)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ROUND((SUM(BE99:BE343)),2)</f>
        <v>0</v>
      </c>
      <c r="I35" s="92">
        <v>0.21</v>
      </c>
      <c r="J35" s="82">
        <f>ROUND(((SUM(BE99:BE343))*I35),2)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ROUND((SUM(BF99:BF343)),2)</f>
        <v>0</v>
      </c>
      <c r="I36" s="92">
        <v>0.12</v>
      </c>
      <c r="J36" s="82">
        <f>ROUND(((SUM(BF99:BF343))*I36),2)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ROUND((SUM(BG99:BG343)),2)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ROUND((SUM(BH99:BH343)),2)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ROUND((SUM(BI99:BI343)),2)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161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01d - ZTI 1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J99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168</v>
      </c>
      <c r="E64" s="104"/>
      <c r="F64" s="104"/>
      <c r="G64" s="104"/>
      <c r="H64" s="104"/>
      <c r="I64" s="104"/>
      <c r="J64" s="105">
        <f>J100</f>
        <v>0</v>
      </c>
      <c r="L64" s="102"/>
    </row>
    <row r="65" spans="2:12" s="9" customFormat="1" ht="19.95" customHeight="1">
      <c r="B65" s="106"/>
      <c r="D65" s="107" t="s">
        <v>169</v>
      </c>
      <c r="E65" s="108"/>
      <c r="F65" s="108"/>
      <c r="G65" s="108"/>
      <c r="H65" s="108"/>
      <c r="I65" s="108"/>
      <c r="J65" s="109">
        <f>J101</f>
        <v>0</v>
      </c>
      <c r="L65" s="106"/>
    </row>
    <row r="66" spans="2:12" s="9" customFormat="1" ht="19.95" customHeight="1">
      <c r="B66" s="106"/>
      <c r="D66" s="107" t="s">
        <v>1615</v>
      </c>
      <c r="E66" s="108"/>
      <c r="F66" s="108"/>
      <c r="G66" s="108"/>
      <c r="H66" s="108"/>
      <c r="I66" s="108"/>
      <c r="J66" s="109">
        <f>J134</f>
        <v>0</v>
      </c>
      <c r="L66" s="106"/>
    </row>
    <row r="67" spans="2:12" s="9" customFormat="1" ht="19.95" customHeight="1">
      <c r="B67" s="106"/>
      <c r="D67" s="107" t="s">
        <v>1616</v>
      </c>
      <c r="E67" s="108"/>
      <c r="F67" s="108"/>
      <c r="G67" s="108"/>
      <c r="H67" s="108"/>
      <c r="I67" s="108"/>
      <c r="J67" s="109">
        <f>J145</f>
        <v>0</v>
      </c>
      <c r="L67" s="106"/>
    </row>
    <row r="68" spans="2:12" s="9" customFormat="1" ht="19.95" customHeight="1">
      <c r="B68" s="106"/>
      <c r="D68" s="107" t="s">
        <v>171</v>
      </c>
      <c r="E68" s="108"/>
      <c r="F68" s="108"/>
      <c r="G68" s="108"/>
      <c r="H68" s="108"/>
      <c r="I68" s="108"/>
      <c r="J68" s="109">
        <f>J150</f>
        <v>0</v>
      </c>
      <c r="L68" s="106"/>
    </row>
    <row r="69" spans="2:12" s="9" customFormat="1" ht="19.95" customHeight="1">
      <c r="B69" s="106"/>
      <c r="D69" s="107" t="s">
        <v>1617</v>
      </c>
      <c r="E69" s="108"/>
      <c r="F69" s="108"/>
      <c r="G69" s="108"/>
      <c r="H69" s="108"/>
      <c r="I69" s="108"/>
      <c r="J69" s="109">
        <f>J154</f>
        <v>0</v>
      </c>
      <c r="L69" s="106"/>
    </row>
    <row r="70" spans="2:12" s="9" customFormat="1" ht="19.95" customHeight="1">
      <c r="B70" s="106"/>
      <c r="D70" s="107" t="s">
        <v>172</v>
      </c>
      <c r="E70" s="108"/>
      <c r="F70" s="108"/>
      <c r="G70" s="108"/>
      <c r="H70" s="108"/>
      <c r="I70" s="108"/>
      <c r="J70" s="109">
        <f>J170</f>
        <v>0</v>
      </c>
      <c r="L70" s="106"/>
    </row>
    <row r="71" spans="2:12" s="9" customFormat="1" ht="19.95" customHeight="1">
      <c r="B71" s="106"/>
      <c r="D71" s="107" t="s">
        <v>173</v>
      </c>
      <c r="E71" s="108"/>
      <c r="F71" s="108"/>
      <c r="G71" s="108"/>
      <c r="H71" s="108"/>
      <c r="I71" s="108"/>
      <c r="J71" s="109">
        <f>J182</f>
        <v>0</v>
      </c>
      <c r="L71" s="106"/>
    </row>
    <row r="72" spans="2:12" s="9" customFormat="1" ht="19.95" customHeight="1">
      <c r="B72" s="106"/>
      <c r="D72" s="107" t="s">
        <v>174</v>
      </c>
      <c r="E72" s="108"/>
      <c r="F72" s="108"/>
      <c r="G72" s="108"/>
      <c r="H72" s="108"/>
      <c r="I72" s="108"/>
      <c r="J72" s="109">
        <f>J193</f>
        <v>0</v>
      </c>
      <c r="L72" s="106"/>
    </row>
    <row r="73" spans="2:12" s="8" customFormat="1" ht="24.9" customHeight="1">
      <c r="B73" s="102"/>
      <c r="D73" s="103" t="s">
        <v>175</v>
      </c>
      <c r="E73" s="104"/>
      <c r="F73" s="104"/>
      <c r="G73" s="104"/>
      <c r="H73" s="104"/>
      <c r="I73" s="104"/>
      <c r="J73" s="105">
        <f>J197</f>
        <v>0</v>
      </c>
      <c r="L73" s="102"/>
    </row>
    <row r="74" spans="2:12" s="9" customFormat="1" ht="19.95" customHeight="1">
      <c r="B74" s="106"/>
      <c r="D74" s="107" t="s">
        <v>1618</v>
      </c>
      <c r="E74" s="108"/>
      <c r="F74" s="108"/>
      <c r="G74" s="108"/>
      <c r="H74" s="108"/>
      <c r="I74" s="108"/>
      <c r="J74" s="109">
        <f>J198</f>
        <v>0</v>
      </c>
      <c r="L74" s="106"/>
    </row>
    <row r="75" spans="2:12" s="9" customFormat="1" ht="19.95" customHeight="1">
      <c r="B75" s="106"/>
      <c r="D75" s="107" t="s">
        <v>1619</v>
      </c>
      <c r="E75" s="108"/>
      <c r="F75" s="108"/>
      <c r="G75" s="108"/>
      <c r="H75" s="108"/>
      <c r="I75" s="108"/>
      <c r="J75" s="109">
        <f>J238</f>
        <v>0</v>
      </c>
      <c r="L75" s="106"/>
    </row>
    <row r="76" spans="2:12" s="9" customFormat="1" ht="19.95" customHeight="1">
      <c r="B76" s="106"/>
      <c r="D76" s="107" t="s">
        <v>180</v>
      </c>
      <c r="E76" s="108"/>
      <c r="F76" s="108"/>
      <c r="G76" s="108"/>
      <c r="H76" s="108"/>
      <c r="I76" s="108"/>
      <c r="J76" s="109">
        <f>J290</f>
        <v>0</v>
      </c>
      <c r="L76" s="106"/>
    </row>
    <row r="77" spans="2:12" s="9" customFormat="1" ht="19.95" customHeight="1">
      <c r="B77" s="106"/>
      <c r="D77" s="107" t="s">
        <v>182</v>
      </c>
      <c r="E77" s="108"/>
      <c r="F77" s="108"/>
      <c r="G77" s="108"/>
      <c r="H77" s="108"/>
      <c r="I77" s="108"/>
      <c r="J77" s="109">
        <f>J338</f>
        <v>0</v>
      </c>
      <c r="L77" s="106"/>
    </row>
    <row r="78" spans="2:12" s="1" customFormat="1" ht="21.75" customHeight="1">
      <c r="B78" s="31"/>
      <c r="L78" s="31"/>
    </row>
    <row r="79" spans="2:12" s="1" customFormat="1" ht="6.9" customHeight="1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1"/>
    </row>
    <row r="83" spans="2:12" s="1" customFormat="1" ht="6.9" customHeight="1"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31"/>
    </row>
    <row r="84" spans="2:12" s="1" customFormat="1" ht="24.9" customHeight="1">
      <c r="B84" s="31"/>
      <c r="C84" s="20" t="s">
        <v>195</v>
      </c>
      <c r="L84" s="31"/>
    </row>
    <row r="85" spans="2:12" s="1" customFormat="1" ht="6.9" customHeight="1">
      <c r="B85" s="31"/>
      <c r="L85" s="31"/>
    </row>
    <row r="86" spans="2:12" s="1" customFormat="1" ht="12" customHeight="1">
      <c r="B86" s="31"/>
      <c r="C86" s="26" t="s">
        <v>16</v>
      </c>
      <c r="L86" s="31"/>
    </row>
    <row r="87" spans="2:12" s="1" customFormat="1" ht="16.5" customHeight="1">
      <c r="B87" s="31"/>
      <c r="E87" s="306" t="str">
        <f>E7</f>
        <v>Multifunkční centrum při ZŠ Gen. Svobody Arnultovice rev.1</v>
      </c>
      <c r="F87" s="307"/>
      <c r="G87" s="307"/>
      <c r="H87" s="307"/>
      <c r="L87" s="31"/>
    </row>
    <row r="88" spans="2:12" ht="12" customHeight="1">
      <c r="B88" s="19"/>
      <c r="C88" s="26" t="s">
        <v>160</v>
      </c>
      <c r="L88" s="19"/>
    </row>
    <row r="89" spans="2:12" s="1" customFormat="1" ht="16.5" customHeight="1">
      <c r="B89" s="31"/>
      <c r="E89" s="306" t="s">
        <v>161</v>
      </c>
      <c r="F89" s="308"/>
      <c r="G89" s="308"/>
      <c r="H89" s="308"/>
      <c r="L89" s="31"/>
    </row>
    <row r="90" spans="2:12" s="1" customFormat="1" ht="12" customHeight="1">
      <c r="B90" s="31"/>
      <c r="C90" s="26" t="s">
        <v>162</v>
      </c>
      <c r="L90" s="31"/>
    </row>
    <row r="91" spans="2:12" s="1" customFormat="1" ht="16.5" customHeight="1">
      <c r="B91" s="31"/>
      <c r="E91" s="272" t="str">
        <f>E11</f>
        <v>01d - ZTI 1</v>
      </c>
      <c r="F91" s="308"/>
      <c r="G91" s="308"/>
      <c r="H91" s="308"/>
      <c r="L91" s="31"/>
    </row>
    <row r="92" spans="2:12" s="1" customFormat="1" ht="6.9" customHeight="1">
      <c r="B92" s="31"/>
      <c r="L92" s="31"/>
    </row>
    <row r="93" spans="2:12" s="1" customFormat="1" ht="12" customHeight="1">
      <c r="B93" s="31"/>
      <c r="C93" s="26" t="s">
        <v>21</v>
      </c>
      <c r="F93" s="24" t="str">
        <f>F14</f>
        <v>Nový Bor</v>
      </c>
      <c r="I93" s="26" t="s">
        <v>23</v>
      </c>
      <c r="J93" s="48" t="str">
        <f>IF(J14="","",J14)</f>
        <v>22. 12. 2023</v>
      </c>
      <c r="L93" s="31"/>
    </row>
    <row r="94" spans="2:12" s="1" customFormat="1" ht="6.9" customHeight="1">
      <c r="B94" s="31"/>
      <c r="L94" s="31"/>
    </row>
    <row r="95" spans="2:12" s="1" customFormat="1" ht="15.15" customHeight="1">
      <c r="B95" s="31"/>
      <c r="C95" s="26" t="s">
        <v>25</v>
      </c>
      <c r="F95" s="24" t="str">
        <f>E17</f>
        <v>Město Nový Bor</v>
      </c>
      <c r="I95" s="26" t="s">
        <v>31</v>
      </c>
      <c r="J95" s="29" t="str">
        <f>E23</f>
        <v>R. Voce</v>
      </c>
      <c r="L95" s="31"/>
    </row>
    <row r="96" spans="2:12" s="1" customFormat="1" ht="15.15" customHeight="1">
      <c r="B96" s="31"/>
      <c r="C96" s="26" t="s">
        <v>29</v>
      </c>
      <c r="F96" s="24" t="str">
        <f>IF(E20="","",E20)</f>
        <v>Vyplň údaj</v>
      </c>
      <c r="I96" s="26" t="s">
        <v>34</v>
      </c>
      <c r="J96" s="29" t="str">
        <f>E26</f>
        <v>J. Nešněra</v>
      </c>
      <c r="L96" s="31"/>
    </row>
    <row r="97" spans="2:12" s="1" customFormat="1" ht="10.35" customHeight="1">
      <c r="B97" s="31"/>
      <c r="L97" s="31"/>
    </row>
    <row r="98" spans="2:20" s="10" customFormat="1" ht="29.25" customHeight="1">
      <c r="B98" s="110"/>
      <c r="C98" s="111" t="s">
        <v>196</v>
      </c>
      <c r="D98" s="112" t="s">
        <v>57</v>
      </c>
      <c r="E98" s="112" t="s">
        <v>53</v>
      </c>
      <c r="F98" s="112" t="s">
        <v>54</v>
      </c>
      <c r="G98" s="112" t="s">
        <v>197</v>
      </c>
      <c r="H98" s="112" t="s">
        <v>198</v>
      </c>
      <c r="I98" s="112" t="s">
        <v>199</v>
      </c>
      <c r="J98" s="112" t="s">
        <v>166</v>
      </c>
      <c r="K98" s="113" t="s">
        <v>200</v>
      </c>
      <c r="L98" s="110"/>
      <c r="M98" s="55" t="s">
        <v>19</v>
      </c>
      <c r="N98" s="56" t="s">
        <v>42</v>
      </c>
      <c r="O98" s="56" t="s">
        <v>201</v>
      </c>
      <c r="P98" s="56" t="s">
        <v>202</v>
      </c>
      <c r="Q98" s="56" t="s">
        <v>203</v>
      </c>
      <c r="R98" s="56" t="s">
        <v>204</v>
      </c>
      <c r="S98" s="56" t="s">
        <v>205</v>
      </c>
      <c r="T98" s="57" t="s">
        <v>206</v>
      </c>
    </row>
    <row r="99" spans="2:63" s="1" customFormat="1" ht="22.8" customHeight="1">
      <c r="B99" s="31"/>
      <c r="C99" s="60" t="s">
        <v>207</v>
      </c>
      <c r="J99" s="114">
        <f>BK99</f>
        <v>0</v>
      </c>
      <c r="L99" s="31"/>
      <c r="M99" s="58"/>
      <c r="N99" s="49"/>
      <c r="O99" s="49"/>
      <c r="P99" s="115">
        <f>P100+P197</f>
        <v>0</v>
      </c>
      <c r="Q99" s="49"/>
      <c r="R99" s="115">
        <f>R100+R197</f>
        <v>13.02479515</v>
      </c>
      <c r="S99" s="49"/>
      <c r="T99" s="116">
        <f>T100+T197</f>
        <v>2.0815200000000003</v>
      </c>
      <c r="AT99" s="16" t="s">
        <v>71</v>
      </c>
      <c r="AU99" s="16" t="s">
        <v>167</v>
      </c>
      <c r="BK99" s="117">
        <f>BK100+BK197</f>
        <v>0</v>
      </c>
    </row>
    <row r="100" spans="2:63" s="11" customFormat="1" ht="25.95" customHeight="1">
      <c r="B100" s="118"/>
      <c r="D100" s="119" t="s">
        <v>71</v>
      </c>
      <c r="E100" s="120" t="s">
        <v>208</v>
      </c>
      <c r="F100" s="120" t="s">
        <v>209</v>
      </c>
      <c r="I100" s="121"/>
      <c r="J100" s="122">
        <f>BK100</f>
        <v>0</v>
      </c>
      <c r="L100" s="118"/>
      <c r="M100" s="123"/>
      <c r="P100" s="124">
        <f>P101+P134+P145+P150+P154+P170+P182+P193</f>
        <v>0</v>
      </c>
      <c r="R100" s="124">
        <f>R101+R134+R145+R150+R154+R170+R182+R193</f>
        <v>12.901654149999999</v>
      </c>
      <c r="T100" s="125">
        <f>T101+T134+T145+T150+T154+T170+T182+T193</f>
        <v>1.7690000000000001</v>
      </c>
      <c r="AR100" s="119" t="s">
        <v>79</v>
      </c>
      <c r="AT100" s="126" t="s">
        <v>71</v>
      </c>
      <c r="AU100" s="126" t="s">
        <v>72</v>
      </c>
      <c r="AY100" s="119" t="s">
        <v>210</v>
      </c>
      <c r="BK100" s="127">
        <f>BK101+BK134+BK145+BK150+BK154+BK170+BK182+BK193</f>
        <v>0</v>
      </c>
    </row>
    <row r="101" spans="2:63" s="11" customFormat="1" ht="22.8" customHeight="1">
      <c r="B101" s="118"/>
      <c r="D101" s="119" t="s">
        <v>71</v>
      </c>
      <c r="E101" s="128" t="s">
        <v>79</v>
      </c>
      <c r="F101" s="128" t="s">
        <v>211</v>
      </c>
      <c r="I101" s="121"/>
      <c r="J101" s="129">
        <f>BK101</f>
        <v>0</v>
      </c>
      <c r="L101" s="118"/>
      <c r="M101" s="123"/>
      <c r="P101" s="124">
        <f>SUM(P102:P133)</f>
        <v>0</v>
      </c>
      <c r="R101" s="124">
        <f>SUM(R102:R133)</f>
        <v>8.18</v>
      </c>
      <c r="T101" s="125">
        <f>SUM(T102:T133)</f>
        <v>0</v>
      </c>
      <c r="AR101" s="119" t="s">
        <v>79</v>
      </c>
      <c r="AT101" s="126" t="s">
        <v>71</v>
      </c>
      <c r="AU101" s="126" t="s">
        <v>79</v>
      </c>
      <c r="AY101" s="119" t="s">
        <v>210</v>
      </c>
      <c r="BK101" s="127">
        <f>SUM(BK102:BK133)</f>
        <v>0</v>
      </c>
    </row>
    <row r="102" spans="2:65" s="1" customFormat="1" ht="33" customHeight="1">
      <c r="B102" s="31"/>
      <c r="C102" s="130" t="s">
        <v>79</v>
      </c>
      <c r="D102" s="130" t="s">
        <v>212</v>
      </c>
      <c r="E102" s="131" t="s">
        <v>1620</v>
      </c>
      <c r="F102" s="132" t="s">
        <v>1621</v>
      </c>
      <c r="G102" s="133" t="s">
        <v>215</v>
      </c>
      <c r="H102" s="134">
        <v>18.296</v>
      </c>
      <c r="I102" s="135"/>
      <c r="J102" s="136">
        <f>ROUND(I102*H102,2)</f>
        <v>0</v>
      </c>
      <c r="K102" s="132" t="s">
        <v>216</v>
      </c>
      <c r="L102" s="31"/>
      <c r="M102" s="137" t="s">
        <v>19</v>
      </c>
      <c r="N102" s="138" t="s">
        <v>43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217</v>
      </c>
      <c r="AT102" s="141" t="s">
        <v>212</v>
      </c>
      <c r="AU102" s="141" t="s">
        <v>81</v>
      </c>
      <c r="AY102" s="16" t="s">
        <v>210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79</v>
      </c>
      <c r="BK102" s="142">
        <f>ROUND(I102*H102,2)</f>
        <v>0</v>
      </c>
      <c r="BL102" s="16" t="s">
        <v>217</v>
      </c>
      <c r="BM102" s="141" t="s">
        <v>1622</v>
      </c>
    </row>
    <row r="103" spans="2:47" s="1" customFormat="1" ht="28.8">
      <c r="B103" s="31"/>
      <c r="D103" s="143" t="s">
        <v>219</v>
      </c>
      <c r="F103" s="144" t="s">
        <v>1623</v>
      </c>
      <c r="I103" s="145"/>
      <c r="L103" s="31"/>
      <c r="M103" s="146"/>
      <c r="T103" s="52"/>
      <c r="AT103" s="16" t="s">
        <v>219</v>
      </c>
      <c r="AU103" s="16" t="s">
        <v>81</v>
      </c>
    </row>
    <row r="104" spans="2:47" s="1" customFormat="1" ht="10.2">
      <c r="B104" s="31"/>
      <c r="D104" s="147" t="s">
        <v>221</v>
      </c>
      <c r="F104" s="148" t="s">
        <v>1624</v>
      </c>
      <c r="I104" s="145"/>
      <c r="L104" s="31"/>
      <c r="M104" s="146"/>
      <c r="T104" s="52"/>
      <c r="AT104" s="16" t="s">
        <v>221</v>
      </c>
      <c r="AU104" s="16" t="s">
        <v>81</v>
      </c>
    </row>
    <row r="105" spans="2:51" s="12" customFormat="1" ht="10.2">
      <c r="B105" s="149"/>
      <c r="D105" s="143" t="s">
        <v>223</v>
      </c>
      <c r="E105" s="150" t="s">
        <v>19</v>
      </c>
      <c r="F105" s="151" t="s">
        <v>1625</v>
      </c>
      <c r="H105" s="152">
        <v>15.072</v>
      </c>
      <c r="I105" s="153"/>
      <c r="L105" s="149"/>
      <c r="M105" s="154"/>
      <c r="T105" s="155"/>
      <c r="AT105" s="150" t="s">
        <v>223</v>
      </c>
      <c r="AU105" s="150" t="s">
        <v>81</v>
      </c>
      <c r="AV105" s="12" t="s">
        <v>81</v>
      </c>
      <c r="AW105" s="12" t="s">
        <v>33</v>
      </c>
      <c r="AX105" s="12" t="s">
        <v>72</v>
      </c>
      <c r="AY105" s="150" t="s">
        <v>210</v>
      </c>
    </row>
    <row r="106" spans="2:51" s="12" customFormat="1" ht="10.2">
      <c r="B106" s="149"/>
      <c r="D106" s="143" t="s">
        <v>223</v>
      </c>
      <c r="E106" s="150" t="s">
        <v>19</v>
      </c>
      <c r="F106" s="151" t="s">
        <v>1626</v>
      </c>
      <c r="H106" s="152">
        <v>3.224</v>
      </c>
      <c r="I106" s="153"/>
      <c r="L106" s="149"/>
      <c r="M106" s="154"/>
      <c r="T106" s="155"/>
      <c r="AT106" s="150" t="s">
        <v>223</v>
      </c>
      <c r="AU106" s="150" t="s">
        <v>81</v>
      </c>
      <c r="AV106" s="12" t="s">
        <v>81</v>
      </c>
      <c r="AW106" s="12" t="s">
        <v>33</v>
      </c>
      <c r="AX106" s="12" t="s">
        <v>72</v>
      </c>
      <c r="AY106" s="150" t="s">
        <v>210</v>
      </c>
    </row>
    <row r="107" spans="2:51" s="13" customFormat="1" ht="10.2">
      <c r="B107" s="167"/>
      <c r="D107" s="143" t="s">
        <v>223</v>
      </c>
      <c r="E107" s="168" t="s">
        <v>19</v>
      </c>
      <c r="F107" s="169" t="s">
        <v>326</v>
      </c>
      <c r="H107" s="170">
        <v>18.296</v>
      </c>
      <c r="I107" s="171"/>
      <c r="L107" s="167"/>
      <c r="M107" s="172"/>
      <c r="T107" s="173"/>
      <c r="AT107" s="168" t="s">
        <v>223</v>
      </c>
      <c r="AU107" s="168" t="s">
        <v>81</v>
      </c>
      <c r="AV107" s="13" t="s">
        <v>217</v>
      </c>
      <c r="AW107" s="13" t="s">
        <v>33</v>
      </c>
      <c r="AX107" s="13" t="s">
        <v>79</v>
      </c>
      <c r="AY107" s="168" t="s">
        <v>210</v>
      </c>
    </row>
    <row r="108" spans="2:65" s="1" customFormat="1" ht="33" customHeight="1">
      <c r="B108" s="31"/>
      <c r="C108" s="130" t="s">
        <v>81</v>
      </c>
      <c r="D108" s="130" t="s">
        <v>212</v>
      </c>
      <c r="E108" s="131" t="s">
        <v>1627</v>
      </c>
      <c r="F108" s="132" t="s">
        <v>1628</v>
      </c>
      <c r="G108" s="133" t="s">
        <v>215</v>
      </c>
      <c r="H108" s="134">
        <v>1</v>
      </c>
      <c r="I108" s="135"/>
      <c r="J108" s="136">
        <f>ROUND(I108*H108,2)</f>
        <v>0</v>
      </c>
      <c r="K108" s="132" t="s">
        <v>216</v>
      </c>
      <c r="L108" s="31"/>
      <c r="M108" s="137" t="s">
        <v>19</v>
      </c>
      <c r="N108" s="138" t="s">
        <v>43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217</v>
      </c>
      <c r="AT108" s="141" t="s">
        <v>212</v>
      </c>
      <c r="AU108" s="141" t="s">
        <v>81</v>
      </c>
      <c r="AY108" s="16" t="s">
        <v>210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79</v>
      </c>
      <c r="BK108" s="142">
        <f>ROUND(I108*H108,2)</f>
        <v>0</v>
      </c>
      <c r="BL108" s="16" t="s">
        <v>217</v>
      </c>
      <c r="BM108" s="141" t="s">
        <v>1629</v>
      </c>
    </row>
    <row r="109" spans="2:47" s="1" customFormat="1" ht="19.2">
      <c r="B109" s="31"/>
      <c r="D109" s="143" t="s">
        <v>219</v>
      </c>
      <c r="F109" s="144" t="s">
        <v>1630</v>
      </c>
      <c r="I109" s="145"/>
      <c r="L109" s="31"/>
      <c r="M109" s="146"/>
      <c r="T109" s="52"/>
      <c r="AT109" s="16" t="s">
        <v>219</v>
      </c>
      <c r="AU109" s="16" t="s">
        <v>81</v>
      </c>
    </row>
    <row r="110" spans="2:47" s="1" customFormat="1" ht="10.2">
      <c r="B110" s="31"/>
      <c r="D110" s="147" t="s">
        <v>221</v>
      </c>
      <c r="F110" s="148" t="s">
        <v>1631</v>
      </c>
      <c r="I110" s="145"/>
      <c r="L110" s="31"/>
      <c r="M110" s="146"/>
      <c r="T110" s="52"/>
      <c r="AT110" s="16" t="s">
        <v>221</v>
      </c>
      <c r="AU110" s="16" t="s">
        <v>81</v>
      </c>
    </row>
    <row r="111" spans="2:51" s="12" customFormat="1" ht="10.2">
      <c r="B111" s="149"/>
      <c r="D111" s="143" t="s">
        <v>223</v>
      </c>
      <c r="E111" s="150" t="s">
        <v>19</v>
      </c>
      <c r="F111" s="151" t="s">
        <v>1632</v>
      </c>
      <c r="H111" s="152">
        <v>1</v>
      </c>
      <c r="I111" s="153"/>
      <c r="L111" s="149"/>
      <c r="M111" s="154"/>
      <c r="T111" s="155"/>
      <c r="AT111" s="150" t="s">
        <v>223</v>
      </c>
      <c r="AU111" s="150" t="s">
        <v>81</v>
      </c>
      <c r="AV111" s="12" t="s">
        <v>81</v>
      </c>
      <c r="AW111" s="12" t="s">
        <v>33</v>
      </c>
      <c r="AX111" s="12" t="s">
        <v>79</v>
      </c>
      <c r="AY111" s="150" t="s">
        <v>210</v>
      </c>
    </row>
    <row r="112" spans="2:65" s="1" customFormat="1" ht="37.8" customHeight="1">
      <c r="B112" s="31"/>
      <c r="C112" s="130" t="s">
        <v>234</v>
      </c>
      <c r="D112" s="130" t="s">
        <v>212</v>
      </c>
      <c r="E112" s="131" t="s">
        <v>1633</v>
      </c>
      <c r="F112" s="132" t="s">
        <v>1634</v>
      </c>
      <c r="G112" s="133" t="s">
        <v>215</v>
      </c>
      <c r="H112" s="134">
        <v>10.88</v>
      </c>
      <c r="I112" s="135"/>
      <c r="J112" s="136">
        <f>ROUND(I112*H112,2)</f>
        <v>0</v>
      </c>
      <c r="K112" s="132" t="s">
        <v>216</v>
      </c>
      <c r="L112" s="31"/>
      <c r="M112" s="137" t="s">
        <v>19</v>
      </c>
      <c r="N112" s="138" t="s">
        <v>43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217</v>
      </c>
      <c r="AT112" s="141" t="s">
        <v>212</v>
      </c>
      <c r="AU112" s="141" t="s">
        <v>81</v>
      </c>
      <c r="AY112" s="16" t="s">
        <v>210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79</v>
      </c>
      <c r="BK112" s="142">
        <f>ROUND(I112*H112,2)</f>
        <v>0</v>
      </c>
      <c r="BL112" s="16" t="s">
        <v>217</v>
      </c>
      <c r="BM112" s="141" t="s">
        <v>1635</v>
      </c>
    </row>
    <row r="113" spans="2:47" s="1" customFormat="1" ht="38.4">
      <c r="B113" s="31"/>
      <c r="D113" s="143" t="s">
        <v>219</v>
      </c>
      <c r="F113" s="144" t="s">
        <v>1636</v>
      </c>
      <c r="I113" s="145"/>
      <c r="L113" s="31"/>
      <c r="M113" s="146"/>
      <c r="T113" s="52"/>
      <c r="AT113" s="16" t="s">
        <v>219</v>
      </c>
      <c r="AU113" s="16" t="s">
        <v>81</v>
      </c>
    </row>
    <row r="114" spans="2:47" s="1" customFormat="1" ht="10.2">
      <c r="B114" s="31"/>
      <c r="D114" s="147" t="s">
        <v>221</v>
      </c>
      <c r="F114" s="148" t="s">
        <v>1637</v>
      </c>
      <c r="I114" s="145"/>
      <c r="L114" s="31"/>
      <c r="M114" s="146"/>
      <c r="T114" s="52"/>
      <c r="AT114" s="16" t="s">
        <v>221</v>
      </c>
      <c r="AU114" s="16" t="s">
        <v>81</v>
      </c>
    </row>
    <row r="115" spans="2:51" s="12" customFormat="1" ht="10.2">
      <c r="B115" s="149"/>
      <c r="D115" s="143" t="s">
        <v>223</v>
      </c>
      <c r="E115" s="150" t="s">
        <v>19</v>
      </c>
      <c r="F115" s="151" t="s">
        <v>1638</v>
      </c>
      <c r="H115" s="152">
        <v>10.88</v>
      </c>
      <c r="I115" s="153"/>
      <c r="L115" s="149"/>
      <c r="M115" s="154"/>
      <c r="T115" s="155"/>
      <c r="AT115" s="150" t="s">
        <v>223</v>
      </c>
      <c r="AU115" s="150" t="s">
        <v>81</v>
      </c>
      <c r="AV115" s="12" t="s">
        <v>81</v>
      </c>
      <c r="AW115" s="12" t="s">
        <v>33</v>
      </c>
      <c r="AX115" s="12" t="s">
        <v>79</v>
      </c>
      <c r="AY115" s="150" t="s">
        <v>210</v>
      </c>
    </row>
    <row r="116" spans="2:65" s="1" customFormat="1" ht="37.8" customHeight="1">
      <c r="B116" s="31"/>
      <c r="C116" s="130" t="s">
        <v>217</v>
      </c>
      <c r="D116" s="130" t="s">
        <v>212</v>
      </c>
      <c r="E116" s="131" t="s">
        <v>1639</v>
      </c>
      <c r="F116" s="132" t="s">
        <v>1640</v>
      </c>
      <c r="G116" s="133" t="s">
        <v>215</v>
      </c>
      <c r="H116" s="134">
        <v>10.88</v>
      </c>
      <c r="I116" s="135"/>
      <c r="J116" s="136">
        <f>ROUND(I116*H116,2)</f>
        <v>0</v>
      </c>
      <c r="K116" s="132" t="s">
        <v>216</v>
      </c>
      <c r="L116" s="31"/>
      <c r="M116" s="137" t="s">
        <v>19</v>
      </c>
      <c r="N116" s="138" t="s">
        <v>43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217</v>
      </c>
      <c r="AT116" s="141" t="s">
        <v>212</v>
      </c>
      <c r="AU116" s="141" t="s">
        <v>81</v>
      </c>
      <c r="AY116" s="16" t="s">
        <v>210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79</v>
      </c>
      <c r="BK116" s="142">
        <f>ROUND(I116*H116,2)</f>
        <v>0</v>
      </c>
      <c r="BL116" s="16" t="s">
        <v>217</v>
      </c>
      <c r="BM116" s="141" t="s">
        <v>1641</v>
      </c>
    </row>
    <row r="117" spans="2:47" s="1" customFormat="1" ht="38.4">
      <c r="B117" s="31"/>
      <c r="D117" s="143" t="s">
        <v>219</v>
      </c>
      <c r="F117" s="144" t="s">
        <v>1642</v>
      </c>
      <c r="I117" s="145"/>
      <c r="L117" s="31"/>
      <c r="M117" s="146"/>
      <c r="T117" s="52"/>
      <c r="AT117" s="16" t="s">
        <v>219</v>
      </c>
      <c r="AU117" s="16" t="s">
        <v>81</v>
      </c>
    </row>
    <row r="118" spans="2:47" s="1" customFormat="1" ht="10.2">
      <c r="B118" s="31"/>
      <c r="D118" s="147" t="s">
        <v>221</v>
      </c>
      <c r="F118" s="148" t="s">
        <v>1643</v>
      </c>
      <c r="I118" s="145"/>
      <c r="L118" s="31"/>
      <c r="M118" s="146"/>
      <c r="T118" s="52"/>
      <c r="AT118" s="16" t="s">
        <v>221</v>
      </c>
      <c r="AU118" s="16" t="s">
        <v>81</v>
      </c>
    </row>
    <row r="119" spans="2:65" s="1" customFormat="1" ht="33" customHeight="1">
      <c r="B119" s="31"/>
      <c r="C119" s="130" t="s">
        <v>225</v>
      </c>
      <c r="D119" s="130" t="s">
        <v>212</v>
      </c>
      <c r="E119" s="131" t="s">
        <v>1644</v>
      </c>
      <c r="F119" s="132" t="s">
        <v>1645</v>
      </c>
      <c r="G119" s="133" t="s">
        <v>332</v>
      </c>
      <c r="H119" s="134">
        <v>21.76</v>
      </c>
      <c r="I119" s="135"/>
      <c r="J119" s="136">
        <f>ROUND(I119*H119,2)</f>
        <v>0</v>
      </c>
      <c r="K119" s="132" t="s">
        <v>216</v>
      </c>
      <c r="L119" s="31"/>
      <c r="M119" s="137" t="s">
        <v>19</v>
      </c>
      <c r="N119" s="138" t="s">
        <v>43</v>
      </c>
      <c r="P119" s="139">
        <f>O119*H119</f>
        <v>0</v>
      </c>
      <c r="Q119" s="139">
        <v>0</v>
      </c>
      <c r="R119" s="139">
        <f>Q119*H119</f>
        <v>0</v>
      </c>
      <c r="S119" s="139">
        <v>0</v>
      </c>
      <c r="T119" s="140">
        <f>S119*H119</f>
        <v>0</v>
      </c>
      <c r="AR119" s="141" t="s">
        <v>217</v>
      </c>
      <c r="AT119" s="141" t="s">
        <v>212</v>
      </c>
      <c r="AU119" s="141" t="s">
        <v>81</v>
      </c>
      <c r="AY119" s="16" t="s">
        <v>210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79</v>
      </c>
      <c r="BK119" s="142">
        <f>ROUND(I119*H119,2)</f>
        <v>0</v>
      </c>
      <c r="BL119" s="16" t="s">
        <v>217</v>
      </c>
      <c r="BM119" s="141" t="s">
        <v>1646</v>
      </c>
    </row>
    <row r="120" spans="2:47" s="1" customFormat="1" ht="28.8">
      <c r="B120" s="31"/>
      <c r="D120" s="143" t="s">
        <v>219</v>
      </c>
      <c r="F120" s="144" t="s">
        <v>1647</v>
      </c>
      <c r="I120" s="145"/>
      <c r="L120" s="31"/>
      <c r="M120" s="146"/>
      <c r="T120" s="52"/>
      <c r="AT120" s="16" t="s">
        <v>219</v>
      </c>
      <c r="AU120" s="16" t="s">
        <v>81</v>
      </c>
    </row>
    <row r="121" spans="2:47" s="1" customFormat="1" ht="10.2">
      <c r="B121" s="31"/>
      <c r="D121" s="147" t="s">
        <v>221</v>
      </c>
      <c r="F121" s="148" t="s">
        <v>1648</v>
      </c>
      <c r="I121" s="145"/>
      <c r="L121" s="31"/>
      <c r="M121" s="146"/>
      <c r="T121" s="52"/>
      <c r="AT121" s="16" t="s">
        <v>221</v>
      </c>
      <c r="AU121" s="16" t="s">
        <v>81</v>
      </c>
    </row>
    <row r="122" spans="2:51" s="12" customFormat="1" ht="10.2">
      <c r="B122" s="149"/>
      <c r="D122" s="143" t="s">
        <v>223</v>
      </c>
      <c r="F122" s="151" t="s">
        <v>1649</v>
      </c>
      <c r="H122" s="152">
        <v>21.76</v>
      </c>
      <c r="I122" s="153"/>
      <c r="L122" s="149"/>
      <c r="M122" s="154"/>
      <c r="T122" s="155"/>
      <c r="AT122" s="150" t="s">
        <v>223</v>
      </c>
      <c r="AU122" s="150" t="s">
        <v>81</v>
      </c>
      <c r="AV122" s="12" t="s">
        <v>81</v>
      </c>
      <c r="AW122" s="12" t="s">
        <v>4</v>
      </c>
      <c r="AX122" s="12" t="s">
        <v>79</v>
      </c>
      <c r="AY122" s="150" t="s">
        <v>210</v>
      </c>
    </row>
    <row r="123" spans="2:65" s="1" customFormat="1" ht="24.15" customHeight="1">
      <c r="B123" s="31"/>
      <c r="C123" s="130" t="s">
        <v>246</v>
      </c>
      <c r="D123" s="130" t="s">
        <v>212</v>
      </c>
      <c r="E123" s="131" t="s">
        <v>1650</v>
      </c>
      <c r="F123" s="132" t="s">
        <v>1651</v>
      </c>
      <c r="G123" s="133" t="s">
        <v>215</v>
      </c>
      <c r="H123" s="134">
        <v>7.41</v>
      </c>
      <c r="I123" s="135"/>
      <c r="J123" s="136">
        <f>ROUND(I123*H123,2)</f>
        <v>0</v>
      </c>
      <c r="K123" s="132" t="s">
        <v>216</v>
      </c>
      <c r="L123" s="31"/>
      <c r="M123" s="137" t="s">
        <v>19</v>
      </c>
      <c r="N123" s="138" t="s">
        <v>43</v>
      </c>
      <c r="P123" s="139">
        <f>O123*H123</f>
        <v>0</v>
      </c>
      <c r="Q123" s="139">
        <v>0</v>
      </c>
      <c r="R123" s="139">
        <f>Q123*H123</f>
        <v>0</v>
      </c>
      <c r="S123" s="139">
        <v>0</v>
      </c>
      <c r="T123" s="140">
        <f>S123*H123</f>
        <v>0</v>
      </c>
      <c r="AR123" s="141" t="s">
        <v>217</v>
      </c>
      <c r="AT123" s="141" t="s">
        <v>212</v>
      </c>
      <c r="AU123" s="141" t="s">
        <v>81</v>
      </c>
      <c r="AY123" s="16" t="s">
        <v>210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6" t="s">
        <v>79</v>
      </c>
      <c r="BK123" s="142">
        <f>ROUND(I123*H123,2)</f>
        <v>0</v>
      </c>
      <c r="BL123" s="16" t="s">
        <v>217</v>
      </c>
      <c r="BM123" s="141" t="s">
        <v>1652</v>
      </c>
    </row>
    <row r="124" spans="2:47" s="1" customFormat="1" ht="28.8">
      <c r="B124" s="31"/>
      <c r="D124" s="143" t="s">
        <v>219</v>
      </c>
      <c r="F124" s="144" t="s">
        <v>1653</v>
      </c>
      <c r="I124" s="145"/>
      <c r="L124" s="31"/>
      <c r="M124" s="146"/>
      <c r="T124" s="52"/>
      <c r="AT124" s="16" t="s">
        <v>219</v>
      </c>
      <c r="AU124" s="16" t="s">
        <v>81</v>
      </c>
    </row>
    <row r="125" spans="2:47" s="1" customFormat="1" ht="10.2">
      <c r="B125" s="31"/>
      <c r="D125" s="147" t="s">
        <v>221</v>
      </c>
      <c r="F125" s="148" t="s">
        <v>1654</v>
      </c>
      <c r="I125" s="145"/>
      <c r="L125" s="31"/>
      <c r="M125" s="146"/>
      <c r="T125" s="52"/>
      <c r="AT125" s="16" t="s">
        <v>221</v>
      </c>
      <c r="AU125" s="16" t="s">
        <v>81</v>
      </c>
    </row>
    <row r="126" spans="2:51" s="12" customFormat="1" ht="10.2">
      <c r="B126" s="149"/>
      <c r="D126" s="143" t="s">
        <v>223</v>
      </c>
      <c r="E126" s="150" t="s">
        <v>19</v>
      </c>
      <c r="F126" s="151" t="s">
        <v>1655</v>
      </c>
      <c r="H126" s="152">
        <v>7.41</v>
      </c>
      <c r="I126" s="153"/>
      <c r="L126" s="149"/>
      <c r="M126" s="154"/>
      <c r="T126" s="155"/>
      <c r="AT126" s="150" t="s">
        <v>223</v>
      </c>
      <c r="AU126" s="150" t="s">
        <v>81</v>
      </c>
      <c r="AV126" s="12" t="s">
        <v>81</v>
      </c>
      <c r="AW126" s="12" t="s">
        <v>33</v>
      </c>
      <c r="AX126" s="12" t="s">
        <v>79</v>
      </c>
      <c r="AY126" s="150" t="s">
        <v>210</v>
      </c>
    </row>
    <row r="127" spans="2:65" s="1" customFormat="1" ht="24.15" customHeight="1">
      <c r="B127" s="31"/>
      <c r="C127" s="130" t="s">
        <v>259</v>
      </c>
      <c r="D127" s="130" t="s">
        <v>212</v>
      </c>
      <c r="E127" s="131" t="s">
        <v>1656</v>
      </c>
      <c r="F127" s="132" t="s">
        <v>1657</v>
      </c>
      <c r="G127" s="133" t="s">
        <v>215</v>
      </c>
      <c r="H127" s="134">
        <v>4.09</v>
      </c>
      <c r="I127" s="135"/>
      <c r="J127" s="136">
        <f>ROUND(I127*H127,2)</f>
        <v>0</v>
      </c>
      <c r="K127" s="132" t="s">
        <v>216</v>
      </c>
      <c r="L127" s="31"/>
      <c r="M127" s="137" t="s">
        <v>19</v>
      </c>
      <c r="N127" s="138" t="s">
        <v>43</v>
      </c>
      <c r="P127" s="139">
        <f>O127*H127</f>
        <v>0</v>
      </c>
      <c r="Q127" s="139">
        <v>0</v>
      </c>
      <c r="R127" s="139">
        <f>Q127*H127</f>
        <v>0</v>
      </c>
      <c r="S127" s="139">
        <v>0</v>
      </c>
      <c r="T127" s="140">
        <f>S127*H127</f>
        <v>0</v>
      </c>
      <c r="AR127" s="141" t="s">
        <v>217</v>
      </c>
      <c r="AT127" s="141" t="s">
        <v>212</v>
      </c>
      <c r="AU127" s="141" t="s">
        <v>81</v>
      </c>
      <c r="AY127" s="16" t="s">
        <v>210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6" t="s">
        <v>79</v>
      </c>
      <c r="BK127" s="142">
        <f>ROUND(I127*H127,2)</f>
        <v>0</v>
      </c>
      <c r="BL127" s="16" t="s">
        <v>217</v>
      </c>
      <c r="BM127" s="141" t="s">
        <v>1658</v>
      </c>
    </row>
    <row r="128" spans="2:47" s="1" customFormat="1" ht="48">
      <c r="B128" s="31"/>
      <c r="D128" s="143" t="s">
        <v>219</v>
      </c>
      <c r="F128" s="144" t="s">
        <v>1659</v>
      </c>
      <c r="I128" s="145"/>
      <c r="L128" s="31"/>
      <c r="M128" s="146"/>
      <c r="T128" s="52"/>
      <c r="AT128" s="16" t="s">
        <v>219</v>
      </c>
      <c r="AU128" s="16" t="s">
        <v>81</v>
      </c>
    </row>
    <row r="129" spans="2:47" s="1" customFormat="1" ht="10.2">
      <c r="B129" s="31"/>
      <c r="D129" s="147" t="s">
        <v>221</v>
      </c>
      <c r="F129" s="148" t="s">
        <v>1660</v>
      </c>
      <c r="I129" s="145"/>
      <c r="L129" s="31"/>
      <c r="M129" s="146"/>
      <c r="T129" s="52"/>
      <c r="AT129" s="16" t="s">
        <v>221</v>
      </c>
      <c r="AU129" s="16" t="s">
        <v>81</v>
      </c>
    </row>
    <row r="130" spans="2:51" s="12" customFormat="1" ht="10.2">
      <c r="B130" s="149"/>
      <c r="D130" s="143" t="s">
        <v>223</v>
      </c>
      <c r="E130" s="150" t="s">
        <v>19</v>
      </c>
      <c r="F130" s="151" t="s">
        <v>1661</v>
      </c>
      <c r="H130" s="152">
        <v>4.09</v>
      </c>
      <c r="I130" s="153"/>
      <c r="L130" s="149"/>
      <c r="M130" s="154"/>
      <c r="T130" s="155"/>
      <c r="AT130" s="150" t="s">
        <v>223</v>
      </c>
      <c r="AU130" s="150" t="s">
        <v>81</v>
      </c>
      <c r="AV130" s="12" t="s">
        <v>81</v>
      </c>
      <c r="AW130" s="12" t="s">
        <v>33</v>
      </c>
      <c r="AX130" s="12" t="s">
        <v>79</v>
      </c>
      <c r="AY130" s="150" t="s">
        <v>210</v>
      </c>
    </row>
    <row r="131" spans="2:65" s="1" customFormat="1" ht="16.5" customHeight="1">
      <c r="B131" s="31"/>
      <c r="C131" s="156" t="s">
        <v>243</v>
      </c>
      <c r="D131" s="156" t="s">
        <v>240</v>
      </c>
      <c r="E131" s="157" t="s">
        <v>1662</v>
      </c>
      <c r="F131" s="158" t="s">
        <v>1663</v>
      </c>
      <c r="G131" s="159" t="s">
        <v>332</v>
      </c>
      <c r="H131" s="160">
        <v>8.18</v>
      </c>
      <c r="I131" s="161"/>
      <c r="J131" s="162">
        <f>ROUND(I131*H131,2)</f>
        <v>0</v>
      </c>
      <c r="K131" s="158" t="s">
        <v>216</v>
      </c>
      <c r="L131" s="163"/>
      <c r="M131" s="164" t="s">
        <v>19</v>
      </c>
      <c r="N131" s="165" t="s">
        <v>43</v>
      </c>
      <c r="P131" s="139">
        <f>O131*H131</f>
        <v>0</v>
      </c>
      <c r="Q131" s="139">
        <v>1</v>
      </c>
      <c r="R131" s="139">
        <f>Q131*H131</f>
        <v>8.18</v>
      </c>
      <c r="S131" s="139">
        <v>0</v>
      </c>
      <c r="T131" s="140">
        <f>S131*H131</f>
        <v>0</v>
      </c>
      <c r="AR131" s="141" t="s">
        <v>243</v>
      </c>
      <c r="AT131" s="141" t="s">
        <v>240</v>
      </c>
      <c r="AU131" s="141" t="s">
        <v>81</v>
      </c>
      <c r="AY131" s="16" t="s">
        <v>210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6" t="s">
        <v>79</v>
      </c>
      <c r="BK131" s="142">
        <f>ROUND(I131*H131,2)</f>
        <v>0</v>
      </c>
      <c r="BL131" s="16" t="s">
        <v>217</v>
      </c>
      <c r="BM131" s="141" t="s">
        <v>1664</v>
      </c>
    </row>
    <row r="132" spans="2:47" s="1" customFormat="1" ht="10.2">
      <c r="B132" s="31"/>
      <c r="D132" s="143" t="s">
        <v>219</v>
      </c>
      <c r="F132" s="144" t="s">
        <v>1663</v>
      </c>
      <c r="I132" s="145"/>
      <c r="L132" s="31"/>
      <c r="M132" s="146"/>
      <c r="T132" s="52"/>
      <c r="AT132" s="16" t="s">
        <v>219</v>
      </c>
      <c r="AU132" s="16" t="s">
        <v>81</v>
      </c>
    </row>
    <row r="133" spans="2:51" s="12" customFormat="1" ht="10.2">
      <c r="B133" s="149"/>
      <c r="D133" s="143" t="s">
        <v>223</v>
      </c>
      <c r="F133" s="151" t="s">
        <v>1665</v>
      </c>
      <c r="H133" s="152">
        <v>8.18</v>
      </c>
      <c r="I133" s="153"/>
      <c r="L133" s="149"/>
      <c r="M133" s="154"/>
      <c r="T133" s="155"/>
      <c r="AT133" s="150" t="s">
        <v>223</v>
      </c>
      <c r="AU133" s="150" t="s">
        <v>81</v>
      </c>
      <c r="AV133" s="12" t="s">
        <v>81</v>
      </c>
      <c r="AW133" s="12" t="s">
        <v>4</v>
      </c>
      <c r="AX133" s="12" t="s">
        <v>79</v>
      </c>
      <c r="AY133" s="150" t="s">
        <v>210</v>
      </c>
    </row>
    <row r="134" spans="2:63" s="11" customFormat="1" ht="22.8" customHeight="1">
      <c r="B134" s="118"/>
      <c r="D134" s="119" t="s">
        <v>71</v>
      </c>
      <c r="E134" s="128" t="s">
        <v>81</v>
      </c>
      <c r="F134" s="128" t="s">
        <v>1666</v>
      </c>
      <c r="I134" s="121"/>
      <c r="J134" s="129">
        <f>BK134</f>
        <v>0</v>
      </c>
      <c r="L134" s="118"/>
      <c r="M134" s="123"/>
      <c r="P134" s="124">
        <f>SUM(P135:P144)</f>
        <v>0</v>
      </c>
      <c r="R134" s="124">
        <f>SUM(R135:R144)</f>
        <v>1.8611574</v>
      </c>
      <c r="T134" s="125">
        <f>SUM(T135:T144)</f>
        <v>0</v>
      </c>
      <c r="AR134" s="119" t="s">
        <v>79</v>
      </c>
      <c r="AT134" s="126" t="s">
        <v>71</v>
      </c>
      <c r="AU134" s="126" t="s">
        <v>79</v>
      </c>
      <c r="AY134" s="119" t="s">
        <v>210</v>
      </c>
      <c r="BK134" s="127">
        <f>SUM(BK135:BK144)</f>
        <v>0</v>
      </c>
    </row>
    <row r="135" spans="2:65" s="1" customFormat="1" ht="33" customHeight="1">
      <c r="B135" s="31"/>
      <c r="C135" s="130" t="s">
        <v>265</v>
      </c>
      <c r="D135" s="130" t="s">
        <v>212</v>
      </c>
      <c r="E135" s="131" t="s">
        <v>1667</v>
      </c>
      <c r="F135" s="132" t="s">
        <v>1668</v>
      </c>
      <c r="G135" s="133" t="s">
        <v>229</v>
      </c>
      <c r="H135" s="134">
        <v>32.4</v>
      </c>
      <c r="I135" s="135"/>
      <c r="J135" s="136">
        <f>ROUND(I135*H135,2)</f>
        <v>0</v>
      </c>
      <c r="K135" s="132" t="s">
        <v>216</v>
      </c>
      <c r="L135" s="31"/>
      <c r="M135" s="137" t="s">
        <v>19</v>
      </c>
      <c r="N135" s="138" t="s">
        <v>43</v>
      </c>
      <c r="P135" s="139">
        <f>O135*H135</f>
        <v>0</v>
      </c>
      <c r="Q135" s="139">
        <v>0.00031</v>
      </c>
      <c r="R135" s="139">
        <f>Q135*H135</f>
        <v>0.010043999999999999</v>
      </c>
      <c r="S135" s="139">
        <v>0</v>
      </c>
      <c r="T135" s="140">
        <f>S135*H135</f>
        <v>0</v>
      </c>
      <c r="AR135" s="141" t="s">
        <v>217</v>
      </c>
      <c r="AT135" s="141" t="s">
        <v>212</v>
      </c>
      <c r="AU135" s="141" t="s">
        <v>81</v>
      </c>
      <c r="AY135" s="16" t="s">
        <v>210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6" t="s">
        <v>79</v>
      </c>
      <c r="BK135" s="142">
        <f>ROUND(I135*H135,2)</f>
        <v>0</v>
      </c>
      <c r="BL135" s="16" t="s">
        <v>217</v>
      </c>
      <c r="BM135" s="141" t="s">
        <v>1669</v>
      </c>
    </row>
    <row r="136" spans="2:47" s="1" customFormat="1" ht="38.4">
      <c r="B136" s="31"/>
      <c r="D136" s="143" t="s">
        <v>219</v>
      </c>
      <c r="F136" s="144" t="s">
        <v>1670</v>
      </c>
      <c r="I136" s="145"/>
      <c r="L136" s="31"/>
      <c r="M136" s="146"/>
      <c r="T136" s="52"/>
      <c r="AT136" s="16" t="s">
        <v>219</v>
      </c>
      <c r="AU136" s="16" t="s">
        <v>81</v>
      </c>
    </row>
    <row r="137" spans="2:47" s="1" customFormat="1" ht="10.2">
      <c r="B137" s="31"/>
      <c r="D137" s="147" t="s">
        <v>221</v>
      </c>
      <c r="F137" s="148" t="s">
        <v>1671</v>
      </c>
      <c r="I137" s="145"/>
      <c r="L137" s="31"/>
      <c r="M137" s="146"/>
      <c r="T137" s="52"/>
      <c r="AT137" s="16" t="s">
        <v>221</v>
      </c>
      <c r="AU137" s="16" t="s">
        <v>81</v>
      </c>
    </row>
    <row r="138" spans="2:51" s="12" customFormat="1" ht="10.2">
      <c r="B138" s="149"/>
      <c r="D138" s="143" t="s">
        <v>223</v>
      </c>
      <c r="E138" s="150" t="s">
        <v>19</v>
      </c>
      <c r="F138" s="151" t="s">
        <v>1672</v>
      </c>
      <c r="H138" s="152">
        <v>32.4</v>
      </c>
      <c r="I138" s="153"/>
      <c r="L138" s="149"/>
      <c r="M138" s="154"/>
      <c r="T138" s="155"/>
      <c r="AT138" s="150" t="s">
        <v>223</v>
      </c>
      <c r="AU138" s="150" t="s">
        <v>81</v>
      </c>
      <c r="AV138" s="12" t="s">
        <v>81</v>
      </c>
      <c r="AW138" s="12" t="s">
        <v>33</v>
      </c>
      <c r="AX138" s="12" t="s">
        <v>79</v>
      </c>
      <c r="AY138" s="150" t="s">
        <v>210</v>
      </c>
    </row>
    <row r="139" spans="2:65" s="1" customFormat="1" ht="24.15" customHeight="1">
      <c r="B139" s="31"/>
      <c r="C139" s="156" t="s">
        <v>277</v>
      </c>
      <c r="D139" s="156" t="s">
        <v>240</v>
      </c>
      <c r="E139" s="157" t="s">
        <v>1673</v>
      </c>
      <c r="F139" s="158" t="s">
        <v>1674</v>
      </c>
      <c r="G139" s="159" t="s">
        <v>229</v>
      </c>
      <c r="H139" s="160">
        <v>38.378</v>
      </c>
      <c r="I139" s="161"/>
      <c r="J139" s="162">
        <f>ROUND(I139*H139,2)</f>
        <v>0</v>
      </c>
      <c r="K139" s="158" t="s">
        <v>216</v>
      </c>
      <c r="L139" s="163"/>
      <c r="M139" s="164" t="s">
        <v>19</v>
      </c>
      <c r="N139" s="165" t="s">
        <v>43</v>
      </c>
      <c r="P139" s="139">
        <f>O139*H139</f>
        <v>0</v>
      </c>
      <c r="Q139" s="139">
        <v>0.0003</v>
      </c>
      <c r="R139" s="139">
        <f>Q139*H139</f>
        <v>0.011513399999999998</v>
      </c>
      <c r="S139" s="139">
        <v>0</v>
      </c>
      <c r="T139" s="140">
        <f>S139*H139</f>
        <v>0</v>
      </c>
      <c r="AR139" s="141" t="s">
        <v>243</v>
      </c>
      <c r="AT139" s="141" t="s">
        <v>240</v>
      </c>
      <c r="AU139" s="141" t="s">
        <v>81</v>
      </c>
      <c r="AY139" s="16" t="s">
        <v>210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6" t="s">
        <v>79</v>
      </c>
      <c r="BK139" s="142">
        <f>ROUND(I139*H139,2)</f>
        <v>0</v>
      </c>
      <c r="BL139" s="16" t="s">
        <v>217</v>
      </c>
      <c r="BM139" s="141" t="s">
        <v>1675</v>
      </c>
    </row>
    <row r="140" spans="2:47" s="1" customFormat="1" ht="19.2">
      <c r="B140" s="31"/>
      <c r="D140" s="143" t="s">
        <v>219</v>
      </c>
      <c r="F140" s="144" t="s">
        <v>1674</v>
      </c>
      <c r="I140" s="145"/>
      <c r="L140" s="31"/>
      <c r="M140" s="146"/>
      <c r="T140" s="52"/>
      <c r="AT140" s="16" t="s">
        <v>219</v>
      </c>
      <c r="AU140" s="16" t="s">
        <v>81</v>
      </c>
    </row>
    <row r="141" spans="2:51" s="12" customFormat="1" ht="10.2">
      <c r="B141" s="149"/>
      <c r="D141" s="143" t="s">
        <v>223</v>
      </c>
      <c r="F141" s="151" t="s">
        <v>1676</v>
      </c>
      <c r="H141" s="152">
        <v>38.378</v>
      </c>
      <c r="I141" s="153"/>
      <c r="L141" s="149"/>
      <c r="M141" s="154"/>
      <c r="T141" s="155"/>
      <c r="AT141" s="150" t="s">
        <v>223</v>
      </c>
      <c r="AU141" s="150" t="s">
        <v>81</v>
      </c>
      <c r="AV141" s="12" t="s">
        <v>81</v>
      </c>
      <c r="AW141" s="12" t="s">
        <v>4</v>
      </c>
      <c r="AX141" s="12" t="s">
        <v>79</v>
      </c>
      <c r="AY141" s="150" t="s">
        <v>210</v>
      </c>
    </row>
    <row r="142" spans="2:65" s="1" customFormat="1" ht="44.25" customHeight="1">
      <c r="B142" s="31"/>
      <c r="C142" s="130" t="s">
        <v>283</v>
      </c>
      <c r="D142" s="130" t="s">
        <v>212</v>
      </c>
      <c r="E142" s="131" t="s">
        <v>1677</v>
      </c>
      <c r="F142" s="132" t="s">
        <v>1678</v>
      </c>
      <c r="G142" s="133" t="s">
        <v>269</v>
      </c>
      <c r="H142" s="134">
        <v>9</v>
      </c>
      <c r="I142" s="135"/>
      <c r="J142" s="136">
        <f>ROUND(I142*H142,2)</f>
        <v>0</v>
      </c>
      <c r="K142" s="132" t="s">
        <v>216</v>
      </c>
      <c r="L142" s="31"/>
      <c r="M142" s="137" t="s">
        <v>19</v>
      </c>
      <c r="N142" s="138" t="s">
        <v>43</v>
      </c>
      <c r="P142" s="139">
        <f>O142*H142</f>
        <v>0</v>
      </c>
      <c r="Q142" s="139">
        <v>0.2044</v>
      </c>
      <c r="R142" s="139">
        <f>Q142*H142</f>
        <v>1.8396</v>
      </c>
      <c r="S142" s="139">
        <v>0</v>
      </c>
      <c r="T142" s="140">
        <f>S142*H142</f>
        <v>0</v>
      </c>
      <c r="AR142" s="141" t="s">
        <v>217</v>
      </c>
      <c r="AT142" s="141" t="s">
        <v>212</v>
      </c>
      <c r="AU142" s="141" t="s">
        <v>81</v>
      </c>
      <c r="AY142" s="16" t="s">
        <v>210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6" t="s">
        <v>79</v>
      </c>
      <c r="BK142" s="142">
        <f>ROUND(I142*H142,2)</f>
        <v>0</v>
      </c>
      <c r="BL142" s="16" t="s">
        <v>217</v>
      </c>
      <c r="BM142" s="141" t="s">
        <v>1679</v>
      </c>
    </row>
    <row r="143" spans="2:47" s="1" customFormat="1" ht="38.4">
      <c r="B143" s="31"/>
      <c r="D143" s="143" t="s">
        <v>219</v>
      </c>
      <c r="F143" s="144" t="s">
        <v>1680</v>
      </c>
      <c r="I143" s="145"/>
      <c r="L143" s="31"/>
      <c r="M143" s="146"/>
      <c r="T143" s="52"/>
      <c r="AT143" s="16" t="s">
        <v>219</v>
      </c>
      <c r="AU143" s="16" t="s">
        <v>81</v>
      </c>
    </row>
    <row r="144" spans="2:47" s="1" customFormat="1" ht="10.2">
      <c r="B144" s="31"/>
      <c r="D144" s="147" t="s">
        <v>221</v>
      </c>
      <c r="F144" s="148" t="s">
        <v>1681</v>
      </c>
      <c r="I144" s="145"/>
      <c r="L144" s="31"/>
      <c r="M144" s="146"/>
      <c r="T144" s="52"/>
      <c r="AT144" s="16" t="s">
        <v>221</v>
      </c>
      <c r="AU144" s="16" t="s">
        <v>81</v>
      </c>
    </row>
    <row r="145" spans="2:63" s="11" customFormat="1" ht="22.8" customHeight="1">
      <c r="B145" s="118"/>
      <c r="D145" s="119" t="s">
        <v>71</v>
      </c>
      <c r="E145" s="128" t="s">
        <v>217</v>
      </c>
      <c r="F145" s="128" t="s">
        <v>1682</v>
      </c>
      <c r="I145" s="121"/>
      <c r="J145" s="129">
        <f>BK145</f>
        <v>0</v>
      </c>
      <c r="L145" s="118"/>
      <c r="M145" s="123"/>
      <c r="P145" s="124">
        <f>SUM(P146:P149)</f>
        <v>0</v>
      </c>
      <c r="R145" s="124">
        <f>SUM(R146:R149)</f>
        <v>0</v>
      </c>
      <c r="T145" s="125">
        <f>SUM(T146:T149)</f>
        <v>0</v>
      </c>
      <c r="AR145" s="119" t="s">
        <v>79</v>
      </c>
      <c r="AT145" s="126" t="s">
        <v>71</v>
      </c>
      <c r="AU145" s="126" t="s">
        <v>79</v>
      </c>
      <c r="AY145" s="119" t="s">
        <v>210</v>
      </c>
      <c r="BK145" s="127">
        <f>SUM(BK146:BK149)</f>
        <v>0</v>
      </c>
    </row>
    <row r="146" spans="2:65" s="1" customFormat="1" ht="24.15" customHeight="1">
      <c r="B146" s="31"/>
      <c r="C146" s="130" t="s">
        <v>8</v>
      </c>
      <c r="D146" s="130" t="s">
        <v>212</v>
      </c>
      <c r="E146" s="131" t="s">
        <v>1683</v>
      </c>
      <c r="F146" s="132" t="s">
        <v>1684</v>
      </c>
      <c r="G146" s="133" t="s">
        <v>215</v>
      </c>
      <c r="H146" s="134">
        <v>1.03</v>
      </c>
      <c r="I146" s="135"/>
      <c r="J146" s="136">
        <f>ROUND(I146*H146,2)</f>
        <v>0</v>
      </c>
      <c r="K146" s="132" t="s">
        <v>216</v>
      </c>
      <c r="L146" s="31"/>
      <c r="M146" s="137" t="s">
        <v>19</v>
      </c>
      <c r="N146" s="138" t="s">
        <v>43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217</v>
      </c>
      <c r="AT146" s="141" t="s">
        <v>212</v>
      </c>
      <c r="AU146" s="141" t="s">
        <v>81</v>
      </c>
      <c r="AY146" s="16" t="s">
        <v>210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79</v>
      </c>
      <c r="BK146" s="142">
        <f>ROUND(I146*H146,2)</f>
        <v>0</v>
      </c>
      <c r="BL146" s="16" t="s">
        <v>217</v>
      </c>
      <c r="BM146" s="141" t="s">
        <v>1685</v>
      </c>
    </row>
    <row r="147" spans="2:47" s="1" customFormat="1" ht="19.2">
      <c r="B147" s="31"/>
      <c r="D147" s="143" t="s">
        <v>219</v>
      </c>
      <c r="F147" s="144" t="s">
        <v>1686</v>
      </c>
      <c r="I147" s="145"/>
      <c r="L147" s="31"/>
      <c r="M147" s="146"/>
      <c r="T147" s="52"/>
      <c r="AT147" s="16" t="s">
        <v>219</v>
      </c>
      <c r="AU147" s="16" t="s">
        <v>81</v>
      </c>
    </row>
    <row r="148" spans="2:47" s="1" customFormat="1" ht="10.2">
      <c r="B148" s="31"/>
      <c r="D148" s="147" t="s">
        <v>221</v>
      </c>
      <c r="F148" s="148" t="s">
        <v>1687</v>
      </c>
      <c r="I148" s="145"/>
      <c r="L148" s="31"/>
      <c r="M148" s="146"/>
      <c r="T148" s="52"/>
      <c r="AT148" s="16" t="s">
        <v>221</v>
      </c>
      <c r="AU148" s="16" t="s">
        <v>81</v>
      </c>
    </row>
    <row r="149" spans="2:51" s="12" customFormat="1" ht="10.2">
      <c r="B149" s="149"/>
      <c r="D149" s="143" t="s">
        <v>223</v>
      </c>
      <c r="E149" s="150" t="s">
        <v>19</v>
      </c>
      <c r="F149" s="151" t="s">
        <v>1688</v>
      </c>
      <c r="H149" s="152">
        <v>1.03</v>
      </c>
      <c r="I149" s="153"/>
      <c r="L149" s="149"/>
      <c r="M149" s="154"/>
      <c r="T149" s="155"/>
      <c r="AT149" s="150" t="s">
        <v>223</v>
      </c>
      <c r="AU149" s="150" t="s">
        <v>81</v>
      </c>
      <c r="AV149" s="12" t="s">
        <v>81</v>
      </c>
      <c r="AW149" s="12" t="s">
        <v>33</v>
      </c>
      <c r="AX149" s="12" t="s">
        <v>79</v>
      </c>
      <c r="AY149" s="150" t="s">
        <v>210</v>
      </c>
    </row>
    <row r="150" spans="2:63" s="11" customFormat="1" ht="22.8" customHeight="1">
      <c r="B150" s="118"/>
      <c r="D150" s="119" t="s">
        <v>71</v>
      </c>
      <c r="E150" s="128" t="s">
        <v>246</v>
      </c>
      <c r="F150" s="128" t="s">
        <v>247</v>
      </c>
      <c r="I150" s="121"/>
      <c r="J150" s="129">
        <f>BK150</f>
        <v>0</v>
      </c>
      <c r="L150" s="118"/>
      <c r="M150" s="123"/>
      <c r="P150" s="124">
        <f>SUM(P151:P153)</f>
        <v>0</v>
      </c>
      <c r="R150" s="124">
        <f>SUM(R151:R153)</f>
        <v>1.725765</v>
      </c>
      <c r="T150" s="125">
        <f>SUM(T151:T153)</f>
        <v>0</v>
      </c>
      <c r="AR150" s="119" t="s">
        <v>79</v>
      </c>
      <c r="AT150" s="126" t="s">
        <v>71</v>
      </c>
      <c r="AU150" s="126" t="s">
        <v>79</v>
      </c>
      <c r="AY150" s="119" t="s">
        <v>210</v>
      </c>
      <c r="BK150" s="127">
        <f>SUM(BK151:BK153)</f>
        <v>0</v>
      </c>
    </row>
    <row r="151" spans="2:65" s="1" customFormat="1" ht="24.15" customHeight="1">
      <c r="B151" s="31"/>
      <c r="C151" s="130" t="s">
        <v>294</v>
      </c>
      <c r="D151" s="130" t="s">
        <v>212</v>
      </c>
      <c r="E151" s="131" t="s">
        <v>1689</v>
      </c>
      <c r="F151" s="132" t="s">
        <v>1690</v>
      </c>
      <c r="G151" s="133" t="s">
        <v>215</v>
      </c>
      <c r="H151" s="134">
        <v>0.75</v>
      </c>
      <c r="I151" s="135"/>
      <c r="J151" s="136">
        <f>ROUND(I151*H151,2)</f>
        <v>0</v>
      </c>
      <c r="K151" s="132" t="s">
        <v>216</v>
      </c>
      <c r="L151" s="31"/>
      <c r="M151" s="137" t="s">
        <v>19</v>
      </c>
      <c r="N151" s="138" t="s">
        <v>43</v>
      </c>
      <c r="P151" s="139">
        <f>O151*H151</f>
        <v>0</v>
      </c>
      <c r="Q151" s="139">
        <v>2.30102</v>
      </c>
      <c r="R151" s="139">
        <f>Q151*H151</f>
        <v>1.725765</v>
      </c>
      <c r="S151" s="139">
        <v>0</v>
      </c>
      <c r="T151" s="140">
        <f>S151*H151</f>
        <v>0</v>
      </c>
      <c r="AR151" s="141" t="s">
        <v>217</v>
      </c>
      <c r="AT151" s="141" t="s">
        <v>212</v>
      </c>
      <c r="AU151" s="141" t="s">
        <v>81</v>
      </c>
      <c r="AY151" s="16" t="s">
        <v>210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6" t="s">
        <v>79</v>
      </c>
      <c r="BK151" s="142">
        <f>ROUND(I151*H151,2)</f>
        <v>0</v>
      </c>
      <c r="BL151" s="16" t="s">
        <v>217</v>
      </c>
      <c r="BM151" s="141" t="s">
        <v>1691</v>
      </c>
    </row>
    <row r="152" spans="2:47" s="1" customFormat="1" ht="28.8">
      <c r="B152" s="31"/>
      <c r="D152" s="143" t="s">
        <v>219</v>
      </c>
      <c r="F152" s="144" t="s">
        <v>1692</v>
      </c>
      <c r="I152" s="145"/>
      <c r="L152" s="31"/>
      <c r="M152" s="146"/>
      <c r="T152" s="52"/>
      <c r="AT152" s="16" t="s">
        <v>219</v>
      </c>
      <c r="AU152" s="16" t="s">
        <v>81</v>
      </c>
    </row>
    <row r="153" spans="2:47" s="1" customFormat="1" ht="10.2">
      <c r="B153" s="31"/>
      <c r="D153" s="147" t="s">
        <v>221</v>
      </c>
      <c r="F153" s="148" t="s">
        <v>1693</v>
      </c>
      <c r="I153" s="145"/>
      <c r="L153" s="31"/>
      <c r="M153" s="146"/>
      <c r="T153" s="52"/>
      <c r="AT153" s="16" t="s">
        <v>221</v>
      </c>
      <c r="AU153" s="16" t="s">
        <v>81</v>
      </c>
    </row>
    <row r="154" spans="2:63" s="11" customFormat="1" ht="22.8" customHeight="1">
      <c r="B154" s="118"/>
      <c r="D154" s="119" t="s">
        <v>71</v>
      </c>
      <c r="E154" s="128" t="s">
        <v>243</v>
      </c>
      <c r="F154" s="128" t="s">
        <v>1694</v>
      </c>
      <c r="I154" s="121"/>
      <c r="J154" s="129">
        <f>BK154</f>
        <v>0</v>
      </c>
      <c r="L154" s="118"/>
      <c r="M154" s="123"/>
      <c r="P154" s="124">
        <f>SUM(P155:P169)</f>
        <v>0</v>
      </c>
      <c r="R154" s="124">
        <f>SUM(R155:R169)</f>
        <v>1.13473175</v>
      </c>
      <c r="T154" s="125">
        <f>SUM(T155:T169)</f>
        <v>0</v>
      </c>
      <c r="AR154" s="119" t="s">
        <v>79</v>
      </c>
      <c r="AT154" s="126" t="s">
        <v>71</v>
      </c>
      <c r="AU154" s="126" t="s">
        <v>79</v>
      </c>
      <c r="AY154" s="119" t="s">
        <v>210</v>
      </c>
      <c r="BK154" s="127">
        <f>SUM(BK155:BK169)</f>
        <v>0</v>
      </c>
    </row>
    <row r="155" spans="2:65" s="1" customFormat="1" ht="24.15" customHeight="1">
      <c r="B155" s="31"/>
      <c r="C155" s="130" t="s">
        <v>301</v>
      </c>
      <c r="D155" s="130" t="s">
        <v>212</v>
      </c>
      <c r="E155" s="131" t="s">
        <v>1695</v>
      </c>
      <c r="F155" s="132" t="s">
        <v>1696</v>
      </c>
      <c r="G155" s="133" t="s">
        <v>297</v>
      </c>
      <c r="H155" s="134">
        <v>1</v>
      </c>
      <c r="I155" s="135"/>
      <c r="J155" s="136">
        <f>ROUND(I155*H155,2)</f>
        <v>0</v>
      </c>
      <c r="K155" s="132" t="s">
        <v>216</v>
      </c>
      <c r="L155" s="31"/>
      <c r="M155" s="137" t="s">
        <v>19</v>
      </c>
      <c r="N155" s="138" t="s">
        <v>43</v>
      </c>
      <c r="P155" s="139">
        <f>O155*H155</f>
        <v>0</v>
      </c>
      <c r="Q155" s="139">
        <v>7E-05</v>
      </c>
      <c r="R155" s="139">
        <f>Q155*H155</f>
        <v>7E-05</v>
      </c>
      <c r="S155" s="139">
        <v>0</v>
      </c>
      <c r="T155" s="140">
        <f>S155*H155</f>
        <v>0</v>
      </c>
      <c r="AR155" s="141" t="s">
        <v>217</v>
      </c>
      <c r="AT155" s="141" t="s">
        <v>212</v>
      </c>
      <c r="AU155" s="141" t="s">
        <v>81</v>
      </c>
      <c r="AY155" s="16" t="s">
        <v>210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6" t="s">
        <v>79</v>
      </c>
      <c r="BK155" s="142">
        <f>ROUND(I155*H155,2)</f>
        <v>0</v>
      </c>
      <c r="BL155" s="16" t="s">
        <v>217</v>
      </c>
      <c r="BM155" s="141" t="s">
        <v>1697</v>
      </c>
    </row>
    <row r="156" spans="2:47" s="1" customFormat="1" ht="28.8">
      <c r="B156" s="31"/>
      <c r="D156" s="143" t="s">
        <v>219</v>
      </c>
      <c r="F156" s="144" t="s">
        <v>1698</v>
      </c>
      <c r="I156" s="145"/>
      <c r="L156" s="31"/>
      <c r="M156" s="146"/>
      <c r="T156" s="52"/>
      <c r="AT156" s="16" t="s">
        <v>219</v>
      </c>
      <c r="AU156" s="16" t="s">
        <v>81</v>
      </c>
    </row>
    <row r="157" spans="2:47" s="1" customFormat="1" ht="10.2">
      <c r="B157" s="31"/>
      <c r="D157" s="147" t="s">
        <v>221</v>
      </c>
      <c r="F157" s="148" t="s">
        <v>1699</v>
      </c>
      <c r="I157" s="145"/>
      <c r="L157" s="31"/>
      <c r="M157" s="146"/>
      <c r="T157" s="52"/>
      <c r="AT157" s="16" t="s">
        <v>221</v>
      </c>
      <c r="AU157" s="16" t="s">
        <v>81</v>
      </c>
    </row>
    <row r="158" spans="2:65" s="1" customFormat="1" ht="21.75" customHeight="1">
      <c r="B158" s="31"/>
      <c r="C158" s="156" t="s">
        <v>305</v>
      </c>
      <c r="D158" s="156" t="s">
        <v>240</v>
      </c>
      <c r="E158" s="157" t="s">
        <v>1700</v>
      </c>
      <c r="F158" s="158" t="s">
        <v>1701</v>
      </c>
      <c r="G158" s="159" t="s">
        <v>297</v>
      </c>
      <c r="H158" s="160">
        <v>1.015</v>
      </c>
      <c r="I158" s="161"/>
      <c r="J158" s="162">
        <f>ROUND(I158*H158,2)</f>
        <v>0</v>
      </c>
      <c r="K158" s="158" t="s">
        <v>216</v>
      </c>
      <c r="L158" s="163"/>
      <c r="M158" s="164" t="s">
        <v>19</v>
      </c>
      <c r="N158" s="165" t="s">
        <v>43</v>
      </c>
      <c r="P158" s="139">
        <f>O158*H158</f>
        <v>0</v>
      </c>
      <c r="Q158" s="139">
        <v>0.00065</v>
      </c>
      <c r="R158" s="139">
        <f>Q158*H158</f>
        <v>0.0006597499999999999</v>
      </c>
      <c r="S158" s="139">
        <v>0</v>
      </c>
      <c r="T158" s="140">
        <f>S158*H158</f>
        <v>0</v>
      </c>
      <c r="AR158" s="141" t="s">
        <v>243</v>
      </c>
      <c r="AT158" s="141" t="s">
        <v>240</v>
      </c>
      <c r="AU158" s="141" t="s">
        <v>81</v>
      </c>
      <c r="AY158" s="16" t="s">
        <v>210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6" t="s">
        <v>79</v>
      </c>
      <c r="BK158" s="142">
        <f>ROUND(I158*H158,2)</f>
        <v>0</v>
      </c>
      <c r="BL158" s="16" t="s">
        <v>217</v>
      </c>
      <c r="BM158" s="141" t="s">
        <v>1702</v>
      </c>
    </row>
    <row r="159" spans="2:47" s="1" customFormat="1" ht="10.2">
      <c r="B159" s="31"/>
      <c r="D159" s="143" t="s">
        <v>219</v>
      </c>
      <c r="F159" s="144" t="s">
        <v>1701</v>
      </c>
      <c r="I159" s="145"/>
      <c r="L159" s="31"/>
      <c r="M159" s="146"/>
      <c r="T159" s="52"/>
      <c r="AT159" s="16" t="s">
        <v>219</v>
      </c>
      <c r="AU159" s="16" t="s">
        <v>81</v>
      </c>
    </row>
    <row r="160" spans="2:51" s="12" customFormat="1" ht="10.2">
      <c r="B160" s="149"/>
      <c r="D160" s="143" t="s">
        <v>223</v>
      </c>
      <c r="F160" s="151" t="s">
        <v>1703</v>
      </c>
      <c r="H160" s="152">
        <v>1.015</v>
      </c>
      <c r="I160" s="153"/>
      <c r="L160" s="149"/>
      <c r="M160" s="154"/>
      <c r="T160" s="155"/>
      <c r="AT160" s="150" t="s">
        <v>223</v>
      </c>
      <c r="AU160" s="150" t="s">
        <v>81</v>
      </c>
      <c r="AV160" s="12" t="s">
        <v>81</v>
      </c>
      <c r="AW160" s="12" t="s">
        <v>4</v>
      </c>
      <c r="AX160" s="12" t="s">
        <v>79</v>
      </c>
      <c r="AY160" s="150" t="s">
        <v>210</v>
      </c>
    </row>
    <row r="161" spans="2:65" s="1" customFormat="1" ht="21.75" customHeight="1">
      <c r="B161" s="31"/>
      <c r="C161" s="130" t="s">
        <v>311</v>
      </c>
      <c r="D161" s="130" t="s">
        <v>212</v>
      </c>
      <c r="E161" s="131" t="s">
        <v>1704</v>
      </c>
      <c r="F161" s="132" t="s">
        <v>1705</v>
      </c>
      <c r="G161" s="133" t="s">
        <v>297</v>
      </c>
      <c r="H161" s="134">
        <v>1</v>
      </c>
      <c r="I161" s="135"/>
      <c r="J161" s="136">
        <f>ROUND(I161*H161,2)</f>
        <v>0</v>
      </c>
      <c r="K161" s="132" t="s">
        <v>216</v>
      </c>
      <c r="L161" s="31"/>
      <c r="M161" s="137" t="s">
        <v>19</v>
      </c>
      <c r="N161" s="138" t="s">
        <v>43</v>
      </c>
      <c r="P161" s="139">
        <f>O161*H161</f>
        <v>0</v>
      </c>
      <c r="Q161" s="139">
        <v>1.12181</v>
      </c>
      <c r="R161" s="139">
        <f>Q161*H161</f>
        <v>1.12181</v>
      </c>
      <c r="S161" s="139">
        <v>0</v>
      </c>
      <c r="T161" s="140">
        <f>S161*H161</f>
        <v>0</v>
      </c>
      <c r="AR161" s="141" t="s">
        <v>217</v>
      </c>
      <c r="AT161" s="141" t="s">
        <v>212</v>
      </c>
      <c r="AU161" s="141" t="s">
        <v>81</v>
      </c>
      <c r="AY161" s="16" t="s">
        <v>210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6" t="s">
        <v>79</v>
      </c>
      <c r="BK161" s="142">
        <f>ROUND(I161*H161,2)</f>
        <v>0</v>
      </c>
      <c r="BL161" s="16" t="s">
        <v>217</v>
      </c>
      <c r="BM161" s="141" t="s">
        <v>1706</v>
      </c>
    </row>
    <row r="162" spans="2:47" s="1" customFormat="1" ht="19.2">
      <c r="B162" s="31"/>
      <c r="D162" s="143" t="s">
        <v>219</v>
      </c>
      <c r="F162" s="144" t="s">
        <v>1707</v>
      </c>
      <c r="I162" s="145"/>
      <c r="L162" s="31"/>
      <c r="M162" s="146"/>
      <c r="T162" s="52"/>
      <c r="AT162" s="16" t="s">
        <v>219</v>
      </c>
      <c r="AU162" s="16" t="s">
        <v>81</v>
      </c>
    </row>
    <row r="163" spans="2:47" s="1" customFormat="1" ht="10.2">
      <c r="B163" s="31"/>
      <c r="D163" s="147" t="s">
        <v>221</v>
      </c>
      <c r="F163" s="148" t="s">
        <v>1708</v>
      </c>
      <c r="I163" s="145"/>
      <c r="L163" s="31"/>
      <c r="M163" s="146"/>
      <c r="T163" s="52"/>
      <c r="AT163" s="16" t="s">
        <v>221</v>
      </c>
      <c r="AU163" s="16" t="s">
        <v>81</v>
      </c>
    </row>
    <row r="164" spans="2:65" s="1" customFormat="1" ht="24.15" customHeight="1">
      <c r="B164" s="31"/>
      <c r="C164" s="130" t="s">
        <v>317</v>
      </c>
      <c r="D164" s="130" t="s">
        <v>212</v>
      </c>
      <c r="E164" s="131" t="s">
        <v>1709</v>
      </c>
      <c r="F164" s="132" t="s">
        <v>1710</v>
      </c>
      <c r="G164" s="133" t="s">
        <v>269</v>
      </c>
      <c r="H164" s="134">
        <v>5</v>
      </c>
      <c r="I164" s="135"/>
      <c r="J164" s="136">
        <f>ROUND(I164*H164,2)</f>
        <v>0</v>
      </c>
      <c r="K164" s="132" t="s">
        <v>216</v>
      </c>
      <c r="L164" s="31"/>
      <c r="M164" s="137" t="s">
        <v>19</v>
      </c>
      <c r="N164" s="138" t="s">
        <v>43</v>
      </c>
      <c r="P164" s="139">
        <f>O164*H164</f>
        <v>0</v>
      </c>
      <c r="Q164" s="139">
        <v>0.0015</v>
      </c>
      <c r="R164" s="139">
        <f>Q164*H164</f>
        <v>0.0075</v>
      </c>
      <c r="S164" s="139">
        <v>0</v>
      </c>
      <c r="T164" s="140">
        <f>S164*H164</f>
        <v>0</v>
      </c>
      <c r="AR164" s="141" t="s">
        <v>217</v>
      </c>
      <c r="AT164" s="141" t="s">
        <v>212</v>
      </c>
      <c r="AU164" s="141" t="s">
        <v>81</v>
      </c>
      <c r="AY164" s="16" t="s">
        <v>210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6" t="s">
        <v>79</v>
      </c>
      <c r="BK164" s="142">
        <f>ROUND(I164*H164,2)</f>
        <v>0</v>
      </c>
      <c r="BL164" s="16" t="s">
        <v>217</v>
      </c>
      <c r="BM164" s="141" t="s">
        <v>1711</v>
      </c>
    </row>
    <row r="165" spans="2:47" s="1" customFormat="1" ht="28.8">
      <c r="B165" s="31"/>
      <c r="D165" s="143" t="s">
        <v>219</v>
      </c>
      <c r="F165" s="144" t="s">
        <v>1712</v>
      </c>
      <c r="I165" s="145"/>
      <c r="L165" s="31"/>
      <c r="M165" s="146"/>
      <c r="T165" s="52"/>
      <c r="AT165" s="16" t="s">
        <v>219</v>
      </c>
      <c r="AU165" s="16" t="s">
        <v>81</v>
      </c>
    </row>
    <row r="166" spans="2:47" s="1" customFormat="1" ht="10.2">
      <c r="B166" s="31"/>
      <c r="D166" s="147" t="s">
        <v>221</v>
      </c>
      <c r="F166" s="148" t="s">
        <v>1713</v>
      </c>
      <c r="I166" s="145"/>
      <c r="L166" s="31"/>
      <c r="M166" s="146"/>
      <c r="T166" s="52"/>
      <c r="AT166" s="16" t="s">
        <v>221</v>
      </c>
      <c r="AU166" s="16" t="s">
        <v>81</v>
      </c>
    </row>
    <row r="167" spans="2:65" s="1" customFormat="1" ht="24.15" customHeight="1">
      <c r="B167" s="31"/>
      <c r="C167" s="130" t="s">
        <v>329</v>
      </c>
      <c r="D167" s="130" t="s">
        <v>212</v>
      </c>
      <c r="E167" s="131" t="s">
        <v>1714</v>
      </c>
      <c r="F167" s="132" t="s">
        <v>1715</v>
      </c>
      <c r="G167" s="133" t="s">
        <v>269</v>
      </c>
      <c r="H167" s="134">
        <v>1.7</v>
      </c>
      <c r="I167" s="135"/>
      <c r="J167" s="136">
        <f>ROUND(I167*H167,2)</f>
        <v>0</v>
      </c>
      <c r="K167" s="132" t="s">
        <v>216</v>
      </c>
      <c r="L167" s="31"/>
      <c r="M167" s="137" t="s">
        <v>19</v>
      </c>
      <c r="N167" s="138" t="s">
        <v>43</v>
      </c>
      <c r="P167" s="139">
        <f>O167*H167</f>
        <v>0</v>
      </c>
      <c r="Q167" s="139">
        <v>0.00276</v>
      </c>
      <c r="R167" s="139">
        <f>Q167*H167</f>
        <v>0.004692</v>
      </c>
      <c r="S167" s="139">
        <v>0</v>
      </c>
      <c r="T167" s="140">
        <f>S167*H167</f>
        <v>0</v>
      </c>
      <c r="AR167" s="141" t="s">
        <v>217</v>
      </c>
      <c r="AT167" s="141" t="s">
        <v>212</v>
      </c>
      <c r="AU167" s="141" t="s">
        <v>81</v>
      </c>
      <c r="AY167" s="16" t="s">
        <v>210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6" t="s">
        <v>79</v>
      </c>
      <c r="BK167" s="142">
        <f>ROUND(I167*H167,2)</f>
        <v>0</v>
      </c>
      <c r="BL167" s="16" t="s">
        <v>217</v>
      </c>
      <c r="BM167" s="141" t="s">
        <v>1716</v>
      </c>
    </row>
    <row r="168" spans="2:47" s="1" customFormat="1" ht="28.8">
      <c r="B168" s="31"/>
      <c r="D168" s="143" t="s">
        <v>219</v>
      </c>
      <c r="F168" s="144" t="s">
        <v>1717</v>
      </c>
      <c r="I168" s="145"/>
      <c r="L168" s="31"/>
      <c r="M168" s="146"/>
      <c r="T168" s="52"/>
      <c r="AT168" s="16" t="s">
        <v>219</v>
      </c>
      <c r="AU168" s="16" t="s">
        <v>81</v>
      </c>
    </row>
    <row r="169" spans="2:47" s="1" customFormat="1" ht="10.2">
      <c r="B169" s="31"/>
      <c r="D169" s="147" t="s">
        <v>221</v>
      </c>
      <c r="F169" s="148" t="s">
        <v>1718</v>
      </c>
      <c r="I169" s="145"/>
      <c r="L169" s="31"/>
      <c r="M169" s="146"/>
      <c r="T169" s="52"/>
      <c r="AT169" s="16" t="s">
        <v>221</v>
      </c>
      <c r="AU169" s="16" t="s">
        <v>81</v>
      </c>
    </row>
    <row r="170" spans="2:63" s="11" customFormat="1" ht="22.8" customHeight="1">
      <c r="B170" s="118"/>
      <c r="D170" s="119" t="s">
        <v>71</v>
      </c>
      <c r="E170" s="128" t="s">
        <v>265</v>
      </c>
      <c r="F170" s="128" t="s">
        <v>266</v>
      </c>
      <c r="I170" s="121"/>
      <c r="J170" s="129">
        <f>BK170</f>
        <v>0</v>
      </c>
      <c r="L170" s="118"/>
      <c r="M170" s="123"/>
      <c r="P170" s="124">
        <f>SUM(P171:P181)</f>
        <v>0</v>
      </c>
      <c r="R170" s="124">
        <f>SUM(R171:R181)</f>
        <v>0</v>
      </c>
      <c r="T170" s="125">
        <f>SUM(T171:T181)</f>
        <v>1.7690000000000001</v>
      </c>
      <c r="AR170" s="119" t="s">
        <v>79</v>
      </c>
      <c r="AT170" s="126" t="s">
        <v>71</v>
      </c>
      <c r="AU170" s="126" t="s">
        <v>79</v>
      </c>
      <c r="AY170" s="119" t="s">
        <v>210</v>
      </c>
      <c r="BK170" s="127">
        <f>SUM(BK171:BK181)</f>
        <v>0</v>
      </c>
    </row>
    <row r="171" spans="2:65" s="1" customFormat="1" ht="37.8" customHeight="1">
      <c r="B171" s="31"/>
      <c r="C171" s="130" t="s">
        <v>336</v>
      </c>
      <c r="D171" s="130" t="s">
        <v>212</v>
      </c>
      <c r="E171" s="131" t="s">
        <v>1719</v>
      </c>
      <c r="F171" s="132" t="s">
        <v>1720</v>
      </c>
      <c r="G171" s="133" t="s">
        <v>215</v>
      </c>
      <c r="H171" s="134">
        <v>0.75</v>
      </c>
      <c r="I171" s="135"/>
      <c r="J171" s="136">
        <f>ROUND(I171*H171,2)</f>
        <v>0</v>
      </c>
      <c r="K171" s="132" t="s">
        <v>216</v>
      </c>
      <c r="L171" s="31"/>
      <c r="M171" s="137" t="s">
        <v>19</v>
      </c>
      <c r="N171" s="138" t="s">
        <v>43</v>
      </c>
      <c r="P171" s="139">
        <f>O171*H171</f>
        <v>0</v>
      </c>
      <c r="Q171" s="139">
        <v>0</v>
      </c>
      <c r="R171" s="139">
        <f>Q171*H171</f>
        <v>0</v>
      </c>
      <c r="S171" s="139">
        <v>2.2</v>
      </c>
      <c r="T171" s="140">
        <f>S171*H171</f>
        <v>1.6500000000000001</v>
      </c>
      <c r="AR171" s="141" t="s">
        <v>217</v>
      </c>
      <c r="AT171" s="141" t="s">
        <v>212</v>
      </c>
      <c r="AU171" s="141" t="s">
        <v>81</v>
      </c>
      <c r="AY171" s="16" t="s">
        <v>210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6" t="s">
        <v>79</v>
      </c>
      <c r="BK171" s="142">
        <f>ROUND(I171*H171,2)</f>
        <v>0</v>
      </c>
      <c r="BL171" s="16" t="s">
        <v>217</v>
      </c>
      <c r="BM171" s="141" t="s">
        <v>1721</v>
      </c>
    </row>
    <row r="172" spans="2:47" s="1" customFormat="1" ht="19.2">
      <c r="B172" s="31"/>
      <c r="D172" s="143" t="s">
        <v>219</v>
      </c>
      <c r="F172" s="144" t="s">
        <v>1722</v>
      </c>
      <c r="I172" s="145"/>
      <c r="L172" s="31"/>
      <c r="M172" s="146"/>
      <c r="T172" s="52"/>
      <c r="AT172" s="16" t="s">
        <v>219</v>
      </c>
      <c r="AU172" s="16" t="s">
        <v>81</v>
      </c>
    </row>
    <row r="173" spans="2:47" s="1" customFormat="1" ht="10.2">
      <c r="B173" s="31"/>
      <c r="D173" s="147" t="s">
        <v>221</v>
      </c>
      <c r="F173" s="148" t="s">
        <v>1723</v>
      </c>
      <c r="I173" s="145"/>
      <c r="L173" s="31"/>
      <c r="M173" s="146"/>
      <c r="T173" s="52"/>
      <c r="AT173" s="16" t="s">
        <v>221</v>
      </c>
      <c r="AU173" s="16" t="s">
        <v>81</v>
      </c>
    </row>
    <row r="174" spans="2:51" s="12" customFormat="1" ht="10.2">
      <c r="B174" s="149"/>
      <c r="D174" s="143" t="s">
        <v>223</v>
      </c>
      <c r="E174" s="150" t="s">
        <v>19</v>
      </c>
      <c r="F174" s="151" t="s">
        <v>1724</v>
      </c>
      <c r="H174" s="152">
        <v>0.75</v>
      </c>
      <c r="I174" s="153"/>
      <c r="L174" s="149"/>
      <c r="M174" s="154"/>
      <c r="T174" s="155"/>
      <c r="AT174" s="150" t="s">
        <v>223</v>
      </c>
      <c r="AU174" s="150" t="s">
        <v>81</v>
      </c>
      <c r="AV174" s="12" t="s">
        <v>81</v>
      </c>
      <c r="AW174" s="12" t="s">
        <v>33</v>
      </c>
      <c r="AX174" s="12" t="s">
        <v>79</v>
      </c>
      <c r="AY174" s="150" t="s">
        <v>210</v>
      </c>
    </row>
    <row r="175" spans="2:65" s="1" customFormat="1" ht="24.15" customHeight="1">
      <c r="B175" s="31"/>
      <c r="C175" s="130" t="s">
        <v>343</v>
      </c>
      <c r="D175" s="130" t="s">
        <v>212</v>
      </c>
      <c r="E175" s="131" t="s">
        <v>1725</v>
      </c>
      <c r="F175" s="132" t="s">
        <v>1726</v>
      </c>
      <c r="G175" s="133" t="s">
        <v>297</v>
      </c>
      <c r="H175" s="134">
        <v>1</v>
      </c>
      <c r="I175" s="135"/>
      <c r="J175" s="136">
        <f>ROUND(I175*H175,2)</f>
        <v>0</v>
      </c>
      <c r="K175" s="132" t="s">
        <v>216</v>
      </c>
      <c r="L175" s="31"/>
      <c r="M175" s="137" t="s">
        <v>19</v>
      </c>
      <c r="N175" s="138" t="s">
        <v>43</v>
      </c>
      <c r="P175" s="139">
        <f>O175*H175</f>
        <v>0</v>
      </c>
      <c r="Q175" s="139">
        <v>0</v>
      </c>
      <c r="R175" s="139">
        <f>Q175*H175</f>
        <v>0</v>
      </c>
      <c r="S175" s="139">
        <v>0.119</v>
      </c>
      <c r="T175" s="140">
        <f>S175*H175</f>
        <v>0.119</v>
      </c>
      <c r="AR175" s="141" t="s">
        <v>217</v>
      </c>
      <c r="AT175" s="141" t="s">
        <v>212</v>
      </c>
      <c r="AU175" s="141" t="s">
        <v>81</v>
      </c>
      <c r="AY175" s="16" t="s">
        <v>210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6" t="s">
        <v>79</v>
      </c>
      <c r="BK175" s="142">
        <f>ROUND(I175*H175,2)</f>
        <v>0</v>
      </c>
      <c r="BL175" s="16" t="s">
        <v>217</v>
      </c>
      <c r="BM175" s="141" t="s">
        <v>1727</v>
      </c>
    </row>
    <row r="176" spans="2:47" s="1" customFormat="1" ht="19.2">
      <c r="B176" s="31"/>
      <c r="D176" s="143" t="s">
        <v>219</v>
      </c>
      <c r="F176" s="144" t="s">
        <v>1728</v>
      </c>
      <c r="I176" s="145"/>
      <c r="L176" s="31"/>
      <c r="M176" s="146"/>
      <c r="T176" s="52"/>
      <c r="AT176" s="16" t="s">
        <v>219</v>
      </c>
      <c r="AU176" s="16" t="s">
        <v>81</v>
      </c>
    </row>
    <row r="177" spans="2:47" s="1" customFormat="1" ht="10.2">
      <c r="B177" s="31"/>
      <c r="D177" s="147" t="s">
        <v>221</v>
      </c>
      <c r="F177" s="148" t="s">
        <v>1729</v>
      </c>
      <c r="I177" s="145"/>
      <c r="L177" s="31"/>
      <c r="M177" s="146"/>
      <c r="T177" s="52"/>
      <c r="AT177" s="16" t="s">
        <v>221</v>
      </c>
      <c r="AU177" s="16" t="s">
        <v>81</v>
      </c>
    </row>
    <row r="178" spans="2:65" s="1" customFormat="1" ht="24.15" customHeight="1">
      <c r="B178" s="31"/>
      <c r="C178" s="130" t="s">
        <v>7</v>
      </c>
      <c r="D178" s="130" t="s">
        <v>212</v>
      </c>
      <c r="E178" s="131" t="s">
        <v>1730</v>
      </c>
      <c r="F178" s="132" t="s">
        <v>1731</v>
      </c>
      <c r="G178" s="133" t="s">
        <v>269</v>
      </c>
      <c r="H178" s="134">
        <v>12.4</v>
      </c>
      <c r="I178" s="135"/>
      <c r="J178" s="136">
        <f>ROUND(I178*H178,2)</f>
        <v>0</v>
      </c>
      <c r="K178" s="132" t="s">
        <v>216</v>
      </c>
      <c r="L178" s="31"/>
      <c r="M178" s="137" t="s">
        <v>19</v>
      </c>
      <c r="N178" s="138" t="s">
        <v>43</v>
      </c>
      <c r="P178" s="139">
        <f>O178*H178</f>
        <v>0</v>
      </c>
      <c r="Q178" s="139">
        <v>0</v>
      </c>
      <c r="R178" s="139">
        <f>Q178*H178</f>
        <v>0</v>
      </c>
      <c r="S178" s="139">
        <v>0</v>
      </c>
      <c r="T178" s="140">
        <f>S178*H178</f>
        <v>0</v>
      </c>
      <c r="AR178" s="141" t="s">
        <v>217</v>
      </c>
      <c r="AT178" s="141" t="s">
        <v>212</v>
      </c>
      <c r="AU178" s="141" t="s">
        <v>81</v>
      </c>
      <c r="AY178" s="16" t="s">
        <v>210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6" t="s">
        <v>79</v>
      </c>
      <c r="BK178" s="142">
        <f>ROUND(I178*H178,2)</f>
        <v>0</v>
      </c>
      <c r="BL178" s="16" t="s">
        <v>217</v>
      </c>
      <c r="BM178" s="141" t="s">
        <v>1732</v>
      </c>
    </row>
    <row r="179" spans="2:47" s="1" customFormat="1" ht="19.2">
      <c r="B179" s="31"/>
      <c r="D179" s="143" t="s">
        <v>219</v>
      </c>
      <c r="F179" s="144" t="s">
        <v>1733</v>
      </c>
      <c r="I179" s="145"/>
      <c r="L179" s="31"/>
      <c r="M179" s="146"/>
      <c r="T179" s="52"/>
      <c r="AT179" s="16" t="s">
        <v>219</v>
      </c>
      <c r="AU179" s="16" t="s">
        <v>81</v>
      </c>
    </row>
    <row r="180" spans="2:47" s="1" customFormat="1" ht="10.2">
      <c r="B180" s="31"/>
      <c r="D180" s="147" t="s">
        <v>221</v>
      </c>
      <c r="F180" s="148" t="s">
        <v>1734</v>
      </c>
      <c r="I180" s="145"/>
      <c r="L180" s="31"/>
      <c r="M180" s="146"/>
      <c r="T180" s="52"/>
      <c r="AT180" s="16" t="s">
        <v>221</v>
      </c>
      <c r="AU180" s="16" t="s">
        <v>81</v>
      </c>
    </row>
    <row r="181" spans="2:51" s="12" customFormat="1" ht="10.2">
      <c r="B181" s="149"/>
      <c r="D181" s="143" t="s">
        <v>223</v>
      </c>
      <c r="E181" s="150" t="s">
        <v>19</v>
      </c>
      <c r="F181" s="151" t="s">
        <v>1735</v>
      </c>
      <c r="H181" s="152">
        <v>12.4</v>
      </c>
      <c r="I181" s="153"/>
      <c r="L181" s="149"/>
      <c r="M181" s="154"/>
      <c r="T181" s="155"/>
      <c r="AT181" s="150" t="s">
        <v>223</v>
      </c>
      <c r="AU181" s="150" t="s">
        <v>81</v>
      </c>
      <c r="AV181" s="12" t="s">
        <v>81</v>
      </c>
      <c r="AW181" s="12" t="s">
        <v>33</v>
      </c>
      <c r="AX181" s="12" t="s">
        <v>79</v>
      </c>
      <c r="AY181" s="150" t="s">
        <v>210</v>
      </c>
    </row>
    <row r="182" spans="2:63" s="11" customFormat="1" ht="22.8" customHeight="1">
      <c r="B182" s="118"/>
      <c r="D182" s="119" t="s">
        <v>71</v>
      </c>
      <c r="E182" s="128" t="s">
        <v>327</v>
      </c>
      <c r="F182" s="128" t="s">
        <v>328</v>
      </c>
      <c r="I182" s="121"/>
      <c r="J182" s="129">
        <f>BK182</f>
        <v>0</v>
      </c>
      <c r="L182" s="118"/>
      <c r="M182" s="123"/>
      <c r="P182" s="124">
        <f>SUM(P183:P192)</f>
        <v>0</v>
      </c>
      <c r="R182" s="124">
        <f>SUM(R183:R192)</f>
        <v>0</v>
      </c>
      <c r="T182" s="125">
        <f>SUM(T183:T192)</f>
        <v>0</v>
      </c>
      <c r="AR182" s="119" t="s">
        <v>79</v>
      </c>
      <c r="AT182" s="126" t="s">
        <v>71</v>
      </c>
      <c r="AU182" s="126" t="s">
        <v>79</v>
      </c>
      <c r="AY182" s="119" t="s">
        <v>210</v>
      </c>
      <c r="BK182" s="127">
        <f>SUM(BK183:BK192)</f>
        <v>0</v>
      </c>
    </row>
    <row r="183" spans="2:65" s="1" customFormat="1" ht="24.15" customHeight="1">
      <c r="B183" s="31"/>
      <c r="C183" s="130" t="s">
        <v>354</v>
      </c>
      <c r="D183" s="130" t="s">
        <v>212</v>
      </c>
      <c r="E183" s="131" t="s">
        <v>330</v>
      </c>
      <c r="F183" s="132" t="s">
        <v>331</v>
      </c>
      <c r="G183" s="133" t="s">
        <v>332</v>
      </c>
      <c r="H183" s="134">
        <v>2.082</v>
      </c>
      <c r="I183" s="135"/>
      <c r="J183" s="136">
        <f>ROUND(I183*H183,2)</f>
        <v>0</v>
      </c>
      <c r="K183" s="132" t="s">
        <v>216</v>
      </c>
      <c r="L183" s="31"/>
      <c r="M183" s="137" t="s">
        <v>19</v>
      </c>
      <c r="N183" s="138" t="s">
        <v>43</v>
      </c>
      <c r="P183" s="139">
        <f>O183*H183</f>
        <v>0</v>
      </c>
      <c r="Q183" s="139">
        <v>0</v>
      </c>
      <c r="R183" s="139">
        <f>Q183*H183</f>
        <v>0</v>
      </c>
      <c r="S183" s="139">
        <v>0</v>
      </c>
      <c r="T183" s="140">
        <f>S183*H183</f>
        <v>0</v>
      </c>
      <c r="AR183" s="141" t="s">
        <v>217</v>
      </c>
      <c r="AT183" s="141" t="s">
        <v>212</v>
      </c>
      <c r="AU183" s="141" t="s">
        <v>81</v>
      </c>
      <c r="AY183" s="16" t="s">
        <v>210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6" t="s">
        <v>79</v>
      </c>
      <c r="BK183" s="142">
        <f>ROUND(I183*H183,2)</f>
        <v>0</v>
      </c>
      <c r="BL183" s="16" t="s">
        <v>217</v>
      </c>
      <c r="BM183" s="141" t="s">
        <v>1736</v>
      </c>
    </row>
    <row r="184" spans="2:47" s="1" customFormat="1" ht="19.2">
      <c r="B184" s="31"/>
      <c r="D184" s="143" t="s">
        <v>219</v>
      </c>
      <c r="F184" s="144" t="s">
        <v>334</v>
      </c>
      <c r="I184" s="145"/>
      <c r="L184" s="31"/>
      <c r="M184" s="146"/>
      <c r="T184" s="52"/>
      <c r="AT184" s="16" t="s">
        <v>219</v>
      </c>
      <c r="AU184" s="16" t="s">
        <v>81</v>
      </c>
    </row>
    <row r="185" spans="2:47" s="1" customFormat="1" ht="10.2">
      <c r="B185" s="31"/>
      <c r="D185" s="147" t="s">
        <v>221</v>
      </c>
      <c r="F185" s="148" t="s">
        <v>335</v>
      </c>
      <c r="I185" s="145"/>
      <c r="L185" s="31"/>
      <c r="M185" s="146"/>
      <c r="T185" s="52"/>
      <c r="AT185" s="16" t="s">
        <v>221</v>
      </c>
      <c r="AU185" s="16" t="s">
        <v>81</v>
      </c>
    </row>
    <row r="186" spans="2:65" s="1" customFormat="1" ht="24.15" customHeight="1">
      <c r="B186" s="31"/>
      <c r="C186" s="130" t="s">
        <v>360</v>
      </c>
      <c r="D186" s="130" t="s">
        <v>212</v>
      </c>
      <c r="E186" s="131" t="s">
        <v>337</v>
      </c>
      <c r="F186" s="132" t="s">
        <v>338</v>
      </c>
      <c r="G186" s="133" t="s">
        <v>332</v>
      </c>
      <c r="H186" s="134">
        <v>18.738</v>
      </c>
      <c r="I186" s="135"/>
      <c r="J186" s="136">
        <f>ROUND(I186*H186,2)</f>
        <v>0</v>
      </c>
      <c r="K186" s="132" t="s">
        <v>216</v>
      </c>
      <c r="L186" s="31"/>
      <c r="M186" s="137" t="s">
        <v>19</v>
      </c>
      <c r="N186" s="138" t="s">
        <v>43</v>
      </c>
      <c r="P186" s="139">
        <f>O186*H186</f>
        <v>0</v>
      </c>
      <c r="Q186" s="139">
        <v>0</v>
      </c>
      <c r="R186" s="139">
        <f>Q186*H186</f>
        <v>0</v>
      </c>
      <c r="S186" s="139">
        <v>0</v>
      </c>
      <c r="T186" s="140">
        <f>S186*H186</f>
        <v>0</v>
      </c>
      <c r="AR186" s="141" t="s">
        <v>217</v>
      </c>
      <c r="AT186" s="141" t="s">
        <v>212</v>
      </c>
      <c r="AU186" s="141" t="s">
        <v>81</v>
      </c>
      <c r="AY186" s="16" t="s">
        <v>210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6" t="s">
        <v>79</v>
      </c>
      <c r="BK186" s="142">
        <f>ROUND(I186*H186,2)</f>
        <v>0</v>
      </c>
      <c r="BL186" s="16" t="s">
        <v>217</v>
      </c>
      <c r="BM186" s="141" t="s">
        <v>1737</v>
      </c>
    </row>
    <row r="187" spans="2:47" s="1" customFormat="1" ht="28.8">
      <c r="B187" s="31"/>
      <c r="D187" s="143" t="s">
        <v>219</v>
      </c>
      <c r="F187" s="144" t="s">
        <v>340</v>
      </c>
      <c r="I187" s="145"/>
      <c r="L187" s="31"/>
      <c r="M187" s="146"/>
      <c r="T187" s="52"/>
      <c r="AT187" s="16" t="s">
        <v>219</v>
      </c>
      <c r="AU187" s="16" t="s">
        <v>81</v>
      </c>
    </row>
    <row r="188" spans="2:47" s="1" customFormat="1" ht="10.2">
      <c r="B188" s="31"/>
      <c r="D188" s="147" t="s">
        <v>221</v>
      </c>
      <c r="F188" s="148" t="s">
        <v>341</v>
      </c>
      <c r="I188" s="145"/>
      <c r="L188" s="31"/>
      <c r="M188" s="146"/>
      <c r="T188" s="52"/>
      <c r="AT188" s="16" t="s">
        <v>221</v>
      </c>
      <c r="AU188" s="16" t="s">
        <v>81</v>
      </c>
    </row>
    <row r="189" spans="2:51" s="12" customFormat="1" ht="10.2">
      <c r="B189" s="149"/>
      <c r="D189" s="143" t="s">
        <v>223</v>
      </c>
      <c r="F189" s="151" t="s">
        <v>1738</v>
      </c>
      <c r="H189" s="152">
        <v>18.738</v>
      </c>
      <c r="I189" s="153"/>
      <c r="L189" s="149"/>
      <c r="M189" s="154"/>
      <c r="T189" s="155"/>
      <c r="AT189" s="150" t="s">
        <v>223</v>
      </c>
      <c r="AU189" s="150" t="s">
        <v>81</v>
      </c>
      <c r="AV189" s="12" t="s">
        <v>81</v>
      </c>
      <c r="AW189" s="12" t="s">
        <v>4</v>
      </c>
      <c r="AX189" s="12" t="s">
        <v>79</v>
      </c>
      <c r="AY189" s="150" t="s">
        <v>210</v>
      </c>
    </row>
    <row r="190" spans="2:65" s="1" customFormat="1" ht="33" customHeight="1">
      <c r="B190" s="31"/>
      <c r="C190" s="130" t="s">
        <v>366</v>
      </c>
      <c r="D190" s="130" t="s">
        <v>212</v>
      </c>
      <c r="E190" s="131" t="s">
        <v>344</v>
      </c>
      <c r="F190" s="132" t="s">
        <v>345</v>
      </c>
      <c r="G190" s="133" t="s">
        <v>332</v>
      </c>
      <c r="H190" s="134">
        <v>2.082</v>
      </c>
      <c r="I190" s="135"/>
      <c r="J190" s="136">
        <f>ROUND(I190*H190,2)</f>
        <v>0</v>
      </c>
      <c r="K190" s="132" t="s">
        <v>216</v>
      </c>
      <c r="L190" s="31"/>
      <c r="M190" s="137" t="s">
        <v>19</v>
      </c>
      <c r="N190" s="138" t="s">
        <v>43</v>
      </c>
      <c r="P190" s="139">
        <f>O190*H190</f>
        <v>0</v>
      </c>
      <c r="Q190" s="139">
        <v>0</v>
      </c>
      <c r="R190" s="139">
        <f>Q190*H190</f>
        <v>0</v>
      </c>
      <c r="S190" s="139">
        <v>0</v>
      </c>
      <c r="T190" s="140">
        <f>S190*H190</f>
        <v>0</v>
      </c>
      <c r="AR190" s="141" t="s">
        <v>217</v>
      </c>
      <c r="AT190" s="141" t="s">
        <v>212</v>
      </c>
      <c r="AU190" s="141" t="s">
        <v>81</v>
      </c>
      <c r="AY190" s="16" t="s">
        <v>210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6" t="s">
        <v>79</v>
      </c>
      <c r="BK190" s="142">
        <f>ROUND(I190*H190,2)</f>
        <v>0</v>
      </c>
      <c r="BL190" s="16" t="s">
        <v>217</v>
      </c>
      <c r="BM190" s="141" t="s">
        <v>1739</v>
      </c>
    </row>
    <row r="191" spans="2:47" s="1" customFormat="1" ht="28.8">
      <c r="B191" s="31"/>
      <c r="D191" s="143" t="s">
        <v>219</v>
      </c>
      <c r="F191" s="144" t="s">
        <v>347</v>
      </c>
      <c r="I191" s="145"/>
      <c r="L191" s="31"/>
      <c r="M191" s="146"/>
      <c r="T191" s="52"/>
      <c r="AT191" s="16" t="s">
        <v>219</v>
      </c>
      <c r="AU191" s="16" t="s">
        <v>81</v>
      </c>
    </row>
    <row r="192" spans="2:47" s="1" customFormat="1" ht="10.2">
      <c r="B192" s="31"/>
      <c r="D192" s="147" t="s">
        <v>221</v>
      </c>
      <c r="F192" s="148" t="s">
        <v>348</v>
      </c>
      <c r="I192" s="145"/>
      <c r="L192" s="31"/>
      <c r="M192" s="146"/>
      <c r="T192" s="52"/>
      <c r="AT192" s="16" t="s">
        <v>221</v>
      </c>
      <c r="AU192" s="16" t="s">
        <v>81</v>
      </c>
    </row>
    <row r="193" spans="2:63" s="11" customFormat="1" ht="22.8" customHeight="1">
      <c r="B193" s="118"/>
      <c r="D193" s="119" t="s">
        <v>71</v>
      </c>
      <c r="E193" s="128" t="s">
        <v>383</v>
      </c>
      <c r="F193" s="128" t="s">
        <v>384</v>
      </c>
      <c r="I193" s="121"/>
      <c r="J193" s="129">
        <f>BK193</f>
        <v>0</v>
      </c>
      <c r="L193" s="118"/>
      <c r="M193" s="123"/>
      <c r="P193" s="124">
        <f>SUM(P194:P196)</f>
        <v>0</v>
      </c>
      <c r="R193" s="124">
        <f>SUM(R194:R196)</f>
        <v>0</v>
      </c>
      <c r="T193" s="125">
        <f>SUM(T194:T196)</f>
        <v>0</v>
      </c>
      <c r="AR193" s="119" t="s">
        <v>79</v>
      </c>
      <c r="AT193" s="126" t="s">
        <v>71</v>
      </c>
      <c r="AU193" s="126" t="s">
        <v>79</v>
      </c>
      <c r="AY193" s="119" t="s">
        <v>210</v>
      </c>
      <c r="BK193" s="127">
        <f>SUM(BK194:BK196)</f>
        <v>0</v>
      </c>
    </row>
    <row r="194" spans="2:65" s="1" customFormat="1" ht="16.5" customHeight="1">
      <c r="B194" s="31"/>
      <c r="C194" s="130" t="s">
        <v>661</v>
      </c>
      <c r="D194" s="130" t="s">
        <v>212</v>
      </c>
      <c r="E194" s="131" t="s">
        <v>386</v>
      </c>
      <c r="F194" s="132" t="s">
        <v>387</v>
      </c>
      <c r="G194" s="133" t="s">
        <v>332</v>
      </c>
      <c r="H194" s="134">
        <v>12.902</v>
      </c>
      <c r="I194" s="135"/>
      <c r="J194" s="136">
        <f>ROUND(I194*H194,2)</f>
        <v>0</v>
      </c>
      <c r="K194" s="132" t="s">
        <v>216</v>
      </c>
      <c r="L194" s="31"/>
      <c r="M194" s="137" t="s">
        <v>19</v>
      </c>
      <c r="N194" s="138" t="s">
        <v>43</v>
      </c>
      <c r="P194" s="139">
        <f>O194*H194</f>
        <v>0</v>
      </c>
      <c r="Q194" s="139">
        <v>0</v>
      </c>
      <c r="R194" s="139">
        <f>Q194*H194</f>
        <v>0</v>
      </c>
      <c r="S194" s="139">
        <v>0</v>
      </c>
      <c r="T194" s="140">
        <f>S194*H194</f>
        <v>0</v>
      </c>
      <c r="AR194" s="141" t="s">
        <v>217</v>
      </c>
      <c r="AT194" s="141" t="s">
        <v>212</v>
      </c>
      <c r="AU194" s="141" t="s">
        <v>81</v>
      </c>
      <c r="AY194" s="16" t="s">
        <v>210</v>
      </c>
      <c r="BE194" s="142">
        <f>IF(N194="základní",J194,0)</f>
        <v>0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6" t="s">
        <v>79</v>
      </c>
      <c r="BK194" s="142">
        <f>ROUND(I194*H194,2)</f>
        <v>0</v>
      </c>
      <c r="BL194" s="16" t="s">
        <v>217</v>
      </c>
      <c r="BM194" s="141" t="s">
        <v>1740</v>
      </c>
    </row>
    <row r="195" spans="2:47" s="1" customFormat="1" ht="38.4">
      <c r="B195" s="31"/>
      <c r="D195" s="143" t="s">
        <v>219</v>
      </c>
      <c r="F195" s="144" t="s">
        <v>389</v>
      </c>
      <c r="I195" s="145"/>
      <c r="L195" s="31"/>
      <c r="M195" s="146"/>
      <c r="T195" s="52"/>
      <c r="AT195" s="16" t="s">
        <v>219</v>
      </c>
      <c r="AU195" s="16" t="s">
        <v>81</v>
      </c>
    </row>
    <row r="196" spans="2:47" s="1" customFormat="1" ht="10.2">
      <c r="B196" s="31"/>
      <c r="D196" s="147" t="s">
        <v>221</v>
      </c>
      <c r="F196" s="148" t="s">
        <v>390</v>
      </c>
      <c r="I196" s="145"/>
      <c r="L196" s="31"/>
      <c r="M196" s="146"/>
      <c r="T196" s="52"/>
      <c r="AT196" s="16" t="s">
        <v>221</v>
      </c>
      <c r="AU196" s="16" t="s">
        <v>81</v>
      </c>
    </row>
    <row r="197" spans="2:63" s="11" customFormat="1" ht="25.95" customHeight="1">
      <c r="B197" s="118"/>
      <c r="D197" s="119" t="s">
        <v>71</v>
      </c>
      <c r="E197" s="120" t="s">
        <v>391</v>
      </c>
      <c r="F197" s="120" t="s">
        <v>392</v>
      </c>
      <c r="I197" s="121"/>
      <c r="J197" s="122">
        <f>BK197</f>
        <v>0</v>
      </c>
      <c r="L197" s="118"/>
      <c r="M197" s="123"/>
      <c r="P197" s="124">
        <f>P198+P238+P290+P338</f>
        <v>0</v>
      </c>
      <c r="R197" s="124">
        <f>R198+R238+R290+R338</f>
        <v>0.12314099999999999</v>
      </c>
      <c r="T197" s="125">
        <f>T198+T238+T290+T338</f>
        <v>0.31252</v>
      </c>
      <c r="AR197" s="119" t="s">
        <v>81</v>
      </c>
      <c r="AT197" s="126" t="s">
        <v>71</v>
      </c>
      <c r="AU197" s="126" t="s">
        <v>72</v>
      </c>
      <c r="AY197" s="119" t="s">
        <v>210</v>
      </c>
      <c r="BK197" s="127">
        <f>BK198+BK238+BK290+BK338</f>
        <v>0</v>
      </c>
    </row>
    <row r="198" spans="2:63" s="11" customFormat="1" ht="22.8" customHeight="1">
      <c r="B198" s="118"/>
      <c r="D198" s="119" t="s">
        <v>71</v>
      </c>
      <c r="E198" s="128" t="s">
        <v>1741</v>
      </c>
      <c r="F198" s="128" t="s">
        <v>1742</v>
      </c>
      <c r="I198" s="121"/>
      <c r="J198" s="129">
        <f>BK198</f>
        <v>0</v>
      </c>
      <c r="L198" s="118"/>
      <c r="M198" s="123"/>
      <c r="P198" s="124">
        <f>SUM(P199:P237)</f>
        <v>0</v>
      </c>
      <c r="R198" s="124">
        <f>SUM(R199:R237)</f>
        <v>0.018561</v>
      </c>
      <c r="T198" s="125">
        <f>SUM(T199:T237)</f>
        <v>0.0042</v>
      </c>
      <c r="AR198" s="119" t="s">
        <v>81</v>
      </c>
      <c r="AT198" s="126" t="s">
        <v>71</v>
      </c>
      <c r="AU198" s="126" t="s">
        <v>79</v>
      </c>
      <c r="AY198" s="119" t="s">
        <v>210</v>
      </c>
      <c r="BK198" s="127">
        <f>SUM(BK199:BK237)</f>
        <v>0</v>
      </c>
    </row>
    <row r="199" spans="2:65" s="1" customFormat="1" ht="16.5" customHeight="1">
      <c r="B199" s="31"/>
      <c r="C199" s="130" t="s">
        <v>372</v>
      </c>
      <c r="D199" s="130" t="s">
        <v>212</v>
      </c>
      <c r="E199" s="131" t="s">
        <v>1743</v>
      </c>
      <c r="F199" s="132" t="s">
        <v>1744</v>
      </c>
      <c r="G199" s="133" t="s">
        <v>269</v>
      </c>
      <c r="H199" s="134">
        <v>2</v>
      </c>
      <c r="I199" s="135"/>
      <c r="J199" s="136">
        <f>ROUND(I199*H199,2)</f>
        <v>0</v>
      </c>
      <c r="K199" s="132" t="s">
        <v>216</v>
      </c>
      <c r="L199" s="31"/>
      <c r="M199" s="137" t="s">
        <v>19</v>
      </c>
      <c r="N199" s="138" t="s">
        <v>43</v>
      </c>
      <c r="P199" s="139">
        <f>O199*H199</f>
        <v>0</v>
      </c>
      <c r="Q199" s="139">
        <v>0</v>
      </c>
      <c r="R199" s="139">
        <f>Q199*H199</f>
        <v>0</v>
      </c>
      <c r="S199" s="139">
        <v>0.0021</v>
      </c>
      <c r="T199" s="140">
        <f>S199*H199</f>
        <v>0.0042</v>
      </c>
      <c r="AR199" s="141" t="s">
        <v>311</v>
      </c>
      <c r="AT199" s="141" t="s">
        <v>212</v>
      </c>
      <c r="AU199" s="141" t="s">
        <v>81</v>
      </c>
      <c r="AY199" s="16" t="s">
        <v>210</v>
      </c>
      <c r="BE199" s="142">
        <f>IF(N199="základní",J199,0)</f>
        <v>0</v>
      </c>
      <c r="BF199" s="142">
        <f>IF(N199="snížená",J199,0)</f>
        <v>0</v>
      </c>
      <c r="BG199" s="142">
        <f>IF(N199="zákl. přenesená",J199,0)</f>
        <v>0</v>
      </c>
      <c r="BH199" s="142">
        <f>IF(N199="sníž. přenesená",J199,0)</f>
        <v>0</v>
      </c>
      <c r="BI199" s="142">
        <f>IF(N199="nulová",J199,0)</f>
        <v>0</v>
      </c>
      <c r="BJ199" s="16" t="s">
        <v>79</v>
      </c>
      <c r="BK199" s="142">
        <f>ROUND(I199*H199,2)</f>
        <v>0</v>
      </c>
      <c r="BL199" s="16" t="s">
        <v>311</v>
      </c>
      <c r="BM199" s="141" t="s">
        <v>1745</v>
      </c>
    </row>
    <row r="200" spans="2:47" s="1" customFormat="1" ht="19.2">
      <c r="B200" s="31"/>
      <c r="D200" s="143" t="s">
        <v>219</v>
      </c>
      <c r="F200" s="144" t="s">
        <v>1746</v>
      </c>
      <c r="I200" s="145"/>
      <c r="L200" s="31"/>
      <c r="M200" s="146"/>
      <c r="T200" s="52"/>
      <c r="AT200" s="16" t="s">
        <v>219</v>
      </c>
      <c r="AU200" s="16" t="s">
        <v>81</v>
      </c>
    </row>
    <row r="201" spans="2:47" s="1" customFormat="1" ht="10.2">
      <c r="B201" s="31"/>
      <c r="D201" s="147" t="s">
        <v>221</v>
      </c>
      <c r="F201" s="148" t="s">
        <v>1747</v>
      </c>
      <c r="I201" s="145"/>
      <c r="L201" s="31"/>
      <c r="M201" s="146"/>
      <c r="T201" s="52"/>
      <c r="AT201" s="16" t="s">
        <v>221</v>
      </c>
      <c r="AU201" s="16" t="s">
        <v>81</v>
      </c>
    </row>
    <row r="202" spans="2:65" s="1" customFormat="1" ht="21.75" customHeight="1">
      <c r="B202" s="31"/>
      <c r="C202" s="130" t="s">
        <v>378</v>
      </c>
      <c r="D202" s="130" t="s">
        <v>212</v>
      </c>
      <c r="E202" s="131" t="s">
        <v>1748</v>
      </c>
      <c r="F202" s="132" t="s">
        <v>1749</v>
      </c>
      <c r="G202" s="133" t="s">
        <v>269</v>
      </c>
      <c r="H202" s="134">
        <v>1</v>
      </c>
      <c r="I202" s="135"/>
      <c r="J202" s="136">
        <f>ROUND(I202*H202,2)</f>
        <v>0</v>
      </c>
      <c r="K202" s="132" t="s">
        <v>216</v>
      </c>
      <c r="L202" s="31"/>
      <c r="M202" s="137" t="s">
        <v>19</v>
      </c>
      <c r="N202" s="138" t="s">
        <v>43</v>
      </c>
      <c r="P202" s="139">
        <f>O202*H202</f>
        <v>0</v>
      </c>
      <c r="Q202" s="139">
        <v>0.00142</v>
      </c>
      <c r="R202" s="139">
        <f>Q202*H202</f>
        <v>0.00142</v>
      </c>
      <c r="S202" s="139">
        <v>0</v>
      </c>
      <c r="T202" s="140">
        <f>S202*H202</f>
        <v>0</v>
      </c>
      <c r="AR202" s="141" t="s">
        <v>311</v>
      </c>
      <c r="AT202" s="141" t="s">
        <v>212</v>
      </c>
      <c r="AU202" s="141" t="s">
        <v>81</v>
      </c>
      <c r="AY202" s="16" t="s">
        <v>210</v>
      </c>
      <c r="BE202" s="142">
        <f>IF(N202="základní",J202,0)</f>
        <v>0</v>
      </c>
      <c r="BF202" s="142">
        <f>IF(N202="snížená",J202,0)</f>
        <v>0</v>
      </c>
      <c r="BG202" s="142">
        <f>IF(N202="zákl. přenesená",J202,0)</f>
        <v>0</v>
      </c>
      <c r="BH202" s="142">
        <f>IF(N202="sníž. přenesená",J202,0)</f>
        <v>0</v>
      </c>
      <c r="BI202" s="142">
        <f>IF(N202="nulová",J202,0)</f>
        <v>0</v>
      </c>
      <c r="BJ202" s="16" t="s">
        <v>79</v>
      </c>
      <c r="BK202" s="142">
        <f>ROUND(I202*H202,2)</f>
        <v>0</v>
      </c>
      <c r="BL202" s="16" t="s">
        <v>311</v>
      </c>
      <c r="BM202" s="141" t="s">
        <v>1750</v>
      </c>
    </row>
    <row r="203" spans="2:47" s="1" customFormat="1" ht="10.2">
      <c r="B203" s="31"/>
      <c r="D203" s="143" t="s">
        <v>219</v>
      </c>
      <c r="F203" s="144" t="s">
        <v>1751</v>
      </c>
      <c r="I203" s="145"/>
      <c r="L203" s="31"/>
      <c r="M203" s="146"/>
      <c r="T203" s="52"/>
      <c r="AT203" s="16" t="s">
        <v>219</v>
      </c>
      <c r="AU203" s="16" t="s">
        <v>81</v>
      </c>
    </row>
    <row r="204" spans="2:47" s="1" customFormat="1" ht="10.2">
      <c r="B204" s="31"/>
      <c r="D204" s="147" t="s">
        <v>221</v>
      </c>
      <c r="F204" s="148" t="s">
        <v>1752</v>
      </c>
      <c r="I204" s="145"/>
      <c r="L204" s="31"/>
      <c r="M204" s="146"/>
      <c r="T204" s="52"/>
      <c r="AT204" s="16" t="s">
        <v>221</v>
      </c>
      <c r="AU204" s="16" t="s">
        <v>81</v>
      </c>
    </row>
    <row r="205" spans="2:65" s="1" customFormat="1" ht="21.75" customHeight="1">
      <c r="B205" s="31"/>
      <c r="C205" s="130" t="s">
        <v>385</v>
      </c>
      <c r="D205" s="130" t="s">
        <v>212</v>
      </c>
      <c r="E205" s="131" t="s">
        <v>1753</v>
      </c>
      <c r="F205" s="132" t="s">
        <v>1754</v>
      </c>
      <c r="G205" s="133" t="s">
        <v>269</v>
      </c>
      <c r="H205" s="134">
        <v>3.4</v>
      </c>
      <c r="I205" s="135"/>
      <c r="J205" s="136">
        <f>ROUND(I205*H205,2)</f>
        <v>0</v>
      </c>
      <c r="K205" s="132" t="s">
        <v>216</v>
      </c>
      <c r="L205" s="31"/>
      <c r="M205" s="137" t="s">
        <v>19</v>
      </c>
      <c r="N205" s="138" t="s">
        <v>43</v>
      </c>
      <c r="P205" s="139">
        <f>O205*H205</f>
        <v>0</v>
      </c>
      <c r="Q205" s="139">
        <v>0.00304</v>
      </c>
      <c r="R205" s="139">
        <f>Q205*H205</f>
        <v>0.010336</v>
      </c>
      <c r="S205" s="139">
        <v>0</v>
      </c>
      <c r="T205" s="140">
        <f>S205*H205</f>
        <v>0</v>
      </c>
      <c r="AR205" s="141" t="s">
        <v>311</v>
      </c>
      <c r="AT205" s="141" t="s">
        <v>212</v>
      </c>
      <c r="AU205" s="141" t="s">
        <v>81</v>
      </c>
      <c r="AY205" s="16" t="s">
        <v>210</v>
      </c>
      <c r="BE205" s="142">
        <f>IF(N205="základní",J205,0)</f>
        <v>0</v>
      </c>
      <c r="BF205" s="142">
        <f>IF(N205="snížená",J205,0)</f>
        <v>0</v>
      </c>
      <c r="BG205" s="142">
        <f>IF(N205="zákl. přenesená",J205,0)</f>
        <v>0</v>
      </c>
      <c r="BH205" s="142">
        <f>IF(N205="sníž. přenesená",J205,0)</f>
        <v>0</v>
      </c>
      <c r="BI205" s="142">
        <f>IF(N205="nulová",J205,0)</f>
        <v>0</v>
      </c>
      <c r="BJ205" s="16" t="s">
        <v>79</v>
      </c>
      <c r="BK205" s="142">
        <f>ROUND(I205*H205,2)</f>
        <v>0</v>
      </c>
      <c r="BL205" s="16" t="s">
        <v>311</v>
      </c>
      <c r="BM205" s="141" t="s">
        <v>1755</v>
      </c>
    </row>
    <row r="206" spans="2:47" s="1" customFormat="1" ht="10.2">
      <c r="B206" s="31"/>
      <c r="D206" s="143" t="s">
        <v>219</v>
      </c>
      <c r="F206" s="144" t="s">
        <v>1756</v>
      </c>
      <c r="I206" s="145"/>
      <c r="L206" s="31"/>
      <c r="M206" s="146"/>
      <c r="T206" s="52"/>
      <c r="AT206" s="16" t="s">
        <v>219</v>
      </c>
      <c r="AU206" s="16" t="s">
        <v>81</v>
      </c>
    </row>
    <row r="207" spans="2:47" s="1" customFormat="1" ht="10.2">
      <c r="B207" s="31"/>
      <c r="D207" s="147" t="s">
        <v>221</v>
      </c>
      <c r="F207" s="148" t="s">
        <v>1757</v>
      </c>
      <c r="I207" s="145"/>
      <c r="L207" s="31"/>
      <c r="M207" s="146"/>
      <c r="T207" s="52"/>
      <c r="AT207" s="16" t="s">
        <v>221</v>
      </c>
      <c r="AU207" s="16" t="s">
        <v>81</v>
      </c>
    </row>
    <row r="208" spans="2:65" s="1" customFormat="1" ht="16.5" customHeight="1">
      <c r="B208" s="31"/>
      <c r="C208" s="130" t="s">
        <v>395</v>
      </c>
      <c r="D208" s="130" t="s">
        <v>212</v>
      </c>
      <c r="E208" s="131" t="s">
        <v>1758</v>
      </c>
      <c r="F208" s="132" t="s">
        <v>1759</v>
      </c>
      <c r="G208" s="133" t="s">
        <v>269</v>
      </c>
      <c r="H208" s="134">
        <v>4</v>
      </c>
      <c r="I208" s="135"/>
      <c r="J208" s="136">
        <f>ROUND(I208*H208,2)</f>
        <v>0</v>
      </c>
      <c r="K208" s="132" t="s">
        <v>216</v>
      </c>
      <c r="L208" s="31"/>
      <c r="M208" s="137" t="s">
        <v>19</v>
      </c>
      <c r="N208" s="138" t="s">
        <v>43</v>
      </c>
      <c r="P208" s="139">
        <f>O208*H208</f>
        <v>0</v>
      </c>
      <c r="Q208" s="139">
        <v>0.00059</v>
      </c>
      <c r="R208" s="139">
        <f>Q208*H208</f>
        <v>0.00236</v>
      </c>
      <c r="S208" s="139">
        <v>0</v>
      </c>
      <c r="T208" s="140">
        <f>S208*H208</f>
        <v>0</v>
      </c>
      <c r="AR208" s="141" t="s">
        <v>311</v>
      </c>
      <c r="AT208" s="141" t="s">
        <v>212</v>
      </c>
      <c r="AU208" s="141" t="s">
        <v>81</v>
      </c>
      <c r="AY208" s="16" t="s">
        <v>210</v>
      </c>
      <c r="BE208" s="142">
        <f>IF(N208="základní",J208,0)</f>
        <v>0</v>
      </c>
      <c r="BF208" s="142">
        <f>IF(N208="snížená",J208,0)</f>
        <v>0</v>
      </c>
      <c r="BG208" s="142">
        <f>IF(N208="zákl. přenesená",J208,0)</f>
        <v>0</v>
      </c>
      <c r="BH208" s="142">
        <f>IF(N208="sníž. přenesená",J208,0)</f>
        <v>0</v>
      </c>
      <c r="BI208" s="142">
        <f>IF(N208="nulová",J208,0)</f>
        <v>0</v>
      </c>
      <c r="BJ208" s="16" t="s">
        <v>79</v>
      </c>
      <c r="BK208" s="142">
        <f>ROUND(I208*H208,2)</f>
        <v>0</v>
      </c>
      <c r="BL208" s="16" t="s">
        <v>311</v>
      </c>
      <c r="BM208" s="141" t="s">
        <v>1760</v>
      </c>
    </row>
    <row r="209" spans="2:47" s="1" customFormat="1" ht="10.2">
      <c r="B209" s="31"/>
      <c r="D209" s="143" t="s">
        <v>219</v>
      </c>
      <c r="F209" s="144" t="s">
        <v>1761</v>
      </c>
      <c r="I209" s="145"/>
      <c r="L209" s="31"/>
      <c r="M209" s="146"/>
      <c r="T209" s="52"/>
      <c r="AT209" s="16" t="s">
        <v>219</v>
      </c>
      <c r="AU209" s="16" t="s">
        <v>81</v>
      </c>
    </row>
    <row r="210" spans="2:47" s="1" customFormat="1" ht="10.2">
      <c r="B210" s="31"/>
      <c r="D210" s="147" t="s">
        <v>221</v>
      </c>
      <c r="F210" s="148" t="s">
        <v>1762</v>
      </c>
      <c r="I210" s="145"/>
      <c r="L210" s="31"/>
      <c r="M210" s="146"/>
      <c r="T210" s="52"/>
      <c r="AT210" s="16" t="s">
        <v>221</v>
      </c>
      <c r="AU210" s="16" t="s">
        <v>81</v>
      </c>
    </row>
    <row r="211" spans="2:65" s="1" customFormat="1" ht="16.5" customHeight="1">
      <c r="B211" s="31"/>
      <c r="C211" s="130" t="s">
        <v>402</v>
      </c>
      <c r="D211" s="130" t="s">
        <v>212</v>
      </c>
      <c r="E211" s="131" t="s">
        <v>1763</v>
      </c>
      <c r="F211" s="132" t="s">
        <v>1764</v>
      </c>
      <c r="G211" s="133" t="s">
        <v>269</v>
      </c>
      <c r="H211" s="134">
        <v>2.5</v>
      </c>
      <c r="I211" s="135"/>
      <c r="J211" s="136">
        <f>ROUND(I211*H211,2)</f>
        <v>0</v>
      </c>
      <c r="K211" s="132" t="s">
        <v>216</v>
      </c>
      <c r="L211" s="31"/>
      <c r="M211" s="137" t="s">
        <v>19</v>
      </c>
      <c r="N211" s="138" t="s">
        <v>43</v>
      </c>
      <c r="P211" s="139">
        <f>O211*H211</f>
        <v>0</v>
      </c>
      <c r="Q211" s="139">
        <v>0.00041</v>
      </c>
      <c r="R211" s="139">
        <f>Q211*H211</f>
        <v>0.0010249999999999999</v>
      </c>
      <c r="S211" s="139">
        <v>0</v>
      </c>
      <c r="T211" s="140">
        <f>S211*H211</f>
        <v>0</v>
      </c>
      <c r="AR211" s="141" t="s">
        <v>311</v>
      </c>
      <c r="AT211" s="141" t="s">
        <v>212</v>
      </c>
      <c r="AU211" s="141" t="s">
        <v>81</v>
      </c>
      <c r="AY211" s="16" t="s">
        <v>210</v>
      </c>
      <c r="BE211" s="142">
        <f>IF(N211="základní",J211,0)</f>
        <v>0</v>
      </c>
      <c r="BF211" s="142">
        <f>IF(N211="snížená",J211,0)</f>
        <v>0</v>
      </c>
      <c r="BG211" s="142">
        <f>IF(N211="zákl. přenesená",J211,0)</f>
        <v>0</v>
      </c>
      <c r="BH211" s="142">
        <f>IF(N211="sníž. přenesená",J211,0)</f>
        <v>0</v>
      </c>
      <c r="BI211" s="142">
        <f>IF(N211="nulová",J211,0)</f>
        <v>0</v>
      </c>
      <c r="BJ211" s="16" t="s">
        <v>79</v>
      </c>
      <c r="BK211" s="142">
        <f>ROUND(I211*H211,2)</f>
        <v>0</v>
      </c>
      <c r="BL211" s="16" t="s">
        <v>311</v>
      </c>
      <c r="BM211" s="141" t="s">
        <v>1765</v>
      </c>
    </row>
    <row r="212" spans="2:47" s="1" customFormat="1" ht="10.2">
      <c r="B212" s="31"/>
      <c r="D212" s="143" t="s">
        <v>219</v>
      </c>
      <c r="F212" s="144" t="s">
        <v>1766</v>
      </c>
      <c r="I212" s="145"/>
      <c r="L212" s="31"/>
      <c r="M212" s="146"/>
      <c r="T212" s="52"/>
      <c r="AT212" s="16" t="s">
        <v>219</v>
      </c>
      <c r="AU212" s="16" t="s">
        <v>81</v>
      </c>
    </row>
    <row r="213" spans="2:47" s="1" customFormat="1" ht="10.2">
      <c r="B213" s="31"/>
      <c r="D213" s="147" t="s">
        <v>221</v>
      </c>
      <c r="F213" s="148" t="s">
        <v>1767</v>
      </c>
      <c r="I213" s="145"/>
      <c r="L213" s="31"/>
      <c r="M213" s="146"/>
      <c r="T213" s="52"/>
      <c r="AT213" s="16" t="s">
        <v>221</v>
      </c>
      <c r="AU213" s="16" t="s">
        <v>81</v>
      </c>
    </row>
    <row r="214" spans="2:65" s="1" customFormat="1" ht="16.5" customHeight="1">
      <c r="B214" s="31"/>
      <c r="C214" s="130" t="s">
        <v>408</v>
      </c>
      <c r="D214" s="130" t="s">
        <v>212</v>
      </c>
      <c r="E214" s="131" t="s">
        <v>1768</v>
      </c>
      <c r="F214" s="132" t="s">
        <v>1769</v>
      </c>
      <c r="G214" s="133" t="s">
        <v>269</v>
      </c>
      <c r="H214" s="134">
        <v>1</v>
      </c>
      <c r="I214" s="135"/>
      <c r="J214" s="136">
        <f>ROUND(I214*H214,2)</f>
        <v>0</v>
      </c>
      <c r="K214" s="132" t="s">
        <v>216</v>
      </c>
      <c r="L214" s="31"/>
      <c r="M214" s="137" t="s">
        <v>19</v>
      </c>
      <c r="N214" s="138" t="s">
        <v>43</v>
      </c>
      <c r="P214" s="139">
        <f>O214*H214</f>
        <v>0</v>
      </c>
      <c r="Q214" s="139">
        <v>0.00048</v>
      </c>
      <c r="R214" s="139">
        <f>Q214*H214</f>
        <v>0.00048</v>
      </c>
      <c r="S214" s="139">
        <v>0</v>
      </c>
      <c r="T214" s="140">
        <f>S214*H214</f>
        <v>0</v>
      </c>
      <c r="AR214" s="141" t="s">
        <v>311</v>
      </c>
      <c r="AT214" s="141" t="s">
        <v>212</v>
      </c>
      <c r="AU214" s="141" t="s">
        <v>81</v>
      </c>
      <c r="AY214" s="16" t="s">
        <v>210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6" t="s">
        <v>79</v>
      </c>
      <c r="BK214" s="142">
        <f>ROUND(I214*H214,2)</f>
        <v>0</v>
      </c>
      <c r="BL214" s="16" t="s">
        <v>311</v>
      </c>
      <c r="BM214" s="141" t="s">
        <v>1770</v>
      </c>
    </row>
    <row r="215" spans="2:47" s="1" customFormat="1" ht="10.2">
      <c r="B215" s="31"/>
      <c r="D215" s="143" t="s">
        <v>219</v>
      </c>
      <c r="F215" s="144" t="s">
        <v>1771</v>
      </c>
      <c r="I215" s="145"/>
      <c r="L215" s="31"/>
      <c r="M215" s="146"/>
      <c r="T215" s="52"/>
      <c r="AT215" s="16" t="s">
        <v>219</v>
      </c>
      <c r="AU215" s="16" t="s">
        <v>81</v>
      </c>
    </row>
    <row r="216" spans="2:47" s="1" customFormat="1" ht="10.2">
      <c r="B216" s="31"/>
      <c r="D216" s="147" t="s">
        <v>221</v>
      </c>
      <c r="F216" s="148" t="s">
        <v>1772</v>
      </c>
      <c r="I216" s="145"/>
      <c r="L216" s="31"/>
      <c r="M216" s="146"/>
      <c r="T216" s="52"/>
      <c r="AT216" s="16" t="s">
        <v>221</v>
      </c>
      <c r="AU216" s="16" t="s">
        <v>81</v>
      </c>
    </row>
    <row r="217" spans="2:65" s="1" customFormat="1" ht="16.5" customHeight="1">
      <c r="B217" s="31"/>
      <c r="C217" s="130" t="s">
        <v>414</v>
      </c>
      <c r="D217" s="130" t="s">
        <v>212</v>
      </c>
      <c r="E217" s="131" t="s">
        <v>1773</v>
      </c>
      <c r="F217" s="132" t="s">
        <v>1774</v>
      </c>
      <c r="G217" s="133" t="s">
        <v>269</v>
      </c>
      <c r="H217" s="134">
        <v>0.5</v>
      </c>
      <c r="I217" s="135"/>
      <c r="J217" s="136">
        <f>ROUND(I217*H217,2)</f>
        <v>0</v>
      </c>
      <c r="K217" s="132" t="s">
        <v>216</v>
      </c>
      <c r="L217" s="31"/>
      <c r="M217" s="137" t="s">
        <v>19</v>
      </c>
      <c r="N217" s="138" t="s">
        <v>43</v>
      </c>
      <c r="P217" s="139">
        <f>O217*H217</f>
        <v>0</v>
      </c>
      <c r="Q217" s="139">
        <v>0.00224</v>
      </c>
      <c r="R217" s="139">
        <f>Q217*H217</f>
        <v>0.00112</v>
      </c>
      <c r="S217" s="139">
        <v>0</v>
      </c>
      <c r="T217" s="140">
        <f>S217*H217</f>
        <v>0</v>
      </c>
      <c r="AR217" s="141" t="s">
        <v>311</v>
      </c>
      <c r="AT217" s="141" t="s">
        <v>212</v>
      </c>
      <c r="AU217" s="141" t="s">
        <v>81</v>
      </c>
      <c r="AY217" s="16" t="s">
        <v>210</v>
      </c>
      <c r="BE217" s="142">
        <f>IF(N217="základní",J217,0)</f>
        <v>0</v>
      </c>
      <c r="BF217" s="142">
        <f>IF(N217="snížená",J217,0)</f>
        <v>0</v>
      </c>
      <c r="BG217" s="142">
        <f>IF(N217="zákl. přenesená",J217,0)</f>
        <v>0</v>
      </c>
      <c r="BH217" s="142">
        <f>IF(N217="sníž. přenesená",J217,0)</f>
        <v>0</v>
      </c>
      <c r="BI217" s="142">
        <f>IF(N217="nulová",J217,0)</f>
        <v>0</v>
      </c>
      <c r="BJ217" s="16" t="s">
        <v>79</v>
      </c>
      <c r="BK217" s="142">
        <f>ROUND(I217*H217,2)</f>
        <v>0</v>
      </c>
      <c r="BL217" s="16" t="s">
        <v>311</v>
      </c>
      <c r="BM217" s="141" t="s">
        <v>1775</v>
      </c>
    </row>
    <row r="218" spans="2:47" s="1" customFormat="1" ht="10.2">
      <c r="B218" s="31"/>
      <c r="D218" s="143" t="s">
        <v>219</v>
      </c>
      <c r="F218" s="144" t="s">
        <v>1776</v>
      </c>
      <c r="I218" s="145"/>
      <c r="L218" s="31"/>
      <c r="M218" s="146"/>
      <c r="T218" s="52"/>
      <c r="AT218" s="16" t="s">
        <v>219</v>
      </c>
      <c r="AU218" s="16" t="s">
        <v>81</v>
      </c>
    </row>
    <row r="219" spans="2:47" s="1" customFormat="1" ht="10.2">
      <c r="B219" s="31"/>
      <c r="D219" s="147" t="s">
        <v>221</v>
      </c>
      <c r="F219" s="148" t="s">
        <v>1777</v>
      </c>
      <c r="I219" s="145"/>
      <c r="L219" s="31"/>
      <c r="M219" s="146"/>
      <c r="T219" s="52"/>
      <c r="AT219" s="16" t="s">
        <v>221</v>
      </c>
      <c r="AU219" s="16" t="s">
        <v>81</v>
      </c>
    </row>
    <row r="220" spans="2:65" s="1" customFormat="1" ht="16.5" customHeight="1">
      <c r="B220" s="31"/>
      <c r="C220" s="130" t="s">
        <v>405</v>
      </c>
      <c r="D220" s="130" t="s">
        <v>212</v>
      </c>
      <c r="E220" s="131" t="s">
        <v>1778</v>
      </c>
      <c r="F220" s="132" t="s">
        <v>1779</v>
      </c>
      <c r="G220" s="133" t="s">
        <v>297</v>
      </c>
      <c r="H220" s="134">
        <v>2</v>
      </c>
      <c r="I220" s="135"/>
      <c r="J220" s="136">
        <f>ROUND(I220*H220,2)</f>
        <v>0</v>
      </c>
      <c r="K220" s="132" t="s">
        <v>216</v>
      </c>
      <c r="L220" s="31"/>
      <c r="M220" s="137" t="s">
        <v>19</v>
      </c>
      <c r="N220" s="138" t="s">
        <v>43</v>
      </c>
      <c r="P220" s="139">
        <f>O220*H220</f>
        <v>0</v>
      </c>
      <c r="Q220" s="139">
        <v>0</v>
      </c>
      <c r="R220" s="139">
        <f>Q220*H220</f>
        <v>0</v>
      </c>
      <c r="S220" s="139">
        <v>0</v>
      </c>
      <c r="T220" s="140">
        <f>S220*H220</f>
        <v>0</v>
      </c>
      <c r="AR220" s="141" t="s">
        <v>311</v>
      </c>
      <c r="AT220" s="141" t="s">
        <v>212</v>
      </c>
      <c r="AU220" s="141" t="s">
        <v>81</v>
      </c>
      <c r="AY220" s="16" t="s">
        <v>210</v>
      </c>
      <c r="BE220" s="142">
        <f>IF(N220="základní",J220,0)</f>
        <v>0</v>
      </c>
      <c r="BF220" s="142">
        <f>IF(N220="snížená",J220,0)</f>
        <v>0</v>
      </c>
      <c r="BG220" s="142">
        <f>IF(N220="zákl. přenesená",J220,0)</f>
        <v>0</v>
      </c>
      <c r="BH220" s="142">
        <f>IF(N220="sníž. přenesená",J220,0)</f>
        <v>0</v>
      </c>
      <c r="BI220" s="142">
        <f>IF(N220="nulová",J220,0)</f>
        <v>0</v>
      </c>
      <c r="BJ220" s="16" t="s">
        <v>79</v>
      </c>
      <c r="BK220" s="142">
        <f>ROUND(I220*H220,2)</f>
        <v>0</v>
      </c>
      <c r="BL220" s="16" t="s">
        <v>311</v>
      </c>
      <c r="BM220" s="141" t="s">
        <v>1780</v>
      </c>
    </row>
    <row r="221" spans="2:47" s="1" customFormat="1" ht="19.2">
      <c r="B221" s="31"/>
      <c r="D221" s="143" t="s">
        <v>219</v>
      </c>
      <c r="F221" s="144" t="s">
        <v>1781</v>
      </c>
      <c r="I221" s="145"/>
      <c r="L221" s="31"/>
      <c r="M221" s="146"/>
      <c r="T221" s="52"/>
      <c r="AT221" s="16" t="s">
        <v>219</v>
      </c>
      <c r="AU221" s="16" t="s">
        <v>81</v>
      </c>
    </row>
    <row r="222" spans="2:47" s="1" customFormat="1" ht="10.2">
      <c r="B222" s="31"/>
      <c r="D222" s="147" t="s">
        <v>221</v>
      </c>
      <c r="F222" s="148" t="s">
        <v>1782</v>
      </c>
      <c r="I222" s="145"/>
      <c r="L222" s="31"/>
      <c r="M222" s="146"/>
      <c r="T222" s="52"/>
      <c r="AT222" s="16" t="s">
        <v>221</v>
      </c>
      <c r="AU222" s="16" t="s">
        <v>81</v>
      </c>
    </row>
    <row r="223" spans="2:65" s="1" customFormat="1" ht="16.5" customHeight="1">
      <c r="B223" s="31"/>
      <c r="C223" s="130" t="s">
        <v>424</v>
      </c>
      <c r="D223" s="130" t="s">
        <v>212</v>
      </c>
      <c r="E223" s="131" t="s">
        <v>1783</v>
      </c>
      <c r="F223" s="132" t="s">
        <v>1784</v>
      </c>
      <c r="G223" s="133" t="s">
        <v>297</v>
      </c>
      <c r="H223" s="134">
        <v>1</v>
      </c>
      <c r="I223" s="135"/>
      <c r="J223" s="136">
        <f>ROUND(I223*H223,2)</f>
        <v>0</v>
      </c>
      <c r="K223" s="132" t="s">
        <v>216</v>
      </c>
      <c r="L223" s="31"/>
      <c r="M223" s="137" t="s">
        <v>19</v>
      </c>
      <c r="N223" s="138" t="s">
        <v>43</v>
      </c>
      <c r="P223" s="139">
        <f>O223*H223</f>
        <v>0</v>
      </c>
      <c r="Q223" s="139">
        <v>0</v>
      </c>
      <c r="R223" s="139">
        <f>Q223*H223</f>
        <v>0</v>
      </c>
      <c r="S223" s="139">
        <v>0</v>
      </c>
      <c r="T223" s="140">
        <f>S223*H223</f>
        <v>0</v>
      </c>
      <c r="AR223" s="141" t="s">
        <v>311</v>
      </c>
      <c r="AT223" s="141" t="s">
        <v>212</v>
      </c>
      <c r="AU223" s="141" t="s">
        <v>81</v>
      </c>
      <c r="AY223" s="16" t="s">
        <v>210</v>
      </c>
      <c r="BE223" s="142">
        <f>IF(N223="základní",J223,0)</f>
        <v>0</v>
      </c>
      <c r="BF223" s="142">
        <f>IF(N223="snížená",J223,0)</f>
        <v>0</v>
      </c>
      <c r="BG223" s="142">
        <f>IF(N223="zákl. přenesená",J223,0)</f>
        <v>0</v>
      </c>
      <c r="BH223" s="142">
        <f>IF(N223="sníž. přenesená",J223,0)</f>
        <v>0</v>
      </c>
      <c r="BI223" s="142">
        <f>IF(N223="nulová",J223,0)</f>
        <v>0</v>
      </c>
      <c r="BJ223" s="16" t="s">
        <v>79</v>
      </c>
      <c r="BK223" s="142">
        <f>ROUND(I223*H223,2)</f>
        <v>0</v>
      </c>
      <c r="BL223" s="16" t="s">
        <v>311</v>
      </c>
      <c r="BM223" s="141" t="s">
        <v>1785</v>
      </c>
    </row>
    <row r="224" spans="2:47" s="1" customFormat="1" ht="19.2">
      <c r="B224" s="31"/>
      <c r="D224" s="143" t="s">
        <v>219</v>
      </c>
      <c r="F224" s="144" t="s">
        <v>1786</v>
      </c>
      <c r="I224" s="145"/>
      <c r="L224" s="31"/>
      <c r="M224" s="146"/>
      <c r="T224" s="52"/>
      <c r="AT224" s="16" t="s">
        <v>219</v>
      </c>
      <c r="AU224" s="16" t="s">
        <v>81</v>
      </c>
    </row>
    <row r="225" spans="2:47" s="1" customFormat="1" ht="10.2">
      <c r="B225" s="31"/>
      <c r="D225" s="147" t="s">
        <v>221</v>
      </c>
      <c r="F225" s="148" t="s">
        <v>1787</v>
      </c>
      <c r="I225" s="145"/>
      <c r="L225" s="31"/>
      <c r="M225" s="146"/>
      <c r="T225" s="52"/>
      <c r="AT225" s="16" t="s">
        <v>221</v>
      </c>
      <c r="AU225" s="16" t="s">
        <v>81</v>
      </c>
    </row>
    <row r="226" spans="2:65" s="1" customFormat="1" ht="21.75" customHeight="1">
      <c r="B226" s="31"/>
      <c r="C226" s="130" t="s">
        <v>432</v>
      </c>
      <c r="D226" s="130" t="s">
        <v>212</v>
      </c>
      <c r="E226" s="131" t="s">
        <v>1788</v>
      </c>
      <c r="F226" s="132" t="s">
        <v>1789</v>
      </c>
      <c r="G226" s="133" t="s">
        <v>297</v>
      </c>
      <c r="H226" s="134">
        <v>1</v>
      </c>
      <c r="I226" s="135"/>
      <c r="J226" s="136">
        <f>ROUND(I226*H226,2)</f>
        <v>0</v>
      </c>
      <c r="K226" s="132" t="s">
        <v>216</v>
      </c>
      <c r="L226" s="31"/>
      <c r="M226" s="137" t="s">
        <v>19</v>
      </c>
      <c r="N226" s="138" t="s">
        <v>43</v>
      </c>
      <c r="P226" s="139">
        <f>O226*H226</f>
        <v>0</v>
      </c>
      <c r="Q226" s="139">
        <v>0</v>
      </c>
      <c r="R226" s="139">
        <f>Q226*H226</f>
        <v>0</v>
      </c>
      <c r="S226" s="139">
        <v>0</v>
      </c>
      <c r="T226" s="140">
        <f>S226*H226</f>
        <v>0</v>
      </c>
      <c r="AR226" s="141" t="s">
        <v>311</v>
      </c>
      <c r="AT226" s="141" t="s">
        <v>212</v>
      </c>
      <c r="AU226" s="141" t="s">
        <v>81</v>
      </c>
      <c r="AY226" s="16" t="s">
        <v>210</v>
      </c>
      <c r="BE226" s="142">
        <f>IF(N226="základní",J226,0)</f>
        <v>0</v>
      </c>
      <c r="BF226" s="142">
        <f>IF(N226="snížená",J226,0)</f>
        <v>0</v>
      </c>
      <c r="BG226" s="142">
        <f>IF(N226="zákl. přenesená",J226,0)</f>
        <v>0</v>
      </c>
      <c r="BH226" s="142">
        <f>IF(N226="sníž. přenesená",J226,0)</f>
        <v>0</v>
      </c>
      <c r="BI226" s="142">
        <f>IF(N226="nulová",J226,0)</f>
        <v>0</v>
      </c>
      <c r="BJ226" s="16" t="s">
        <v>79</v>
      </c>
      <c r="BK226" s="142">
        <f>ROUND(I226*H226,2)</f>
        <v>0</v>
      </c>
      <c r="BL226" s="16" t="s">
        <v>311</v>
      </c>
      <c r="BM226" s="141" t="s">
        <v>1790</v>
      </c>
    </row>
    <row r="227" spans="2:47" s="1" customFormat="1" ht="19.2">
      <c r="B227" s="31"/>
      <c r="D227" s="143" t="s">
        <v>219</v>
      </c>
      <c r="F227" s="144" t="s">
        <v>1791</v>
      </c>
      <c r="I227" s="145"/>
      <c r="L227" s="31"/>
      <c r="M227" s="146"/>
      <c r="T227" s="52"/>
      <c r="AT227" s="16" t="s">
        <v>219</v>
      </c>
      <c r="AU227" s="16" t="s">
        <v>81</v>
      </c>
    </row>
    <row r="228" spans="2:47" s="1" customFormat="1" ht="10.2">
      <c r="B228" s="31"/>
      <c r="D228" s="147" t="s">
        <v>221</v>
      </c>
      <c r="F228" s="148" t="s">
        <v>1792</v>
      </c>
      <c r="I228" s="145"/>
      <c r="L228" s="31"/>
      <c r="M228" s="146"/>
      <c r="T228" s="52"/>
      <c r="AT228" s="16" t="s">
        <v>221</v>
      </c>
      <c r="AU228" s="16" t="s">
        <v>81</v>
      </c>
    </row>
    <row r="229" spans="2:65" s="1" customFormat="1" ht="24.15" customHeight="1">
      <c r="B229" s="31"/>
      <c r="C229" s="130" t="s">
        <v>439</v>
      </c>
      <c r="D229" s="130" t="s">
        <v>212</v>
      </c>
      <c r="E229" s="131" t="s">
        <v>1793</v>
      </c>
      <c r="F229" s="132" t="s">
        <v>1794</v>
      </c>
      <c r="G229" s="133" t="s">
        <v>297</v>
      </c>
      <c r="H229" s="134">
        <v>1</v>
      </c>
      <c r="I229" s="135"/>
      <c r="J229" s="136">
        <f>ROUND(I229*H229,2)</f>
        <v>0</v>
      </c>
      <c r="K229" s="132" t="s">
        <v>216</v>
      </c>
      <c r="L229" s="31"/>
      <c r="M229" s="137" t="s">
        <v>19</v>
      </c>
      <c r="N229" s="138" t="s">
        <v>43</v>
      </c>
      <c r="P229" s="139">
        <f>O229*H229</f>
        <v>0</v>
      </c>
      <c r="Q229" s="139">
        <v>0.0015</v>
      </c>
      <c r="R229" s="139">
        <f>Q229*H229</f>
        <v>0.0015</v>
      </c>
      <c r="S229" s="139">
        <v>0</v>
      </c>
      <c r="T229" s="140">
        <f>S229*H229</f>
        <v>0</v>
      </c>
      <c r="AR229" s="141" t="s">
        <v>311</v>
      </c>
      <c r="AT229" s="141" t="s">
        <v>212</v>
      </c>
      <c r="AU229" s="141" t="s">
        <v>81</v>
      </c>
      <c r="AY229" s="16" t="s">
        <v>210</v>
      </c>
      <c r="BE229" s="142">
        <f>IF(N229="základní",J229,0)</f>
        <v>0</v>
      </c>
      <c r="BF229" s="142">
        <f>IF(N229="snížená",J229,0)</f>
        <v>0</v>
      </c>
      <c r="BG229" s="142">
        <f>IF(N229="zákl. přenesená",J229,0)</f>
        <v>0</v>
      </c>
      <c r="BH229" s="142">
        <f>IF(N229="sníž. přenesená",J229,0)</f>
        <v>0</v>
      </c>
      <c r="BI229" s="142">
        <f>IF(N229="nulová",J229,0)</f>
        <v>0</v>
      </c>
      <c r="BJ229" s="16" t="s">
        <v>79</v>
      </c>
      <c r="BK229" s="142">
        <f>ROUND(I229*H229,2)</f>
        <v>0</v>
      </c>
      <c r="BL229" s="16" t="s">
        <v>311</v>
      </c>
      <c r="BM229" s="141" t="s">
        <v>1795</v>
      </c>
    </row>
    <row r="230" spans="2:47" s="1" customFormat="1" ht="19.2">
      <c r="B230" s="31"/>
      <c r="D230" s="143" t="s">
        <v>219</v>
      </c>
      <c r="F230" s="144" t="s">
        <v>1796</v>
      </c>
      <c r="I230" s="145"/>
      <c r="L230" s="31"/>
      <c r="M230" s="146"/>
      <c r="T230" s="52"/>
      <c r="AT230" s="16" t="s">
        <v>219</v>
      </c>
      <c r="AU230" s="16" t="s">
        <v>81</v>
      </c>
    </row>
    <row r="231" spans="2:47" s="1" customFormat="1" ht="10.2">
      <c r="B231" s="31"/>
      <c r="D231" s="147" t="s">
        <v>221</v>
      </c>
      <c r="F231" s="148" t="s">
        <v>1797</v>
      </c>
      <c r="I231" s="145"/>
      <c r="L231" s="31"/>
      <c r="M231" s="146"/>
      <c r="T231" s="52"/>
      <c r="AT231" s="16" t="s">
        <v>221</v>
      </c>
      <c r="AU231" s="16" t="s">
        <v>81</v>
      </c>
    </row>
    <row r="232" spans="2:65" s="1" customFormat="1" ht="16.5" customHeight="1">
      <c r="B232" s="31"/>
      <c r="C232" s="130" t="s">
        <v>446</v>
      </c>
      <c r="D232" s="130" t="s">
        <v>212</v>
      </c>
      <c r="E232" s="131" t="s">
        <v>1798</v>
      </c>
      <c r="F232" s="132" t="s">
        <v>1799</v>
      </c>
      <c r="G232" s="133" t="s">
        <v>297</v>
      </c>
      <c r="H232" s="134">
        <v>4</v>
      </c>
      <c r="I232" s="135"/>
      <c r="J232" s="136">
        <f>ROUND(I232*H232,2)</f>
        <v>0</v>
      </c>
      <c r="K232" s="132" t="s">
        <v>216</v>
      </c>
      <c r="L232" s="31"/>
      <c r="M232" s="137" t="s">
        <v>19</v>
      </c>
      <c r="N232" s="138" t="s">
        <v>43</v>
      </c>
      <c r="P232" s="139">
        <f>O232*H232</f>
        <v>0</v>
      </c>
      <c r="Q232" s="139">
        <v>8E-05</v>
      </c>
      <c r="R232" s="139">
        <f>Q232*H232</f>
        <v>0.00032</v>
      </c>
      <c r="S232" s="139">
        <v>0</v>
      </c>
      <c r="T232" s="140">
        <f>S232*H232</f>
        <v>0</v>
      </c>
      <c r="AR232" s="141" t="s">
        <v>311</v>
      </c>
      <c r="AT232" s="141" t="s">
        <v>212</v>
      </c>
      <c r="AU232" s="141" t="s">
        <v>81</v>
      </c>
      <c r="AY232" s="16" t="s">
        <v>210</v>
      </c>
      <c r="BE232" s="142">
        <f>IF(N232="základní",J232,0)</f>
        <v>0</v>
      </c>
      <c r="BF232" s="142">
        <f>IF(N232="snížená",J232,0)</f>
        <v>0</v>
      </c>
      <c r="BG232" s="142">
        <f>IF(N232="zákl. přenesená",J232,0)</f>
        <v>0</v>
      </c>
      <c r="BH232" s="142">
        <f>IF(N232="sníž. přenesená",J232,0)</f>
        <v>0</v>
      </c>
      <c r="BI232" s="142">
        <f>IF(N232="nulová",J232,0)</f>
        <v>0</v>
      </c>
      <c r="BJ232" s="16" t="s">
        <v>79</v>
      </c>
      <c r="BK232" s="142">
        <f>ROUND(I232*H232,2)</f>
        <v>0</v>
      </c>
      <c r="BL232" s="16" t="s">
        <v>311</v>
      </c>
      <c r="BM232" s="141" t="s">
        <v>1800</v>
      </c>
    </row>
    <row r="233" spans="2:47" s="1" customFormat="1" ht="10.2">
      <c r="B233" s="31"/>
      <c r="D233" s="143" t="s">
        <v>219</v>
      </c>
      <c r="F233" s="144" t="s">
        <v>1801</v>
      </c>
      <c r="I233" s="145"/>
      <c r="L233" s="31"/>
      <c r="M233" s="146"/>
      <c r="T233" s="52"/>
      <c r="AT233" s="16" t="s">
        <v>219</v>
      </c>
      <c r="AU233" s="16" t="s">
        <v>81</v>
      </c>
    </row>
    <row r="234" spans="2:47" s="1" customFormat="1" ht="10.2">
      <c r="B234" s="31"/>
      <c r="D234" s="147" t="s">
        <v>221</v>
      </c>
      <c r="F234" s="148" t="s">
        <v>1802</v>
      </c>
      <c r="I234" s="145"/>
      <c r="L234" s="31"/>
      <c r="M234" s="146"/>
      <c r="T234" s="52"/>
      <c r="AT234" s="16" t="s">
        <v>221</v>
      </c>
      <c r="AU234" s="16" t="s">
        <v>81</v>
      </c>
    </row>
    <row r="235" spans="2:65" s="1" customFormat="1" ht="21.75" customHeight="1">
      <c r="B235" s="31"/>
      <c r="C235" s="130" t="s">
        <v>452</v>
      </c>
      <c r="D235" s="130" t="s">
        <v>212</v>
      </c>
      <c r="E235" s="131" t="s">
        <v>1803</v>
      </c>
      <c r="F235" s="132" t="s">
        <v>1804</v>
      </c>
      <c r="G235" s="133" t="s">
        <v>269</v>
      </c>
      <c r="H235" s="134">
        <v>8</v>
      </c>
      <c r="I235" s="135"/>
      <c r="J235" s="136">
        <f>ROUND(I235*H235,2)</f>
        <v>0</v>
      </c>
      <c r="K235" s="132" t="s">
        <v>216</v>
      </c>
      <c r="L235" s="31"/>
      <c r="M235" s="137" t="s">
        <v>19</v>
      </c>
      <c r="N235" s="138" t="s">
        <v>43</v>
      </c>
      <c r="P235" s="139">
        <f>O235*H235</f>
        <v>0</v>
      </c>
      <c r="Q235" s="139">
        <v>0</v>
      </c>
      <c r="R235" s="139">
        <f>Q235*H235</f>
        <v>0</v>
      </c>
      <c r="S235" s="139">
        <v>0</v>
      </c>
      <c r="T235" s="140">
        <f>S235*H235</f>
        <v>0</v>
      </c>
      <c r="AR235" s="141" t="s">
        <v>311</v>
      </c>
      <c r="AT235" s="141" t="s">
        <v>212</v>
      </c>
      <c r="AU235" s="141" t="s">
        <v>81</v>
      </c>
      <c r="AY235" s="16" t="s">
        <v>210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6" t="s">
        <v>79</v>
      </c>
      <c r="BK235" s="142">
        <f>ROUND(I235*H235,2)</f>
        <v>0</v>
      </c>
      <c r="BL235" s="16" t="s">
        <v>311</v>
      </c>
      <c r="BM235" s="141" t="s">
        <v>1805</v>
      </c>
    </row>
    <row r="236" spans="2:47" s="1" customFormat="1" ht="10.2">
      <c r="B236" s="31"/>
      <c r="D236" s="143" t="s">
        <v>219</v>
      </c>
      <c r="F236" s="144" t="s">
        <v>1806</v>
      </c>
      <c r="I236" s="145"/>
      <c r="L236" s="31"/>
      <c r="M236" s="146"/>
      <c r="T236" s="52"/>
      <c r="AT236" s="16" t="s">
        <v>219</v>
      </c>
      <c r="AU236" s="16" t="s">
        <v>81</v>
      </c>
    </row>
    <row r="237" spans="2:47" s="1" customFormat="1" ht="10.2">
      <c r="B237" s="31"/>
      <c r="D237" s="147" t="s">
        <v>221</v>
      </c>
      <c r="F237" s="148" t="s">
        <v>1807</v>
      </c>
      <c r="I237" s="145"/>
      <c r="L237" s="31"/>
      <c r="M237" s="146"/>
      <c r="T237" s="52"/>
      <c r="AT237" s="16" t="s">
        <v>221</v>
      </c>
      <c r="AU237" s="16" t="s">
        <v>81</v>
      </c>
    </row>
    <row r="238" spans="2:63" s="11" customFormat="1" ht="22.8" customHeight="1">
      <c r="B238" s="118"/>
      <c r="D238" s="119" t="s">
        <v>71</v>
      </c>
      <c r="E238" s="128" t="s">
        <v>1808</v>
      </c>
      <c r="F238" s="128" t="s">
        <v>1809</v>
      </c>
      <c r="I238" s="121"/>
      <c r="J238" s="129">
        <f>BK238</f>
        <v>0</v>
      </c>
      <c r="L238" s="118"/>
      <c r="M238" s="123"/>
      <c r="P238" s="124">
        <f>SUM(P239:P289)</f>
        <v>0</v>
      </c>
      <c r="R238" s="124">
        <f>SUM(R239:R289)</f>
        <v>0.03526</v>
      </c>
      <c r="T238" s="125">
        <f>SUM(T239:T289)</f>
        <v>0.00426</v>
      </c>
      <c r="AR238" s="119" t="s">
        <v>81</v>
      </c>
      <c r="AT238" s="126" t="s">
        <v>71</v>
      </c>
      <c r="AU238" s="126" t="s">
        <v>79</v>
      </c>
      <c r="AY238" s="119" t="s">
        <v>210</v>
      </c>
      <c r="BK238" s="127">
        <f>SUM(BK239:BK289)</f>
        <v>0</v>
      </c>
    </row>
    <row r="239" spans="2:65" s="1" customFormat="1" ht="24.15" customHeight="1">
      <c r="B239" s="31"/>
      <c r="C239" s="130" t="s">
        <v>457</v>
      </c>
      <c r="D239" s="130" t="s">
        <v>212</v>
      </c>
      <c r="E239" s="131" t="s">
        <v>1810</v>
      </c>
      <c r="F239" s="132" t="s">
        <v>1811</v>
      </c>
      <c r="G239" s="133" t="s">
        <v>269</v>
      </c>
      <c r="H239" s="134">
        <v>2</v>
      </c>
      <c r="I239" s="135"/>
      <c r="J239" s="136">
        <f>ROUND(I239*H239,2)</f>
        <v>0</v>
      </c>
      <c r="K239" s="132" t="s">
        <v>216</v>
      </c>
      <c r="L239" s="31"/>
      <c r="M239" s="137" t="s">
        <v>19</v>
      </c>
      <c r="N239" s="138" t="s">
        <v>43</v>
      </c>
      <c r="P239" s="139">
        <f>O239*H239</f>
        <v>0</v>
      </c>
      <c r="Q239" s="139">
        <v>0</v>
      </c>
      <c r="R239" s="139">
        <f>Q239*H239</f>
        <v>0</v>
      </c>
      <c r="S239" s="139">
        <v>0.00213</v>
      </c>
      <c r="T239" s="140">
        <f>S239*H239</f>
        <v>0.00426</v>
      </c>
      <c r="AR239" s="141" t="s">
        <v>311</v>
      </c>
      <c r="AT239" s="141" t="s">
        <v>212</v>
      </c>
      <c r="AU239" s="141" t="s">
        <v>81</v>
      </c>
      <c r="AY239" s="16" t="s">
        <v>210</v>
      </c>
      <c r="BE239" s="142">
        <f>IF(N239="základní",J239,0)</f>
        <v>0</v>
      </c>
      <c r="BF239" s="142">
        <f>IF(N239="snížená",J239,0)</f>
        <v>0</v>
      </c>
      <c r="BG239" s="142">
        <f>IF(N239="zákl. přenesená",J239,0)</f>
        <v>0</v>
      </c>
      <c r="BH239" s="142">
        <f>IF(N239="sníž. přenesená",J239,0)</f>
        <v>0</v>
      </c>
      <c r="BI239" s="142">
        <f>IF(N239="nulová",J239,0)</f>
        <v>0</v>
      </c>
      <c r="BJ239" s="16" t="s">
        <v>79</v>
      </c>
      <c r="BK239" s="142">
        <f>ROUND(I239*H239,2)</f>
        <v>0</v>
      </c>
      <c r="BL239" s="16" t="s">
        <v>311</v>
      </c>
      <c r="BM239" s="141" t="s">
        <v>1812</v>
      </c>
    </row>
    <row r="240" spans="2:47" s="1" customFormat="1" ht="19.2">
      <c r="B240" s="31"/>
      <c r="D240" s="143" t="s">
        <v>219</v>
      </c>
      <c r="F240" s="144" t="s">
        <v>1813</v>
      </c>
      <c r="I240" s="145"/>
      <c r="L240" s="31"/>
      <c r="M240" s="146"/>
      <c r="T240" s="52"/>
      <c r="AT240" s="16" t="s">
        <v>219</v>
      </c>
      <c r="AU240" s="16" t="s">
        <v>81</v>
      </c>
    </row>
    <row r="241" spans="2:47" s="1" customFormat="1" ht="10.2">
      <c r="B241" s="31"/>
      <c r="D241" s="147" t="s">
        <v>221</v>
      </c>
      <c r="F241" s="148" t="s">
        <v>1814</v>
      </c>
      <c r="I241" s="145"/>
      <c r="L241" s="31"/>
      <c r="M241" s="146"/>
      <c r="T241" s="52"/>
      <c r="AT241" s="16" t="s">
        <v>221</v>
      </c>
      <c r="AU241" s="16" t="s">
        <v>81</v>
      </c>
    </row>
    <row r="242" spans="2:65" s="1" customFormat="1" ht="24.15" customHeight="1">
      <c r="B242" s="31"/>
      <c r="C242" s="130" t="s">
        <v>466</v>
      </c>
      <c r="D242" s="130" t="s">
        <v>212</v>
      </c>
      <c r="E242" s="131" t="s">
        <v>1815</v>
      </c>
      <c r="F242" s="132" t="s">
        <v>1816</v>
      </c>
      <c r="G242" s="133" t="s">
        <v>269</v>
      </c>
      <c r="H242" s="134">
        <v>3</v>
      </c>
      <c r="I242" s="135"/>
      <c r="J242" s="136">
        <f>ROUND(I242*H242,2)</f>
        <v>0</v>
      </c>
      <c r="K242" s="132" t="s">
        <v>216</v>
      </c>
      <c r="L242" s="31"/>
      <c r="M242" s="137" t="s">
        <v>19</v>
      </c>
      <c r="N242" s="138" t="s">
        <v>43</v>
      </c>
      <c r="P242" s="139">
        <f>O242*H242</f>
        <v>0</v>
      </c>
      <c r="Q242" s="139">
        <v>0.00084</v>
      </c>
      <c r="R242" s="139">
        <f>Q242*H242</f>
        <v>0.00252</v>
      </c>
      <c r="S242" s="139">
        <v>0</v>
      </c>
      <c r="T242" s="140">
        <f>S242*H242</f>
        <v>0</v>
      </c>
      <c r="AR242" s="141" t="s">
        <v>311</v>
      </c>
      <c r="AT242" s="141" t="s">
        <v>212</v>
      </c>
      <c r="AU242" s="141" t="s">
        <v>81</v>
      </c>
      <c r="AY242" s="16" t="s">
        <v>210</v>
      </c>
      <c r="BE242" s="142">
        <f>IF(N242="základní",J242,0)</f>
        <v>0</v>
      </c>
      <c r="BF242" s="142">
        <f>IF(N242="snížená",J242,0)</f>
        <v>0</v>
      </c>
      <c r="BG242" s="142">
        <f>IF(N242="zákl. přenesená",J242,0)</f>
        <v>0</v>
      </c>
      <c r="BH242" s="142">
        <f>IF(N242="sníž. přenesená",J242,0)</f>
        <v>0</v>
      </c>
      <c r="BI242" s="142">
        <f>IF(N242="nulová",J242,0)</f>
        <v>0</v>
      </c>
      <c r="BJ242" s="16" t="s">
        <v>79</v>
      </c>
      <c r="BK242" s="142">
        <f>ROUND(I242*H242,2)</f>
        <v>0</v>
      </c>
      <c r="BL242" s="16" t="s">
        <v>311</v>
      </c>
      <c r="BM242" s="141" t="s">
        <v>1817</v>
      </c>
    </row>
    <row r="243" spans="2:47" s="1" customFormat="1" ht="19.2">
      <c r="B243" s="31"/>
      <c r="D243" s="143" t="s">
        <v>219</v>
      </c>
      <c r="F243" s="144" t="s">
        <v>1818</v>
      </c>
      <c r="I243" s="145"/>
      <c r="L243" s="31"/>
      <c r="M243" s="146"/>
      <c r="T243" s="52"/>
      <c r="AT243" s="16" t="s">
        <v>219</v>
      </c>
      <c r="AU243" s="16" t="s">
        <v>81</v>
      </c>
    </row>
    <row r="244" spans="2:47" s="1" customFormat="1" ht="10.2">
      <c r="B244" s="31"/>
      <c r="D244" s="147" t="s">
        <v>221</v>
      </c>
      <c r="F244" s="148" t="s">
        <v>1819</v>
      </c>
      <c r="I244" s="145"/>
      <c r="L244" s="31"/>
      <c r="M244" s="146"/>
      <c r="T244" s="52"/>
      <c r="AT244" s="16" t="s">
        <v>221</v>
      </c>
      <c r="AU244" s="16" t="s">
        <v>81</v>
      </c>
    </row>
    <row r="245" spans="2:65" s="1" customFormat="1" ht="24.15" customHeight="1">
      <c r="B245" s="31"/>
      <c r="C245" s="130" t="s">
        <v>469</v>
      </c>
      <c r="D245" s="130" t="s">
        <v>212</v>
      </c>
      <c r="E245" s="131" t="s">
        <v>1820</v>
      </c>
      <c r="F245" s="132" t="s">
        <v>1821</v>
      </c>
      <c r="G245" s="133" t="s">
        <v>269</v>
      </c>
      <c r="H245" s="134">
        <v>16.5</v>
      </c>
      <c r="I245" s="135"/>
      <c r="J245" s="136">
        <f>ROUND(I245*H245,2)</f>
        <v>0</v>
      </c>
      <c r="K245" s="132" t="s">
        <v>216</v>
      </c>
      <c r="L245" s="31"/>
      <c r="M245" s="137" t="s">
        <v>19</v>
      </c>
      <c r="N245" s="138" t="s">
        <v>43</v>
      </c>
      <c r="P245" s="139">
        <f>O245*H245</f>
        <v>0</v>
      </c>
      <c r="Q245" s="139">
        <v>0.00116</v>
      </c>
      <c r="R245" s="139">
        <f>Q245*H245</f>
        <v>0.01914</v>
      </c>
      <c r="S245" s="139">
        <v>0</v>
      </c>
      <c r="T245" s="140">
        <f>S245*H245</f>
        <v>0</v>
      </c>
      <c r="AR245" s="141" t="s">
        <v>311</v>
      </c>
      <c r="AT245" s="141" t="s">
        <v>212</v>
      </c>
      <c r="AU245" s="141" t="s">
        <v>81</v>
      </c>
      <c r="AY245" s="16" t="s">
        <v>210</v>
      </c>
      <c r="BE245" s="142">
        <f>IF(N245="základní",J245,0)</f>
        <v>0</v>
      </c>
      <c r="BF245" s="142">
        <f>IF(N245="snížená",J245,0)</f>
        <v>0</v>
      </c>
      <c r="BG245" s="142">
        <f>IF(N245="zákl. přenesená",J245,0)</f>
        <v>0</v>
      </c>
      <c r="BH245" s="142">
        <f>IF(N245="sníž. přenesená",J245,0)</f>
        <v>0</v>
      </c>
      <c r="BI245" s="142">
        <f>IF(N245="nulová",J245,0)</f>
        <v>0</v>
      </c>
      <c r="BJ245" s="16" t="s">
        <v>79</v>
      </c>
      <c r="BK245" s="142">
        <f>ROUND(I245*H245,2)</f>
        <v>0</v>
      </c>
      <c r="BL245" s="16" t="s">
        <v>311</v>
      </c>
      <c r="BM245" s="141" t="s">
        <v>1822</v>
      </c>
    </row>
    <row r="246" spans="2:47" s="1" customFormat="1" ht="19.2">
      <c r="B246" s="31"/>
      <c r="D246" s="143" t="s">
        <v>219</v>
      </c>
      <c r="F246" s="144" t="s">
        <v>1823</v>
      </c>
      <c r="I246" s="145"/>
      <c r="L246" s="31"/>
      <c r="M246" s="146"/>
      <c r="T246" s="52"/>
      <c r="AT246" s="16" t="s">
        <v>219</v>
      </c>
      <c r="AU246" s="16" t="s">
        <v>81</v>
      </c>
    </row>
    <row r="247" spans="2:47" s="1" customFormat="1" ht="10.2">
      <c r="B247" s="31"/>
      <c r="D247" s="147" t="s">
        <v>221</v>
      </c>
      <c r="F247" s="148" t="s">
        <v>1824</v>
      </c>
      <c r="I247" s="145"/>
      <c r="L247" s="31"/>
      <c r="M247" s="146"/>
      <c r="T247" s="52"/>
      <c r="AT247" s="16" t="s">
        <v>221</v>
      </c>
      <c r="AU247" s="16" t="s">
        <v>81</v>
      </c>
    </row>
    <row r="248" spans="2:65" s="1" customFormat="1" ht="24.15" customHeight="1">
      <c r="B248" s="31"/>
      <c r="C248" s="130" t="s">
        <v>477</v>
      </c>
      <c r="D248" s="130" t="s">
        <v>212</v>
      </c>
      <c r="E248" s="131" t="s">
        <v>1825</v>
      </c>
      <c r="F248" s="132" t="s">
        <v>1826</v>
      </c>
      <c r="G248" s="133" t="s">
        <v>269</v>
      </c>
      <c r="H248" s="134">
        <v>3</v>
      </c>
      <c r="I248" s="135"/>
      <c r="J248" s="136">
        <f>ROUND(I248*H248,2)</f>
        <v>0</v>
      </c>
      <c r="K248" s="132" t="s">
        <v>216</v>
      </c>
      <c r="L248" s="31"/>
      <c r="M248" s="137" t="s">
        <v>19</v>
      </c>
      <c r="N248" s="138" t="s">
        <v>43</v>
      </c>
      <c r="P248" s="139">
        <f>O248*H248</f>
        <v>0</v>
      </c>
      <c r="Q248" s="139">
        <v>0.00098</v>
      </c>
      <c r="R248" s="139">
        <f>Q248*H248</f>
        <v>0.00294</v>
      </c>
      <c r="S248" s="139">
        <v>0</v>
      </c>
      <c r="T248" s="140">
        <f>S248*H248</f>
        <v>0</v>
      </c>
      <c r="AR248" s="141" t="s">
        <v>311</v>
      </c>
      <c r="AT248" s="141" t="s">
        <v>212</v>
      </c>
      <c r="AU248" s="141" t="s">
        <v>81</v>
      </c>
      <c r="AY248" s="16" t="s">
        <v>210</v>
      </c>
      <c r="BE248" s="142">
        <f>IF(N248="základní",J248,0)</f>
        <v>0</v>
      </c>
      <c r="BF248" s="142">
        <f>IF(N248="snížená",J248,0)</f>
        <v>0</v>
      </c>
      <c r="BG248" s="142">
        <f>IF(N248="zákl. přenesená",J248,0)</f>
        <v>0</v>
      </c>
      <c r="BH248" s="142">
        <f>IF(N248="sníž. přenesená",J248,0)</f>
        <v>0</v>
      </c>
      <c r="BI248" s="142">
        <f>IF(N248="nulová",J248,0)</f>
        <v>0</v>
      </c>
      <c r="BJ248" s="16" t="s">
        <v>79</v>
      </c>
      <c r="BK248" s="142">
        <f>ROUND(I248*H248,2)</f>
        <v>0</v>
      </c>
      <c r="BL248" s="16" t="s">
        <v>311</v>
      </c>
      <c r="BM248" s="141" t="s">
        <v>1827</v>
      </c>
    </row>
    <row r="249" spans="2:47" s="1" customFormat="1" ht="19.2">
      <c r="B249" s="31"/>
      <c r="D249" s="143" t="s">
        <v>219</v>
      </c>
      <c r="F249" s="144" t="s">
        <v>1828</v>
      </c>
      <c r="I249" s="145"/>
      <c r="L249" s="31"/>
      <c r="M249" s="146"/>
      <c r="T249" s="52"/>
      <c r="AT249" s="16" t="s">
        <v>219</v>
      </c>
      <c r="AU249" s="16" t="s">
        <v>81</v>
      </c>
    </row>
    <row r="250" spans="2:47" s="1" customFormat="1" ht="10.2">
      <c r="B250" s="31"/>
      <c r="D250" s="147" t="s">
        <v>221</v>
      </c>
      <c r="F250" s="148" t="s">
        <v>1829</v>
      </c>
      <c r="I250" s="145"/>
      <c r="L250" s="31"/>
      <c r="M250" s="146"/>
      <c r="T250" s="52"/>
      <c r="AT250" s="16" t="s">
        <v>221</v>
      </c>
      <c r="AU250" s="16" t="s">
        <v>81</v>
      </c>
    </row>
    <row r="251" spans="2:65" s="1" customFormat="1" ht="37.8" customHeight="1">
      <c r="B251" s="31"/>
      <c r="C251" s="130" t="s">
        <v>491</v>
      </c>
      <c r="D251" s="130" t="s">
        <v>212</v>
      </c>
      <c r="E251" s="131" t="s">
        <v>1830</v>
      </c>
      <c r="F251" s="132" t="s">
        <v>1831</v>
      </c>
      <c r="G251" s="133" t="s">
        <v>269</v>
      </c>
      <c r="H251" s="134">
        <v>3</v>
      </c>
      <c r="I251" s="135"/>
      <c r="J251" s="136">
        <f>ROUND(I251*H251,2)</f>
        <v>0</v>
      </c>
      <c r="K251" s="132" t="s">
        <v>216</v>
      </c>
      <c r="L251" s="31"/>
      <c r="M251" s="137" t="s">
        <v>19</v>
      </c>
      <c r="N251" s="138" t="s">
        <v>43</v>
      </c>
      <c r="P251" s="139">
        <f>O251*H251</f>
        <v>0</v>
      </c>
      <c r="Q251" s="139">
        <v>7E-05</v>
      </c>
      <c r="R251" s="139">
        <f>Q251*H251</f>
        <v>0.00020999999999999998</v>
      </c>
      <c r="S251" s="139">
        <v>0</v>
      </c>
      <c r="T251" s="140">
        <f>S251*H251</f>
        <v>0</v>
      </c>
      <c r="AR251" s="141" t="s">
        <v>311</v>
      </c>
      <c r="AT251" s="141" t="s">
        <v>212</v>
      </c>
      <c r="AU251" s="141" t="s">
        <v>81</v>
      </c>
      <c r="AY251" s="16" t="s">
        <v>210</v>
      </c>
      <c r="BE251" s="142">
        <f>IF(N251="základní",J251,0)</f>
        <v>0</v>
      </c>
      <c r="BF251" s="142">
        <f>IF(N251="snížená",J251,0)</f>
        <v>0</v>
      </c>
      <c r="BG251" s="142">
        <f>IF(N251="zákl. přenesená",J251,0)</f>
        <v>0</v>
      </c>
      <c r="BH251" s="142">
        <f>IF(N251="sníž. přenesená",J251,0)</f>
        <v>0</v>
      </c>
      <c r="BI251" s="142">
        <f>IF(N251="nulová",J251,0)</f>
        <v>0</v>
      </c>
      <c r="BJ251" s="16" t="s">
        <v>79</v>
      </c>
      <c r="BK251" s="142">
        <f>ROUND(I251*H251,2)</f>
        <v>0</v>
      </c>
      <c r="BL251" s="16" t="s">
        <v>311</v>
      </c>
      <c r="BM251" s="141" t="s">
        <v>1832</v>
      </c>
    </row>
    <row r="252" spans="2:47" s="1" customFormat="1" ht="38.4">
      <c r="B252" s="31"/>
      <c r="D252" s="143" t="s">
        <v>219</v>
      </c>
      <c r="F252" s="144" t="s">
        <v>1833</v>
      </c>
      <c r="I252" s="145"/>
      <c r="L252" s="31"/>
      <c r="M252" s="146"/>
      <c r="T252" s="52"/>
      <c r="AT252" s="16" t="s">
        <v>219</v>
      </c>
      <c r="AU252" s="16" t="s">
        <v>81</v>
      </c>
    </row>
    <row r="253" spans="2:47" s="1" customFormat="1" ht="10.2">
      <c r="B253" s="31"/>
      <c r="D253" s="147" t="s">
        <v>221</v>
      </c>
      <c r="F253" s="148" t="s">
        <v>1834</v>
      </c>
      <c r="I253" s="145"/>
      <c r="L253" s="31"/>
      <c r="M253" s="146"/>
      <c r="T253" s="52"/>
      <c r="AT253" s="16" t="s">
        <v>221</v>
      </c>
      <c r="AU253" s="16" t="s">
        <v>81</v>
      </c>
    </row>
    <row r="254" spans="2:65" s="1" customFormat="1" ht="37.8" customHeight="1">
      <c r="B254" s="31"/>
      <c r="C254" s="130" t="s">
        <v>496</v>
      </c>
      <c r="D254" s="130" t="s">
        <v>212</v>
      </c>
      <c r="E254" s="131" t="s">
        <v>1835</v>
      </c>
      <c r="F254" s="132" t="s">
        <v>1836</v>
      </c>
      <c r="G254" s="133" t="s">
        <v>269</v>
      </c>
      <c r="H254" s="134">
        <v>16.5</v>
      </c>
      <c r="I254" s="135"/>
      <c r="J254" s="136">
        <f>ROUND(I254*H254,2)</f>
        <v>0</v>
      </c>
      <c r="K254" s="132" t="s">
        <v>216</v>
      </c>
      <c r="L254" s="31"/>
      <c r="M254" s="137" t="s">
        <v>19</v>
      </c>
      <c r="N254" s="138" t="s">
        <v>43</v>
      </c>
      <c r="P254" s="139">
        <f>O254*H254</f>
        <v>0</v>
      </c>
      <c r="Q254" s="139">
        <v>9E-05</v>
      </c>
      <c r="R254" s="139">
        <f>Q254*H254</f>
        <v>0.001485</v>
      </c>
      <c r="S254" s="139">
        <v>0</v>
      </c>
      <c r="T254" s="140">
        <f>S254*H254</f>
        <v>0</v>
      </c>
      <c r="AR254" s="141" t="s">
        <v>311</v>
      </c>
      <c r="AT254" s="141" t="s">
        <v>212</v>
      </c>
      <c r="AU254" s="141" t="s">
        <v>81</v>
      </c>
      <c r="AY254" s="16" t="s">
        <v>210</v>
      </c>
      <c r="BE254" s="142">
        <f>IF(N254="základní",J254,0)</f>
        <v>0</v>
      </c>
      <c r="BF254" s="142">
        <f>IF(N254="snížená",J254,0)</f>
        <v>0</v>
      </c>
      <c r="BG254" s="142">
        <f>IF(N254="zákl. přenesená",J254,0)</f>
        <v>0</v>
      </c>
      <c r="BH254" s="142">
        <f>IF(N254="sníž. přenesená",J254,0)</f>
        <v>0</v>
      </c>
      <c r="BI254" s="142">
        <f>IF(N254="nulová",J254,0)</f>
        <v>0</v>
      </c>
      <c r="BJ254" s="16" t="s">
        <v>79</v>
      </c>
      <c r="BK254" s="142">
        <f>ROUND(I254*H254,2)</f>
        <v>0</v>
      </c>
      <c r="BL254" s="16" t="s">
        <v>311</v>
      </c>
      <c r="BM254" s="141" t="s">
        <v>1837</v>
      </c>
    </row>
    <row r="255" spans="2:47" s="1" customFormat="1" ht="38.4">
      <c r="B255" s="31"/>
      <c r="D255" s="143" t="s">
        <v>219</v>
      </c>
      <c r="F255" s="144" t="s">
        <v>1838</v>
      </c>
      <c r="I255" s="145"/>
      <c r="L255" s="31"/>
      <c r="M255" s="146"/>
      <c r="T255" s="52"/>
      <c r="AT255" s="16" t="s">
        <v>219</v>
      </c>
      <c r="AU255" s="16" t="s">
        <v>81</v>
      </c>
    </row>
    <row r="256" spans="2:47" s="1" customFormat="1" ht="10.2">
      <c r="B256" s="31"/>
      <c r="D256" s="147" t="s">
        <v>221</v>
      </c>
      <c r="F256" s="148" t="s">
        <v>1839</v>
      </c>
      <c r="I256" s="145"/>
      <c r="L256" s="31"/>
      <c r="M256" s="146"/>
      <c r="T256" s="52"/>
      <c r="AT256" s="16" t="s">
        <v>221</v>
      </c>
      <c r="AU256" s="16" t="s">
        <v>81</v>
      </c>
    </row>
    <row r="257" spans="2:65" s="1" customFormat="1" ht="37.8" customHeight="1">
      <c r="B257" s="31"/>
      <c r="C257" s="130" t="s">
        <v>500</v>
      </c>
      <c r="D257" s="130" t="s">
        <v>212</v>
      </c>
      <c r="E257" s="131" t="s">
        <v>1840</v>
      </c>
      <c r="F257" s="132" t="s">
        <v>1841</v>
      </c>
      <c r="G257" s="133" t="s">
        <v>269</v>
      </c>
      <c r="H257" s="134">
        <v>3</v>
      </c>
      <c r="I257" s="135"/>
      <c r="J257" s="136">
        <f>ROUND(I257*H257,2)</f>
        <v>0</v>
      </c>
      <c r="K257" s="132" t="s">
        <v>216</v>
      </c>
      <c r="L257" s="31"/>
      <c r="M257" s="137" t="s">
        <v>19</v>
      </c>
      <c r="N257" s="138" t="s">
        <v>43</v>
      </c>
      <c r="P257" s="139">
        <f>O257*H257</f>
        <v>0</v>
      </c>
      <c r="Q257" s="139">
        <v>0.0002</v>
      </c>
      <c r="R257" s="139">
        <f>Q257*H257</f>
        <v>0.0006000000000000001</v>
      </c>
      <c r="S257" s="139">
        <v>0</v>
      </c>
      <c r="T257" s="140">
        <f>S257*H257</f>
        <v>0</v>
      </c>
      <c r="AR257" s="141" t="s">
        <v>311</v>
      </c>
      <c r="AT257" s="141" t="s">
        <v>212</v>
      </c>
      <c r="AU257" s="141" t="s">
        <v>81</v>
      </c>
      <c r="AY257" s="16" t="s">
        <v>210</v>
      </c>
      <c r="BE257" s="142">
        <f>IF(N257="základní",J257,0)</f>
        <v>0</v>
      </c>
      <c r="BF257" s="142">
        <f>IF(N257="snížená",J257,0)</f>
        <v>0</v>
      </c>
      <c r="BG257" s="142">
        <f>IF(N257="zákl. přenesená",J257,0)</f>
        <v>0</v>
      </c>
      <c r="BH257" s="142">
        <f>IF(N257="sníž. přenesená",J257,0)</f>
        <v>0</v>
      </c>
      <c r="BI257" s="142">
        <f>IF(N257="nulová",J257,0)</f>
        <v>0</v>
      </c>
      <c r="BJ257" s="16" t="s">
        <v>79</v>
      </c>
      <c r="BK257" s="142">
        <f>ROUND(I257*H257,2)</f>
        <v>0</v>
      </c>
      <c r="BL257" s="16" t="s">
        <v>311</v>
      </c>
      <c r="BM257" s="141" t="s">
        <v>1842</v>
      </c>
    </row>
    <row r="258" spans="2:47" s="1" customFormat="1" ht="38.4">
      <c r="B258" s="31"/>
      <c r="D258" s="143" t="s">
        <v>219</v>
      </c>
      <c r="F258" s="144" t="s">
        <v>1843</v>
      </c>
      <c r="I258" s="145"/>
      <c r="L258" s="31"/>
      <c r="M258" s="146"/>
      <c r="T258" s="52"/>
      <c r="AT258" s="16" t="s">
        <v>219</v>
      </c>
      <c r="AU258" s="16" t="s">
        <v>81</v>
      </c>
    </row>
    <row r="259" spans="2:47" s="1" customFormat="1" ht="10.2">
      <c r="B259" s="31"/>
      <c r="D259" s="147" t="s">
        <v>221</v>
      </c>
      <c r="F259" s="148" t="s">
        <v>1844</v>
      </c>
      <c r="I259" s="145"/>
      <c r="L259" s="31"/>
      <c r="M259" s="146"/>
      <c r="T259" s="52"/>
      <c r="AT259" s="16" t="s">
        <v>221</v>
      </c>
      <c r="AU259" s="16" t="s">
        <v>81</v>
      </c>
    </row>
    <row r="260" spans="2:65" s="1" customFormat="1" ht="24.15" customHeight="1">
      <c r="B260" s="31"/>
      <c r="C260" s="130" t="s">
        <v>504</v>
      </c>
      <c r="D260" s="130" t="s">
        <v>212</v>
      </c>
      <c r="E260" s="131" t="s">
        <v>1845</v>
      </c>
      <c r="F260" s="132" t="s">
        <v>1846</v>
      </c>
      <c r="G260" s="133" t="s">
        <v>297</v>
      </c>
      <c r="H260" s="134">
        <v>2</v>
      </c>
      <c r="I260" s="135"/>
      <c r="J260" s="136">
        <f>ROUND(I260*H260,2)</f>
        <v>0</v>
      </c>
      <c r="K260" s="132" t="s">
        <v>216</v>
      </c>
      <c r="L260" s="31"/>
      <c r="M260" s="137" t="s">
        <v>19</v>
      </c>
      <c r="N260" s="138" t="s">
        <v>43</v>
      </c>
      <c r="P260" s="139">
        <f>O260*H260</f>
        <v>0</v>
      </c>
      <c r="Q260" s="139">
        <v>0</v>
      </c>
      <c r="R260" s="139">
        <f>Q260*H260</f>
        <v>0</v>
      </c>
      <c r="S260" s="139">
        <v>0</v>
      </c>
      <c r="T260" s="140">
        <f>S260*H260</f>
        <v>0</v>
      </c>
      <c r="AR260" s="141" t="s">
        <v>311</v>
      </c>
      <c r="AT260" s="141" t="s">
        <v>212</v>
      </c>
      <c r="AU260" s="141" t="s">
        <v>81</v>
      </c>
      <c r="AY260" s="16" t="s">
        <v>210</v>
      </c>
      <c r="BE260" s="142">
        <f>IF(N260="základní",J260,0)</f>
        <v>0</v>
      </c>
      <c r="BF260" s="142">
        <f>IF(N260="snížená",J260,0)</f>
        <v>0</v>
      </c>
      <c r="BG260" s="142">
        <f>IF(N260="zákl. přenesená",J260,0)</f>
        <v>0</v>
      </c>
      <c r="BH260" s="142">
        <f>IF(N260="sníž. přenesená",J260,0)</f>
        <v>0</v>
      </c>
      <c r="BI260" s="142">
        <f>IF(N260="nulová",J260,0)</f>
        <v>0</v>
      </c>
      <c r="BJ260" s="16" t="s">
        <v>79</v>
      </c>
      <c r="BK260" s="142">
        <f>ROUND(I260*H260,2)</f>
        <v>0</v>
      </c>
      <c r="BL260" s="16" t="s">
        <v>311</v>
      </c>
      <c r="BM260" s="141" t="s">
        <v>1847</v>
      </c>
    </row>
    <row r="261" spans="2:47" s="1" customFormat="1" ht="19.2">
      <c r="B261" s="31"/>
      <c r="D261" s="143" t="s">
        <v>219</v>
      </c>
      <c r="F261" s="144" t="s">
        <v>1848</v>
      </c>
      <c r="I261" s="145"/>
      <c r="L261" s="31"/>
      <c r="M261" s="146"/>
      <c r="T261" s="52"/>
      <c r="AT261" s="16" t="s">
        <v>219</v>
      </c>
      <c r="AU261" s="16" t="s">
        <v>81</v>
      </c>
    </row>
    <row r="262" spans="2:47" s="1" customFormat="1" ht="10.2">
      <c r="B262" s="31"/>
      <c r="D262" s="147" t="s">
        <v>221</v>
      </c>
      <c r="F262" s="148" t="s">
        <v>1849</v>
      </c>
      <c r="I262" s="145"/>
      <c r="L262" s="31"/>
      <c r="M262" s="146"/>
      <c r="T262" s="52"/>
      <c r="AT262" s="16" t="s">
        <v>221</v>
      </c>
      <c r="AU262" s="16" t="s">
        <v>81</v>
      </c>
    </row>
    <row r="263" spans="2:65" s="1" customFormat="1" ht="21.75" customHeight="1">
      <c r="B263" s="31"/>
      <c r="C263" s="130" t="s">
        <v>510</v>
      </c>
      <c r="D263" s="130" t="s">
        <v>212</v>
      </c>
      <c r="E263" s="131" t="s">
        <v>1850</v>
      </c>
      <c r="F263" s="132" t="s">
        <v>1851</v>
      </c>
      <c r="G263" s="133" t="s">
        <v>297</v>
      </c>
      <c r="H263" s="134">
        <v>6</v>
      </c>
      <c r="I263" s="135"/>
      <c r="J263" s="136">
        <f>ROUND(I263*H263,2)</f>
        <v>0</v>
      </c>
      <c r="K263" s="132" t="s">
        <v>216</v>
      </c>
      <c r="L263" s="31"/>
      <c r="M263" s="137" t="s">
        <v>19</v>
      </c>
      <c r="N263" s="138" t="s">
        <v>43</v>
      </c>
      <c r="P263" s="139">
        <f>O263*H263</f>
        <v>0</v>
      </c>
      <c r="Q263" s="139">
        <v>0.00017</v>
      </c>
      <c r="R263" s="139">
        <f>Q263*H263</f>
        <v>0.00102</v>
      </c>
      <c r="S263" s="139">
        <v>0</v>
      </c>
      <c r="T263" s="140">
        <f>S263*H263</f>
        <v>0</v>
      </c>
      <c r="AR263" s="141" t="s">
        <v>311</v>
      </c>
      <c r="AT263" s="141" t="s">
        <v>212</v>
      </c>
      <c r="AU263" s="141" t="s">
        <v>81</v>
      </c>
      <c r="AY263" s="16" t="s">
        <v>210</v>
      </c>
      <c r="BE263" s="142">
        <f>IF(N263="základní",J263,0)</f>
        <v>0</v>
      </c>
      <c r="BF263" s="142">
        <f>IF(N263="snížená",J263,0)</f>
        <v>0</v>
      </c>
      <c r="BG263" s="142">
        <f>IF(N263="zákl. přenesená",J263,0)</f>
        <v>0</v>
      </c>
      <c r="BH263" s="142">
        <f>IF(N263="sníž. přenesená",J263,0)</f>
        <v>0</v>
      </c>
      <c r="BI263" s="142">
        <f>IF(N263="nulová",J263,0)</f>
        <v>0</v>
      </c>
      <c r="BJ263" s="16" t="s">
        <v>79</v>
      </c>
      <c r="BK263" s="142">
        <f>ROUND(I263*H263,2)</f>
        <v>0</v>
      </c>
      <c r="BL263" s="16" t="s">
        <v>311</v>
      </c>
      <c r="BM263" s="141" t="s">
        <v>1852</v>
      </c>
    </row>
    <row r="264" spans="2:47" s="1" customFormat="1" ht="19.2">
      <c r="B264" s="31"/>
      <c r="D264" s="143" t="s">
        <v>219</v>
      </c>
      <c r="F264" s="144" t="s">
        <v>1853</v>
      </c>
      <c r="I264" s="145"/>
      <c r="L264" s="31"/>
      <c r="M264" s="146"/>
      <c r="T264" s="52"/>
      <c r="AT264" s="16" t="s">
        <v>219</v>
      </c>
      <c r="AU264" s="16" t="s">
        <v>81</v>
      </c>
    </row>
    <row r="265" spans="2:47" s="1" customFormat="1" ht="10.2">
      <c r="B265" s="31"/>
      <c r="D265" s="147" t="s">
        <v>221</v>
      </c>
      <c r="F265" s="148" t="s">
        <v>1854</v>
      </c>
      <c r="I265" s="145"/>
      <c r="L265" s="31"/>
      <c r="M265" s="146"/>
      <c r="T265" s="52"/>
      <c r="AT265" s="16" t="s">
        <v>221</v>
      </c>
      <c r="AU265" s="16" t="s">
        <v>81</v>
      </c>
    </row>
    <row r="266" spans="2:65" s="1" customFormat="1" ht="16.5" customHeight="1">
      <c r="B266" s="31"/>
      <c r="C266" s="130" t="s">
        <v>516</v>
      </c>
      <c r="D266" s="130" t="s">
        <v>212</v>
      </c>
      <c r="E266" s="131" t="s">
        <v>1855</v>
      </c>
      <c r="F266" s="132" t="s">
        <v>1856</v>
      </c>
      <c r="G266" s="133" t="s">
        <v>297</v>
      </c>
      <c r="H266" s="134">
        <v>2</v>
      </c>
      <c r="I266" s="135"/>
      <c r="J266" s="136">
        <f>ROUND(I266*H266,2)</f>
        <v>0</v>
      </c>
      <c r="K266" s="132" t="s">
        <v>216</v>
      </c>
      <c r="L266" s="31"/>
      <c r="M266" s="137" t="s">
        <v>19</v>
      </c>
      <c r="N266" s="138" t="s">
        <v>43</v>
      </c>
      <c r="P266" s="139">
        <f>O266*H266</f>
        <v>0</v>
      </c>
      <c r="Q266" s="139">
        <v>0.00057</v>
      </c>
      <c r="R266" s="139">
        <f>Q266*H266</f>
        <v>0.00114</v>
      </c>
      <c r="S266" s="139">
        <v>0</v>
      </c>
      <c r="T266" s="140">
        <f>S266*H266</f>
        <v>0</v>
      </c>
      <c r="AR266" s="141" t="s">
        <v>311</v>
      </c>
      <c r="AT266" s="141" t="s">
        <v>212</v>
      </c>
      <c r="AU266" s="141" t="s">
        <v>81</v>
      </c>
      <c r="AY266" s="16" t="s">
        <v>210</v>
      </c>
      <c r="BE266" s="142">
        <f>IF(N266="základní",J266,0)</f>
        <v>0</v>
      </c>
      <c r="BF266" s="142">
        <f>IF(N266="snížená",J266,0)</f>
        <v>0</v>
      </c>
      <c r="BG266" s="142">
        <f>IF(N266="zákl. přenesená",J266,0)</f>
        <v>0</v>
      </c>
      <c r="BH266" s="142">
        <f>IF(N266="sníž. přenesená",J266,0)</f>
        <v>0</v>
      </c>
      <c r="BI266" s="142">
        <f>IF(N266="nulová",J266,0)</f>
        <v>0</v>
      </c>
      <c r="BJ266" s="16" t="s">
        <v>79</v>
      </c>
      <c r="BK266" s="142">
        <f>ROUND(I266*H266,2)</f>
        <v>0</v>
      </c>
      <c r="BL266" s="16" t="s">
        <v>311</v>
      </c>
      <c r="BM266" s="141" t="s">
        <v>1857</v>
      </c>
    </row>
    <row r="267" spans="2:47" s="1" customFormat="1" ht="10.2">
      <c r="B267" s="31"/>
      <c r="D267" s="143" t="s">
        <v>219</v>
      </c>
      <c r="F267" s="144" t="s">
        <v>1858</v>
      </c>
      <c r="I267" s="145"/>
      <c r="L267" s="31"/>
      <c r="M267" s="146"/>
      <c r="T267" s="52"/>
      <c r="AT267" s="16" t="s">
        <v>219</v>
      </c>
      <c r="AU267" s="16" t="s">
        <v>81</v>
      </c>
    </row>
    <row r="268" spans="2:47" s="1" customFormat="1" ht="10.2">
      <c r="B268" s="31"/>
      <c r="D268" s="147" t="s">
        <v>221</v>
      </c>
      <c r="F268" s="148" t="s">
        <v>1859</v>
      </c>
      <c r="I268" s="145"/>
      <c r="L268" s="31"/>
      <c r="M268" s="146"/>
      <c r="T268" s="52"/>
      <c r="AT268" s="16" t="s">
        <v>221</v>
      </c>
      <c r="AU268" s="16" t="s">
        <v>81</v>
      </c>
    </row>
    <row r="269" spans="2:65" s="1" customFormat="1" ht="16.5" customHeight="1">
      <c r="B269" s="31"/>
      <c r="C269" s="130" t="s">
        <v>521</v>
      </c>
      <c r="D269" s="130" t="s">
        <v>212</v>
      </c>
      <c r="E269" s="131" t="s">
        <v>1860</v>
      </c>
      <c r="F269" s="132" t="s">
        <v>1861</v>
      </c>
      <c r="G269" s="133" t="s">
        <v>297</v>
      </c>
      <c r="H269" s="134">
        <v>2</v>
      </c>
      <c r="I269" s="135"/>
      <c r="J269" s="136">
        <f>ROUND(I269*H269,2)</f>
        <v>0</v>
      </c>
      <c r="K269" s="132" t="s">
        <v>216</v>
      </c>
      <c r="L269" s="31"/>
      <c r="M269" s="137" t="s">
        <v>19</v>
      </c>
      <c r="N269" s="138" t="s">
        <v>43</v>
      </c>
      <c r="P269" s="139">
        <f>O269*H269</f>
        <v>0</v>
      </c>
      <c r="Q269" s="139">
        <v>0.00072</v>
      </c>
      <c r="R269" s="139">
        <f>Q269*H269</f>
        <v>0.00144</v>
      </c>
      <c r="S269" s="139">
        <v>0</v>
      </c>
      <c r="T269" s="140">
        <f>S269*H269</f>
        <v>0</v>
      </c>
      <c r="AR269" s="141" t="s">
        <v>311</v>
      </c>
      <c r="AT269" s="141" t="s">
        <v>212</v>
      </c>
      <c r="AU269" s="141" t="s">
        <v>81</v>
      </c>
      <c r="AY269" s="16" t="s">
        <v>210</v>
      </c>
      <c r="BE269" s="142">
        <f>IF(N269="základní",J269,0)</f>
        <v>0</v>
      </c>
      <c r="BF269" s="142">
        <f>IF(N269="snížená",J269,0)</f>
        <v>0</v>
      </c>
      <c r="BG269" s="142">
        <f>IF(N269="zákl. přenesená",J269,0)</f>
        <v>0</v>
      </c>
      <c r="BH269" s="142">
        <f>IF(N269="sníž. přenesená",J269,0)</f>
        <v>0</v>
      </c>
      <c r="BI269" s="142">
        <f>IF(N269="nulová",J269,0)</f>
        <v>0</v>
      </c>
      <c r="BJ269" s="16" t="s">
        <v>79</v>
      </c>
      <c r="BK269" s="142">
        <f>ROUND(I269*H269,2)</f>
        <v>0</v>
      </c>
      <c r="BL269" s="16" t="s">
        <v>311</v>
      </c>
      <c r="BM269" s="141" t="s">
        <v>1862</v>
      </c>
    </row>
    <row r="270" spans="2:47" s="1" customFormat="1" ht="10.2">
      <c r="B270" s="31"/>
      <c r="D270" s="143" t="s">
        <v>219</v>
      </c>
      <c r="F270" s="144" t="s">
        <v>1863</v>
      </c>
      <c r="I270" s="145"/>
      <c r="L270" s="31"/>
      <c r="M270" s="146"/>
      <c r="T270" s="52"/>
      <c r="AT270" s="16" t="s">
        <v>219</v>
      </c>
      <c r="AU270" s="16" t="s">
        <v>81</v>
      </c>
    </row>
    <row r="271" spans="2:47" s="1" customFormat="1" ht="10.2">
      <c r="B271" s="31"/>
      <c r="D271" s="147" t="s">
        <v>221</v>
      </c>
      <c r="F271" s="148" t="s">
        <v>1864</v>
      </c>
      <c r="I271" s="145"/>
      <c r="L271" s="31"/>
      <c r="M271" s="146"/>
      <c r="T271" s="52"/>
      <c r="AT271" s="16" t="s">
        <v>221</v>
      </c>
      <c r="AU271" s="16" t="s">
        <v>81</v>
      </c>
    </row>
    <row r="272" spans="2:65" s="1" customFormat="1" ht="16.5" customHeight="1">
      <c r="B272" s="31"/>
      <c r="C272" s="130" t="s">
        <v>529</v>
      </c>
      <c r="D272" s="130" t="s">
        <v>212</v>
      </c>
      <c r="E272" s="131" t="s">
        <v>1865</v>
      </c>
      <c r="F272" s="132" t="s">
        <v>1866</v>
      </c>
      <c r="G272" s="133" t="s">
        <v>297</v>
      </c>
      <c r="H272" s="134">
        <v>2</v>
      </c>
      <c r="I272" s="135"/>
      <c r="J272" s="136">
        <f>ROUND(I272*H272,2)</f>
        <v>0</v>
      </c>
      <c r="K272" s="132" t="s">
        <v>216</v>
      </c>
      <c r="L272" s="31"/>
      <c r="M272" s="137" t="s">
        <v>19</v>
      </c>
      <c r="N272" s="138" t="s">
        <v>43</v>
      </c>
      <c r="P272" s="139">
        <f>O272*H272</f>
        <v>0</v>
      </c>
      <c r="Q272" s="139">
        <v>0.00072</v>
      </c>
      <c r="R272" s="139">
        <f>Q272*H272</f>
        <v>0.00144</v>
      </c>
      <c r="S272" s="139">
        <v>0</v>
      </c>
      <c r="T272" s="140">
        <f>S272*H272</f>
        <v>0</v>
      </c>
      <c r="AR272" s="141" t="s">
        <v>311</v>
      </c>
      <c r="AT272" s="141" t="s">
        <v>212</v>
      </c>
      <c r="AU272" s="141" t="s">
        <v>81</v>
      </c>
      <c r="AY272" s="16" t="s">
        <v>210</v>
      </c>
      <c r="BE272" s="142">
        <f>IF(N272="základní",J272,0)</f>
        <v>0</v>
      </c>
      <c r="BF272" s="142">
        <f>IF(N272="snížená",J272,0)</f>
        <v>0</v>
      </c>
      <c r="BG272" s="142">
        <f>IF(N272="zákl. přenesená",J272,0)</f>
        <v>0</v>
      </c>
      <c r="BH272" s="142">
        <f>IF(N272="sníž. přenesená",J272,0)</f>
        <v>0</v>
      </c>
      <c r="BI272" s="142">
        <f>IF(N272="nulová",J272,0)</f>
        <v>0</v>
      </c>
      <c r="BJ272" s="16" t="s">
        <v>79</v>
      </c>
      <c r="BK272" s="142">
        <f>ROUND(I272*H272,2)</f>
        <v>0</v>
      </c>
      <c r="BL272" s="16" t="s">
        <v>311</v>
      </c>
      <c r="BM272" s="141" t="s">
        <v>1867</v>
      </c>
    </row>
    <row r="273" spans="2:47" s="1" customFormat="1" ht="19.2">
      <c r="B273" s="31"/>
      <c r="D273" s="143" t="s">
        <v>219</v>
      </c>
      <c r="F273" s="144" t="s">
        <v>1868</v>
      </c>
      <c r="I273" s="145"/>
      <c r="L273" s="31"/>
      <c r="M273" s="146"/>
      <c r="T273" s="52"/>
      <c r="AT273" s="16" t="s">
        <v>219</v>
      </c>
      <c r="AU273" s="16" t="s">
        <v>81</v>
      </c>
    </row>
    <row r="274" spans="2:47" s="1" customFormat="1" ht="10.2">
      <c r="B274" s="31"/>
      <c r="D274" s="147" t="s">
        <v>221</v>
      </c>
      <c r="F274" s="148" t="s">
        <v>1869</v>
      </c>
      <c r="I274" s="145"/>
      <c r="L274" s="31"/>
      <c r="M274" s="146"/>
      <c r="T274" s="52"/>
      <c r="AT274" s="16" t="s">
        <v>221</v>
      </c>
      <c r="AU274" s="16" t="s">
        <v>81</v>
      </c>
    </row>
    <row r="275" spans="2:65" s="1" customFormat="1" ht="16.5" customHeight="1">
      <c r="B275" s="31"/>
      <c r="C275" s="130" t="s">
        <v>536</v>
      </c>
      <c r="D275" s="130" t="s">
        <v>212</v>
      </c>
      <c r="E275" s="131" t="s">
        <v>1870</v>
      </c>
      <c r="F275" s="132" t="s">
        <v>1871</v>
      </c>
      <c r="G275" s="133" t="s">
        <v>297</v>
      </c>
      <c r="H275" s="134">
        <v>1</v>
      </c>
      <c r="I275" s="135"/>
      <c r="J275" s="136">
        <f>ROUND(I275*H275,2)</f>
        <v>0</v>
      </c>
      <c r="K275" s="132" t="s">
        <v>216</v>
      </c>
      <c r="L275" s="31"/>
      <c r="M275" s="137" t="s">
        <v>19</v>
      </c>
      <c r="N275" s="138" t="s">
        <v>43</v>
      </c>
      <c r="P275" s="139">
        <f>O275*H275</f>
        <v>0</v>
      </c>
      <c r="Q275" s="139">
        <v>0.00041</v>
      </c>
      <c r="R275" s="139">
        <f>Q275*H275</f>
        <v>0.00041</v>
      </c>
      <c r="S275" s="139">
        <v>0</v>
      </c>
      <c r="T275" s="140">
        <f>S275*H275</f>
        <v>0</v>
      </c>
      <c r="AR275" s="141" t="s">
        <v>311</v>
      </c>
      <c r="AT275" s="141" t="s">
        <v>212</v>
      </c>
      <c r="AU275" s="141" t="s">
        <v>81</v>
      </c>
      <c r="AY275" s="16" t="s">
        <v>210</v>
      </c>
      <c r="BE275" s="142">
        <f>IF(N275="základní",J275,0)</f>
        <v>0</v>
      </c>
      <c r="BF275" s="142">
        <f>IF(N275="snížená",J275,0)</f>
        <v>0</v>
      </c>
      <c r="BG275" s="142">
        <f>IF(N275="zákl. přenesená",J275,0)</f>
        <v>0</v>
      </c>
      <c r="BH275" s="142">
        <f>IF(N275="sníž. přenesená",J275,0)</f>
        <v>0</v>
      </c>
      <c r="BI275" s="142">
        <f>IF(N275="nulová",J275,0)</f>
        <v>0</v>
      </c>
      <c r="BJ275" s="16" t="s">
        <v>79</v>
      </c>
      <c r="BK275" s="142">
        <f>ROUND(I275*H275,2)</f>
        <v>0</v>
      </c>
      <c r="BL275" s="16" t="s">
        <v>311</v>
      </c>
      <c r="BM275" s="141" t="s">
        <v>1872</v>
      </c>
    </row>
    <row r="276" spans="2:47" s="1" customFormat="1" ht="10.2">
      <c r="B276" s="31"/>
      <c r="D276" s="143" t="s">
        <v>219</v>
      </c>
      <c r="F276" s="144" t="s">
        <v>1873</v>
      </c>
      <c r="I276" s="145"/>
      <c r="L276" s="31"/>
      <c r="M276" s="146"/>
      <c r="T276" s="52"/>
      <c r="AT276" s="16" t="s">
        <v>219</v>
      </c>
      <c r="AU276" s="16" t="s">
        <v>81</v>
      </c>
    </row>
    <row r="277" spans="2:47" s="1" customFormat="1" ht="10.2">
      <c r="B277" s="31"/>
      <c r="D277" s="147" t="s">
        <v>221</v>
      </c>
      <c r="F277" s="148" t="s">
        <v>1874</v>
      </c>
      <c r="I277" s="145"/>
      <c r="L277" s="31"/>
      <c r="M277" s="146"/>
      <c r="T277" s="52"/>
      <c r="AT277" s="16" t="s">
        <v>221</v>
      </c>
      <c r="AU277" s="16" t="s">
        <v>81</v>
      </c>
    </row>
    <row r="278" spans="2:65" s="1" customFormat="1" ht="16.5" customHeight="1">
      <c r="B278" s="31"/>
      <c r="C278" s="130" t="s">
        <v>541</v>
      </c>
      <c r="D278" s="130" t="s">
        <v>212</v>
      </c>
      <c r="E278" s="131" t="s">
        <v>1875</v>
      </c>
      <c r="F278" s="132" t="s">
        <v>1876</v>
      </c>
      <c r="G278" s="133" t="s">
        <v>297</v>
      </c>
      <c r="H278" s="134">
        <v>1</v>
      </c>
      <c r="I278" s="135"/>
      <c r="J278" s="136">
        <f>ROUND(I278*H278,2)</f>
        <v>0</v>
      </c>
      <c r="K278" s="132" t="s">
        <v>216</v>
      </c>
      <c r="L278" s="31"/>
      <c r="M278" s="137" t="s">
        <v>19</v>
      </c>
      <c r="N278" s="138" t="s">
        <v>43</v>
      </c>
      <c r="P278" s="139">
        <f>O278*H278</f>
        <v>0</v>
      </c>
      <c r="Q278" s="139">
        <v>0.00077</v>
      </c>
      <c r="R278" s="139">
        <f>Q278*H278</f>
        <v>0.00077</v>
      </c>
      <c r="S278" s="139">
        <v>0</v>
      </c>
      <c r="T278" s="140">
        <f>S278*H278</f>
        <v>0</v>
      </c>
      <c r="AR278" s="141" t="s">
        <v>311</v>
      </c>
      <c r="AT278" s="141" t="s">
        <v>212</v>
      </c>
      <c r="AU278" s="141" t="s">
        <v>81</v>
      </c>
      <c r="AY278" s="16" t="s">
        <v>210</v>
      </c>
      <c r="BE278" s="142">
        <f>IF(N278="základní",J278,0)</f>
        <v>0</v>
      </c>
      <c r="BF278" s="142">
        <f>IF(N278="snížená",J278,0)</f>
        <v>0</v>
      </c>
      <c r="BG278" s="142">
        <f>IF(N278="zákl. přenesená",J278,0)</f>
        <v>0</v>
      </c>
      <c r="BH278" s="142">
        <f>IF(N278="sníž. přenesená",J278,0)</f>
        <v>0</v>
      </c>
      <c r="BI278" s="142">
        <f>IF(N278="nulová",J278,0)</f>
        <v>0</v>
      </c>
      <c r="BJ278" s="16" t="s">
        <v>79</v>
      </c>
      <c r="BK278" s="142">
        <f>ROUND(I278*H278,2)</f>
        <v>0</v>
      </c>
      <c r="BL278" s="16" t="s">
        <v>311</v>
      </c>
      <c r="BM278" s="141" t="s">
        <v>1877</v>
      </c>
    </row>
    <row r="279" spans="2:47" s="1" customFormat="1" ht="10.2">
      <c r="B279" s="31"/>
      <c r="D279" s="143" t="s">
        <v>219</v>
      </c>
      <c r="F279" s="144" t="s">
        <v>1878</v>
      </c>
      <c r="I279" s="145"/>
      <c r="L279" s="31"/>
      <c r="M279" s="146"/>
      <c r="T279" s="52"/>
      <c r="AT279" s="16" t="s">
        <v>219</v>
      </c>
      <c r="AU279" s="16" t="s">
        <v>81</v>
      </c>
    </row>
    <row r="280" spans="2:47" s="1" customFormat="1" ht="10.2">
      <c r="B280" s="31"/>
      <c r="D280" s="147" t="s">
        <v>221</v>
      </c>
      <c r="F280" s="148" t="s">
        <v>1879</v>
      </c>
      <c r="I280" s="145"/>
      <c r="L280" s="31"/>
      <c r="M280" s="146"/>
      <c r="T280" s="52"/>
      <c r="AT280" s="16" t="s">
        <v>221</v>
      </c>
      <c r="AU280" s="16" t="s">
        <v>81</v>
      </c>
    </row>
    <row r="281" spans="2:65" s="1" customFormat="1" ht="33" customHeight="1">
      <c r="B281" s="31"/>
      <c r="C281" s="130" t="s">
        <v>548</v>
      </c>
      <c r="D281" s="130" t="s">
        <v>212</v>
      </c>
      <c r="E281" s="131" t="s">
        <v>1880</v>
      </c>
      <c r="F281" s="132" t="s">
        <v>1881</v>
      </c>
      <c r="G281" s="133" t="s">
        <v>297</v>
      </c>
      <c r="H281" s="134">
        <v>1</v>
      </c>
      <c r="I281" s="135"/>
      <c r="J281" s="136">
        <f>ROUND(I281*H281,2)</f>
        <v>0</v>
      </c>
      <c r="K281" s="132" t="s">
        <v>216</v>
      </c>
      <c r="L281" s="31"/>
      <c r="M281" s="137" t="s">
        <v>19</v>
      </c>
      <c r="N281" s="138" t="s">
        <v>43</v>
      </c>
      <c r="P281" s="139">
        <f>O281*H281</f>
        <v>0</v>
      </c>
      <c r="Q281" s="139">
        <v>0.00147</v>
      </c>
      <c r="R281" s="139">
        <f>Q281*H281</f>
        <v>0.00147</v>
      </c>
      <c r="S281" s="139">
        <v>0</v>
      </c>
      <c r="T281" s="140">
        <f>S281*H281</f>
        <v>0</v>
      </c>
      <c r="AR281" s="141" t="s">
        <v>311</v>
      </c>
      <c r="AT281" s="141" t="s">
        <v>212</v>
      </c>
      <c r="AU281" s="141" t="s">
        <v>81</v>
      </c>
      <c r="AY281" s="16" t="s">
        <v>210</v>
      </c>
      <c r="BE281" s="142">
        <f>IF(N281="základní",J281,0)</f>
        <v>0</v>
      </c>
      <c r="BF281" s="142">
        <f>IF(N281="snížená",J281,0)</f>
        <v>0</v>
      </c>
      <c r="BG281" s="142">
        <f>IF(N281="zákl. přenesená",J281,0)</f>
        <v>0</v>
      </c>
      <c r="BH281" s="142">
        <f>IF(N281="sníž. přenesená",J281,0)</f>
        <v>0</v>
      </c>
      <c r="BI281" s="142">
        <f>IF(N281="nulová",J281,0)</f>
        <v>0</v>
      </c>
      <c r="BJ281" s="16" t="s">
        <v>79</v>
      </c>
      <c r="BK281" s="142">
        <f>ROUND(I281*H281,2)</f>
        <v>0</v>
      </c>
      <c r="BL281" s="16" t="s">
        <v>311</v>
      </c>
      <c r="BM281" s="141" t="s">
        <v>1882</v>
      </c>
    </row>
    <row r="282" spans="2:47" s="1" customFormat="1" ht="19.2">
      <c r="B282" s="31"/>
      <c r="D282" s="143" t="s">
        <v>219</v>
      </c>
      <c r="F282" s="144" t="s">
        <v>1883</v>
      </c>
      <c r="I282" s="145"/>
      <c r="L282" s="31"/>
      <c r="M282" s="146"/>
      <c r="T282" s="52"/>
      <c r="AT282" s="16" t="s">
        <v>219</v>
      </c>
      <c r="AU282" s="16" t="s">
        <v>81</v>
      </c>
    </row>
    <row r="283" spans="2:47" s="1" customFormat="1" ht="10.2">
      <c r="B283" s="31"/>
      <c r="D283" s="147" t="s">
        <v>221</v>
      </c>
      <c r="F283" s="148" t="s">
        <v>1884</v>
      </c>
      <c r="I283" s="145"/>
      <c r="L283" s="31"/>
      <c r="M283" s="146"/>
      <c r="T283" s="52"/>
      <c r="AT283" s="16" t="s">
        <v>221</v>
      </c>
      <c r="AU283" s="16" t="s">
        <v>81</v>
      </c>
    </row>
    <row r="284" spans="2:65" s="1" customFormat="1" ht="21.75" customHeight="1">
      <c r="B284" s="31"/>
      <c r="C284" s="130" t="s">
        <v>553</v>
      </c>
      <c r="D284" s="130" t="s">
        <v>212</v>
      </c>
      <c r="E284" s="131" t="s">
        <v>1885</v>
      </c>
      <c r="F284" s="132" t="s">
        <v>1886</v>
      </c>
      <c r="G284" s="133" t="s">
        <v>269</v>
      </c>
      <c r="H284" s="134">
        <v>22.5</v>
      </c>
      <c r="I284" s="135"/>
      <c r="J284" s="136">
        <f>ROUND(I284*H284,2)</f>
        <v>0</v>
      </c>
      <c r="K284" s="132" t="s">
        <v>216</v>
      </c>
      <c r="L284" s="31"/>
      <c r="M284" s="137" t="s">
        <v>19</v>
      </c>
      <c r="N284" s="138" t="s">
        <v>43</v>
      </c>
      <c r="P284" s="139">
        <f>O284*H284</f>
        <v>0</v>
      </c>
      <c r="Q284" s="139">
        <v>1E-05</v>
      </c>
      <c r="R284" s="139">
        <f>Q284*H284</f>
        <v>0.00022500000000000002</v>
      </c>
      <c r="S284" s="139">
        <v>0</v>
      </c>
      <c r="T284" s="140">
        <f>S284*H284</f>
        <v>0</v>
      </c>
      <c r="AR284" s="141" t="s">
        <v>311</v>
      </c>
      <c r="AT284" s="141" t="s">
        <v>212</v>
      </c>
      <c r="AU284" s="141" t="s">
        <v>81</v>
      </c>
      <c r="AY284" s="16" t="s">
        <v>210</v>
      </c>
      <c r="BE284" s="142">
        <f>IF(N284="základní",J284,0)</f>
        <v>0</v>
      </c>
      <c r="BF284" s="142">
        <f>IF(N284="snížená",J284,0)</f>
        <v>0</v>
      </c>
      <c r="BG284" s="142">
        <f>IF(N284="zákl. přenesená",J284,0)</f>
        <v>0</v>
      </c>
      <c r="BH284" s="142">
        <f>IF(N284="sníž. přenesená",J284,0)</f>
        <v>0</v>
      </c>
      <c r="BI284" s="142">
        <f>IF(N284="nulová",J284,0)</f>
        <v>0</v>
      </c>
      <c r="BJ284" s="16" t="s">
        <v>79</v>
      </c>
      <c r="BK284" s="142">
        <f>ROUND(I284*H284,2)</f>
        <v>0</v>
      </c>
      <c r="BL284" s="16" t="s">
        <v>311</v>
      </c>
      <c r="BM284" s="141" t="s">
        <v>1887</v>
      </c>
    </row>
    <row r="285" spans="2:47" s="1" customFormat="1" ht="19.2">
      <c r="B285" s="31"/>
      <c r="D285" s="143" t="s">
        <v>219</v>
      </c>
      <c r="F285" s="144" t="s">
        <v>1888</v>
      </c>
      <c r="I285" s="145"/>
      <c r="L285" s="31"/>
      <c r="M285" s="146"/>
      <c r="T285" s="52"/>
      <c r="AT285" s="16" t="s">
        <v>219</v>
      </c>
      <c r="AU285" s="16" t="s">
        <v>81</v>
      </c>
    </row>
    <row r="286" spans="2:47" s="1" customFormat="1" ht="10.2">
      <c r="B286" s="31"/>
      <c r="D286" s="147" t="s">
        <v>221</v>
      </c>
      <c r="F286" s="148" t="s">
        <v>1889</v>
      </c>
      <c r="I286" s="145"/>
      <c r="L286" s="31"/>
      <c r="M286" s="146"/>
      <c r="T286" s="52"/>
      <c r="AT286" s="16" t="s">
        <v>221</v>
      </c>
      <c r="AU286" s="16" t="s">
        <v>81</v>
      </c>
    </row>
    <row r="287" spans="2:65" s="1" customFormat="1" ht="24.15" customHeight="1">
      <c r="B287" s="31"/>
      <c r="C287" s="130" t="s">
        <v>561</v>
      </c>
      <c r="D287" s="130" t="s">
        <v>212</v>
      </c>
      <c r="E287" s="131" t="s">
        <v>1890</v>
      </c>
      <c r="F287" s="132" t="s">
        <v>1891</v>
      </c>
      <c r="G287" s="133" t="s">
        <v>269</v>
      </c>
      <c r="H287" s="134">
        <v>22.5</v>
      </c>
      <c r="I287" s="135"/>
      <c r="J287" s="136">
        <f>ROUND(I287*H287,2)</f>
        <v>0</v>
      </c>
      <c r="K287" s="132" t="s">
        <v>216</v>
      </c>
      <c r="L287" s="31"/>
      <c r="M287" s="137" t="s">
        <v>19</v>
      </c>
      <c r="N287" s="138" t="s">
        <v>43</v>
      </c>
      <c r="P287" s="139">
        <f>O287*H287</f>
        <v>0</v>
      </c>
      <c r="Q287" s="139">
        <v>2E-05</v>
      </c>
      <c r="R287" s="139">
        <f>Q287*H287</f>
        <v>0.00045000000000000004</v>
      </c>
      <c r="S287" s="139">
        <v>0</v>
      </c>
      <c r="T287" s="140">
        <f>S287*H287</f>
        <v>0</v>
      </c>
      <c r="AR287" s="141" t="s">
        <v>311</v>
      </c>
      <c r="AT287" s="141" t="s">
        <v>212</v>
      </c>
      <c r="AU287" s="141" t="s">
        <v>81</v>
      </c>
      <c r="AY287" s="16" t="s">
        <v>210</v>
      </c>
      <c r="BE287" s="142">
        <f>IF(N287="základní",J287,0)</f>
        <v>0</v>
      </c>
      <c r="BF287" s="142">
        <f>IF(N287="snížená",J287,0)</f>
        <v>0</v>
      </c>
      <c r="BG287" s="142">
        <f>IF(N287="zákl. přenesená",J287,0)</f>
        <v>0</v>
      </c>
      <c r="BH287" s="142">
        <f>IF(N287="sníž. přenesená",J287,0)</f>
        <v>0</v>
      </c>
      <c r="BI287" s="142">
        <f>IF(N287="nulová",J287,0)</f>
        <v>0</v>
      </c>
      <c r="BJ287" s="16" t="s">
        <v>79</v>
      </c>
      <c r="BK287" s="142">
        <f>ROUND(I287*H287,2)</f>
        <v>0</v>
      </c>
      <c r="BL287" s="16" t="s">
        <v>311</v>
      </c>
      <c r="BM287" s="141" t="s">
        <v>1892</v>
      </c>
    </row>
    <row r="288" spans="2:47" s="1" customFormat="1" ht="19.2">
      <c r="B288" s="31"/>
      <c r="D288" s="143" t="s">
        <v>219</v>
      </c>
      <c r="F288" s="144" t="s">
        <v>1893</v>
      </c>
      <c r="I288" s="145"/>
      <c r="L288" s="31"/>
      <c r="M288" s="146"/>
      <c r="T288" s="52"/>
      <c r="AT288" s="16" t="s">
        <v>219</v>
      </c>
      <c r="AU288" s="16" t="s">
        <v>81</v>
      </c>
    </row>
    <row r="289" spans="2:47" s="1" customFormat="1" ht="10.2">
      <c r="B289" s="31"/>
      <c r="D289" s="147" t="s">
        <v>221</v>
      </c>
      <c r="F289" s="148" t="s">
        <v>1894</v>
      </c>
      <c r="I289" s="145"/>
      <c r="L289" s="31"/>
      <c r="M289" s="146"/>
      <c r="T289" s="52"/>
      <c r="AT289" s="16" t="s">
        <v>221</v>
      </c>
      <c r="AU289" s="16" t="s">
        <v>81</v>
      </c>
    </row>
    <row r="290" spans="2:63" s="11" customFormat="1" ht="22.8" customHeight="1">
      <c r="B290" s="118"/>
      <c r="D290" s="119" t="s">
        <v>71</v>
      </c>
      <c r="E290" s="128" t="s">
        <v>573</v>
      </c>
      <c r="F290" s="128" t="s">
        <v>574</v>
      </c>
      <c r="I290" s="121"/>
      <c r="J290" s="129">
        <f>BK290</f>
        <v>0</v>
      </c>
      <c r="L290" s="118"/>
      <c r="M290" s="123"/>
      <c r="P290" s="124">
        <f>SUM(P291:P337)</f>
        <v>0</v>
      </c>
      <c r="R290" s="124">
        <f>SUM(R291:R337)</f>
        <v>0.06838999999999999</v>
      </c>
      <c r="T290" s="125">
        <f>SUM(T291:T337)</f>
        <v>0.30406</v>
      </c>
      <c r="AR290" s="119" t="s">
        <v>81</v>
      </c>
      <c r="AT290" s="126" t="s">
        <v>71</v>
      </c>
      <c r="AU290" s="126" t="s">
        <v>79</v>
      </c>
      <c r="AY290" s="119" t="s">
        <v>210</v>
      </c>
      <c r="BK290" s="127">
        <f>SUM(BK291:BK337)</f>
        <v>0</v>
      </c>
    </row>
    <row r="291" spans="2:65" s="1" customFormat="1" ht="16.5" customHeight="1">
      <c r="B291" s="31"/>
      <c r="C291" s="130" t="s">
        <v>569</v>
      </c>
      <c r="D291" s="130" t="s">
        <v>212</v>
      </c>
      <c r="E291" s="131" t="s">
        <v>1895</v>
      </c>
      <c r="F291" s="132" t="s">
        <v>1896</v>
      </c>
      <c r="G291" s="133" t="s">
        <v>578</v>
      </c>
      <c r="H291" s="134">
        <v>3</v>
      </c>
      <c r="I291" s="135"/>
      <c r="J291" s="136">
        <f>ROUND(I291*H291,2)</f>
        <v>0</v>
      </c>
      <c r="K291" s="132" t="s">
        <v>216</v>
      </c>
      <c r="L291" s="31"/>
      <c r="M291" s="137" t="s">
        <v>19</v>
      </c>
      <c r="N291" s="138" t="s">
        <v>43</v>
      </c>
      <c r="P291" s="139">
        <f>O291*H291</f>
        <v>0</v>
      </c>
      <c r="Q291" s="139">
        <v>0</v>
      </c>
      <c r="R291" s="139">
        <f>Q291*H291</f>
        <v>0</v>
      </c>
      <c r="S291" s="139">
        <v>0.0342</v>
      </c>
      <c r="T291" s="140">
        <f>S291*H291</f>
        <v>0.1026</v>
      </c>
      <c r="AR291" s="141" t="s">
        <v>311</v>
      </c>
      <c r="AT291" s="141" t="s">
        <v>212</v>
      </c>
      <c r="AU291" s="141" t="s">
        <v>81</v>
      </c>
      <c r="AY291" s="16" t="s">
        <v>210</v>
      </c>
      <c r="BE291" s="142">
        <f>IF(N291="základní",J291,0)</f>
        <v>0</v>
      </c>
      <c r="BF291" s="142">
        <f>IF(N291="snížená",J291,0)</f>
        <v>0</v>
      </c>
      <c r="BG291" s="142">
        <f>IF(N291="zákl. přenesená",J291,0)</f>
        <v>0</v>
      </c>
      <c r="BH291" s="142">
        <f>IF(N291="sníž. přenesená",J291,0)</f>
        <v>0</v>
      </c>
      <c r="BI291" s="142">
        <f>IF(N291="nulová",J291,0)</f>
        <v>0</v>
      </c>
      <c r="BJ291" s="16" t="s">
        <v>79</v>
      </c>
      <c r="BK291" s="142">
        <f>ROUND(I291*H291,2)</f>
        <v>0</v>
      </c>
      <c r="BL291" s="16" t="s">
        <v>311</v>
      </c>
      <c r="BM291" s="141" t="s">
        <v>1897</v>
      </c>
    </row>
    <row r="292" spans="2:47" s="1" customFormat="1" ht="10.2">
      <c r="B292" s="31"/>
      <c r="D292" s="143" t="s">
        <v>219</v>
      </c>
      <c r="F292" s="144" t="s">
        <v>1898</v>
      </c>
      <c r="I292" s="145"/>
      <c r="L292" s="31"/>
      <c r="M292" s="146"/>
      <c r="T292" s="52"/>
      <c r="AT292" s="16" t="s">
        <v>219</v>
      </c>
      <c r="AU292" s="16" t="s">
        <v>81</v>
      </c>
    </row>
    <row r="293" spans="2:47" s="1" customFormat="1" ht="10.2">
      <c r="B293" s="31"/>
      <c r="D293" s="147" t="s">
        <v>221</v>
      </c>
      <c r="F293" s="148" t="s">
        <v>1899</v>
      </c>
      <c r="I293" s="145"/>
      <c r="L293" s="31"/>
      <c r="M293" s="146"/>
      <c r="T293" s="52"/>
      <c r="AT293" s="16" t="s">
        <v>221</v>
      </c>
      <c r="AU293" s="16" t="s">
        <v>81</v>
      </c>
    </row>
    <row r="294" spans="2:65" s="1" customFormat="1" ht="24.15" customHeight="1">
      <c r="B294" s="31"/>
      <c r="C294" s="130" t="s">
        <v>575</v>
      </c>
      <c r="D294" s="130" t="s">
        <v>212</v>
      </c>
      <c r="E294" s="131" t="s">
        <v>1900</v>
      </c>
      <c r="F294" s="132" t="s">
        <v>1901</v>
      </c>
      <c r="G294" s="133" t="s">
        <v>578</v>
      </c>
      <c r="H294" s="134">
        <v>1</v>
      </c>
      <c r="I294" s="135"/>
      <c r="J294" s="136">
        <f>ROUND(I294*H294,2)</f>
        <v>0</v>
      </c>
      <c r="K294" s="132" t="s">
        <v>19</v>
      </c>
      <c r="L294" s="31"/>
      <c r="M294" s="137" t="s">
        <v>19</v>
      </c>
      <c r="N294" s="138" t="s">
        <v>43</v>
      </c>
      <c r="P294" s="139">
        <f>O294*H294</f>
        <v>0</v>
      </c>
      <c r="Q294" s="139">
        <v>0.02894</v>
      </c>
      <c r="R294" s="139">
        <f>Q294*H294</f>
        <v>0.02894</v>
      </c>
      <c r="S294" s="139">
        <v>0</v>
      </c>
      <c r="T294" s="140">
        <f>S294*H294</f>
        <v>0</v>
      </c>
      <c r="AR294" s="141" t="s">
        <v>311</v>
      </c>
      <c r="AT294" s="141" t="s">
        <v>212</v>
      </c>
      <c r="AU294" s="141" t="s">
        <v>81</v>
      </c>
      <c r="AY294" s="16" t="s">
        <v>210</v>
      </c>
      <c r="BE294" s="142">
        <f>IF(N294="základní",J294,0)</f>
        <v>0</v>
      </c>
      <c r="BF294" s="142">
        <f>IF(N294="snížená",J294,0)</f>
        <v>0</v>
      </c>
      <c r="BG294" s="142">
        <f>IF(N294="zákl. přenesená",J294,0)</f>
        <v>0</v>
      </c>
      <c r="BH294" s="142">
        <f>IF(N294="sníž. přenesená",J294,0)</f>
        <v>0</v>
      </c>
      <c r="BI294" s="142">
        <f>IF(N294="nulová",J294,0)</f>
        <v>0</v>
      </c>
      <c r="BJ294" s="16" t="s">
        <v>79</v>
      </c>
      <c r="BK294" s="142">
        <f>ROUND(I294*H294,2)</f>
        <v>0</v>
      </c>
      <c r="BL294" s="16" t="s">
        <v>311</v>
      </c>
      <c r="BM294" s="141" t="s">
        <v>1902</v>
      </c>
    </row>
    <row r="295" spans="2:47" s="1" customFormat="1" ht="19.2">
      <c r="B295" s="31"/>
      <c r="D295" s="143" t="s">
        <v>219</v>
      </c>
      <c r="F295" s="144" t="s">
        <v>1903</v>
      </c>
      <c r="I295" s="145"/>
      <c r="L295" s="31"/>
      <c r="M295" s="146"/>
      <c r="T295" s="52"/>
      <c r="AT295" s="16" t="s">
        <v>219</v>
      </c>
      <c r="AU295" s="16" t="s">
        <v>81</v>
      </c>
    </row>
    <row r="296" spans="2:47" s="1" customFormat="1" ht="19.2">
      <c r="B296" s="31"/>
      <c r="D296" s="143" t="s">
        <v>315</v>
      </c>
      <c r="F296" s="166" t="s">
        <v>1904</v>
      </c>
      <c r="I296" s="145"/>
      <c r="L296" s="31"/>
      <c r="M296" s="146"/>
      <c r="T296" s="52"/>
      <c r="AT296" s="16" t="s">
        <v>315</v>
      </c>
      <c r="AU296" s="16" t="s">
        <v>81</v>
      </c>
    </row>
    <row r="297" spans="2:65" s="1" customFormat="1" ht="16.5" customHeight="1">
      <c r="B297" s="31"/>
      <c r="C297" s="130" t="s">
        <v>581</v>
      </c>
      <c r="D297" s="130" t="s">
        <v>212</v>
      </c>
      <c r="E297" s="131" t="s">
        <v>1905</v>
      </c>
      <c r="F297" s="132" t="s">
        <v>1906</v>
      </c>
      <c r="G297" s="133" t="s">
        <v>578</v>
      </c>
      <c r="H297" s="134">
        <v>3</v>
      </c>
      <c r="I297" s="135"/>
      <c r="J297" s="136">
        <f>ROUND(I297*H297,2)</f>
        <v>0</v>
      </c>
      <c r="K297" s="132" t="s">
        <v>216</v>
      </c>
      <c r="L297" s="31"/>
      <c r="M297" s="137" t="s">
        <v>19</v>
      </c>
      <c r="N297" s="138" t="s">
        <v>43</v>
      </c>
      <c r="P297" s="139">
        <f>O297*H297</f>
        <v>0</v>
      </c>
      <c r="Q297" s="139">
        <v>0</v>
      </c>
      <c r="R297" s="139">
        <f>Q297*H297</f>
        <v>0</v>
      </c>
      <c r="S297" s="139">
        <v>0.01946</v>
      </c>
      <c r="T297" s="140">
        <f>S297*H297</f>
        <v>0.05838</v>
      </c>
      <c r="AR297" s="141" t="s">
        <v>311</v>
      </c>
      <c r="AT297" s="141" t="s">
        <v>212</v>
      </c>
      <c r="AU297" s="141" t="s">
        <v>81</v>
      </c>
      <c r="AY297" s="16" t="s">
        <v>210</v>
      </c>
      <c r="BE297" s="142">
        <f>IF(N297="základní",J297,0)</f>
        <v>0</v>
      </c>
      <c r="BF297" s="142">
        <f>IF(N297="snížená",J297,0)</f>
        <v>0</v>
      </c>
      <c r="BG297" s="142">
        <f>IF(N297="zákl. přenesená",J297,0)</f>
        <v>0</v>
      </c>
      <c r="BH297" s="142">
        <f>IF(N297="sníž. přenesená",J297,0)</f>
        <v>0</v>
      </c>
      <c r="BI297" s="142">
        <f>IF(N297="nulová",J297,0)</f>
        <v>0</v>
      </c>
      <c r="BJ297" s="16" t="s">
        <v>79</v>
      </c>
      <c r="BK297" s="142">
        <f>ROUND(I297*H297,2)</f>
        <v>0</v>
      </c>
      <c r="BL297" s="16" t="s">
        <v>311</v>
      </c>
      <c r="BM297" s="141" t="s">
        <v>1907</v>
      </c>
    </row>
    <row r="298" spans="2:47" s="1" customFormat="1" ht="10.2">
      <c r="B298" s="31"/>
      <c r="D298" s="143" t="s">
        <v>219</v>
      </c>
      <c r="F298" s="144" t="s">
        <v>1908</v>
      </c>
      <c r="I298" s="145"/>
      <c r="L298" s="31"/>
      <c r="M298" s="146"/>
      <c r="T298" s="52"/>
      <c r="AT298" s="16" t="s">
        <v>219</v>
      </c>
      <c r="AU298" s="16" t="s">
        <v>81</v>
      </c>
    </row>
    <row r="299" spans="2:47" s="1" customFormat="1" ht="10.2">
      <c r="B299" s="31"/>
      <c r="D299" s="147" t="s">
        <v>221</v>
      </c>
      <c r="F299" s="148" t="s">
        <v>1909</v>
      </c>
      <c r="I299" s="145"/>
      <c r="L299" s="31"/>
      <c r="M299" s="146"/>
      <c r="T299" s="52"/>
      <c r="AT299" s="16" t="s">
        <v>221</v>
      </c>
      <c r="AU299" s="16" t="s">
        <v>81</v>
      </c>
    </row>
    <row r="300" spans="2:65" s="1" customFormat="1" ht="24.15" customHeight="1">
      <c r="B300" s="31"/>
      <c r="C300" s="130" t="s">
        <v>585</v>
      </c>
      <c r="D300" s="130" t="s">
        <v>212</v>
      </c>
      <c r="E300" s="131" t="s">
        <v>1910</v>
      </c>
      <c r="F300" s="132" t="s">
        <v>1911</v>
      </c>
      <c r="G300" s="133" t="s">
        <v>578</v>
      </c>
      <c r="H300" s="134">
        <v>1</v>
      </c>
      <c r="I300" s="135"/>
      <c r="J300" s="136">
        <f>ROUND(I300*H300,2)</f>
        <v>0</v>
      </c>
      <c r="K300" s="132" t="s">
        <v>216</v>
      </c>
      <c r="L300" s="31"/>
      <c r="M300" s="137" t="s">
        <v>19</v>
      </c>
      <c r="N300" s="138" t="s">
        <v>43</v>
      </c>
      <c r="P300" s="139">
        <f>O300*H300</f>
        <v>0</v>
      </c>
      <c r="Q300" s="139">
        <v>0.01921</v>
      </c>
      <c r="R300" s="139">
        <f>Q300*H300</f>
        <v>0.01921</v>
      </c>
      <c r="S300" s="139">
        <v>0</v>
      </c>
      <c r="T300" s="140">
        <f>S300*H300</f>
        <v>0</v>
      </c>
      <c r="AR300" s="141" t="s">
        <v>311</v>
      </c>
      <c r="AT300" s="141" t="s">
        <v>212</v>
      </c>
      <c r="AU300" s="141" t="s">
        <v>81</v>
      </c>
      <c r="AY300" s="16" t="s">
        <v>210</v>
      </c>
      <c r="BE300" s="142">
        <f>IF(N300="základní",J300,0)</f>
        <v>0</v>
      </c>
      <c r="BF300" s="142">
        <f>IF(N300="snížená",J300,0)</f>
        <v>0</v>
      </c>
      <c r="BG300" s="142">
        <f>IF(N300="zákl. přenesená",J300,0)</f>
        <v>0</v>
      </c>
      <c r="BH300" s="142">
        <f>IF(N300="sníž. přenesená",J300,0)</f>
        <v>0</v>
      </c>
      <c r="BI300" s="142">
        <f>IF(N300="nulová",J300,0)</f>
        <v>0</v>
      </c>
      <c r="BJ300" s="16" t="s">
        <v>79</v>
      </c>
      <c r="BK300" s="142">
        <f>ROUND(I300*H300,2)</f>
        <v>0</v>
      </c>
      <c r="BL300" s="16" t="s">
        <v>311</v>
      </c>
      <c r="BM300" s="141" t="s">
        <v>1912</v>
      </c>
    </row>
    <row r="301" spans="2:47" s="1" customFormat="1" ht="19.2">
      <c r="B301" s="31"/>
      <c r="D301" s="143" t="s">
        <v>219</v>
      </c>
      <c r="F301" s="144" t="s">
        <v>1913</v>
      </c>
      <c r="I301" s="145"/>
      <c r="L301" s="31"/>
      <c r="M301" s="146"/>
      <c r="T301" s="52"/>
      <c r="AT301" s="16" t="s">
        <v>219</v>
      </c>
      <c r="AU301" s="16" t="s">
        <v>81</v>
      </c>
    </row>
    <row r="302" spans="2:47" s="1" customFormat="1" ht="10.2">
      <c r="B302" s="31"/>
      <c r="D302" s="147" t="s">
        <v>221</v>
      </c>
      <c r="F302" s="148" t="s">
        <v>1914</v>
      </c>
      <c r="I302" s="145"/>
      <c r="L302" s="31"/>
      <c r="M302" s="146"/>
      <c r="T302" s="52"/>
      <c r="AT302" s="16" t="s">
        <v>221</v>
      </c>
      <c r="AU302" s="16" t="s">
        <v>81</v>
      </c>
    </row>
    <row r="303" spans="2:65" s="1" customFormat="1" ht="21.75" customHeight="1">
      <c r="B303" s="31"/>
      <c r="C303" s="130" t="s">
        <v>589</v>
      </c>
      <c r="D303" s="130" t="s">
        <v>212</v>
      </c>
      <c r="E303" s="131" t="s">
        <v>1915</v>
      </c>
      <c r="F303" s="132" t="s">
        <v>1916</v>
      </c>
      <c r="G303" s="133" t="s">
        <v>578</v>
      </c>
      <c r="H303" s="134">
        <v>4</v>
      </c>
      <c r="I303" s="135"/>
      <c r="J303" s="136">
        <f>ROUND(I303*H303,2)</f>
        <v>0</v>
      </c>
      <c r="K303" s="132" t="s">
        <v>216</v>
      </c>
      <c r="L303" s="31"/>
      <c r="M303" s="137" t="s">
        <v>19</v>
      </c>
      <c r="N303" s="138" t="s">
        <v>43</v>
      </c>
      <c r="P303" s="139">
        <f>O303*H303</f>
        <v>0</v>
      </c>
      <c r="Q303" s="139">
        <v>0</v>
      </c>
      <c r="R303" s="139">
        <f>Q303*H303</f>
        <v>0</v>
      </c>
      <c r="S303" s="139">
        <v>0.0245</v>
      </c>
      <c r="T303" s="140">
        <f>S303*H303</f>
        <v>0.098</v>
      </c>
      <c r="AR303" s="141" t="s">
        <v>311</v>
      </c>
      <c r="AT303" s="141" t="s">
        <v>212</v>
      </c>
      <c r="AU303" s="141" t="s">
        <v>81</v>
      </c>
      <c r="AY303" s="16" t="s">
        <v>210</v>
      </c>
      <c r="BE303" s="142">
        <f>IF(N303="základní",J303,0)</f>
        <v>0</v>
      </c>
      <c r="BF303" s="142">
        <f>IF(N303="snížená",J303,0)</f>
        <v>0</v>
      </c>
      <c r="BG303" s="142">
        <f>IF(N303="zákl. přenesená",J303,0)</f>
        <v>0</v>
      </c>
      <c r="BH303" s="142">
        <f>IF(N303="sníž. přenesená",J303,0)</f>
        <v>0</v>
      </c>
      <c r="BI303" s="142">
        <f>IF(N303="nulová",J303,0)</f>
        <v>0</v>
      </c>
      <c r="BJ303" s="16" t="s">
        <v>79</v>
      </c>
      <c r="BK303" s="142">
        <f>ROUND(I303*H303,2)</f>
        <v>0</v>
      </c>
      <c r="BL303" s="16" t="s">
        <v>311</v>
      </c>
      <c r="BM303" s="141" t="s">
        <v>1917</v>
      </c>
    </row>
    <row r="304" spans="2:47" s="1" customFormat="1" ht="19.2">
      <c r="B304" s="31"/>
      <c r="D304" s="143" t="s">
        <v>219</v>
      </c>
      <c r="F304" s="144" t="s">
        <v>1918</v>
      </c>
      <c r="I304" s="145"/>
      <c r="L304" s="31"/>
      <c r="M304" s="146"/>
      <c r="T304" s="52"/>
      <c r="AT304" s="16" t="s">
        <v>219</v>
      </c>
      <c r="AU304" s="16" t="s">
        <v>81</v>
      </c>
    </row>
    <row r="305" spans="2:47" s="1" customFormat="1" ht="10.2">
      <c r="B305" s="31"/>
      <c r="D305" s="147" t="s">
        <v>221</v>
      </c>
      <c r="F305" s="148" t="s">
        <v>1919</v>
      </c>
      <c r="I305" s="145"/>
      <c r="L305" s="31"/>
      <c r="M305" s="146"/>
      <c r="T305" s="52"/>
      <c r="AT305" s="16" t="s">
        <v>221</v>
      </c>
      <c r="AU305" s="16" t="s">
        <v>81</v>
      </c>
    </row>
    <row r="306" spans="2:65" s="1" customFormat="1" ht="24.15" customHeight="1">
      <c r="B306" s="31"/>
      <c r="C306" s="130" t="s">
        <v>593</v>
      </c>
      <c r="D306" s="130" t="s">
        <v>212</v>
      </c>
      <c r="E306" s="131" t="s">
        <v>1920</v>
      </c>
      <c r="F306" s="132" t="s">
        <v>1921</v>
      </c>
      <c r="G306" s="133" t="s">
        <v>578</v>
      </c>
      <c r="H306" s="134">
        <v>1</v>
      </c>
      <c r="I306" s="135"/>
      <c r="J306" s="136">
        <f>ROUND(I306*H306,2)</f>
        <v>0</v>
      </c>
      <c r="K306" s="132" t="s">
        <v>216</v>
      </c>
      <c r="L306" s="31"/>
      <c r="M306" s="137" t="s">
        <v>19</v>
      </c>
      <c r="N306" s="138" t="s">
        <v>43</v>
      </c>
      <c r="P306" s="139">
        <f>O306*H306</f>
        <v>0</v>
      </c>
      <c r="Q306" s="139">
        <v>0.00052</v>
      </c>
      <c r="R306" s="139">
        <f>Q306*H306</f>
        <v>0.00052</v>
      </c>
      <c r="S306" s="139">
        <v>0</v>
      </c>
      <c r="T306" s="140">
        <f>S306*H306</f>
        <v>0</v>
      </c>
      <c r="AR306" s="141" t="s">
        <v>311</v>
      </c>
      <c r="AT306" s="141" t="s">
        <v>212</v>
      </c>
      <c r="AU306" s="141" t="s">
        <v>81</v>
      </c>
      <c r="AY306" s="16" t="s">
        <v>210</v>
      </c>
      <c r="BE306" s="142">
        <f>IF(N306="základní",J306,0)</f>
        <v>0</v>
      </c>
      <c r="BF306" s="142">
        <f>IF(N306="snížená",J306,0)</f>
        <v>0</v>
      </c>
      <c r="BG306" s="142">
        <f>IF(N306="zákl. přenesená",J306,0)</f>
        <v>0</v>
      </c>
      <c r="BH306" s="142">
        <f>IF(N306="sníž. přenesená",J306,0)</f>
        <v>0</v>
      </c>
      <c r="BI306" s="142">
        <f>IF(N306="nulová",J306,0)</f>
        <v>0</v>
      </c>
      <c r="BJ306" s="16" t="s">
        <v>79</v>
      </c>
      <c r="BK306" s="142">
        <f>ROUND(I306*H306,2)</f>
        <v>0</v>
      </c>
      <c r="BL306" s="16" t="s">
        <v>311</v>
      </c>
      <c r="BM306" s="141" t="s">
        <v>1922</v>
      </c>
    </row>
    <row r="307" spans="2:47" s="1" customFormat="1" ht="19.2">
      <c r="B307" s="31"/>
      <c r="D307" s="143" t="s">
        <v>219</v>
      </c>
      <c r="F307" s="144" t="s">
        <v>1923</v>
      </c>
      <c r="I307" s="145"/>
      <c r="L307" s="31"/>
      <c r="M307" s="146"/>
      <c r="T307" s="52"/>
      <c r="AT307" s="16" t="s">
        <v>219</v>
      </c>
      <c r="AU307" s="16" t="s">
        <v>81</v>
      </c>
    </row>
    <row r="308" spans="2:47" s="1" customFormat="1" ht="10.2">
      <c r="B308" s="31"/>
      <c r="D308" s="147" t="s">
        <v>221</v>
      </c>
      <c r="F308" s="148" t="s">
        <v>1924</v>
      </c>
      <c r="I308" s="145"/>
      <c r="L308" s="31"/>
      <c r="M308" s="146"/>
      <c r="T308" s="52"/>
      <c r="AT308" s="16" t="s">
        <v>221</v>
      </c>
      <c r="AU308" s="16" t="s">
        <v>81</v>
      </c>
    </row>
    <row r="309" spans="2:65" s="1" customFormat="1" ht="33" customHeight="1">
      <c r="B309" s="31"/>
      <c r="C309" s="130" t="s">
        <v>597</v>
      </c>
      <c r="D309" s="130" t="s">
        <v>212</v>
      </c>
      <c r="E309" s="131" t="s">
        <v>1925</v>
      </c>
      <c r="F309" s="132" t="s">
        <v>1926</v>
      </c>
      <c r="G309" s="133" t="s">
        <v>578</v>
      </c>
      <c r="H309" s="134">
        <v>1</v>
      </c>
      <c r="I309" s="135"/>
      <c r="J309" s="136">
        <f>ROUND(I309*H309,2)</f>
        <v>0</v>
      </c>
      <c r="K309" s="132" t="s">
        <v>216</v>
      </c>
      <c r="L309" s="31"/>
      <c r="M309" s="137" t="s">
        <v>19</v>
      </c>
      <c r="N309" s="138" t="s">
        <v>43</v>
      </c>
      <c r="P309" s="139">
        <f>O309*H309</f>
        <v>0</v>
      </c>
      <c r="Q309" s="139">
        <v>0.00493</v>
      </c>
      <c r="R309" s="139">
        <f>Q309*H309</f>
        <v>0.00493</v>
      </c>
      <c r="S309" s="139">
        <v>0</v>
      </c>
      <c r="T309" s="140">
        <f>S309*H309</f>
        <v>0</v>
      </c>
      <c r="AR309" s="141" t="s">
        <v>311</v>
      </c>
      <c r="AT309" s="141" t="s">
        <v>212</v>
      </c>
      <c r="AU309" s="141" t="s">
        <v>81</v>
      </c>
      <c r="AY309" s="16" t="s">
        <v>210</v>
      </c>
      <c r="BE309" s="142">
        <f>IF(N309="základní",J309,0)</f>
        <v>0</v>
      </c>
      <c r="BF309" s="142">
        <f>IF(N309="snížená",J309,0)</f>
        <v>0</v>
      </c>
      <c r="BG309" s="142">
        <f>IF(N309="zákl. přenesená",J309,0)</f>
        <v>0</v>
      </c>
      <c r="BH309" s="142">
        <f>IF(N309="sníž. přenesená",J309,0)</f>
        <v>0</v>
      </c>
      <c r="BI309" s="142">
        <f>IF(N309="nulová",J309,0)</f>
        <v>0</v>
      </c>
      <c r="BJ309" s="16" t="s">
        <v>79</v>
      </c>
      <c r="BK309" s="142">
        <f>ROUND(I309*H309,2)</f>
        <v>0</v>
      </c>
      <c r="BL309" s="16" t="s">
        <v>311</v>
      </c>
      <c r="BM309" s="141" t="s">
        <v>1927</v>
      </c>
    </row>
    <row r="310" spans="2:47" s="1" customFormat="1" ht="28.8">
      <c r="B310" s="31"/>
      <c r="D310" s="143" t="s">
        <v>219</v>
      </c>
      <c r="F310" s="144" t="s">
        <v>1928</v>
      </c>
      <c r="I310" s="145"/>
      <c r="L310" s="31"/>
      <c r="M310" s="146"/>
      <c r="T310" s="52"/>
      <c r="AT310" s="16" t="s">
        <v>219</v>
      </c>
      <c r="AU310" s="16" t="s">
        <v>81</v>
      </c>
    </row>
    <row r="311" spans="2:47" s="1" customFormat="1" ht="10.2">
      <c r="B311" s="31"/>
      <c r="D311" s="147" t="s">
        <v>221</v>
      </c>
      <c r="F311" s="148" t="s">
        <v>1929</v>
      </c>
      <c r="I311" s="145"/>
      <c r="L311" s="31"/>
      <c r="M311" s="146"/>
      <c r="T311" s="52"/>
      <c r="AT311" s="16" t="s">
        <v>221</v>
      </c>
      <c r="AU311" s="16" t="s">
        <v>81</v>
      </c>
    </row>
    <row r="312" spans="2:65" s="1" customFormat="1" ht="16.5" customHeight="1">
      <c r="B312" s="31"/>
      <c r="C312" s="130" t="s">
        <v>601</v>
      </c>
      <c r="D312" s="130" t="s">
        <v>212</v>
      </c>
      <c r="E312" s="131" t="s">
        <v>1930</v>
      </c>
      <c r="F312" s="132" t="s">
        <v>1931</v>
      </c>
      <c r="G312" s="133" t="s">
        <v>578</v>
      </c>
      <c r="H312" s="134">
        <v>1</v>
      </c>
      <c r="I312" s="135"/>
      <c r="J312" s="136">
        <f>ROUND(I312*H312,2)</f>
        <v>0</v>
      </c>
      <c r="K312" s="132" t="s">
        <v>216</v>
      </c>
      <c r="L312" s="31"/>
      <c r="M312" s="137" t="s">
        <v>19</v>
      </c>
      <c r="N312" s="138" t="s">
        <v>43</v>
      </c>
      <c r="P312" s="139">
        <f>O312*H312</f>
        <v>0</v>
      </c>
      <c r="Q312" s="139">
        <v>0</v>
      </c>
      <c r="R312" s="139">
        <f>Q312*H312</f>
        <v>0</v>
      </c>
      <c r="S312" s="139">
        <v>0.0347</v>
      </c>
      <c r="T312" s="140">
        <f>S312*H312</f>
        <v>0.0347</v>
      </c>
      <c r="AR312" s="141" t="s">
        <v>311</v>
      </c>
      <c r="AT312" s="141" t="s">
        <v>212</v>
      </c>
      <c r="AU312" s="141" t="s">
        <v>81</v>
      </c>
      <c r="AY312" s="16" t="s">
        <v>210</v>
      </c>
      <c r="BE312" s="142">
        <f>IF(N312="základní",J312,0)</f>
        <v>0</v>
      </c>
      <c r="BF312" s="142">
        <f>IF(N312="snížená",J312,0)</f>
        <v>0</v>
      </c>
      <c r="BG312" s="142">
        <f>IF(N312="zákl. přenesená",J312,0)</f>
        <v>0</v>
      </c>
      <c r="BH312" s="142">
        <f>IF(N312="sníž. přenesená",J312,0)</f>
        <v>0</v>
      </c>
      <c r="BI312" s="142">
        <f>IF(N312="nulová",J312,0)</f>
        <v>0</v>
      </c>
      <c r="BJ312" s="16" t="s">
        <v>79</v>
      </c>
      <c r="BK312" s="142">
        <f>ROUND(I312*H312,2)</f>
        <v>0</v>
      </c>
      <c r="BL312" s="16" t="s">
        <v>311</v>
      </c>
      <c r="BM312" s="141" t="s">
        <v>1932</v>
      </c>
    </row>
    <row r="313" spans="2:47" s="1" customFormat="1" ht="19.2">
      <c r="B313" s="31"/>
      <c r="D313" s="143" t="s">
        <v>219</v>
      </c>
      <c r="F313" s="144" t="s">
        <v>1933</v>
      </c>
      <c r="I313" s="145"/>
      <c r="L313" s="31"/>
      <c r="M313" s="146"/>
      <c r="T313" s="52"/>
      <c r="AT313" s="16" t="s">
        <v>219</v>
      </c>
      <c r="AU313" s="16" t="s">
        <v>81</v>
      </c>
    </row>
    <row r="314" spans="2:47" s="1" customFormat="1" ht="10.2">
      <c r="B314" s="31"/>
      <c r="D314" s="147" t="s">
        <v>221</v>
      </c>
      <c r="F314" s="148" t="s">
        <v>1934</v>
      </c>
      <c r="I314" s="145"/>
      <c r="L314" s="31"/>
      <c r="M314" s="146"/>
      <c r="T314" s="52"/>
      <c r="AT314" s="16" t="s">
        <v>221</v>
      </c>
      <c r="AU314" s="16" t="s">
        <v>81</v>
      </c>
    </row>
    <row r="315" spans="2:65" s="1" customFormat="1" ht="24.15" customHeight="1">
      <c r="B315" s="31"/>
      <c r="C315" s="130" t="s">
        <v>605</v>
      </c>
      <c r="D315" s="130" t="s">
        <v>212</v>
      </c>
      <c r="E315" s="131" t="s">
        <v>1935</v>
      </c>
      <c r="F315" s="132" t="s">
        <v>1936</v>
      </c>
      <c r="G315" s="133" t="s">
        <v>578</v>
      </c>
      <c r="H315" s="134">
        <v>1</v>
      </c>
      <c r="I315" s="135"/>
      <c r="J315" s="136">
        <f>ROUND(I315*H315,2)</f>
        <v>0</v>
      </c>
      <c r="K315" s="132" t="s">
        <v>216</v>
      </c>
      <c r="L315" s="31"/>
      <c r="M315" s="137" t="s">
        <v>19</v>
      </c>
      <c r="N315" s="138" t="s">
        <v>43</v>
      </c>
      <c r="P315" s="139">
        <f>O315*H315</f>
        <v>0</v>
      </c>
      <c r="Q315" s="139">
        <v>0.01066</v>
      </c>
      <c r="R315" s="139">
        <f>Q315*H315</f>
        <v>0.01066</v>
      </c>
      <c r="S315" s="139">
        <v>0</v>
      </c>
      <c r="T315" s="140">
        <f>S315*H315</f>
        <v>0</v>
      </c>
      <c r="AR315" s="141" t="s">
        <v>311</v>
      </c>
      <c r="AT315" s="141" t="s">
        <v>212</v>
      </c>
      <c r="AU315" s="141" t="s">
        <v>81</v>
      </c>
      <c r="AY315" s="16" t="s">
        <v>210</v>
      </c>
      <c r="BE315" s="142">
        <f>IF(N315="základní",J315,0)</f>
        <v>0</v>
      </c>
      <c r="BF315" s="142">
        <f>IF(N315="snížená",J315,0)</f>
        <v>0</v>
      </c>
      <c r="BG315" s="142">
        <f>IF(N315="zákl. přenesená",J315,0)</f>
        <v>0</v>
      </c>
      <c r="BH315" s="142">
        <f>IF(N315="sníž. přenesená",J315,0)</f>
        <v>0</v>
      </c>
      <c r="BI315" s="142">
        <f>IF(N315="nulová",J315,0)</f>
        <v>0</v>
      </c>
      <c r="BJ315" s="16" t="s">
        <v>79</v>
      </c>
      <c r="BK315" s="142">
        <f>ROUND(I315*H315,2)</f>
        <v>0</v>
      </c>
      <c r="BL315" s="16" t="s">
        <v>311</v>
      </c>
      <c r="BM315" s="141" t="s">
        <v>1937</v>
      </c>
    </row>
    <row r="316" spans="2:47" s="1" customFormat="1" ht="28.8">
      <c r="B316" s="31"/>
      <c r="D316" s="143" t="s">
        <v>219</v>
      </c>
      <c r="F316" s="144" t="s">
        <v>1938</v>
      </c>
      <c r="I316" s="145"/>
      <c r="L316" s="31"/>
      <c r="M316" s="146"/>
      <c r="T316" s="52"/>
      <c r="AT316" s="16" t="s">
        <v>219</v>
      </c>
      <c r="AU316" s="16" t="s">
        <v>81</v>
      </c>
    </row>
    <row r="317" spans="2:47" s="1" customFormat="1" ht="10.2">
      <c r="B317" s="31"/>
      <c r="D317" s="147" t="s">
        <v>221</v>
      </c>
      <c r="F317" s="148" t="s">
        <v>1939</v>
      </c>
      <c r="I317" s="145"/>
      <c r="L317" s="31"/>
      <c r="M317" s="146"/>
      <c r="T317" s="52"/>
      <c r="AT317" s="16" t="s">
        <v>221</v>
      </c>
      <c r="AU317" s="16" t="s">
        <v>81</v>
      </c>
    </row>
    <row r="318" spans="2:65" s="1" customFormat="1" ht="24.15" customHeight="1">
      <c r="B318" s="31"/>
      <c r="C318" s="130" t="s">
        <v>609</v>
      </c>
      <c r="D318" s="130" t="s">
        <v>212</v>
      </c>
      <c r="E318" s="131" t="s">
        <v>1940</v>
      </c>
      <c r="F318" s="132" t="s">
        <v>1941</v>
      </c>
      <c r="G318" s="133" t="s">
        <v>578</v>
      </c>
      <c r="H318" s="134">
        <v>5</v>
      </c>
      <c r="I318" s="135"/>
      <c r="J318" s="136">
        <f>ROUND(I318*H318,2)</f>
        <v>0</v>
      </c>
      <c r="K318" s="132" t="s">
        <v>216</v>
      </c>
      <c r="L318" s="31"/>
      <c r="M318" s="137" t="s">
        <v>19</v>
      </c>
      <c r="N318" s="138" t="s">
        <v>43</v>
      </c>
      <c r="P318" s="139">
        <f>O318*H318</f>
        <v>0</v>
      </c>
      <c r="Q318" s="139">
        <v>0.00024</v>
      </c>
      <c r="R318" s="139">
        <f>Q318*H318</f>
        <v>0.0012000000000000001</v>
      </c>
      <c r="S318" s="139">
        <v>0</v>
      </c>
      <c r="T318" s="140">
        <f>S318*H318</f>
        <v>0</v>
      </c>
      <c r="AR318" s="141" t="s">
        <v>311</v>
      </c>
      <c r="AT318" s="141" t="s">
        <v>212</v>
      </c>
      <c r="AU318" s="141" t="s">
        <v>81</v>
      </c>
      <c r="AY318" s="16" t="s">
        <v>210</v>
      </c>
      <c r="BE318" s="142">
        <f>IF(N318="základní",J318,0)</f>
        <v>0</v>
      </c>
      <c r="BF318" s="142">
        <f>IF(N318="snížená",J318,0)</f>
        <v>0</v>
      </c>
      <c r="BG318" s="142">
        <f>IF(N318="zákl. přenesená",J318,0)</f>
        <v>0</v>
      </c>
      <c r="BH318" s="142">
        <f>IF(N318="sníž. přenesená",J318,0)</f>
        <v>0</v>
      </c>
      <c r="BI318" s="142">
        <f>IF(N318="nulová",J318,0)</f>
        <v>0</v>
      </c>
      <c r="BJ318" s="16" t="s">
        <v>79</v>
      </c>
      <c r="BK318" s="142">
        <f>ROUND(I318*H318,2)</f>
        <v>0</v>
      </c>
      <c r="BL318" s="16" t="s">
        <v>311</v>
      </c>
      <c r="BM318" s="141" t="s">
        <v>1942</v>
      </c>
    </row>
    <row r="319" spans="2:47" s="1" customFormat="1" ht="10.2">
      <c r="B319" s="31"/>
      <c r="D319" s="143" t="s">
        <v>219</v>
      </c>
      <c r="F319" s="144" t="s">
        <v>1943</v>
      </c>
      <c r="I319" s="145"/>
      <c r="L319" s="31"/>
      <c r="M319" s="146"/>
      <c r="T319" s="52"/>
      <c r="AT319" s="16" t="s">
        <v>219</v>
      </c>
      <c r="AU319" s="16" t="s">
        <v>81</v>
      </c>
    </row>
    <row r="320" spans="2:47" s="1" customFormat="1" ht="10.2">
      <c r="B320" s="31"/>
      <c r="D320" s="147" t="s">
        <v>221</v>
      </c>
      <c r="F320" s="148" t="s">
        <v>1944</v>
      </c>
      <c r="I320" s="145"/>
      <c r="L320" s="31"/>
      <c r="M320" s="146"/>
      <c r="T320" s="52"/>
      <c r="AT320" s="16" t="s">
        <v>221</v>
      </c>
      <c r="AU320" s="16" t="s">
        <v>81</v>
      </c>
    </row>
    <row r="321" spans="2:65" s="1" customFormat="1" ht="16.5" customHeight="1">
      <c r="B321" s="31"/>
      <c r="C321" s="130" t="s">
        <v>613</v>
      </c>
      <c r="D321" s="130" t="s">
        <v>212</v>
      </c>
      <c r="E321" s="131" t="s">
        <v>1945</v>
      </c>
      <c r="F321" s="132" t="s">
        <v>1946</v>
      </c>
      <c r="G321" s="133" t="s">
        <v>297</v>
      </c>
      <c r="H321" s="134">
        <v>1</v>
      </c>
      <c r="I321" s="135"/>
      <c r="J321" s="136">
        <f>ROUND(I321*H321,2)</f>
        <v>0</v>
      </c>
      <c r="K321" s="132" t="s">
        <v>216</v>
      </c>
      <c r="L321" s="31"/>
      <c r="M321" s="137" t="s">
        <v>19</v>
      </c>
      <c r="N321" s="138" t="s">
        <v>43</v>
      </c>
      <c r="P321" s="139">
        <f>O321*H321</f>
        <v>0</v>
      </c>
      <c r="Q321" s="139">
        <v>0.00109</v>
      </c>
      <c r="R321" s="139">
        <f>Q321*H321</f>
        <v>0.00109</v>
      </c>
      <c r="S321" s="139">
        <v>0</v>
      </c>
      <c r="T321" s="140">
        <f>S321*H321</f>
        <v>0</v>
      </c>
      <c r="AR321" s="141" t="s">
        <v>311</v>
      </c>
      <c r="AT321" s="141" t="s">
        <v>212</v>
      </c>
      <c r="AU321" s="141" t="s">
        <v>81</v>
      </c>
      <c r="AY321" s="16" t="s">
        <v>210</v>
      </c>
      <c r="BE321" s="142">
        <f>IF(N321="základní",J321,0)</f>
        <v>0</v>
      </c>
      <c r="BF321" s="142">
        <f>IF(N321="snížená",J321,0)</f>
        <v>0</v>
      </c>
      <c r="BG321" s="142">
        <f>IF(N321="zákl. přenesená",J321,0)</f>
        <v>0</v>
      </c>
      <c r="BH321" s="142">
        <f>IF(N321="sníž. přenesená",J321,0)</f>
        <v>0</v>
      </c>
      <c r="BI321" s="142">
        <f>IF(N321="nulová",J321,0)</f>
        <v>0</v>
      </c>
      <c r="BJ321" s="16" t="s">
        <v>79</v>
      </c>
      <c r="BK321" s="142">
        <f>ROUND(I321*H321,2)</f>
        <v>0</v>
      </c>
      <c r="BL321" s="16" t="s">
        <v>311</v>
      </c>
      <c r="BM321" s="141" t="s">
        <v>1947</v>
      </c>
    </row>
    <row r="322" spans="2:47" s="1" customFormat="1" ht="19.2">
      <c r="B322" s="31"/>
      <c r="D322" s="143" t="s">
        <v>219</v>
      </c>
      <c r="F322" s="144" t="s">
        <v>1948</v>
      </c>
      <c r="I322" s="145"/>
      <c r="L322" s="31"/>
      <c r="M322" s="146"/>
      <c r="T322" s="52"/>
      <c r="AT322" s="16" t="s">
        <v>219</v>
      </c>
      <c r="AU322" s="16" t="s">
        <v>81</v>
      </c>
    </row>
    <row r="323" spans="2:47" s="1" customFormat="1" ht="10.2">
      <c r="B323" s="31"/>
      <c r="D323" s="147" t="s">
        <v>221</v>
      </c>
      <c r="F323" s="148" t="s">
        <v>1949</v>
      </c>
      <c r="I323" s="145"/>
      <c r="L323" s="31"/>
      <c r="M323" s="146"/>
      <c r="T323" s="52"/>
      <c r="AT323" s="16" t="s">
        <v>221</v>
      </c>
      <c r="AU323" s="16" t="s">
        <v>81</v>
      </c>
    </row>
    <row r="324" spans="2:65" s="1" customFormat="1" ht="16.5" customHeight="1">
      <c r="B324" s="31"/>
      <c r="C324" s="130" t="s">
        <v>619</v>
      </c>
      <c r="D324" s="130" t="s">
        <v>212</v>
      </c>
      <c r="E324" s="131" t="s">
        <v>1950</v>
      </c>
      <c r="F324" s="132" t="s">
        <v>1951</v>
      </c>
      <c r="G324" s="133" t="s">
        <v>578</v>
      </c>
      <c r="H324" s="134">
        <v>5</v>
      </c>
      <c r="I324" s="135"/>
      <c r="J324" s="136">
        <f>ROUND(I324*H324,2)</f>
        <v>0</v>
      </c>
      <c r="K324" s="132" t="s">
        <v>216</v>
      </c>
      <c r="L324" s="31"/>
      <c r="M324" s="137" t="s">
        <v>19</v>
      </c>
      <c r="N324" s="138" t="s">
        <v>43</v>
      </c>
      <c r="P324" s="139">
        <f>O324*H324</f>
        <v>0</v>
      </c>
      <c r="Q324" s="139">
        <v>0</v>
      </c>
      <c r="R324" s="139">
        <f>Q324*H324</f>
        <v>0</v>
      </c>
      <c r="S324" s="139">
        <v>0.00156</v>
      </c>
      <c r="T324" s="140">
        <f>S324*H324</f>
        <v>0.0078</v>
      </c>
      <c r="AR324" s="141" t="s">
        <v>311</v>
      </c>
      <c r="AT324" s="141" t="s">
        <v>212</v>
      </c>
      <c r="AU324" s="141" t="s">
        <v>81</v>
      </c>
      <c r="AY324" s="16" t="s">
        <v>210</v>
      </c>
      <c r="BE324" s="142">
        <f>IF(N324="základní",J324,0)</f>
        <v>0</v>
      </c>
      <c r="BF324" s="142">
        <f>IF(N324="snížená",J324,0)</f>
        <v>0</v>
      </c>
      <c r="BG324" s="142">
        <f>IF(N324="zákl. přenesená",J324,0)</f>
        <v>0</v>
      </c>
      <c r="BH324" s="142">
        <f>IF(N324="sníž. přenesená",J324,0)</f>
        <v>0</v>
      </c>
      <c r="BI324" s="142">
        <f>IF(N324="nulová",J324,0)</f>
        <v>0</v>
      </c>
      <c r="BJ324" s="16" t="s">
        <v>79</v>
      </c>
      <c r="BK324" s="142">
        <f>ROUND(I324*H324,2)</f>
        <v>0</v>
      </c>
      <c r="BL324" s="16" t="s">
        <v>311</v>
      </c>
      <c r="BM324" s="141" t="s">
        <v>1952</v>
      </c>
    </row>
    <row r="325" spans="2:47" s="1" customFormat="1" ht="10.2">
      <c r="B325" s="31"/>
      <c r="D325" s="143" t="s">
        <v>219</v>
      </c>
      <c r="F325" s="144" t="s">
        <v>1953</v>
      </c>
      <c r="I325" s="145"/>
      <c r="L325" s="31"/>
      <c r="M325" s="146"/>
      <c r="T325" s="52"/>
      <c r="AT325" s="16" t="s">
        <v>219</v>
      </c>
      <c r="AU325" s="16" t="s">
        <v>81</v>
      </c>
    </row>
    <row r="326" spans="2:47" s="1" customFormat="1" ht="10.2">
      <c r="B326" s="31"/>
      <c r="D326" s="147" t="s">
        <v>221</v>
      </c>
      <c r="F326" s="148" t="s">
        <v>1954</v>
      </c>
      <c r="I326" s="145"/>
      <c r="L326" s="31"/>
      <c r="M326" s="146"/>
      <c r="T326" s="52"/>
      <c r="AT326" s="16" t="s">
        <v>221</v>
      </c>
      <c r="AU326" s="16" t="s">
        <v>81</v>
      </c>
    </row>
    <row r="327" spans="2:65" s="1" customFormat="1" ht="16.5" customHeight="1">
      <c r="B327" s="31"/>
      <c r="C327" s="130" t="s">
        <v>626</v>
      </c>
      <c r="D327" s="130" t="s">
        <v>212</v>
      </c>
      <c r="E327" s="131" t="s">
        <v>1955</v>
      </c>
      <c r="F327" s="132" t="s">
        <v>1956</v>
      </c>
      <c r="G327" s="133" t="s">
        <v>578</v>
      </c>
      <c r="H327" s="134">
        <v>3</v>
      </c>
      <c r="I327" s="135"/>
      <c r="J327" s="136">
        <f>ROUND(I327*H327,2)</f>
        <v>0</v>
      </c>
      <c r="K327" s="132" t="s">
        <v>216</v>
      </c>
      <c r="L327" s="31"/>
      <c r="M327" s="137" t="s">
        <v>19</v>
      </c>
      <c r="N327" s="138" t="s">
        <v>43</v>
      </c>
      <c r="P327" s="139">
        <f>O327*H327</f>
        <v>0</v>
      </c>
      <c r="Q327" s="139">
        <v>0</v>
      </c>
      <c r="R327" s="139">
        <f>Q327*H327</f>
        <v>0</v>
      </c>
      <c r="S327" s="139">
        <v>0.00086</v>
      </c>
      <c r="T327" s="140">
        <f>S327*H327</f>
        <v>0.00258</v>
      </c>
      <c r="AR327" s="141" t="s">
        <v>311</v>
      </c>
      <c r="AT327" s="141" t="s">
        <v>212</v>
      </c>
      <c r="AU327" s="141" t="s">
        <v>81</v>
      </c>
      <c r="AY327" s="16" t="s">
        <v>210</v>
      </c>
      <c r="BE327" s="142">
        <f>IF(N327="základní",J327,0)</f>
        <v>0</v>
      </c>
      <c r="BF327" s="142">
        <f>IF(N327="snížená",J327,0)</f>
        <v>0</v>
      </c>
      <c r="BG327" s="142">
        <f>IF(N327="zákl. přenesená",J327,0)</f>
        <v>0</v>
      </c>
      <c r="BH327" s="142">
        <f>IF(N327="sníž. přenesená",J327,0)</f>
        <v>0</v>
      </c>
      <c r="BI327" s="142">
        <f>IF(N327="nulová",J327,0)</f>
        <v>0</v>
      </c>
      <c r="BJ327" s="16" t="s">
        <v>79</v>
      </c>
      <c r="BK327" s="142">
        <f>ROUND(I327*H327,2)</f>
        <v>0</v>
      </c>
      <c r="BL327" s="16" t="s">
        <v>311</v>
      </c>
      <c r="BM327" s="141" t="s">
        <v>1957</v>
      </c>
    </row>
    <row r="328" spans="2:47" s="1" customFormat="1" ht="10.2">
      <c r="B328" s="31"/>
      <c r="D328" s="143" t="s">
        <v>219</v>
      </c>
      <c r="F328" s="144" t="s">
        <v>1958</v>
      </c>
      <c r="I328" s="145"/>
      <c r="L328" s="31"/>
      <c r="M328" s="146"/>
      <c r="T328" s="52"/>
      <c r="AT328" s="16" t="s">
        <v>219</v>
      </c>
      <c r="AU328" s="16" t="s">
        <v>81</v>
      </c>
    </row>
    <row r="329" spans="2:47" s="1" customFormat="1" ht="10.2">
      <c r="B329" s="31"/>
      <c r="D329" s="147" t="s">
        <v>221</v>
      </c>
      <c r="F329" s="148" t="s">
        <v>1959</v>
      </c>
      <c r="I329" s="145"/>
      <c r="L329" s="31"/>
      <c r="M329" s="146"/>
      <c r="T329" s="52"/>
      <c r="AT329" s="16" t="s">
        <v>221</v>
      </c>
      <c r="AU329" s="16" t="s">
        <v>81</v>
      </c>
    </row>
    <row r="330" spans="2:65" s="1" customFormat="1" ht="24.15" customHeight="1">
      <c r="B330" s="31"/>
      <c r="C330" s="130" t="s">
        <v>631</v>
      </c>
      <c r="D330" s="130" t="s">
        <v>212</v>
      </c>
      <c r="E330" s="131" t="s">
        <v>1960</v>
      </c>
      <c r="F330" s="132" t="s">
        <v>1961</v>
      </c>
      <c r="G330" s="133" t="s">
        <v>578</v>
      </c>
      <c r="H330" s="134">
        <v>1</v>
      </c>
      <c r="I330" s="135"/>
      <c r="J330" s="136">
        <f>ROUND(I330*H330,2)</f>
        <v>0</v>
      </c>
      <c r="K330" s="132" t="s">
        <v>216</v>
      </c>
      <c r="L330" s="31"/>
      <c r="M330" s="137" t="s">
        <v>19</v>
      </c>
      <c r="N330" s="138" t="s">
        <v>43</v>
      </c>
      <c r="P330" s="139">
        <f>O330*H330</f>
        <v>0</v>
      </c>
      <c r="Q330" s="139">
        <v>0.0018</v>
      </c>
      <c r="R330" s="139">
        <f>Q330*H330</f>
        <v>0.0018</v>
      </c>
      <c r="S330" s="139">
        <v>0</v>
      </c>
      <c r="T330" s="140">
        <f>S330*H330</f>
        <v>0</v>
      </c>
      <c r="AR330" s="141" t="s">
        <v>311</v>
      </c>
      <c r="AT330" s="141" t="s">
        <v>212</v>
      </c>
      <c r="AU330" s="141" t="s">
        <v>81</v>
      </c>
      <c r="AY330" s="16" t="s">
        <v>210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6" t="s">
        <v>79</v>
      </c>
      <c r="BK330" s="142">
        <f>ROUND(I330*H330,2)</f>
        <v>0</v>
      </c>
      <c r="BL330" s="16" t="s">
        <v>311</v>
      </c>
      <c r="BM330" s="141" t="s">
        <v>1962</v>
      </c>
    </row>
    <row r="331" spans="2:47" s="1" customFormat="1" ht="19.2">
      <c r="B331" s="31"/>
      <c r="D331" s="143" t="s">
        <v>219</v>
      </c>
      <c r="F331" s="144" t="s">
        <v>1963</v>
      </c>
      <c r="I331" s="145"/>
      <c r="L331" s="31"/>
      <c r="M331" s="146"/>
      <c r="T331" s="52"/>
      <c r="AT331" s="16" t="s">
        <v>219</v>
      </c>
      <c r="AU331" s="16" t="s">
        <v>81</v>
      </c>
    </row>
    <row r="332" spans="2:47" s="1" customFormat="1" ht="10.2">
      <c r="B332" s="31"/>
      <c r="D332" s="147" t="s">
        <v>221</v>
      </c>
      <c r="F332" s="148" t="s">
        <v>1964</v>
      </c>
      <c r="I332" s="145"/>
      <c r="L332" s="31"/>
      <c r="M332" s="146"/>
      <c r="T332" s="52"/>
      <c r="AT332" s="16" t="s">
        <v>221</v>
      </c>
      <c r="AU332" s="16" t="s">
        <v>81</v>
      </c>
    </row>
    <row r="333" spans="2:65" s="1" customFormat="1" ht="24.15" customHeight="1">
      <c r="B333" s="31"/>
      <c r="C333" s="130" t="s">
        <v>637</v>
      </c>
      <c r="D333" s="130" t="s">
        <v>212</v>
      </c>
      <c r="E333" s="131" t="s">
        <v>1965</v>
      </c>
      <c r="F333" s="132" t="s">
        <v>1966</v>
      </c>
      <c r="G333" s="133" t="s">
        <v>297</v>
      </c>
      <c r="H333" s="134">
        <v>1</v>
      </c>
      <c r="I333" s="135"/>
      <c r="J333" s="136">
        <f>ROUND(I333*H333,2)</f>
        <v>0</v>
      </c>
      <c r="K333" s="132" t="s">
        <v>216</v>
      </c>
      <c r="L333" s="31"/>
      <c r="M333" s="137" t="s">
        <v>19</v>
      </c>
      <c r="N333" s="138" t="s">
        <v>43</v>
      </c>
      <c r="P333" s="139">
        <f>O333*H333</f>
        <v>0</v>
      </c>
      <c r="Q333" s="139">
        <v>4E-05</v>
      </c>
      <c r="R333" s="139">
        <f>Q333*H333</f>
        <v>4E-05</v>
      </c>
      <c r="S333" s="139">
        <v>0</v>
      </c>
      <c r="T333" s="140">
        <f>S333*H333</f>
        <v>0</v>
      </c>
      <c r="AR333" s="141" t="s">
        <v>311</v>
      </c>
      <c r="AT333" s="141" t="s">
        <v>212</v>
      </c>
      <c r="AU333" s="141" t="s">
        <v>81</v>
      </c>
      <c r="AY333" s="16" t="s">
        <v>210</v>
      </c>
      <c r="BE333" s="142">
        <f>IF(N333="základní",J333,0)</f>
        <v>0</v>
      </c>
      <c r="BF333" s="142">
        <f>IF(N333="snížená",J333,0)</f>
        <v>0</v>
      </c>
      <c r="BG333" s="142">
        <f>IF(N333="zákl. přenesená",J333,0)</f>
        <v>0</v>
      </c>
      <c r="BH333" s="142">
        <f>IF(N333="sníž. přenesená",J333,0)</f>
        <v>0</v>
      </c>
      <c r="BI333" s="142">
        <f>IF(N333="nulová",J333,0)</f>
        <v>0</v>
      </c>
      <c r="BJ333" s="16" t="s">
        <v>79</v>
      </c>
      <c r="BK333" s="142">
        <f>ROUND(I333*H333,2)</f>
        <v>0</v>
      </c>
      <c r="BL333" s="16" t="s">
        <v>311</v>
      </c>
      <c r="BM333" s="141" t="s">
        <v>1967</v>
      </c>
    </row>
    <row r="334" spans="2:47" s="1" customFormat="1" ht="10.2">
      <c r="B334" s="31"/>
      <c r="D334" s="143" t="s">
        <v>219</v>
      </c>
      <c r="F334" s="144" t="s">
        <v>1968</v>
      </c>
      <c r="I334" s="145"/>
      <c r="L334" s="31"/>
      <c r="M334" s="146"/>
      <c r="T334" s="52"/>
      <c r="AT334" s="16" t="s">
        <v>219</v>
      </c>
      <c r="AU334" s="16" t="s">
        <v>81</v>
      </c>
    </row>
    <row r="335" spans="2:47" s="1" customFormat="1" ht="10.2">
      <c r="B335" s="31"/>
      <c r="D335" s="147" t="s">
        <v>221</v>
      </c>
      <c r="F335" s="148" t="s">
        <v>1969</v>
      </c>
      <c r="I335" s="145"/>
      <c r="L335" s="31"/>
      <c r="M335" s="146"/>
      <c r="T335" s="52"/>
      <c r="AT335" s="16" t="s">
        <v>221</v>
      </c>
      <c r="AU335" s="16" t="s">
        <v>81</v>
      </c>
    </row>
    <row r="336" spans="2:65" s="1" customFormat="1" ht="16.5" customHeight="1">
      <c r="B336" s="31"/>
      <c r="C336" s="156" t="s">
        <v>642</v>
      </c>
      <c r="D336" s="156" t="s">
        <v>240</v>
      </c>
      <c r="E336" s="157" t="s">
        <v>1970</v>
      </c>
      <c r="F336" s="158" t="s">
        <v>1971</v>
      </c>
      <c r="G336" s="159" t="s">
        <v>297</v>
      </c>
      <c r="H336" s="160">
        <v>1</v>
      </c>
      <c r="I336" s="161"/>
      <c r="J336" s="162">
        <f>ROUND(I336*H336,2)</f>
        <v>0</v>
      </c>
      <c r="K336" s="158" t="s">
        <v>19</v>
      </c>
      <c r="L336" s="163"/>
      <c r="M336" s="164" t="s">
        <v>19</v>
      </c>
      <c r="N336" s="165" t="s">
        <v>43</v>
      </c>
      <c r="P336" s="139">
        <f>O336*H336</f>
        <v>0</v>
      </c>
      <c r="Q336" s="139">
        <v>0</v>
      </c>
      <c r="R336" s="139">
        <f>Q336*H336</f>
        <v>0</v>
      </c>
      <c r="S336" s="139">
        <v>0</v>
      </c>
      <c r="T336" s="140">
        <f>S336*H336</f>
        <v>0</v>
      </c>
      <c r="AR336" s="141" t="s">
        <v>405</v>
      </c>
      <c r="AT336" s="141" t="s">
        <v>240</v>
      </c>
      <c r="AU336" s="141" t="s">
        <v>81</v>
      </c>
      <c r="AY336" s="16" t="s">
        <v>210</v>
      </c>
      <c r="BE336" s="142">
        <f>IF(N336="základní",J336,0)</f>
        <v>0</v>
      </c>
      <c r="BF336" s="142">
        <f>IF(N336="snížená",J336,0)</f>
        <v>0</v>
      </c>
      <c r="BG336" s="142">
        <f>IF(N336="zákl. přenesená",J336,0)</f>
        <v>0</v>
      </c>
      <c r="BH336" s="142">
        <f>IF(N336="sníž. přenesená",J336,0)</f>
        <v>0</v>
      </c>
      <c r="BI336" s="142">
        <f>IF(N336="nulová",J336,0)</f>
        <v>0</v>
      </c>
      <c r="BJ336" s="16" t="s">
        <v>79</v>
      </c>
      <c r="BK336" s="142">
        <f>ROUND(I336*H336,2)</f>
        <v>0</v>
      </c>
      <c r="BL336" s="16" t="s">
        <v>311</v>
      </c>
      <c r="BM336" s="141" t="s">
        <v>1972</v>
      </c>
    </row>
    <row r="337" spans="2:47" s="1" customFormat="1" ht="10.2">
      <c r="B337" s="31"/>
      <c r="D337" s="143" t="s">
        <v>219</v>
      </c>
      <c r="F337" s="144" t="s">
        <v>1971</v>
      </c>
      <c r="I337" s="145"/>
      <c r="L337" s="31"/>
      <c r="M337" s="146"/>
      <c r="T337" s="52"/>
      <c r="AT337" s="16" t="s">
        <v>219</v>
      </c>
      <c r="AU337" s="16" t="s">
        <v>81</v>
      </c>
    </row>
    <row r="338" spans="2:63" s="11" customFormat="1" ht="22.8" customHeight="1">
      <c r="B338" s="118"/>
      <c r="D338" s="119" t="s">
        <v>71</v>
      </c>
      <c r="E338" s="128" t="s">
        <v>749</v>
      </c>
      <c r="F338" s="128" t="s">
        <v>750</v>
      </c>
      <c r="I338" s="121"/>
      <c r="J338" s="129">
        <f>BK338</f>
        <v>0</v>
      </c>
      <c r="L338" s="118"/>
      <c r="M338" s="123"/>
      <c r="P338" s="124">
        <f>SUM(P339:P343)</f>
        <v>0</v>
      </c>
      <c r="R338" s="124">
        <f>SUM(R339:R343)</f>
        <v>0.0009299999999999999</v>
      </c>
      <c r="T338" s="125">
        <f>SUM(T339:T343)</f>
        <v>0</v>
      </c>
      <c r="AR338" s="119" t="s">
        <v>81</v>
      </c>
      <c r="AT338" s="126" t="s">
        <v>71</v>
      </c>
      <c r="AU338" s="126" t="s">
        <v>79</v>
      </c>
      <c r="AY338" s="119" t="s">
        <v>210</v>
      </c>
      <c r="BK338" s="127">
        <f>SUM(BK339:BK343)</f>
        <v>0</v>
      </c>
    </row>
    <row r="339" spans="2:65" s="1" customFormat="1" ht="33" customHeight="1">
      <c r="B339" s="31"/>
      <c r="C339" s="130" t="s">
        <v>649</v>
      </c>
      <c r="D339" s="130" t="s">
        <v>212</v>
      </c>
      <c r="E339" s="131" t="s">
        <v>1973</v>
      </c>
      <c r="F339" s="132" t="s">
        <v>1974</v>
      </c>
      <c r="G339" s="133" t="s">
        <v>297</v>
      </c>
      <c r="H339" s="134">
        <v>1</v>
      </c>
      <c r="I339" s="135"/>
      <c r="J339" s="136">
        <f>ROUND(I339*H339,2)</f>
        <v>0</v>
      </c>
      <c r="K339" s="132" t="s">
        <v>216</v>
      </c>
      <c r="L339" s="31"/>
      <c r="M339" s="137" t="s">
        <v>19</v>
      </c>
      <c r="N339" s="138" t="s">
        <v>43</v>
      </c>
      <c r="P339" s="139">
        <f>O339*H339</f>
        <v>0</v>
      </c>
      <c r="Q339" s="139">
        <v>3E-05</v>
      </c>
      <c r="R339" s="139">
        <f>Q339*H339</f>
        <v>3E-05</v>
      </c>
      <c r="S339" s="139">
        <v>0</v>
      </c>
      <c r="T339" s="140">
        <f>S339*H339</f>
        <v>0</v>
      </c>
      <c r="AR339" s="141" t="s">
        <v>311</v>
      </c>
      <c r="AT339" s="141" t="s">
        <v>212</v>
      </c>
      <c r="AU339" s="141" t="s">
        <v>81</v>
      </c>
      <c r="AY339" s="16" t="s">
        <v>210</v>
      </c>
      <c r="BE339" s="142">
        <f>IF(N339="základní",J339,0)</f>
        <v>0</v>
      </c>
      <c r="BF339" s="142">
        <f>IF(N339="snížená",J339,0)</f>
        <v>0</v>
      </c>
      <c r="BG339" s="142">
        <f>IF(N339="zákl. přenesená",J339,0)</f>
        <v>0</v>
      </c>
      <c r="BH339" s="142">
        <f>IF(N339="sníž. přenesená",J339,0)</f>
        <v>0</v>
      </c>
      <c r="BI339" s="142">
        <f>IF(N339="nulová",J339,0)</f>
        <v>0</v>
      </c>
      <c r="BJ339" s="16" t="s">
        <v>79</v>
      </c>
      <c r="BK339" s="142">
        <f>ROUND(I339*H339,2)</f>
        <v>0</v>
      </c>
      <c r="BL339" s="16" t="s">
        <v>311</v>
      </c>
      <c r="BM339" s="141" t="s">
        <v>1975</v>
      </c>
    </row>
    <row r="340" spans="2:47" s="1" customFormat="1" ht="28.8">
      <c r="B340" s="31"/>
      <c r="D340" s="143" t="s">
        <v>219</v>
      </c>
      <c r="F340" s="144" t="s">
        <v>1976</v>
      </c>
      <c r="I340" s="145"/>
      <c r="L340" s="31"/>
      <c r="M340" s="146"/>
      <c r="T340" s="52"/>
      <c r="AT340" s="16" t="s">
        <v>219</v>
      </c>
      <c r="AU340" s="16" t="s">
        <v>81</v>
      </c>
    </row>
    <row r="341" spans="2:47" s="1" customFormat="1" ht="10.2">
      <c r="B341" s="31"/>
      <c r="D341" s="147" t="s">
        <v>221</v>
      </c>
      <c r="F341" s="148" t="s">
        <v>1977</v>
      </c>
      <c r="I341" s="145"/>
      <c r="L341" s="31"/>
      <c r="M341" s="146"/>
      <c r="T341" s="52"/>
      <c r="AT341" s="16" t="s">
        <v>221</v>
      </c>
      <c r="AU341" s="16" t="s">
        <v>81</v>
      </c>
    </row>
    <row r="342" spans="2:65" s="1" customFormat="1" ht="24.15" customHeight="1">
      <c r="B342" s="31"/>
      <c r="C342" s="156" t="s">
        <v>654</v>
      </c>
      <c r="D342" s="156" t="s">
        <v>240</v>
      </c>
      <c r="E342" s="157" t="s">
        <v>1978</v>
      </c>
      <c r="F342" s="158" t="s">
        <v>1979</v>
      </c>
      <c r="G342" s="159" t="s">
        <v>297</v>
      </c>
      <c r="H342" s="160">
        <v>1</v>
      </c>
      <c r="I342" s="161"/>
      <c r="J342" s="162">
        <f>ROUND(I342*H342,2)</f>
        <v>0</v>
      </c>
      <c r="K342" s="158" t="s">
        <v>216</v>
      </c>
      <c r="L342" s="163"/>
      <c r="M342" s="164" t="s">
        <v>19</v>
      </c>
      <c r="N342" s="165" t="s">
        <v>43</v>
      </c>
      <c r="P342" s="139">
        <f>O342*H342</f>
        <v>0</v>
      </c>
      <c r="Q342" s="139">
        <v>0.0009</v>
      </c>
      <c r="R342" s="139">
        <f>Q342*H342</f>
        <v>0.0009</v>
      </c>
      <c r="S342" s="139">
        <v>0</v>
      </c>
      <c r="T342" s="140">
        <f>S342*H342</f>
        <v>0</v>
      </c>
      <c r="AR342" s="141" t="s">
        <v>405</v>
      </c>
      <c r="AT342" s="141" t="s">
        <v>240</v>
      </c>
      <c r="AU342" s="141" t="s">
        <v>81</v>
      </c>
      <c r="AY342" s="16" t="s">
        <v>210</v>
      </c>
      <c r="BE342" s="142">
        <f>IF(N342="základní",J342,0)</f>
        <v>0</v>
      </c>
      <c r="BF342" s="142">
        <f>IF(N342="snížená",J342,0)</f>
        <v>0</v>
      </c>
      <c r="BG342" s="142">
        <f>IF(N342="zákl. přenesená",J342,0)</f>
        <v>0</v>
      </c>
      <c r="BH342" s="142">
        <f>IF(N342="sníž. přenesená",J342,0)</f>
        <v>0</v>
      </c>
      <c r="BI342" s="142">
        <f>IF(N342="nulová",J342,0)</f>
        <v>0</v>
      </c>
      <c r="BJ342" s="16" t="s">
        <v>79</v>
      </c>
      <c r="BK342" s="142">
        <f>ROUND(I342*H342,2)</f>
        <v>0</v>
      </c>
      <c r="BL342" s="16" t="s">
        <v>311</v>
      </c>
      <c r="BM342" s="141" t="s">
        <v>1980</v>
      </c>
    </row>
    <row r="343" spans="2:47" s="1" customFormat="1" ht="19.2">
      <c r="B343" s="31"/>
      <c r="D343" s="143" t="s">
        <v>219</v>
      </c>
      <c r="F343" s="144" t="s">
        <v>1979</v>
      </c>
      <c r="I343" s="145"/>
      <c r="L343" s="31"/>
      <c r="M343" s="177"/>
      <c r="N343" s="178"/>
      <c r="O343" s="178"/>
      <c r="P343" s="178"/>
      <c r="Q343" s="178"/>
      <c r="R343" s="178"/>
      <c r="S343" s="178"/>
      <c r="T343" s="179"/>
      <c r="AT343" s="16" t="s">
        <v>219</v>
      </c>
      <c r="AU343" s="16" t="s">
        <v>81</v>
      </c>
    </row>
    <row r="344" spans="2:12" s="1" customFormat="1" ht="6.9" customHeight="1">
      <c r="B344" s="40"/>
      <c r="C344" s="41"/>
      <c r="D344" s="41"/>
      <c r="E344" s="41"/>
      <c r="F344" s="41"/>
      <c r="G344" s="41"/>
      <c r="H344" s="41"/>
      <c r="I344" s="41"/>
      <c r="J344" s="41"/>
      <c r="K344" s="41"/>
      <c r="L344" s="31"/>
    </row>
  </sheetData>
  <sheetProtection algorithmName="SHA-512" hashValue="KYASTx3q23hP4WEpbDtIje5Wo/23RRglw8E4JarzHD+Brude6BrC8MRoWpccX6vg0w6mLj2XOQl2suckfTWeUQ==" saltValue="vGJQnJBQwabIsT1+6yk3Q7C4amxlrUSCxSn9FJ8TRhh8cy4H1BRQ03JmJBaSO+Zp0Aq5l09jcrkKHkI+Yjj67Q==" spinCount="100000" sheet="1" objects="1" scenarios="1" formatColumns="0" formatRows="0" autoFilter="0"/>
  <autoFilter ref="C98:K343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hyperlinks>
    <hyperlink ref="F104" r:id="rId1" display="https://podminky.urs.cz/item/CS_URS_2023_02/132212131"/>
    <hyperlink ref="F110" r:id="rId2" display="https://podminky.urs.cz/item/CS_URS_2023_02/133212811"/>
    <hyperlink ref="F114" r:id="rId3" display="https://podminky.urs.cz/item/CS_URS_2023_02/162211311"/>
    <hyperlink ref="F118" r:id="rId4" display="https://podminky.urs.cz/item/CS_URS_2023_02/162651112"/>
    <hyperlink ref="F121" r:id="rId5" display="https://podminky.urs.cz/item/CS_URS_2023_02/171201231"/>
    <hyperlink ref="F125" r:id="rId6" display="https://podminky.urs.cz/item/CS_URS_2023_02/174111101"/>
    <hyperlink ref="F129" r:id="rId7" display="https://podminky.urs.cz/item/CS_URS_2023_02/175111101"/>
    <hyperlink ref="F137" r:id="rId8" display="https://podminky.urs.cz/item/CS_URS_2023_02/211971121"/>
    <hyperlink ref="F144" r:id="rId9" display="https://podminky.urs.cz/item/CS_URS_2023_02/212750101"/>
    <hyperlink ref="F148" r:id="rId10" display="https://podminky.urs.cz/item/CS_URS_2023_02/451572111"/>
    <hyperlink ref="F153" r:id="rId11" display="https://podminky.urs.cz/item/CS_URS_2023_02/631312141"/>
    <hyperlink ref="F157" r:id="rId12" display="https://podminky.urs.cz/item/CS_URS_2023_02/837312221"/>
    <hyperlink ref="F163" r:id="rId13" display="https://podminky.urs.cz/item/CS_URS_2023_02/837355121"/>
    <hyperlink ref="F166" r:id="rId14" display="https://podminky.urs.cz/item/CS_URS_2023_02/871265221"/>
    <hyperlink ref="F169" r:id="rId15" display="https://podminky.urs.cz/item/CS_URS_2023_02/871315221"/>
    <hyperlink ref="F173" r:id="rId16" display="https://podminky.urs.cz/item/CS_URS_2023_02/965042131"/>
    <hyperlink ref="F177" r:id="rId17" display="https://podminky.urs.cz/item/CS_URS_2023_02/971042361"/>
    <hyperlink ref="F180" r:id="rId18" display="https://podminky.urs.cz/item/CS_URS_2023_02/977311112"/>
    <hyperlink ref="F185" r:id="rId19" display="https://podminky.urs.cz/item/CS_URS_2023_02/997013501"/>
    <hyperlink ref="F188" r:id="rId20" display="https://podminky.urs.cz/item/CS_URS_2023_02/997013509"/>
    <hyperlink ref="F192" r:id="rId21" display="https://podminky.urs.cz/item/CS_URS_2023_02/997013631"/>
    <hyperlink ref="F196" r:id="rId22" display="https://podminky.urs.cz/item/CS_URS_2023_02/998011001"/>
    <hyperlink ref="F201" r:id="rId23" display="https://podminky.urs.cz/item/CS_URS_2023_02/721171803"/>
    <hyperlink ref="F204" r:id="rId24" display="https://podminky.urs.cz/item/CS_URS_2023_02/721173401"/>
    <hyperlink ref="F207" r:id="rId25" display="https://podminky.urs.cz/item/CS_URS_2023_02/721173403"/>
    <hyperlink ref="F210" r:id="rId26" display="https://podminky.urs.cz/item/CS_URS_2023_02/721174024"/>
    <hyperlink ref="F213" r:id="rId27" display="https://podminky.urs.cz/item/CS_URS_2023_02/721174042"/>
    <hyperlink ref="F216" r:id="rId28" display="https://podminky.urs.cz/item/CS_URS_2023_02/721174043"/>
    <hyperlink ref="F219" r:id="rId29" display="https://podminky.urs.cz/item/CS_URS_2023_02/721174045"/>
    <hyperlink ref="F222" r:id="rId30" display="https://podminky.urs.cz/item/CS_URS_2023_02/721194104"/>
    <hyperlink ref="F225" r:id="rId31" display="https://podminky.urs.cz/item/CS_URS_2023_02/721194105"/>
    <hyperlink ref="F228" r:id="rId32" display="https://podminky.urs.cz/item/CS_URS_2023_02/721194109"/>
    <hyperlink ref="F231" r:id="rId33" display="https://podminky.urs.cz/item/CS_URS_2023_02/721242115"/>
    <hyperlink ref="F234" r:id="rId34" display="https://podminky.urs.cz/item/CS_URS_2023_02/721273151"/>
    <hyperlink ref="F237" r:id="rId35" display="https://podminky.urs.cz/item/CS_URS_2023_02/721290111"/>
    <hyperlink ref="F241" r:id="rId36" display="https://podminky.urs.cz/item/CS_URS_2023_02/722130801"/>
    <hyperlink ref="F244" r:id="rId37" display="https://podminky.urs.cz/item/CS_URS_2023_02/722174002"/>
    <hyperlink ref="F247" r:id="rId38" display="https://podminky.urs.cz/item/CS_URS_2023_02/722174003"/>
    <hyperlink ref="F250" r:id="rId39" display="https://podminky.urs.cz/item/CS_URS_2023_02/722174022"/>
    <hyperlink ref="F253" r:id="rId40" display="https://podminky.urs.cz/item/CS_URS_2023_02/722181231"/>
    <hyperlink ref="F256" r:id="rId41" display="https://podminky.urs.cz/item/CS_URS_2023_02/722181232"/>
    <hyperlink ref="F259" r:id="rId42" display="https://podminky.urs.cz/item/CS_URS_2023_02/722181251"/>
    <hyperlink ref="F262" r:id="rId43" display="https://podminky.urs.cz/item/CS_URS_2023_02/722190901"/>
    <hyperlink ref="F265" r:id="rId44" display="https://podminky.urs.cz/item/CS_URS_2023_02/722220151"/>
    <hyperlink ref="F268" r:id="rId45" display="https://podminky.urs.cz/item/CS_URS_2023_02/722230102"/>
    <hyperlink ref="F271" r:id="rId46" display="https://podminky.urs.cz/item/CS_URS_2023_02/722230103"/>
    <hyperlink ref="F274" r:id="rId47" display="https://podminky.urs.cz/item/CS_URS_2023_02/722230113"/>
    <hyperlink ref="F277" r:id="rId48" display="https://podminky.urs.cz/item/CS_URS_2023_02/722231142"/>
    <hyperlink ref="F280" r:id="rId49" display="https://podminky.urs.cz/item/CS_URS_2023_02/722231143"/>
    <hyperlink ref="F283" r:id="rId50" display="https://podminky.urs.cz/item/CS_URS_2023_02/722262213"/>
    <hyperlink ref="F286" r:id="rId51" display="https://podminky.urs.cz/item/CS_URS_2023_02/722290234"/>
    <hyperlink ref="F289" r:id="rId52" display="https://podminky.urs.cz/item/CS_URS_2023_02/722290246"/>
    <hyperlink ref="F293" r:id="rId53" display="https://podminky.urs.cz/item/CS_URS_2023_02/725110814"/>
    <hyperlink ref="F299" r:id="rId54" display="https://podminky.urs.cz/item/CS_URS_2023_02/725210821"/>
    <hyperlink ref="F302" r:id="rId55" display="https://podminky.urs.cz/item/CS_URS_2023_02/725211681"/>
    <hyperlink ref="F305" r:id="rId56" display="https://podminky.urs.cz/item/CS_URS_2023_02/725240812"/>
    <hyperlink ref="F308" r:id="rId57" display="https://podminky.urs.cz/item/CS_URS_2023_02/725291621"/>
    <hyperlink ref="F311" r:id="rId58" display="https://podminky.urs.cz/item/CS_URS_2023_02/725311121"/>
    <hyperlink ref="F314" r:id="rId59" display="https://podminky.urs.cz/item/CS_URS_2023_02/725330820"/>
    <hyperlink ref="F317" r:id="rId60" display="https://podminky.urs.cz/item/CS_URS_2023_02/725532102"/>
    <hyperlink ref="F320" r:id="rId61" display="https://podminky.urs.cz/item/CS_URS_2023_02/725813111"/>
    <hyperlink ref="F323" r:id="rId62" display="https://podminky.urs.cz/item/CS_URS_2023_02/725813112"/>
    <hyperlink ref="F326" r:id="rId63" display="https://podminky.urs.cz/item/CS_URS_2023_02/725820801"/>
    <hyperlink ref="F329" r:id="rId64" display="https://podminky.urs.cz/item/CS_URS_2023_02/725820802"/>
    <hyperlink ref="F332" r:id="rId65" display="https://podminky.urs.cz/item/CS_URS_2023_02/725821325"/>
    <hyperlink ref="F335" r:id="rId66" display="https://podminky.urs.cz/item/CS_URS_2023_02/725829131"/>
    <hyperlink ref="F341" r:id="rId67" display="https://podminky.urs.cz/item/CS_URS_2023_02/7631723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6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98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161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1981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1982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>Město Nový Bor</v>
      </c>
      <c r="I17" s="26" t="s">
        <v>28</v>
      </c>
      <c r="J17" s="24" t="str">
        <f>IF('Rekapitulace stavby'!AN11="","",'Rekapitulace stavby'!AN11)</f>
        <v/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>R. Voce</v>
      </c>
      <c r="I23" s="26" t="s">
        <v>28</v>
      </c>
      <c r="J23" s="24" t="str">
        <f>IF('Rekapitulace stavby'!AN17="","",'Rekapitulace stavby'!AN17)</f>
        <v/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>J. Nešněra</v>
      </c>
      <c r="I26" s="26" t="s">
        <v>28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ROUND(J86,2)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ROUND((SUM(BE86:BE167)),2)</f>
        <v>0</v>
      </c>
      <c r="I35" s="92">
        <v>0.21</v>
      </c>
      <c r="J35" s="82">
        <f>ROUND(((SUM(BE86:BE167))*I35),2)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ROUND((SUM(BF86:BF167)),2)</f>
        <v>0</v>
      </c>
      <c r="I36" s="92">
        <v>0.12</v>
      </c>
      <c r="J36" s="82">
        <f>ROUND(((SUM(BF86:BF167))*I36),2)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ROUND((SUM(BG86:BG167)),2)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ROUND((SUM(BH86:BH167)),2)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ROUND((SUM(BI86:BI167)),2)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161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01e - elektro 1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J86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1983</v>
      </c>
      <c r="E64" s="104"/>
      <c r="F64" s="104"/>
      <c r="G64" s="104"/>
      <c r="H64" s="104"/>
      <c r="I64" s="104"/>
      <c r="J64" s="105">
        <f>J87</f>
        <v>0</v>
      </c>
      <c r="L64" s="102"/>
    </row>
    <row r="65" spans="2:12" s="1" customFormat="1" ht="21.75" customHeight="1">
      <c r="B65" s="31"/>
      <c r="L65" s="31"/>
    </row>
    <row r="66" spans="2:12" s="1" customFormat="1" ht="6.9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1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1"/>
    </row>
    <row r="71" spans="2:12" s="1" customFormat="1" ht="24.9" customHeight="1">
      <c r="B71" s="31"/>
      <c r="C71" s="20" t="s">
        <v>195</v>
      </c>
      <c r="L71" s="31"/>
    </row>
    <row r="72" spans="2:12" s="1" customFormat="1" ht="6.9" customHeight="1">
      <c r="B72" s="31"/>
      <c r="L72" s="31"/>
    </row>
    <row r="73" spans="2:12" s="1" customFormat="1" ht="12" customHeight="1">
      <c r="B73" s="31"/>
      <c r="C73" s="26" t="s">
        <v>16</v>
      </c>
      <c r="L73" s="31"/>
    </row>
    <row r="74" spans="2:12" s="1" customFormat="1" ht="16.5" customHeight="1">
      <c r="B74" s="31"/>
      <c r="E74" s="306" t="str">
        <f>E7</f>
        <v>Multifunkční centrum při ZŠ Gen. Svobody Arnultovice rev.1</v>
      </c>
      <c r="F74" s="307"/>
      <c r="G74" s="307"/>
      <c r="H74" s="307"/>
      <c r="L74" s="31"/>
    </row>
    <row r="75" spans="2:12" ht="12" customHeight="1">
      <c r="B75" s="19"/>
      <c r="C75" s="26" t="s">
        <v>160</v>
      </c>
      <c r="L75" s="19"/>
    </row>
    <row r="76" spans="2:12" s="1" customFormat="1" ht="16.5" customHeight="1">
      <c r="B76" s="31"/>
      <c r="E76" s="306" t="s">
        <v>161</v>
      </c>
      <c r="F76" s="308"/>
      <c r="G76" s="308"/>
      <c r="H76" s="308"/>
      <c r="L76" s="31"/>
    </row>
    <row r="77" spans="2:12" s="1" customFormat="1" ht="12" customHeight="1">
      <c r="B77" s="31"/>
      <c r="C77" s="26" t="s">
        <v>162</v>
      </c>
      <c r="L77" s="31"/>
    </row>
    <row r="78" spans="2:12" s="1" customFormat="1" ht="16.5" customHeight="1">
      <c r="B78" s="31"/>
      <c r="E78" s="272" t="str">
        <f>E11</f>
        <v>01e - elektro 1</v>
      </c>
      <c r="F78" s="308"/>
      <c r="G78" s="308"/>
      <c r="H78" s="308"/>
      <c r="L78" s="31"/>
    </row>
    <row r="79" spans="2:12" s="1" customFormat="1" ht="6.9" customHeight="1">
      <c r="B79" s="31"/>
      <c r="L79" s="31"/>
    </row>
    <row r="80" spans="2:12" s="1" customFormat="1" ht="12" customHeight="1">
      <c r="B80" s="31"/>
      <c r="C80" s="26" t="s">
        <v>21</v>
      </c>
      <c r="F80" s="24" t="str">
        <f>F14</f>
        <v xml:space="preserve"> </v>
      </c>
      <c r="I80" s="26" t="s">
        <v>23</v>
      </c>
      <c r="J80" s="48" t="str">
        <f>IF(J14="","",J14)</f>
        <v>22. 12. 2023</v>
      </c>
      <c r="L80" s="31"/>
    </row>
    <row r="81" spans="2:12" s="1" customFormat="1" ht="6.9" customHeight="1">
      <c r="B81" s="31"/>
      <c r="L81" s="31"/>
    </row>
    <row r="82" spans="2:12" s="1" customFormat="1" ht="15.15" customHeight="1">
      <c r="B82" s="31"/>
      <c r="C82" s="26" t="s">
        <v>25</v>
      </c>
      <c r="F82" s="24" t="str">
        <f>E17</f>
        <v>Město Nový Bor</v>
      </c>
      <c r="I82" s="26" t="s">
        <v>31</v>
      </c>
      <c r="J82" s="29" t="str">
        <f>E23</f>
        <v>R. Voce</v>
      </c>
      <c r="L82" s="31"/>
    </row>
    <row r="83" spans="2:12" s="1" customFormat="1" ht="15.15" customHeight="1">
      <c r="B83" s="31"/>
      <c r="C83" s="26" t="s">
        <v>29</v>
      </c>
      <c r="F83" s="24" t="str">
        <f>IF(E20="","",E20)</f>
        <v>Vyplň údaj</v>
      </c>
      <c r="I83" s="26" t="s">
        <v>34</v>
      </c>
      <c r="J83" s="29" t="str">
        <f>E26</f>
        <v>J. Nešněra</v>
      </c>
      <c r="L83" s="31"/>
    </row>
    <row r="84" spans="2:12" s="1" customFormat="1" ht="10.35" customHeight="1">
      <c r="B84" s="31"/>
      <c r="L84" s="31"/>
    </row>
    <row r="85" spans="2:20" s="10" customFormat="1" ht="29.25" customHeight="1">
      <c r="B85" s="110"/>
      <c r="C85" s="111" t="s">
        <v>196</v>
      </c>
      <c r="D85" s="112" t="s">
        <v>57</v>
      </c>
      <c r="E85" s="112" t="s">
        <v>53</v>
      </c>
      <c r="F85" s="112" t="s">
        <v>54</v>
      </c>
      <c r="G85" s="112" t="s">
        <v>197</v>
      </c>
      <c r="H85" s="112" t="s">
        <v>198</v>
      </c>
      <c r="I85" s="112" t="s">
        <v>199</v>
      </c>
      <c r="J85" s="112" t="s">
        <v>166</v>
      </c>
      <c r="K85" s="113" t="s">
        <v>200</v>
      </c>
      <c r="L85" s="110"/>
      <c r="M85" s="55" t="s">
        <v>19</v>
      </c>
      <c r="N85" s="56" t="s">
        <v>42</v>
      </c>
      <c r="O85" s="56" t="s">
        <v>201</v>
      </c>
      <c r="P85" s="56" t="s">
        <v>202</v>
      </c>
      <c r="Q85" s="56" t="s">
        <v>203</v>
      </c>
      <c r="R85" s="56" t="s">
        <v>204</v>
      </c>
      <c r="S85" s="56" t="s">
        <v>205</v>
      </c>
      <c r="T85" s="57" t="s">
        <v>206</v>
      </c>
    </row>
    <row r="86" spans="2:63" s="1" customFormat="1" ht="22.8" customHeight="1">
      <c r="B86" s="31"/>
      <c r="C86" s="60" t="s">
        <v>207</v>
      </c>
      <c r="J86" s="114">
        <f>BK86</f>
        <v>0</v>
      </c>
      <c r="L86" s="31"/>
      <c r="M86" s="58"/>
      <c r="N86" s="49"/>
      <c r="O86" s="49"/>
      <c r="P86" s="115">
        <f>P87</f>
        <v>0</v>
      </c>
      <c r="Q86" s="49"/>
      <c r="R86" s="115">
        <f>R87</f>
        <v>0</v>
      </c>
      <c r="S86" s="49"/>
      <c r="T86" s="116">
        <f>T87</f>
        <v>0</v>
      </c>
      <c r="AT86" s="16" t="s">
        <v>71</v>
      </c>
      <c r="AU86" s="16" t="s">
        <v>167</v>
      </c>
      <c r="BK86" s="117">
        <f>BK87</f>
        <v>0</v>
      </c>
    </row>
    <row r="87" spans="2:63" s="11" customFormat="1" ht="25.95" customHeight="1">
      <c r="B87" s="118"/>
      <c r="D87" s="119" t="s">
        <v>71</v>
      </c>
      <c r="E87" s="120" t="s">
        <v>1984</v>
      </c>
      <c r="F87" s="120" t="s">
        <v>1985</v>
      </c>
      <c r="I87" s="121"/>
      <c r="J87" s="122">
        <f>BK87</f>
        <v>0</v>
      </c>
      <c r="L87" s="118"/>
      <c r="M87" s="123"/>
      <c r="P87" s="124">
        <f>SUM(P88:P167)</f>
        <v>0</v>
      </c>
      <c r="R87" s="124">
        <f>SUM(R88:R167)</f>
        <v>0</v>
      </c>
      <c r="T87" s="125">
        <f>SUM(T88:T167)</f>
        <v>0</v>
      </c>
      <c r="AR87" s="119" t="s">
        <v>79</v>
      </c>
      <c r="AT87" s="126" t="s">
        <v>71</v>
      </c>
      <c r="AU87" s="126" t="s">
        <v>72</v>
      </c>
      <c r="AY87" s="119" t="s">
        <v>210</v>
      </c>
      <c r="BK87" s="127">
        <f>SUM(BK88:BK167)</f>
        <v>0</v>
      </c>
    </row>
    <row r="88" spans="2:65" s="1" customFormat="1" ht="16.5" customHeight="1">
      <c r="B88" s="31"/>
      <c r="C88" s="130" t="s">
        <v>79</v>
      </c>
      <c r="D88" s="130" t="s">
        <v>212</v>
      </c>
      <c r="E88" s="131" t="s">
        <v>1986</v>
      </c>
      <c r="F88" s="132" t="s">
        <v>1987</v>
      </c>
      <c r="G88" s="133" t="s">
        <v>269</v>
      </c>
      <c r="H88" s="134">
        <v>120</v>
      </c>
      <c r="I88" s="135"/>
      <c r="J88" s="136">
        <f>ROUND(I88*H88,2)</f>
        <v>0</v>
      </c>
      <c r="K88" s="132" t="s">
        <v>19</v>
      </c>
      <c r="L88" s="31"/>
      <c r="M88" s="137" t="s">
        <v>19</v>
      </c>
      <c r="N88" s="138" t="s">
        <v>43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217</v>
      </c>
      <c r="AT88" s="141" t="s">
        <v>212</v>
      </c>
      <c r="AU88" s="141" t="s">
        <v>79</v>
      </c>
      <c r="AY88" s="16" t="s">
        <v>210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6" t="s">
        <v>79</v>
      </c>
      <c r="BK88" s="142">
        <f>ROUND(I88*H88,2)</f>
        <v>0</v>
      </c>
      <c r="BL88" s="16" t="s">
        <v>217</v>
      </c>
      <c r="BM88" s="141" t="s">
        <v>81</v>
      </c>
    </row>
    <row r="89" spans="2:47" s="1" customFormat="1" ht="10.2">
      <c r="B89" s="31"/>
      <c r="D89" s="143" t="s">
        <v>219</v>
      </c>
      <c r="F89" s="144" t="s">
        <v>1987</v>
      </c>
      <c r="I89" s="145"/>
      <c r="L89" s="31"/>
      <c r="M89" s="146"/>
      <c r="T89" s="52"/>
      <c r="AT89" s="16" t="s">
        <v>219</v>
      </c>
      <c r="AU89" s="16" t="s">
        <v>79</v>
      </c>
    </row>
    <row r="90" spans="2:65" s="1" customFormat="1" ht="16.5" customHeight="1">
      <c r="B90" s="31"/>
      <c r="C90" s="130" t="s">
        <v>81</v>
      </c>
      <c r="D90" s="130" t="s">
        <v>212</v>
      </c>
      <c r="E90" s="131" t="s">
        <v>1988</v>
      </c>
      <c r="F90" s="132" t="s">
        <v>1989</v>
      </c>
      <c r="G90" s="133" t="s">
        <v>269</v>
      </c>
      <c r="H90" s="134">
        <v>154</v>
      </c>
      <c r="I90" s="135"/>
      <c r="J90" s="136">
        <f>ROUND(I90*H90,2)</f>
        <v>0</v>
      </c>
      <c r="K90" s="132" t="s">
        <v>19</v>
      </c>
      <c r="L90" s="31"/>
      <c r="M90" s="137" t="s">
        <v>19</v>
      </c>
      <c r="N90" s="138" t="s">
        <v>43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41" t="s">
        <v>217</v>
      </c>
      <c r="AT90" s="141" t="s">
        <v>212</v>
      </c>
      <c r="AU90" s="141" t="s">
        <v>79</v>
      </c>
      <c r="AY90" s="16" t="s">
        <v>210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79</v>
      </c>
      <c r="BK90" s="142">
        <f>ROUND(I90*H90,2)</f>
        <v>0</v>
      </c>
      <c r="BL90" s="16" t="s">
        <v>217</v>
      </c>
      <c r="BM90" s="141" t="s">
        <v>217</v>
      </c>
    </row>
    <row r="91" spans="2:47" s="1" customFormat="1" ht="10.2">
      <c r="B91" s="31"/>
      <c r="D91" s="143" t="s">
        <v>219</v>
      </c>
      <c r="F91" s="144" t="s">
        <v>1989</v>
      </c>
      <c r="I91" s="145"/>
      <c r="L91" s="31"/>
      <c r="M91" s="146"/>
      <c r="T91" s="52"/>
      <c r="AT91" s="16" t="s">
        <v>219</v>
      </c>
      <c r="AU91" s="16" t="s">
        <v>79</v>
      </c>
    </row>
    <row r="92" spans="2:65" s="1" customFormat="1" ht="16.5" customHeight="1">
      <c r="B92" s="31"/>
      <c r="C92" s="130" t="s">
        <v>234</v>
      </c>
      <c r="D92" s="130" t="s">
        <v>212</v>
      </c>
      <c r="E92" s="131" t="s">
        <v>1990</v>
      </c>
      <c r="F92" s="132" t="s">
        <v>1991</v>
      </c>
      <c r="G92" s="133" t="s">
        <v>269</v>
      </c>
      <c r="H92" s="134">
        <v>161</v>
      </c>
      <c r="I92" s="135"/>
      <c r="J92" s="136">
        <f>ROUND(I92*H92,2)</f>
        <v>0</v>
      </c>
      <c r="K92" s="132" t="s">
        <v>19</v>
      </c>
      <c r="L92" s="31"/>
      <c r="M92" s="137" t="s">
        <v>19</v>
      </c>
      <c r="N92" s="138" t="s">
        <v>43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217</v>
      </c>
      <c r="AT92" s="141" t="s">
        <v>212</v>
      </c>
      <c r="AU92" s="141" t="s">
        <v>79</v>
      </c>
      <c r="AY92" s="16" t="s">
        <v>210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6" t="s">
        <v>79</v>
      </c>
      <c r="BK92" s="142">
        <f>ROUND(I92*H92,2)</f>
        <v>0</v>
      </c>
      <c r="BL92" s="16" t="s">
        <v>217</v>
      </c>
      <c r="BM92" s="141" t="s">
        <v>246</v>
      </c>
    </row>
    <row r="93" spans="2:47" s="1" customFormat="1" ht="10.2">
      <c r="B93" s="31"/>
      <c r="D93" s="143" t="s">
        <v>219</v>
      </c>
      <c r="F93" s="144" t="s">
        <v>1991</v>
      </c>
      <c r="I93" s="145"/>
      <c r="L93" s="31"/>
      <c r="M93" s="146"/>
      <c r="T93" s="52"/>
      <c r="AT93" s="16" t="s">
        <v>219</v>
      </c>
      <c r="AU93" s="16" t="s">
        <v>79</v>
      </c>
    </row>
    <row r="94" spans="2:65" s="1" customFormat="1" ht="16.5" customHeight="1">
      <c r="B94" s="31"/>
      <c r="C94" s="130" t="s">
        <v>217</v>
      </c>
      <c r="D94" s="130" t="s">
        <v>212</v>
      </c>
      <c r="E94" s="131" t="s">
        <v>1992</v>
      </c>
      <c r="F94" s="132" t="s">
        <v>1993</v>
      </c>
      <c r="G94" s="133" t="s">
        <v>269</v>
      </c>
      <c r="H94" s="134">
        <v>15</v>
      </c>
      <c r="I94" s="135"/>
      <c r="J94" s="136">
        <f>ROUND(I94*H94,2)</f>
        <v>0</v>
      </c>
      <c r="K94" s="132" t="s">
        <v>19</v>
      </c>
      <c r="L94" s="31"/>
      <c r="M94" s="137" t="s">
        <v>19</v>
      </c>
      <c r="N94" s="138" t="s">
        <v>43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217</v>
      </c>
      <c r="AT94" s="141" t="s">
        <v>212</v>
      </c>
      <c r="AU94" s="141" t="s">
        <v>79</v>
      </c>
      <c r="AY94" s="16" t="s">
        <v>210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79</v>
      </c>
      <c r="BK94" s="142">
        <f>ROUND(I94*H94,2)</f>
        <v>0</v>
      </c>
      <c r="BL94" s="16" t="s">
        <v>217</v>
      </c>
      <c r="BM94" s="141" t="s">
        <v>243</v>
      </c>
    </row>
    <row r="95" spans="2:47" s="1" customFormat="1" ht="10.2">
      <c r="B95" s="31"/>
      <c r="D95" s="143" t="s">
        <v>219</v>
      </c>
      <c r="F95" s="144" t="s">
        <v>1993</v>
      </c>
      <c r="I95" s="145"/>
      <c r="L95" s="31"/>
      <c r="M95" s="146"/>
      <c r="T95" s="52"/>
      <c r="AT95" s="16" t="s">
        <v>219</v>
      </c>
      <c r="AU95" s="16" t="s">
        <v>79</v>
      </c>
    </row>
    <row r="96" spans="2:65" s="1" customFormat="1" ht="16.5" customHeight="1">
      <c r="B96" s="31"/>
      <c r="C96" s="130" t="s">
        <v>225</v>
      </c>
      <c r="D96" s="130" t="s">
        <v>212</v>
      </c>
      <c r="E96" s="131" t="s">
        <v>1994</v>
      </c>
      <c r="F96" s="132" t="s">
        <v>1995</v>
      </c>
      <c r="G96" s="133" t="s">
        <v>269</v>
      </c>
      <c r="H96" s="134">
        <v>60</v>
      </c>
      <c r="I96" s="135"/>
      <c r="J96" s="136">
        <f>ROUND(I96*H96,2)</f>
        <v>0</v>
      </c>
      <c r="K96" s="132" t="s">
        <v>19</v>
      </c>
      <c r="L96" s="31"/>
      <c r="M96" s="137" t="s">
        <v>19</v>
      </c>
      <c r="N96" s="138" t="s">
        <v>43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217</v>
      </c>
      <c r="AT96" s="141" t="s">
        <v>212</v>
      </c>
      <c r="AU96" s="141" t="s">
        <v>79</v>
      </c>
      <c r="AY96" s="16" t="s">
        <v>210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79</v>
      </c>
      <c r="BK96" s="142">
        <f>ROUND(I96*H96,2)</f>
        <v>0</v>
      </c>
      <c r="BL96" s="16" t="s">
        <v>217</v>
      </c>
      <c r="BM96" s="141" t="s">
        <v>277</v>
      </c>
    </row>
    <row r="97" spans="2:47" s="1" customFormat="1" ht="10.2">
      <c r="B97" s="31"/>
      <c r="D97" s="143" t="s">
        <v>219</v>
      </c>
      <c r="F97" s="144" t="s">
        <v>1995</v>
      </c>
      <c r="I97" s="145"/>
      <c r="L97" s="31"/>
      <c r="M97" s="146"/>
      <c r="T97" s="52"/>
      <c r="AT97" s="16" t="s">
        <v>219</v>
      </c>
      <c r="AU97" s="16" t="s">
        <v>79</v>
      </c>
    </row>
    <row r="98" spans="2:65" s="1" customFormat="1" ht="16.5" customHeight="1">
      <c r="B98" s="31"/>
      <c r="C98" s="130" t="s">
        <v>246</v>
      </c>
      <c r="D98" s="130" t="s">
        <v>212</v>
      </c>
      <c r="E98" s="131" t="s">
        <v>1996</v>
      </c>
      <c r="F98" s="132" t="s">
        <v>1997</v>
      </c>
      <c r="G98" s="133" t="s">
        <v>269</v>
      </c>
      <c r="H98" s="134">
        <v>120</v>
      </c>
      <c r="I98" s="135"/>
      <c r="J98" s="136">
        <f>ROUND(I98*H98,2)</f>
        <v>0</v>
      </c>
      <c r="K98" s="132" t="s">
        <v>19</v>
      </c>
      <c r="L98" s="31"/>
      <c r="M98" s="137" t="s">
        <v>19</v>
      </c>
      <c r="N98" s="138" t="s">
        <v>43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217</v>
      </c>
      <c r="AT98" s="141" t="s">
        <v>212</v>
      </c>
      <c r="AU98" s="141" t="s">
        <v>79</v>
      </c>
      <c r="AY98" s="16" t="s">
        <v>210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79</v>
      </c>
      <c r="BK98" s="142">
        <f>ROUND(I98*H98,2)</f>
        <v>0</v>
      </c>
      <c r="BL98" s="16" t="s">
        <v>217</v>
      </c>
      <c r="BM98" s="141" t="s">
        <v>8</v>
      </c>
    </row>
    <row r="99" spans="2:47" s="1" customFormat="1" ht="10.2">
      <c r="B99" s="31"/>
      <c r="D99" s="143" t="s">
        <v>219</v>
      </c>
      <c r="F99" s="144" t="s">
        <v>1997</v>
      </c>
      <c r="I99" s="145"/>
      <c r="L99" s="31"/>
      <c r="M99" s="146"/>
      <c r="T99" s="52"/>
      <c r="AT99" s="16" t="s">
        <v>219</v>
      </c>
      <c r="AU99" s="16" t="s">
        <v>79</v>
      </c>
    </row>
    <row r="100" spans="2:65" s="1" customFormat="1" ht="24.15" customHeight="1">
      <c r="B100" s="31"/>
      <c r="C100" s="130" t="s">
        <v>259</v>
      </c>
      <c r="D100" s="130" t="s">
        <v>212</v>
      </c>
      <c r="E100" s="131" t="s">
        <v>1998</v>
      </c>
      <c r="F100" s="132" t="s">
        <v>1999</v>
      </c>
      <c r="G100" s="133" t="s">
        <v>269</v>
      </c>
      <c r="H100" s="134">
        <v>60</v>
      </c>
      <c r="I100" s="135"/>
      <c r="J100" s="136">
        <f>ROUND(I100*H100,2)</f>
        <v>0</v>
      </c>
      <c r="K100" s="132" t="s">
        <v>19</v>
      </c>
      <c r="L100" s="31"/>
      <c r="M100" s="137" t="s">
        <v>19</v>
      </c>
      <c r="N100" s="138" t="s">
        <v>43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217</v>
      </c>
      <c r="AT100" s="141" t="s">
        <v>212</v>
      </c>
      <c r="AU100" s="141" t="s">
        <v>79</v>
      </c>
      <c r="AY100" s="16" t="s">
        <v>210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79</v>
      </c>
      <c r="BK100" s="142">
        <f>ROUND(I100*H100,2)</f>
        <v>0</v>
      </c>
      <c r="BL100" s="16" t="s">
        <v>217</v>
      </c>
      <c r="BM100" s="141" t="s">
        <v>301</v>
      </c>
    </row>
    <row r="101" spans="2:47" s="1" customFormat="1" ht="10.2">
      <c r="B101" s="31"/>
      <c r="D101" s="143" t="s">
        <v>219</v>
      </c>
      <c r="F101" s="144" t="s">
        <v>1999</v>
      </c>
      <c r="I101" s="145"/>
      <c r="L101" s="31"/>
      <c r="M101" s="146"/>
      <c r="T101" s="52"/>
      <c r="AT101" s="16" t="s">
        <v>219</v>
      </c>
      <c r="AU101" s="16" t="s">
        <v>79</v>
      </c>
    </row>
    <row r="102" spans="2:65" s="1" customFormat="1" ht="16.5" customHeight="1">
      <c r="B102" s="31"/>
      <c r="C102" s="130" t="s">
        <v>243</v>
      </c>
      <c r="D102" s="130" t="s">
        <v>212</v>
      </c>
      <c r="E102" s="131" t="s">
        <v>2000</v>
      </c>
      <c r="F102" s="132" t="s">
        <v>2001</v>
      </c>
      <c r="G102" s="133" t="s">
        <v>2002</v>
      </c>
      <c r="H102" s="134">
        <v>5</v>
      </c>
      <c r="I102" s="135"/>
      <c r="J102" s="136">
        <f>ROUND(I102*H102,2)</f>
        <v>0</v>
      </c>
      <c r="K102" s="132" t="s">
        <v>19</v>
      </c>
      <c r="L102" s="31"/>
      <c r="M102" s="137" t="s">
        <v>19</v>
      </c>
      <c r="N102" s="138" t="s">
        <v>43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217</v>
      </c>
      <c r="AT102" s="141" t="s">
        <v>212</v>
      </c>
      <c r="AU102" s="141" t="s">
        <v>79</v>
      </c>
      <c r="AY102" s="16" t="s">
        <v>210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79</v>
      </c>
      <c r="BK102" s="142">
        <f>ROUND(I102*H102,2)</f>
        <v>0</v>
      </c>
      <c r="BL102" s="16" t="s">
        <v>217</v>
      </c>
      <c r="BM102" s="141" t="s">
        <v>311</v>
      </c>
    </row>
    <row r="103" spans="2:47" s="1" customFormat="1" ht="10.2">
      <c r="B103" s="31"/>
      <c r="D103" s="143" t="s">
        <v>219</v>
      </c>
      <c r="F103" s="144" t="s">
        <v>2001</v>
      </c>
      <c r="I103" s="145"/>
      <c r="L103" s="31"/>
      <c r="M103" s="146"/>
      <c r="T103" s="52"/>
      <c r="AT103" s="16" t="s">
        <v>219</v>
      </c>
      <c r="AU103" s="16" t="s">
        <v>79</v>
      </c>
    </row>
    <row r="104" spans="2:65" s="1" customFormat="1" ht="16.5" customHeight="1">
      <c r="B104" s="31"/>
      <c r="C104" s="130" t="s">
        <v>265</v>
      </c>
      <c r="D104" s="130" t="s">
        <v>212</v>
      </c>
      <c r="E104" s="131" t="s">
        <v>2003</v>
      </c>
      <c r="F104" s="132" t="s">
        <v>2004</v>
      </c>
      <c r="G104" s="133" t="s">
        <v>2002</v>
      </c>
      <c r="H104" s="134">
        <v>2</v>
      </c>
      <c r="I104" s="135"/>
      <c r="J104" s="136">
        <f>ROUND(I104*H104,2)</f>
        <v>0</v>
      </c>
      <c r="K104" s="132" t="s">
        <v>19</v>
      </c>
      <c r="L104" s="31"/>
      <c r="M104" s="137" t="s">
        <v>19</v>
      </c>
      <c r="N104" s="138" t="s">
        <v>43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217</v>
      </c>
      <c r="AT104" s="141" t="s">
        <v>212</v>
      </c>
      <c r="AU104" s="141" t="s">
        <v>79</v>
      </c>
      <c r="AY104" s="16" t="s">
        <v>210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6" t="s">
        <v>79</v>
      </c>
      <c r="BK104" s="142">
        <f>ROUND(I104*H104,2)</f>
        <v>0</v>
      </c>
      <c r="BL104" s="16" t="s">
        <v>217</v>
      </c>
      <c r="BM104" s="141" t="s">
        <v>329</v>
      </c>
    </row>
    <row r="105" spans="2:47" s="1" customFormat="1" ht="10.2">
      <c r="B105" s="31"/>
      <c r="D105" s="143" t="s">
        <v>219</v>
      </c>
      <c r="F105" s="144" t="s">
        <v>2004</v>
      </c>
      <c r="I105" s="145"/>
      <c r="L105" s="31"/>
      <c r="M105" s="146"/>
      <c r="T105" s="52"/>
      <c r="AT105" s="16" t="s">
        <v>219</v>
      </c>
      <c r="AU105" s="16" t="s">
        <v>79</v>
      </c>
    </row>
    <row r="106" spans="2:65" s="1" customFormat="1" ht="16.5" customHeight="1">
      <c r="B106" s="31"/>
      <c r="C106" s="130" t="s">
        <v>277</v>
      </c>
      <c r="D106" s="130" t="s">
        <v>212</v>
      </c>
      <c r="E106" s="131" t="s">
        <v>2005</v>
      </c>
      <c r="F106" s="132" t="s">
        <v>2006</v>
      </c>
      <c r="G106" s="133" t="s">
        <v>2002</v>
      </c>
      <c r="H106" s="134">
        <v>1</v>
      </c>
      <c r="I106" s="135"/>
      <c r="J106" s="136">
        <f>ROUND(I106*H106,2)</f>
        <v>0</v>
      </c>
      <c r="K106" s="132" t="s">
        <v>19</v>
      </c>
      <c r="L106" s="31"/>
      <c r="M106" s="137" t="s">
        <v>19</v>
      </c>
      <c r="N106" s="138" t="s">
        <v>43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217</v>
      </c>
      <c r="AT106" s="141" t="s">
        <v>212</v>
      </c>
      <c r="AU106" s="141" t="s">
        <v>79</v>
      </c>
      <c r="AY106" s="16" t="s">
        <v>210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79</v>
      </c>
      <c r="BK106" s="142">
        <f>ROUND(I106*H106,2)</f>
        <v>0</v>
      </c>
      <c r="BL106" s="16" t="s">
        <v>217</v>
      </c>
      <c r="BM106" s="141" t="s">
        <v>343</v>
      </c>
    </row>
    <row r="107" spans="2:47" s="1" customFormat="1" ht="10.2">
      <c r="B107" s="31"/>
      <c r="D107" s="143" t="s">
        <v>219</v>
      </c>
      <c r="F107" s="144" t="s">
        <v>2006</v>
      </c>
      <c r="I107" s="145"/>
      <c r="L107" s="31"/>
      <c r="M107" s="146"/>
      <c r="T107" s="52"/>
      <c r="AT107" s="16" t="s">
        <v>219</v>
      </c>
      <c r="AU107" s="16" t="s">
        <v>79</v>
      </c>
    </row>
    <row r="108" spans="2:65" s="1" customFormat="1" ht="16.5" customHeight="1">
      <c r="B108" s="31"/>
      <c r="C108" s="130" t="s">
        <v>283</v>
      </c>
      <c r="D108" s="130" t="s">
        <v>212</v>
      </c>
      <c r="E108" s="131" t="s">
        <v>2007</v>
      </c>
      <c r="F108" s="132" t="s">
        <v>2008</v>
      </c>
      <c r="G108" s="133" t="s">
        <v>2002</v>
      </c>
      <c r="H108" s="134">
        <v>1</v>
      </c>
      <c r="I108" s="135"/>
      <c r="J108" s="136">
        <f>ROUND(I108*H108,2)</f>
        <v>0</v>
      </c>
      <c r="K108" s="132" t="s">
        <v>19</v>
      </c>
      <c r="L108" s="31"/>
      <c r="M108" s="137" t="s">
        <v>19</v>
      </c>
      <c r="N108" s="138" t="s">
        <v>43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217</v>
      </c>
      <c r="AT108" s="141" t="s">
        <v>212</v>
      </c>
      <c r="AU108" s="141" t="s">
        <v>79</v>
      </c>
      <c r="AY108" s="16" t="s">
        <v>210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79</v>
      </c>
      <c r="BK108" s="142">
        <f>ROUND(I108*H108,2)</f>
        <v>0</v>
      </c>
      <c r="BL108" s="16" t="s">
        <v>217</v>
      </c>
      <c r="BM108" s="141" t="s">
        <v>354</v>
      </c>
    </row>
    <row r="109" spans="2:47" s="1" customFormat="1" ht="10.2">
      <c r="B109" s="31"/>
      <c r="D109" s="143" t="s">
        <v>219</v>
      </c>
      <c r="F109" s="144" t="s">
        <v>2008</v>
      </c>
      <c r="I109" s="145"/>
      <c r="L109" s="31"/>
      <c r="M109" s="146"/>
      <c r="T109" s="52"/>
      <c r="AT109" s="16" t="s">
        <v>219</v>
      </c>
      <c r="AU109" s="16" t="s">
        <v>79</v>
      </c>
    </row>
    <row r="110" spans="2:65" s="1" customFormat="1" ht="16.5" customHeight="1">
      <c r="B110" s="31"/>
      <c r="C110" s="130" t="s">
        <v>8</v>
      </c>
      <c r="D110" s="130" t="s">
        <v>212</v>
      </c>
      <c r="E110" s="131" t="s">
        <v>2009</v>
      </c>
      <c r="F110" s="132" t="s">
        <v>2010</v>
      </c>
      <c r="G110" s="133" t="s">
        <v>2002</v>
      </c>
      <c r="H110" s="134">
        <v>1</v>
      </c>
      <c r="I110" s="135"/>
      <c r="J110" s="136">
        <f>ROUND(I110*H110,2)</f>
        <v>0</v>
      </c>
      <c r="K110" s="132" t="s">
        <v>19</v>
      </c>
      <c r="L110" s="31"/>
      <c r="M110" s="137" t="s">
        <v>19</v>
      </c>
      <c r="N110" s="138" t="s">
        <v>43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41" t="s">
        <v>217</v>
      </c>
      <c r="AT110" s="141" t="s">
        <v>212</v>
      </c>
      <c r="AU110" s="141" t="s">
        <v>79</v>
      </c>
      <c r="AY110" s="16" t="s">
        <v>210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79</v>
      </c>
      <c r="BK110" s="142">
        <f>ROUND(I110*H110,2)</f>
        <v>0</v>
      </c>
      <c r="BL110" s="16" t="s">
        <v>217</v>
      </c>
      <c r="BM110" s="141" t="s">
        <v>366</v>
      </c>
    </row>
    <row r="111" spans="2:47" s="1" customFormat="1" ht="10.2">
      <c r="B111" s="31"/>
      <c r="D111" s="143" t="s">
        <v>219</v>
      </c>
      <c r="F111" s="144" t="s">
        <v>2010</v>
      </c>
      <c r="I111" s="145"/>
      <c r="L111" s="31"/>
      <c r="M111" s="146"/>
      <c r="T111" s="52"/>
      <c r="AT111" s="16" t="s">
        <v>219</v>
      </c>
      <c r="AU111" s="16" t="s">
        <v>79</v>
      </c>
    </row>
    <row r="112" spans="2:65" s="1" customFormat="1" ht="24.15" customHeight="1">
      <c r="B112" s="31"/>
      <c r="C112" s="130" t="s">
        <v>294</v>
      </c>
      <c r="D112" s="130" t="s">
        <v>212</v>
      </c>
      <c r="E112" s="131" t="s">
        <v>2011</v>
      </c>
      <c r="F112" s="132" t="s">
        <v>2012</v>
      </c>
      <c r="G112" s="133" t="s">
        <v>2002</v>
      </c>
      <c r="H112" s="134">
        <v>13</v>
      </c>
      <c r="I112" s="135"/>
      <c r="J112" s="136">
        <f>ROUND(I112*H112,2)</f>
        <v>0</v>
      </c>
      <c r="K112" s="132" t="s">
        <v>19</v>
      </c>
      <c r="L112" s="31"/>
      <c r="M112" s="137" t="s">
        <v>19</v>
      </c>
      <c r="N112" s="138" t="s">
        <v>43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217</v>
      </c>
      <c r="AT112" s="141" t="s">
        <v>212</v>
      </c>
      <c r="AU112" s="141" t="s">
        <v>79</v>
      </c>
      <c r="AY112" s="16" t="s">
        <v>210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79</v>
      </c>
      <c r="BK112" s="142">
        <f>ROUND(I112*H112,2)</f>
        <v>0</v>
      </c>
      <c r="BL112" s="16" t="s">
        <v>217</v>
      </c>
      <c r="BM112" s="141" t="s">
        <v>378</v>
      </c>
    </row>
    <row r="113" spans="2:47" s="1" customFormat="1" ht="19.2">
      <c r="B113" s="31"/>
      <c r="D113" s="143" t="s">
        <v>219</v>
      </c>
      <c r="F113" s="144" t="s">
        <v>2012</v>
      </c>
      <c r="I113" s="145"/>
      <c r="L113" s="31"/>
      <c r="M113" s="146"/>
      <c r="T113" s="52"/>
      <c r="AT113" s="16" t="s">
        <v>219</v>
      </c>
      <c r="AU113" s="16" t="s">
        <v>79</v>
      </c>
    </row>
    <row r="114" spans="2:65" s="1" customFormat="1" ht="24.15" customHeight="1">
      <c r="B114" s="31"/>
      <c r="C114" s="130" t="s">
        <v>301</v>
      </c>
      <c r="D114" s="130" t="s">
        <v>212</v>
      </c>
      <c r="E114" s="131" t="s">
        <v>2013</v>
      </c>
      <c r="F114" s="132" t="s">
        <v>2014</v>
      </c>
      <c r="G114" s="133" t="s">
        <v>2002</v>
      </c>
      <c r="H114" s="134">
        <v>3</v>
      </c>
      <c r="I114" s="135"/>
      <c r="J114" s="136">
        <f>ROUND(I114*H114,2)</f>
        <v>0</v>
      </c>
      <c r="K114" s="132" t="s">
        <v>19</v>
      </c>
      <c r="L114" s="31"/>
      <c r="M114" s="137" t="s">
        <v>19</v>
      </c>
      <c r="N114" s="138" t="s">
        <v>43</v>
      </c>
      <c r="P114" s="139">
        <f>O114*H114</f>
        <v>0</v>
      </c>
      <c r="Q114" s="139">
        <v>0</v>
      </c>
      <c r="R114" s="139">
        <f>Q114*H114</f>
        <v>0</v>
      </c>
      <c r="S114" s="139">
        <v>0</v>
      </c>
      <c r="T114" s="140">
        <f>S114*H114</f>
        <v>0</v>
      </c>
      <c r="AR114" s="141" t="s">
        <v>217</v>
      </c>
      <c r="AT114" s="141" t="s">
        <v>212</v>
      </c>
      <c r="AU114" s="141" t="s">
        <v>79</v>
      </c>
      <c r="AY114" s="16" t="s">
        <v>210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6" t="s">
        <v>79</v>
      </c>
      <c r="BK114" s="142">
        <f>ROUND(I114*H114,2)</f>
        <v>0</v>
      </c>
      <c r="BL114" s="16" t="s">
        <v>217</v>
      </c>
      <c r="BM114" s="141" t="s">
        <v>395</v>
      </c>
    </row>
    <row r="115" spans="2:47" s="1" customFormat="1" ht="19.2">
      <c r="B115" s="31"/>
      <c r="D115" s="143" t="s">
        <v>219</v>
      </c>
      <c r="F115" s="144" t="s">
        <v>2014</v>
      </c>
      <c r="I115" s="145"/>
      <c r="L115" s="31"/>
      <c r="M115" s="146"/>
      <c r="T115" s="52"/>
      <c r="AT115" s="16" t="s">
        <v>219</v>
      </c>
      <c r="AU115" s="16" t="s">
        <v>79</v>
      </c>
    </row>
    <row r="116" spans="2:65" s="1" customFormat="1" ht="16.5" customHeight="1">
      <c r="B116" s="31"/>
      <c r="C116" s="130" t="s">
        <v>305</v>
      </c>
      <c r="D116" s="130" t="s">
        <v>212</v>
      </c>
      <c r="E116" s="131" t="s">
        <v>2015</v>
      </c>
      <c r="F116" s="132" t="s">
        <v>2016</v>
      </c>
      <c r="G116" s="133" t="s">
        <v>2002</v>
      </c>
      <c r="H116" s="134">
        <v>1</v>
      </c>
      <c r="I116" s="135"/>
      <c r="J116" s="136">
        <f>ROUND(I116*H116,2)</f>
        <v>0</v>
      </c>
      <c r="K116" s="132" t="s">
        <v>19</v>
      </c>
      <c r="L116" s="31"/>
      <c r="M116" s="137" t="s">
        <v>19</v>
      </c>
      <c r="N116" s="138" t="s">
        <v>43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217</v>
      </c>
      <c r="AT116" s="141" t="s">
        <v>212</v>
      </c>
      <c r="AU116" s="141" t="s">
        <v>79</v>
      </c>
      <c r="AY116" s="16" t="s">
        <v>210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79</v>
      </c>
      <c r="BK116" s="142">
        <f>ROUND(I116*H116,2)</f>
        <v>0</v>
      </c>
      <c r="BL116" s="16" t="s">
        <v>217</v>
      </c>
      <c r="BM116" s="141" t="s">
        <v>408</v>
      </c>
    </row>
    <row r="117" spans="2:47" s="1" customFormat="1" ht="10.2">
      <c r="B117" s="31"/>
      <c r="D117" s="143" t="s">
        <v>219</v>
      </c>
      <c r="F117" s="144" t="s">
        <v>2016</v>
      </c>
      <c r="I117" s="145"/>
      <c r="L117" s="31"/>
      <c r="M117" s="146"/>
      <c r="T117" s="52"/>
      <c r="AT117" s="16" t="s">
        <v>219</v>
      </c>
      <c r="AU117" s="16" t="s">
        <v>79</v>
      </c>
    </row>
    <row r="118" spans="2:65" s="1" customFormat="1" ht="16.5" customHeight="1">
      <c r="B118" s="31"/>
      <c r="C118" s="130" t="s">
        <v>311</v>
      </c>
      <c r="D118" s="130" t="s">
        <v>212</v>
      </c>
      <c r="E118" s="131" t="s">
        <v>2017</v>
      </c>
      <c r="F118" s="132" t="s">
        <v>2018</v>
      </c>
      <c r="G118" s="133" t="s">
        <v>2002</v>
      </c>
      <c r="H118" s="134">
        <v>3</v>
      </c>
      <c r="I118" s="135"/>
      <c r="J118" s="136">
        <f>ROUND(I118*H118,2)</f>
        <v>0</v>
      </c>
      <c r="K118" s="132" t="s">
        <v>19</v>
      </c>
      <c r="L118" s="31"/>
      <c r="M118" s="137" t="s">
        <v>19</v>
      </c>
      <c r="N118" s="138" t="s">
        <v>43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217</v>
      </c>
      <c r="AT118" s="141" t="s">
        <v>212</v>
      </c>
      <c r="AU118" s="141" t="s">
        <v>79</v>
      </c>
      <c r="AY118" s="16" t="s">
        <v>210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6" t="s">
        <v>79</v>
      </c>
      <c r="BK118" s="142">
        <f>ROUND(I118*H118,2)</f>
        <v>0</v>
      </c>
      <c r="BL118" s="16" t="s">
        <v>217</v>
      </c>
      <c r="BM118" s="141" t="s">
        <v>405</v>
      </c>
    </row>
    <row r="119" spans="2:47" s="1" customFormat="1" ht="10.2">
      <c r="B119" s="31"/>
      <c r="D119" s="143" t="s">
        <v>219</v>
      </c>
      <c r="F119" s="144" t="s">
        <v>2018</v>
      </c>
      <c r="I119" s="145"/>
      <c r="L119" s="31"/>
      <c r="M119" s="146"/>
      <c r="T119" s="52"/>
      <c r="AT119" s="16" t="s">
        <v>219</v>
      </c>
      <c r="AU119" s="16" t="s">
        <v>79</v>
      </c>
    </row>
    <row r="120" spans="2:65" s="1" customFormat="1" ht="16.5" customHeight="1">
      <c r="B120" s="31"/>
      <c r="C120" s="130" t="s">
        <v>317</v>
      </c>
      <c r="D120" s="130" t="s">
        <v>212</v>
      </c>
      <c r="E120" s="131" t="s">
        <v>2019</v>
      </c>
      <c r="F120" s="132" t="s">
        <v>2020</v>
      </c>
      <c r="G120" s="133" t="s">
        <v>2002</v>
      </c>
      <c r="H120" s="134">
        <v>6</v>
      </c>
      <c r="I120" s="135"/>
      <c r="J120" s="136">
        <f>ROUND(I120*H120,2)</f>
        <v>0</v>
      </c>
      <c r="K120" s="132" t="s">
        <v>19</v>
      </c>
      <c r="L120" s="31"/>
      <c r="M120" s="137" t="s">
        <v>19</v>
      </c>
      <c r="N120" s="138" t="s">
        <v>43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217</v>
      </c>
      <c r="AT120" s="141" t="s">
        <v>212</v>
      </c>
      <c r="AU120" s="141" t="s">
        <v>79</v>
      </c>
      <c r="AY120" s="16" t="s">
        <v>210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6" t="s">
        <v>79</v>
      </c>
      <c r="BK120" s="142">
        <f>ROUND(I120*H120,2)</f>
        <v>0</v>
      </c>
      <c r="BL120" s="16" t="s">
        <v>217</v>
      </c>
      <c r="BM120" s="141" t="s">
        <v>432</v>
      </c>
    </row>
    <row r="121" spans="2:47" s="1" customFormat="1" ht="10.2">
      <c r="B121" s="31"/>
      <c r="D121" s="143" t="s">
        <v>219</v>
      </c>
      <c r="F121" s="144" t="s">
        <v>2020</v>
      </c>
      <c r="I121" s="145"/>
      <c r="L121" s="31"/>
      <c r="M121" s="146"/>
      <c r="T121" s="52"/>
      <c r="AT121" s="16" t="s">
        <v>219</v>
      </c>
      <c r="AU121" s="16" t="s">
        <v>79</v>
      </c>
    </row>
    <row r="122" spans="2:65" s="1" customFormat="1" ht="16.5" customHeight="1">
      <c r="B122" s="31"/>
      <c r="C122" s="130" t="s">
        <v>329</v>
      </c>
      <c r="D122" s="130" t="s">
        <v>212</v>
      </c>
      <c r="E122" s="131" t="s">
        <v>2021</v>
      </c>
      <c r="F122" s="132" t="s">
        <v>2022</v>
      </c>
      <c r="G122" s="133" t="s">
        <v>2002</v>
      </c>
      <c r="H122" s="134">
        <v>3</v>
      </c>
      <c r="I122" s="135"/>
      <c r="J122" s="136">
        <f>ROUND(I122*H122,2)</f>
        <v>0</v>
      </c>
      <c r="K122" s="132" t="s">
        <v>19</v>
      </c>
      <c r="L122" s="31"/>
      <c r="M122" s="137" t="s">
        <v>19</v>
      </c>
      <c r="N122" s="138" t="s">
        <v>43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AR122" s="141" t="s">
        <v>217</v>
      </c>
      <c r="AT122" s="141" t="s">
        <v>212</v>
      </c>
      <c r="AU122" s="141" t="s">
        <v>79</v>
      </c>
      <c r="AY122" s="16" t="s">
        <v>210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6" t="s">
        <v>79</v>
      </c>
      <c r="BK122" s="142">
        <f>ROUND(I122*H122,2)</f>
        <v>0</v>
      </c>
      <c r="BL122" s="16" t="s">
        <v>217</v>
      </c>
      <c r="BM122" s="141" t="s">
        <v>446</v>
      </c>
    </row>
    <row r="123" spans="2:47" s="1" customFormat="1" ht="10.2">
      <c r="B123" s="31"/>
      <c r="D123" s="143" t="s">
        <v>219</v>
      </c>
      <c r="F123" s="144" t="s">
        <v>2022</v>
      </c>
      <c r="I123" s="145"/>
      <c r="L123" s="31"/>
      <c r="M123" s="146"/>
      <c r="T123" s="52"/>
      <c r="AT123" s="16" t="s">
        <v>219</v>
      </c>
      <c r="AU123" s="16" t="s">
        <v>79</v>
      </c>
    </row>
    <row r="124" spans="2:65" s="1" customFormat="1" ht="24.15" customHeight="1">
      <c r="B124" s="31"/>
      <c r="C124" s="130" t="s">
        <v>336</v>
      </c>
      <c r="D124" s="130" t="s">
        <v>212</v>
      </c>
      <c r="E124" s="131" t="s">
        <v>2023</v>
      </c>
      <c r="F124" s="132" t="s">
        <v>2024</v>
      </c>
      <c r="G124" s="133" t="s">
        <v>2002</v>
      </c>
      <c r="H124" s="134">
        <v>1</v>
      </c>
      <c r="I124" s="135"/>
      <c r="J124" s="136">
        <f>ROUND(I124*H124,2)</f>
        <v>0</v>
      </c>
      <c r="K124" s="132" t="s">
        <v>19</v>
      </c>
      <c r="L124" s="31"/>
      <c r="M124" s="137" t="s">
        <v>19</v>
      </c>
      <c r="N124" s="138" t="s">
        <v>43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41" t="s">
        <v>217</v>
      </c>
      <c r="AT124" s="141" t="s">
        <v>212</v>
      </c>
      <c r="AU124" s="141" t="s">
        <v>79</v>
      </c>
      <c r="AY124" s="16" t="s">
        <v>210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6" t="s">
        <v>79</v>
      </c>
      <c r="BK124" s="142">
        <f>ROUND(I124*H124,2)</f>
        <v>0</v>
      </c>
      <c r="BL124" s="16" t="s">
        <v>217</v>
      </c>
      <c r="BM124" s="141" t="s">
        <v>457</v>
      </c>
    </row>
    <row r="125" spans="2:47" s="1" customFormat="1" ht="10.2">
      <c r="B125" s="31"/>
      <c r="D125" s="143" t="s">
        <v>219</v>
      </c>
      <c r="F125" s="144" t="s">
        <v>2024</v>
      </c>
      <c r="I125" s="145"/>
      <c r="L125" s="31"/>
      <c r="M125" s="146"/>
      <c r="T125" s="52"/>
      <c r="AT125" s="16" t="s">
        <v>219</v>
      </c>
      <c r="AU125" s="16" t="s">
        <v>79</v>
      </c>
    </row>
    <row r="126" spans="2:65" s="1" customFormat="1" ht="37.8" customHeight="1">
      <c r="B126" s="31"/>
      <c r="C126" s="130" t="s">
        <v>343</v>
      </c>
      <c r="D126" s="130" t="s">
        <v>212</v>
      </c>
      <c r="E126" s="131" t="s">
        <v>2025</v>
      </c>
      <c r="F126" s="132" t="s">
        <v>2026</v>
      </c>
      <c r="G126" s="133" t="s">
        <v>2002</v>
      </c>
      <c r="H126" s="134">
        <v>16</v>
      </c>
      <c r="I126" s="135"/>
      <c r="J126" s="136">
        <f>ROUND(I126*H126,2)</f>
        <v>0</v>
      </c>
      <c r="K126" s="132" t="s">
        <v>19</v>
      </c>
      <c r="L126" s="31"/>
      <c r="M126" s="137" t="s">
        <v>19</v>
      </c>
      <c r="N126" s="138" t="s">
        <v>43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217</v>
      </c>
      <c r="AT126" s="141" t="s">
        <v>212</v>
      </c>
      <c r="AU126" s="141" t="s">
        <v>79</v>
      </c>
      <c r="AY126" s="16" t="s">
        <v>210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6" t="s">
        <v>79</v>
      </c>
      <c r="BK126" s="142">
        <f>ROUND(I126*H126,2)</f>
        <v>0</v>
      </c>
      <c r="BL126" s="16" t="s">
        <v>217</v>
      </c>
      <c r="BM126" s="141" t="s">
        <v>469</v>
      </c>
    </row>
    <row r="127" spans="2:47" s="1" customFormat="1" ht="19.2">
      <c r="B127" s="31"/>
      <c r="D127" s="143" t="s">
        <v>219</v>
      </c>
      <c r="F127" s="144" t="s">
        <v>2026</v>
      </c>
      <c r="I127" s="145"/>
      <c r="L127" s="31"/>
      <c r="M127" s="146"/>
      <c r="T127" s="52"/>
      <c r="AT127" s="16" t="s">
        <v>219</v>
      </c>
      <c r="AU127" s="16" t="s">
        <v>79</v>
      </c>
    </row>
    <row r="128" spans="2:65" s="1" customFormat="1" ht="21.75" customHeight="1">
      <c r="B128" s="31"/>
      <c r="C128" s="130" t="s">
        <v>7</v>
      </c>
      <c r="D128" s="130" t="s">
        <v>212</v>
      </c>
      <c r="E128" s="131" t="s">
        <v>2027</v>
      </c>
      <c r="F128" s="132" t="s">
        <v>2028</v>
      </c>
      <c r="G128" s="133" t="s">
        <v>2002</v>
      </c>
      <c r="H128" s="134">
        <v>5</v>
      </c>
      <c r="I128" s="135"/>
      <c r="J128" s="136">
        <f>ROUND(I128*H128,2)</f>
        <v>0</v>
      </c>
      <c r="K128" s="132" t="s">
        <v>19</v>
      </c>
      <c r="L128" s="31"/>
      <c r="M128" s="137" t="s">
        <v>19</v>
      </c>
      <c r="N128" s="138" t="s">
        <v>43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AR128" s="141" t="s">
        <v>217</v>
      </c>
      <c r="AT128" s="141" t="s">
        <v>212</v>
      </c>
      <c r="AU128" s="141" t="s">
        <v>79</v>
      </c>
      <c r="AY128" s="16" t="s">
        <v>210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6" t="s">
        <v>79</v>
      </c>
      <c r="BK128" s="142">
        <f>ROUND(I128*H128,2)</f>
        <v>0</v>
      </c>
      <c r="BL128" s="16" t="s">
        <v>217</v>
      </c>
      <c r="BM128" s="141" t="s">
        <v>484</v>
      </c>
    </row>
    <row r="129" spans="2:47" s="1" customFormat="1" ht="10.2">
      <c r="B129" s="31"/>
      <c r="D129" s="143" t="s">
        <v>219</v>
      </c>
      <c r="F129" s="144" t="s">
        <v>2028</v>
      </c>
      <c r="I129" s="145"/>
      <c r="L129" s="31"/>
      <c r="M129" s="146"/>
      <c r="T129" s="52"/>
      <c r="AT129" s="16" t="s">
        <v>219</v>
      </c>
      <c r="AU129" s="16" t="s">
        <v>79</v>
      </c>
    </row>
    <row r="130" spans="2:65" s="1" customFormat="1" ht="16.5" customHeight="1">
      <c r="B130" s="31"/>
      <c r="C130" s="130" t="s">
        <v>354</v>
      </c>
      <c r="D130" s="130" t="s">
        <v>212</v>
      </c>
      <c r="E130" s="131" t="s">
        <v>2029</v>
      </c>
      <c r="F130" s="132" t="s">
        <v>2030</v>
      </c>
      <c r="G130" s="133" t="s">
        <v>2002</v>
      </c>
      <c r="H130" s="134">
        <v>1</v>
      </c>
      <c r="I130" s="135"/>
      <c r="J130" s="136">
        <f>ROUND(I130*H130,2)</f>
        <v>0</v>
      </c>
      <c r="K130" s="132" t="s">
        <v>19</v>
      </c>
      <c r="L130" s="31"/>
      <c r="M130" s="137" t="s">
        <v>19</v>
      </c>
      <c r="N130" s="138" t="s">
        <v>43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217</v>
      </c>
      <c r="AT130" s="141" t="s">
        <v>212</v>
      </c>
      <c r="AU130" s="141" t="s">
        <v>79</v>
      </c>
      <c r="AY130" s="16" t="s">
        <v>210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6" t="s">
        <v>79</v>
      </c>
      <c r="BK130" s="142">
        <f>ROUND(I130*H130,2)</f>
        <v>0</v>
      </c>
      <c r="BL130" s="16" t="s">
        <v>217</v>
      </c>
      <c r="BM130" s="141" t="s">
        <v>496</v>
      </c>
    </row>
    <row r="131" spans="2:47" s="1" customFormat="1" ht="10.2">
      <c r="B131" s="31"/>
      <c r="D131" s="143" t="s">
        <v>219</v>
      </c>
      <c r="F131" s="144" t="s">
        <v>2030</v>
      </c>
      <c r="I131" s="145"/>
      <c r="L131" s="31"/>
      <c r="M131" s="146"/>
      <c r="T131" s="52"/>
      <c r="AT131" s="16" t="s">
        <v>219</v>
      </c>
      <c r="AU131" s="16" t="s">
        <v>79</v>
      </c>
    </row>
    <row r="132" spans="2:65" s="1" customFormat="1" ht="21.75" customHeight="1">
      <c r="B132" s="31"/>
      <c r="C132" s="130" t="s">
        <v>360</v>
      </c>
      <c r="D132" s="130" t="s">
        <v>212</v>
      </c>
      <c r="E132" s="131" t="s">
        <v>2031</v>
      </c>
      <c r="F132" s="132" t="s">
        <v>2032</v>
      </c>
      <c r="G132" s="133" t="s">
        <v>2002</v>
      </c>
      <c r="H132" s="134">
        <v>1</v>
      </c>
      <c r="I132" s="135"/>
      <c r="J132" s="136">
        <f>ROUND(I132*H132,2)</f>
        <v>0</v>
      </c>
      <c r="K132" s="132" t="s">
        <v>19</v>
      </c>
      <c r="L132" s="31"/>
      <c r="M132" s="137" t="s">
        <v>19</v>
      </c>
      <c r="N132" s="138" t="s">
        <v>43</v>
      </c>
      <c r="P132" s="139">
        <f>O132*H132</f>
        <v>0</v>
      </c>
      <c r="Q132" s="139">
        <v>0</v>
      </c>
      <c r="R132" s="139">
        <f>Q132*H132</f>
        <v>0</v>
      </c>
      <c r="S132" s="139">
        <v>0</v>
      </c>
      <c r="T132" s="140">
        <f>S132*H132</f>
        <v>0</v>
      </c>
      <c r="AR132" s="141" t="s">
        <v>217</v>
      </c>
      <c r="AT132" s="141" t="s">
        <v>212</v>
      </c>
      <c r="AU132" s="141" t="s">
        <v>79</v>
      </c>
      <c r="AY132" s="16" t="s">
        <v>210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6" t="s">
        <v>79</v>
      </c>
      <c r="BK132" s="142">
        <f>ROUND(I132*H132,2)</f>
        <v>0</v>
      </c>
      <c r="BL132" s="16" t="s">
        <v>217</v>
      </c>
      <c r="BM132" s="141" t="s">
        <v>504</v>
      </c>
    </row>
    <row r="133" spans="2:47" s="1" customFormat="1" ht="10.2">
      <c r="B133" s="31"/>
      <c r="D133" s="143" t="s">
        <v>219</v>
      </c>
      <c r="F133" s="144" t="s">
        <v>2032</v>
      </c>
      <c r="I133" s="145"/>
      <c r="L133" s="31"/>
      <c r="M133" s="146"/>
      <c r="T133" s="52"/>
      <c r="AT133" s="16" t="s">
        <v>219</v>
      </c>
      <c r="AU133" s="16" t="s">
        <v>79</v>
      </c>
    </row>
    <row r="134" spans="2:65" s="1" customFormat="1" ht="16.5" customHeight="1">
      <c r="B134" s="31"/>
      <c r="C134" s="130" t="s">
        <v>366</v>
      </c>
      <c r="D134" s="130" t="s">
        <v>212</v>
      </c>
      <c r="E134" s="131" t="s">
        <v>2033</v>
      </c>
      <c r="F134" s="132" t="s">
        <v>2034</v>
      </c>
      <c r="G134" s="133" t="s">
        <v>2002</v>
      </c>
      <c r="H134" s="134">
        <v>1</v>
      </c>
      <c r="I134" s="135"/>
      <c r="J134" s="136">
        <f>ROUND(I134*H134,2)</f>
        <v>0</v>
      </c>
      <c r="K134" s="132" t="s">
        <v>19</v>
      </c>
      <c r="L134" s="31"/>
      <c r="M134" s="137" t="s">
        <v>19</v>
      </c>
      <c r="N134" s="138" t="s">
        <v>43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217</v>
      </c>
      <c r="AT134" s="141" t="s">
        <v>212</v>
      </c>
      <c r="AU134" s="141" t="s">
        <v>79</v>
      </c>
      <c r="AY134" s="16" t="s">
        <v>210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79</v>
      </c>
      <c r="BK134" s="142">
        <f>ROUND(I134*H134,2)</f>
        <v>0</v>
      </c>
      <c r="BL134" s="16" t="s">
        <v>217</v>
      </c>
      <c r="BM134" s="141" t="s">
        <v>516</v>
      </c>
    </row>
    <row r="135" spans="2:47" s="1" customFormat="1" ht="10.2">
      <c r="B135" s="31"/>
      <c r="D135" s="143" t="s">
        <v>219</v>
      </c>
      <c r="F135" s="144" t="s">
        <v>2034</v>
      </c>
      <c r="I135" s="145"/>
      <c r="L135" s="31"/>
      <c r="M135" s="146"/>
      <c r="T135" s="52"/>
      <c r="AT135" s="16" t="s">
        <v>219</v>
      </c>
      <c r="AU135" s="16" t="s">
        <v>79</v>
      </c>
    </row>
    <row r="136" spans="2:65" s="1" customFormat="1" ht="16.5" customHeight="1">
      <c r="B136" s="31"/>
      <c r="C136" s="130" t="s">
        <v>372</v>
      </c>
      <c r="D136" s="130" t="s">
        <v>212</v>
      </c>
      <c r="E136" s="131" t="s">
        <v>2035</v>
      </c>
      <c r="F136" s="132" t="s">
        <v>2036</v>
      </c>
      <c r="G136" s="133" t="s">
        <v>2002</v>
      </c>
      <c r="H136" s="134">
        <v>1</v>
      </c>
      <c r="I136" s="135"/>
      <c r="J136" s="136">
        <f>ROUND(I136*H136,2)</f>
        <v>0</v>
      </c>
      <c r="K136" s="132" t="s">
        <v>19</v>
      </c>
      <c r="L136" s="31"/>
      <c r="M136" s="137" t="s">
        <v>19</v>
      </c>
      <c r="N136" s="138" t="s">
        <v>43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41" t="s">
        <v>217</v>
      </c>
      <c r="AT136" s="141" t="s">
        <v>212</v>
      </c>
      <c r="AU136" s="141" t="s">
        <v>79</v>
      </c>
      <c r="AY136" s="16" t="s">
        <v>210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6" t="s">
        <v>79</v>
      </c>
      <c r="BK136" s="142">
        <f>ROUND(I136*H136,2)</f>
        <v>0</v>
      </c>
      <c r="BL136" s="16" t="s">
        <v>217</v>
      </c>
      <c r="BM136" s="141" t="s">
        <v>529</v>
      </c>
    </row>
    <row r="137" spans="2:47" s="1" customFormat="1" ht="10.2">
      <c r="B137" s="31"/>
      <c r="D137" s="143" t="s">
        <v>219</v>
      </c>
      <c r="F137" s="144" t="s">
        <v>2036</v>
      </c>
      <c r="I137" s="145"/>
      <c r="L137" s="31"/>
      <c r="M137" s="146"/>
      <c r="T137" s="52"/>
      <c r="AT137" s="16" t="s">
        <v>219</v>
      </c>
      <c r="AU137" s="16" t="s">
        <v>79</v>
      </c>
    </row>
    <row r="138" spans="2:65" s="1" customFormat="1" ht="16.5" customHeight="1">
      <c r="B138" s="31"/>
      <c r="C138" s="130" t="s">
        <v>378</v>
      </c>
      <c r="D138" s="130" t="s">
        <v>212</v>
      </c>
      <c r="E138" s="131" t="s">
        <v>2037</v>
      </c>
      <c r="F138" s="132" t="s">
        <v>2038</v>
      </c>
      <c r="G138" s="133" t="s">
        <v>2002</v>
      </c>
      <c r="H138" s="134">
        <v>6</v>
      </c>
      <c r="I138" s="135"/>
      <c r="J138" s="136">
        <f>ROUND(I138*H138,2)</f>
        <v>0</v>
      </c>
      <c r="K138" s="132" t="s">
        <v>19</v>
      </c>
      <c r="L138" s="31"/>
      <c r="M138" s="137" t="s">
        <v>19</v>
      </c>
      <c r="N138" s="138" t="s">
        <v>43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217</v>
      </c>
      <c r="AT138" s="141" t="s">
        <v>212</v>
      </c>
      <c r="AU138" s="141" t="s">
        <v>79</v>
      </c>
      <c r="AY138" s="16" t="s">
        <v>210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79</v>
      </c>
      <c r="BK138" s="142">
        <f>ROUND(I138*H138,2)</f>
        <v>0</v>
      </c>
      <c r="BL138" s="16" t="s">
        <v>217</v>
      </c>
      <c r="BM138" s="141" t="s">
        <v>541</v>
      </c>
    </row>
    <row r="139" spans="2:47" s="1" customFormat="1" ht="10.2">
      <c r="B139" s="31"/>
      <c r="D139" s="143" t="s">
        <v>219</v>
      </c>
      <c r="F139" s="144" t="s">
        <v>2038</v>
      </c>
      <c r="I139" s="145"/>
      <c r="L139" s="31"/>
      <c r="M139" s="146"/>
      <c r="T139" s="52"/>
      <c r="AT139" s="16" t="s">
        <v>219</v>
      </c>
      <c r="AU139" s="16" t="s">
        <v>79</v>
      </c>
    </row>
    <row r="140" spans="2:65" s="1" customFormat="1" ht="16.5" customHeight="1">
      <c r="B140" s="31"/>
      <c r="C140" s="130" t="s">
        <v>385</v>
      </c>
      <c r="D140" s="130" t="s">
        <v>212</v>
      </c>
      <c r="E140" s="131" t="s">
        <v>2039</v>
      </c>
      <c r="F140" s="132" t="s">
        <v>2040</v>
      </c>
      <c r="G140" s="133" t="s">
        <v>2002</v>
      </c>
      <c r="H140" s="134">
        <v>1</v>
      </c>
      <c r="I140" s="135"/>
      <c r="J140" s="136">
        <f>ROUND(I140*H140,2)</f>
        <v>0</v>
      </c>
      <c r="K140" s="132" t="s">
        <v>19</v>
      </c>
      <c r="L140" s="31"/>
      <c r="M140" s="137" t="s">
        <v>19</v>
      </c>
      <c r="N140" s="138" t="s">
        <v>43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217</v>
      </c>
      <c r="AT140" s="141" t="s">
        <v>212</v>
      </c>
      <c r="AU140" s="141" t="s">
        <v>79</v>
      </c>
      <c r="AY140" s="16" t="s">
        <v>210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79</v>
      </c>
      <c r="BK140" s="142">
        <f>ROUND(I140*H140,2)</f>
        <v>0</v>
      </c>
      <c r="BL140" s="16" t="s">
        <v>217</v>
      </c>
      <c r="BM140" s="141" t="s">
        <v>553</v>
      </c>
    </row>
    <row r="141" spans="2:47" s="1" customFormat="1" ht="10.2">
      <c r="B141" s="31"/>
      <c r="D141" s="143" t="s">
        <v>219</v>
      </c>
      <c r="F141" s="144" t="s">
        <v>2040</v>
      </c>
      <c r="I141" s="145"/>
      <c r="L141" s="31"/>
      <c r="M141" s="146"/>
      <c r="T141" s="52"/>
      <c r="AT141" s="16" t="s">
        <v>219</v>
      </c>
      <c r="AU141" s="16" t="s">
        <v>79</v>
      </c>
    </row>
    <row r="142" spans="2:65" s="1" customFormat="1" ht="16.5" customHeight="1">
      <c r="B142" s="31"/>
      <c r="C142" s="130" t="s">
        <v>395</v>
      </c>
      <c r="D142" s="130" t="s">
        <v>212</v>
      </c>
      <c r="E142" s="131" t="s">
        <v>2041</v>
      </c>
      <c r="F142" s="132" t="s">
        <v>2042</v>
      </c>
      <c r="G142" s="133" t="s">
        <v>2002</v>
      </c>
      <c r="H142" s="134">
        <v>6</v>
      </c>
      <c r="I142" s="135"/>
      <c r="J142" s="136">
        <f>ROUND(I142*H142,2)</f>
        <v>0</v>
      </c>
      <c r="K142" s="132" t="s">
        <v>19</v>
      </c>
      <c r="L142" s="31"/>
      <c r="M142" s="137" t="s">
        <v>19</v>
      </c>
      <c r="N142" s="138" t="s">
        <v>43</v>
      </c>
      <c r="P142" s="139">
        <f>O142*H142</f>
        <v>0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217</v>
      </c>
      <c r="AT142" s="141" t="s">
        <v>212</v>
      </c>
      <c r="AU142" s="141" t="s">
        <v>79</v>
      </c>
      <c r="AY142" s="16" t="s">
        <v>210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6" t="s">
        <v>79</v>
      </c>
      <c r="BK142" s="142">
        <f>ROUND(I142*H142,2)</f>
        <v>0</v>
      </c>
      <c r="BL142" s="16" t="s">
        <v>217</v>
      </c>
      <c r="BM142" s="141" t="s">
        <v>569</v>
      </c>
    </row>
    <row r="143" spans="2:47" s="1" customFormat="1" ht="10.2">
      <c r="B143" s="31"/>
      <c r="D143" s="143" t="s">
        <v>219</v>
      </c>
      <c r="F143" s="144" t="s">
        <v>2042</v>
      </c>
      <c r="I143" s="145"/>
      <c r="L143" s="31"/>
      <c r="M143" s="146"/>
      <c r="T143" s="52"/>
      <c r="AT143" s="16" t="s">
        <v>219</v>
      </c>
      <c r="AU143" s="16" t="s">
        <v>79</v>
      </c>
    </row>
    <row r="144" spans="2:65" s="1" customFormat="1" ht="16.5" customHeight="1">
      <c r="B144" s="31"/>
      <c r="C144" s="130" t="s">
        <v>402</v>
      </c>
      <c r="D144" s="130" t="s">
        <v>212</v>
      </c>
      <c r="E144" s="131" t="s">
        <v>2043</v>
      </c>
      <c r="F144" s="132" t="s">
        <v>2044</v>
      </c>
      <c r="G144" s="133" t="s">
        <v>2002</v>
      </c>
      <c r="H144" s="134">
        <v>4</v>
      </c>
      <c r="I144" s="135"/>
      <c r="J144" s="136">
        <f>ROUND(I144*H144,2)</f>
        <v>0</v>
      </c>
      <c r="K144" s="132" t="s">
        <v>19</v>
      </c>
      <c r="L144" s="31"/>
      <c r="M144" s="137" t="s">
        <v>19</v>
      </c>
      <c r="N144" s="138" t="s">
        <v>43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217</v>
      </c>
      <c r="AT144" s="141" t="s">
        <v>212</v>
      </c>
      <c r="AU144" s="141" t="s">
        <v>79</v>
      </c>
      <c r="AY144" s="16" t="s">
        <v>210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6" t="s">
        <v>79</v>
      </c>
      <c r="BK144" s="142">
        <f>ROUND(I144*H144,2)</f>
        <v>0</v>
      </c>
      <c r="BL144" s="16" t="s">
        <v>217</v>
      </c>
      <c r="BM144" s="141" t="s">
        <v>581</v>
      </c>
    </row>
    <row r="145" spans="2:47" s="1" customFormat="1" ht="10.2">
      <c r="B145" s="31"/>
      <c r="D145" s="143" t="s">
        <v>219</v>
      </c>
      <c r="F145" s="144" t="s">
        <v>2044</v>
      </c>
      <c r="I145" s="145"/>
      <c r="L145" s="31"/>
      <c r="M145" s="146"/>
      <c r="T145" s="52"/>
      <c r="AT145" s="16" t="s">
        <v>219</v>
      </c>
      <c r="AU145" s="16" t="s">
        <v>79</v>
      </c>
    </row>
    <row r="146" spans="2:65" s="1" customFormat="1" ht="16.5" customHeight="1">
      <c r="B146" s="31"/>
      <c r="C146" s="130" t="s">
        <v>408</v>
      </c>
      <c r="D146" s="130" t="s">
        <v>212</v>
      </c>
      <c r="E146" s="131" t="s">
        <v>2045</v>
      </c>
      <c r="F146" s="132" t="s">
        <v>2046</v>
      </c>
      <c r="G146" s="133" t="s">
        <v>2002</v>
      </c>
      <c r="H146" s="134">
        <v>5</v>
      </c>
      <c r="I146" s="135"/>
      <c r="J146" s="136">
        <f>ROUND(I146*H146,2)</f>
        <v>0</v>
      </c>
      <c r="K146" s="132" t="s">
        <v>19</v>
      </c>
      <c r="L146" s="31"/>
      <c r="M146" s="137" t="s">
        <v>19</v>
      </c>
      <c r="N146" s="138" t="s">
        <v>43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217</v>
      </c>
      <c r="AT146" s="141" t="s">
        <v>212</v>
      </c>
      <c r="AU146" s="141" t="s">
        <v>79</v>
      </c>
      <c r="AY146" s="16" t="s">
        <v>210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79</v>
      </c>
      <c r="BK146" s="142">
        <f>ROUND(I146*H146,2)</f>
        <v>0</v>
      </c>
      <c r="BL146" s="16" t="s">
        <v>217</v>
      </c>
      <c r="BM146" s="141" t="s">
        <v>589</v>
      </c>
    </row>
    <row r="147" spans="2:47" s="1" customFormat="1" ht="10.2">
      <c r="B147" s="31"/>
      <c r="D147" s="143" t="s">
        <v>219</v>
      </c>
      <c r="F147" s="144" t="s">
        <v>2046</v>
      </c>
      <c r="I147" s="145"/>
      <c r="L147" s="31"/>
      <c r="M147" s="146"/>
      <c r="T147" s="52"/>
      <c r="AT147" s="16" t="s">
        <v>219</v>
      </c>
      <c r="AU147" s="16" t="s">
        <v>79</v>
      </c>
    </row>
    <row r="148" spans="2:65" s="1" customFormat="1" ht="16.5" customHeight="1">
      <c r="B148" s="31"/>
      <c r="C148" s="130" t="s">
        <v>414</v>
      </c>
      <c r="D148" s="130" t="s">
        <v>212</v>
      </c>
      <c r="E148" s="131" t="s">
        <v>2047</v>
      </c>
      <c r="F148" s="132" t="s">
        <v>2048</v>
      </c>
      <c r="G148" s="133" t="s">
        <v>2002</v>
      </c>
      <c r="H148" s="134">
        <v>2</v>
      </c>
      <c r="I148" s="135"/>
      <c r="J148" s="136">
        <f>ROUND(I148*H148,2)</f>
        <v>0</v>
      </c>
      <c r="K148" s="132" t="s">
        <v>19</v>
      </c>
      <c r="L148" s="31"/>
      <c r="M148" s="137" t="s">
        <v>19</v>
      </c>
      <c r="N148" s="138" t="s">
        <v>43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217</v>
      </c>
      <c r="AT148" s="141" t="s">
        <v>212</v>
      </c>
      <c r="AU148" s="141" t="s">
        <v>79</v>
      </c>
      <c r="AY148" s="16" t="s">
        <v>210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6" t="s">
        <v>79</v>
      </c>
      <c r="BK148" s="142">
        <f>ROUND(I148*H148,2)</f>
        <v>0</v>
      </c>
      <c r="BL148" s="16" t="s">
        <v>217</v>
      </c>
      <c r="BM148" s="141" t="s">
        <v>597</v>
      </c>
    </row>
    <row r="149" spans="2:47" s="1" customFormat="1" ht="10.2">
      <c r="B149" s="31"/>
      <c r="D149" s="143" t="s">
        <v>219</v>
      </c>
      <c r="F149" s="144" t="s">
        <v>2048</v>
      </c>
      <c r="I149" s="145"/>
      <c r="L149" s="31"/>
      <c r="M149" s="146"/>
      <c r="T149" s="52"/>
      <c r="AT149" s="16" t="s">
        <v>219</v>
      </c>
      <c r="AU149" s="16" t="s">
        <v>79</v>
      </c>
    </row>
    <row r="150" spans="2:65" s="1" customFormat="1" ht="24.15" customHeight="1">
      <c r="B150" s="31"/>
      <c r="C150" s="130" t="s">
        <v>405</v>
      </c>
      <c r="D150" s="130" t="s">
        <v>212</v>
      </c>
      <c r="E150" s="131" t="s">
        <v>2049</v>
      </c>
      <c r="F150" s="132" t="s">
        <v>2050</v>
      </c>
      <c r="G150" s="133" t="s">
        <v>2002</v>
      </c>
      <c r="H150" s="134">
        <v>2</v>
      </c>
      <c r="I150" s="135"/>
      <c r="J150" s="136">
        <f>ROUND(I150*H150,2)</f>
        <v>0</v>
      </c>
      <c r="K150" s="132" t="s">
        <v>19</v>
      </c>
      <c r="L150" s="31"/>
      <c r="M150" s="137" t="s">
        <v>19</v>
      </c>
      <c r="N150" s="138" t="s">
        <v>43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217</v>
      </c>
      <c r="AT150" s="141" t="s">
        <v>212</v>
      </c>
      <c r="AU150" s="141" t="s">
        <v>79</v>
      </c>
      <c r="AY150" s="16" t="s">
        <v>210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79</v>
      </c>
      <c r="BK150" s="142">
        <f>ROUND(I150*H150,2)</f>
        <v>0</v>
      </c>
      <c r="BL150" s="16" t="s">
        <v>217</v>
      </c>
      <c r="BM150" s="141" t="s">
        <v>605</v>
      </c>
    </row>
    <row r="151" spans="2:47" s="1" customFormat="1" ht="19.2">
      <c r="B151" s="31"/>
      <c r="D151" s="143" t="s">
        <v>219</v>
      </c>
      <c r="F151" s="144" t="s">
        <v>2050</v>
      </c>
      <c r="I151" s="145"/>
      <c r="L151" s="31"/>
      <c r="M151" s="146"/>
      <c r="T151" s="52"/>
      <c r="AT151" s="16" t="s">
        <v>219</v>
      </c>
      <c r="AU151" s="16" t="s">
        <v>79</v>
      </c>
    </row>
    <row r="152" spans="2:65" s="1" customFormat="1" ht="24.15" customHeight="1">
      <c r="B152" s="31"/>
      <c r="C152" s="130" t="s">
        <v>424</v>
      </c>
      <c r="D152" s="130" t="s">
        <v>212</v>
      </c>
      <c r="E152" s="131" t="s">
        <v>2051</v>
      </c>
      <c r="F152" s="132" t="s">
        <v>2052</v>
      </c>
      <c r="G152" s="133" t="s">
        <v>2002</v>
      </c>
      <c r="H152" s="134">
        <v>4</v>
      </c>
      <c r="I152" s="135"/>
      <c r="J152" s="136">
        <f>ROUND(I152*H152,2)</f>
        <v>0</v>
      </c>
      <c r="K152" s="132" t="s">
        <v>19</v>
      </c>
      <c r="L152" s="31"/>
      <c r="M152" s="137" t="s">
        <v>19</v>
      </c>
      <c r="N152" s="138" t="s">
        <v>43</v>
      </c>
      <c r="P152" s="139">
        <f>O152*H152</f>
        <v>0</v>
      </c>
      <c r="Q152" s="139">
        <v>0</v>
      </c>
      <c r="R152" s="139">
        <f>Q152*H152</f>
        <v>0</v>
      </c>
      <c r="S152" s="139">
        <v>0</v>
      </c>
      <c r="T152" s="140">
        <f>S152*H152</f>
        <v>0</v>
      </c>
      <c r="AR152" s="141" t="s">
        <v>217</v>
      </c>
      <c r="AT152" s="141" t="s">
        <v>212</v>
      </c>
      <c r="AU152" s="141" t="s">
        <v>79</v>
      </c>
      <c r="AY152" s="16" t="s">
        <v>210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6" t="s">
        <v>79</v>
      </c>
      <c r="BK152" s="142">
        <f>ROUND(I152*H152,2)</f>
        <v>0</v>
      </c>
      <c r="BL152" s="16" t="s">
        <v>217</v>
      </c>
      <c r="BM152" s="141" t="s">
        <v>613</v>
      </c>
    </row>
    <row r="153" spans="2:47" s="1" customFormat="1" ht="10.2">
      <c r="B153" s="31"/>
      <c r="D153" s="143" t="s">
        <v>219</v>
      </c>
      <c r="F153" s="144" t="s">
        <v>2052</v>
      </c>
      <c r="I153" s="145"/>
      <c r="L153" s="31"/>
      <c r="M153" s="146"/>
      <c r="T153" s="52"/>
      <c r="AT153" s="16" t="s">
        <v>219</v>
      </c>
      <c r="AU153" s="16" t="s">
        <v>79</v>
      </c>
    </row>
    <row r="154" spans="2:65" s="1" customFormat="1" ht="16.5" customHeight="1">
      <c r="B154" s="31"/>
      <c r="C154" s="130" t="s">
        <v>432</v>
      </c>
      <c r="D154" s="130" t="s">
        <v>212</v>
      </c>
      <c r="E154" s="131" t="s">
        <v>2053</v>
      </c>
      <c r="F154" s="132" t="s">
        <v>2054</v>
      </c>
      <c r="G154" s="133" t="s">
        <v>2055</v>
      </c>
      <c r="H154" s="134">
        <v>1</v>
      </c>
      <c r="I154" s="135"/>
      <c r="J154" s="136">
        <f>ROUND(I154*H154,2)</f>
        <v>0</v>
      </c>
      <c r="K154" s="132" t="s">
        <v>19</v>
      </c>
      <c r="L154" s="31"/>
      <c r="M154" s="137" t="s">
        <v>19</v>
      </c>
      <c r="N154" s="138" t="s">
        <v>43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217</v>
      </c>
      <c r="AT154" s="141" t="s">
        <v>212</v>
      </c>
      <c r="AU154" s="141" t="s">
        <v>79</v>
      </c>
      <c r="AY154" s="16" t="s">
        <v>210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6" t="s">
        <v>79</v>
      </c>
      <c r="BK154" s="142">
        <f>ROUND(I154*H154,2)</f>
        <v>0</v>
      </c>
      <c r="BL154" s="16" t="s">
        <v>217</v>
      </c>
      <c r="BM154" s="141" t="s">
        <v>626</v>
      </c>
    </row>
    <row r="155" spans="2:47" s="1" customFormat="1" ht="10.2">
      <c r="B155" s="31"/>
      <c r="D155" s="143" t="s">
        <v>219</v>
      </c>
      <c r="F155" s="144" t="s">
        <v>2054</v>
      </c>
      <c r="I155" s="145"/>
      <c r="L155" s="31"/>
      <c r="M155" s="146"/>
      <c r="T155" s="52"/>
      <c r="AT155" s="16" t="s">
        <v>219</v>
      </c>
      <c r="AU155" s="16" t="s">
        <v>79</v>
      </c>
    </row>
    <row r="156" spans="2:65" s="1" customFormat="1" ht="21.75" customHeight="1">
      <c r="B156" s="31"/>
      <c r="C156" s="130" t="s">
        <v>439</v>
      </c>
      <c r="D156" s="130" t="s">
        <v>212</v>
      </c>
      <c r="E156" s="131" t="s">
        <v>2056</v>
      </c>
      <c r="F156" s="132" t="s">
        <v>2057</v>
      </c>
      <c r="G156" s="133" t="s">
        <v>2002</v>
      </c>
      <c r="H156" s="134">
        <v>50</v>
      </c>
      <c r="I156" s="135"/>
      <c r="J156" s="136">
        <f>ROUND(I156*H156,2)</f>
        <v>0</v>
      </c>
      <c r="K156" s="132" t="s">
        <v>19</v>
      </c>
      <c r="L156" s="31"/>
      <c r="M156" s="137" t="s">
        <v>19</v>
      </c>
      <c r="N156" s="138" t="s">
        <v>43</v>
      </c>
      <c r="P156" s="139">
        <f>O156*H156</f>
        <v>0</v>
      </c>
      <c r="Q156" s="139">
        <v>0</v>
      </c>
      <c r="R156" s="139">
        <f>Q156*H156</f>
        <v>0</v>
      </c>
      <c r="S156" s="139">
        <v>0</v>
      </c>
      <c r="T156" s="140">
        <f>S156*H156</f>
        <v>0</v>
      </c>
      <c r="AR156" s="141" t="s">
        <v>217</v>
      </c>
      <c r="AT156" s="141" t="s">
        <v>212</v>
      </c>
      <c r="AU156" s="141" t="s">
        <v>79</v>
      </c>
      <c r="AY156" s="16" t="s">
        <v>210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6" t="s">
        <v>79</v>
      </c>
      <c r="BK156" s="142">
        <f>ROUND(I156*H156,2)</f>
        <v>0</v>
      </c>
      <c r="BL156" s="16" t="s">
        <v>217</v>
      </c>
      <c r="BM156" s="141" t="s">
        <v>637</v>
      </c>
    </row>
    <row r="157" spans="2:47" s="1" customFormat="1" ht="10.2">
      <c r="B157" s="31"/>
      <c r="D157" s="143" t="s">
        <v>219</v>
      </c>
      <c r="F157" s="144" t="s">
        <v>2057</v>
      </c>
      <c r="I157" s="145"/>
      <c r="L157" s="31"/>
      <c r="M157" s="146"/>
      <c r="T157" s="52"/>
      <c r="AT157" s="16" t="s">
        <v>219</v>
      </c>
      <c r="AU157" s="16" t="s">
        <v>79</v>
      </c>
    </row>
    <row r="158" spans="2:65" s="1" customFormat="1" ht="24.15" customHeight="1">
      <c r="B158" s="31"/>
      <c r="C158" s="130" t="s">
        <v>446</v>
      </c>
      <c r="D158" s="130" t="s">
        <v>212</v>
      </c>
      <c r="E158" s="131" t="s">
        <v>2058</v>
      </c>
      <c r="F158" s="132" t="s">
        <v>2059</v>
      </c>
      <c r="G158" s="133" t="s">
        <v>2055</v>
      </c>
      <c r="H158" s="134">
        <v>1</v>
      </c>
      <c r="I158" s="135"/>
      <c r="J158" s="136">
        <f>ROUND(I158*H158,2)</f>
        <v>0</v>
      </c>
      <c r="K158" s="132" t="s">
        <v>19</v>
      </c>
      <c r="L158" s="31"/>
      <c r="M158" s="137" t="s">
        <v>19</v>
      </c>
      <c r="N158" s="138" t="s">
        <v>43</v>
      </c>
      <c r="P158" s="139">
        <f>O158*H158</f>
        <v>0</v>
      </c>
      <c r="Q158" s="139">
        <v>0</v>
      </c>
      <c r="R158" s="139">
        <f>Q158*H158</f>
        <v>0</v>
      </c>
      <c r="S158" s="139">
        <v>0</v>
      </c>
      <c r="T158" s="140">
        <f>S158*H158</f>
        <v>0</v>
      </c>
      <c r="AR158" s="141" t="s">
        <v>217</v>
      </c>
      <c r="AT158" s="141" t="s">
        <v>212</v>
      </c>
      <c r="AU158" s="141" t="s">
        <v>79</v>
      </c>
      <c r="AY158" s="16" t="s">
        <v>210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6" t="s">
        <v>79</v>
      </c>
      <c r="BK158" s="142">
        <f>ROUND(I158*H158,2)</f>
        <v>0</v>
      </c>
      <c r="BL158" s="16" t="s">
        <v>217</v>
      </c>
      <c r="BM158" s="141" t="s">
        <v>649</v>
      </c>
    </row>
    <row r="159" spans="2:47" s="1" customFormat="1" ht="19.2">
      <c r="B159" s="31"/>
      <c r="D159" s="143" t="s">
        <v>219</v>
      </c>
      <c r="F159" s="144" t="s">
        <v>2060</v>
      </c>
      <c r="I159" s="145"/>
      <c r="L159" s="31"/>
      <c r="M159" s="146"/>
      <c r="T159" s="52"/>
      <c r="AT159" s="16" t="s">
        <v>219</v>
      </c>
      <c r="AU159" s="16" t="s">
        <v>79</v>
      </c>
    </row>
    <row r="160" spans="2:65" s="1" customFormat="1" ht="37.8" customHeight="1">
      <c r="B160" s="31"/>
      <c r="C160" s="130" t="s">
        <v>452</v>
      </c>
      <c r="D160" s="130" t="s">
        <v>212</v>
      </c>
      <c r="E160" s="131" t="s">
        <v>2061</v>
      </c>
      <c r="F160" s="132" t="s">
        <v>2062</v>
      </c>
      <c r="G160" s="133" t="s">
        <v>2055</v>
      </c>
      <c r="H160" s="134">
        <v>1</v>
      </c>
      <c r="I160" s="135"/>
      <c r="J160" s="136">
        <f>ROUND(I160*H160,2)</f>
        <v>0</v>
      </c>
      <c r="K160" s="132" t="s">
        <v>19</v>
      </c>
      <c r="L160" s="31"/>
      <c r="M160" s="137" t="s">
        <v>19</v>
      </c>
      <c r="N160" s="138" t="s">
        <v>43</v>
      </c>
      <c r="P160" s="139">
        <f>O160*H160</f>
        <v>0</v>
      </c>
      <c r="Q160" s="139">
        <v>0</v>
      </c>
      <c r="R160" s="139">
        <f>Q160*H160</f>
        <v>0</v>
      </c>
      <c r="S160" s="139">
        <v>0</v>
      </c>
      <c r="T160" s="140">
        <f>S160*H160</f>
        <v>0</v>
      </c>
      <c r="AR160" s="141" t="s">
        <v>217</v>
      </c>
      <c r="AT160" s="141" t="s">
        <v>212</v>
      </c>
      <c r="AU160" s="141" t="s">
        <v>79</v>
      </c>
      <c r="AY160" s="16" t="s">
        <v>210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6" t="s">
        <v>79</v>
      </c>
      <c r="BK160" s="142">
        <f>ROUND(I160*H160,2)</f>
        <v>0</v>
      </c>
      <c r="BL160" s="16" t="s">
        <v>217</v>
      </c>
      <c r="BM160" s="141" t="s">
        <v>661</v>
      </c>
    </row>
    <row r="161" spans="2:47" s="1" customFormat="1" ht="28.8">
      <c r="B161" s="31"/>
      <c r="D161" s="143" t="s">
        <v>219</v>
      </c>
      <c r="F161" s="144" t="s">
        <v>2062</v>
      </c>
      <c r="I161" s="145"/>
      <c r="L161" s="31"/>
      <c r="M161" s="146"/>
      <c r="T161" s="52"/>
      <c r="AT161" s="16" t="s">
        <v>219</v>
      </c>
      <c r="AU161" s="16" t="s">
        <v>79</v>
      </c>
    </row>
    <row r="162" spans="2:65" s="1" customFormat="1" ht="33" customHeight="1">
      <c r="B162" s="31"/>
      <c r="C162" s="130" t="s">
        <v>457</v>
      </c>
      <c r="D162" s="130" t="s">
        <v>212</v>
      </c>
      <c r="E162" s="131" t="s">
        <v>2063</v>
      </c>
      <c r="F162" s="132" t="s">
        <v>2064</v>
      </c>
      <c r="G162" s="133" t="s">
        <v>2002</v>
      </c>
      <c r="H162" s="134">
        <v>2</v>
      </c>
      <c r="I162" s="135"/>
      <c r="J162" s="136">
        <f>ROUND(I162*H162,2)</f>
        <v>0</v>
      </c>
      <c r="K162" s="132" t="s">
        <v>19</v>
      </c>
      <c r="L162" s="31"/>
      <c r="M162" s="137" t="s">
        <v>19</v>
      </c>
      <c r="N162" s="138" t="s">
        <v>43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AR162" s="141" t="s">
        <v>217</v>
      </c>
      <c r="AT162" s="141" t="s">
        <v>212</v>
      </c>
      <c r="AU162" s="141" t="s">
        <v>79</v>
      </c>
      <c r="AY162" s="16" t="s">
        <v>210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6" t="s">
        <v>79</v>
      </c>
      <c r="BK162" s="142">
        <f>ROUND(I162*H162,2)</f>
        <v>0</v>
      </c>
      <c r="BL162" s="16" t="s">
        <v>217</v>
      </c>
      <c r="BM162" s="141" t="s">
        <v>677</v>
      </c>
    </row>
    <row r="163" spans="2:47" s="1" customFormat="1" ht="19.2">
      <c r="B163" s="31"/>
      <c r="D163" s="143" t="s">
        <v>219</v>
      </c>
      <c r="F163" s="144" t="s">
        <v>2064</v>
      </c>
      <c r="I163" s="145"/>
      <c r="L163" s="31"/>
      <c r="M163" s="146"/>
      <c r="T163" s="52"/>
      <c r="AT163" s="16" t="s">
        <v>219</v>
      </c>
      <c r="AU163" s="16" t="s">
        <v>79</v>
      </c>
    </row>
    <row r="164" spans="2:65" s="1" customFormat="1" ht="16.5" customHeight="1">
      <c r="B164" s="31"/>
      <c r="C164" s="130" t="s">
        <v>466</v>
      </c>
      <c r="D164" s="130" t="s">
        <v>212</v>
      </c>
      <c r="E164" s="131" t="s">
        <v>2065</v>
      </c>
      <c r="F164" s="132" t="s">
        <v>2066</v>
      </c>
      <c r="G164" s="133" t="s">
        <v>2002</v>
      </c>
      <c r="H164" s="134">
        <v>1</v>
      </c>
      <c r="I164" s="135"/>
      <c r="J164" s="136">
        <f>ROUND(I164*H164,2)</f>
        <v>0</v>
      </c>
      <c r="K164" s="132" t="s">
        <v>19</v>
      </c>
      <c r="L164" s="31"/>
      <c r="M164" s="137" t="s">
        <v>19</v>
      </c>
      <c r="N164" s="138" t="s">
        <v>43</v>
      </c>
      <c r="P164" s="139">
        <f>O164*H164</f>
        <v>0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AR164" s="141" t="s">
        <v>217</v>
      </c>
      <c r="AT164" s="141" t="s">
        <v>212</v>
      </c>
      <c r="AU164" s="141" t="s">
        <v>79</v>
      </c>
      <c r="AY164" s="16" t="s">
        <v>210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6" t="s">
        <v>79</v>
      </c>
      <c r="BK164" s="142">
        <f>ROUND(I164*H164,2)</f>
        <v>0</v>
      </c>
      <c r="BL164" s="16" t="s">
        <v>217</v>
      </c>
      <c r="BM164" s="141" t="s">
        <v>696</v>
      </c>
    </row>
    <row r="165" spans="2:47" s="1" customFormat="1" ht="10.2">
      <c r="B165" s="31"/>
      <c r="D165" s="143" t="s">
        <v>219</v>
      </c>
      <c r="F165" s="144" t="s">
        <v>2066</v>
      </c>
      <c r="I165" s="145"/>
      <c r="L165" s="31"/>
      <c r="M165" s="146"/>
      <c r="T165" s="52"/>
      <c r="AT165" s="16" t="s">
        <v>219</v>
      </c>
      <c r="AU165" s="16" t="s">
        <v>79</v>
      </c>
    </row>
    <row r="166" spans="2:65" s="1" customFormat="1" ht="16.5" customHeight="1">
      <c r="B166" s="31"/>
      <c r="C166" s="130" t="s">
        <v>469</v>
      </c>
      <c r="D166" s="130" t="s">
        <v>212</v>
      </c>
      <c r="E166" s="131" t="s">
        <v>2067</v>
      </c>
      <c r="F166" s="132" t="s">
        <v>2068</v>
      </c>
      <c r="G166" s="133" t="s">
        <v>2069</v>
      </c>
      <c r="H166" s="134">
        <v>16</v>
      </c>
      <c r="I166" s="135"/>
      <c r="J166" s="136">
        <f>ROUND(I166*H166,2)</f>
        <v>0</v>
      </c>
      <c r="K166" s="132" t="s">
        <v>19</v>
      </c>
      <c r="L166" s="31"/>
      <c r="M166" s="137" t="s">
        <v>19</v>
      </c>
      <c r="N166" s="138" t="s">
        <v>43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217</v>
      </c>
      <c r="AT166" s="141" t="s">
        <v>212</v>
      </c>
      <c r="AU166" s="141" t="s">
        <v>79</v>
      </c>
      <c r="AY166" s="16" t="s">
        <v>210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6" t="s">
        <v>79</v>
      </c>
      <c r="BK166" s="142">
        <f>ROUND(I166*H166,2)</f>
        <v>0</v>
      </c>
      <c r="BL166" s="16" t="s">
        <v>217</v>
      </c>
      <c r="BM166" s="141" t="s">
        <v>713</v>
      </c>
    </row>
    <row r="167" spans="2:47" s="1" customFormat="1" ht="10.2">
      <c r="B167" s="31"/>
      <c r="D167" s="143" t="s">
        <v>219</v>
      </c>
      <c r="F167" s="144" t="s">
        <v>2068</v>
      </c>
      <c r="I167" s="145"/>
      <c r="L167" s="31"/>
      <c r="M167" s="177"/>
      <c r="N167" s="178"/>
      <c r="O167" s="178"/>
      <c r="P167" s="178"/>
      <c r="Q167" s="178"/>
      <c r="R167" s="178"/>
      <c r="S167" s="178"/>
      <c r="T167" s="179"/>
      <c r="AT167" s="16" t="s">
        <v>219</v>
      </c>
      <c r="AU167" s="16" t="s">
        <v>79</v>
      </c>
    </row>
    <row r="168" spans="2:12" s="1" customFormat="1" ht="6.9" customHeight="1">
      <c r="B168" s="40"/>
      <c r="C168" s="41"/>
      <c r="D168" s="41"/>
      <c r="E168" s="41"/>
      <c r="F168" s="41"/>
      <c r="G168" s="41"/>
      <c r="H168" s="41"/>
      <c r="I168" s="41"/>
      <c r="J168" s="41"/>
      <c r="K168" s="41"/>
      <c r="L168" s="31"/>
    </row>
  </sheetData>
  <sheetProtection algorithmName="SHA-512" hashValue="mvhXlE/IQ0V6q3NYjROBjhy8YU9PZX/EGSDXG8ejfqL1CGQktildxOJLqiTIeOP49vboLdW0KF/13JHhEfiHnA==" saltValue="QaaAL2uGX6wm8EYnF+SWfdX8h5NXWsYnNKrndRHNQ1HlWKLdojzTCvgtXJp7il0qbRiNpwnj1mZrc4bk6voSCA==" spinCount="100000" sheet="1" objects="1" scenarios="1" formatColumns="0" formatRows="0" autoFilter="0"/>
  <autoFilter ref="C85:K167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1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101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161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2070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1982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>Město Nový Bor</v>
      </c>
      <c r="I17" s="26" t="s">
        <v>28</v>
      </c>
      <c r="J17" s="24" t="str">
        <f>IF('Rekapitulace stavby'!AN11="","",'Rekapitulace stavby'!AN11)</f>
        <v/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>R. Voce</v>
      </c>
      <c r="I23" s="26" t="s">
        <v>28</v>
      </c>
      <c r="J23" s="24" t="str">
        <f>IF('Rekapitulace stavby'!AN17="","",'Rekapitulace stavby'!AN17)</f>
        <v/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>J. Nešněra</v>
      </c>
      <c r="I26" s="26" t="s">
        <v>28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ROUND(J86,2)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ROUND((SUM(BE86:BE109)),2)</f>
        <v>0</v>
      </c>
      <c r="I35" s="92">
        <v>0.21</v>
      </c>
      <c r="J35" s="82">
        <f>ROUND(((SUM(BE86:BE109))*I35),2)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ROUND((SUM(BF86:BF109)),2)</f>
        <v>0</v>
      </c>
      <c r="I36" s="92">
        <v>0.12</v>
      </c>
      <c r="J36" s="82">
        <f>ROUND(((SUM(BF86:BF109))*I36),2)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ROUND((SUM(BG86:BG109)),2)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ROUND((SUM(BH86:BH109)),2)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ROUND((SUM(BI86:BI109)),2)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161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01f - Ochrana před bleskem 1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J86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1983</v>
      </c>
      <c r="E64" s="104"/>
      <c r="F64" s="104"/>
      <c r="G64" s="104"/>
      <c r="H64" s="104"/>
      <c r="I64" s="104"/>
      <c r="J64" s="105">
        <f>J87</f>
        <v>0</v>
      </c>
      <c r="L64" s="102"/>
    </row>
    <row r="65" spans="2:12" s="1" customFormat="1" ht="21.75" customHeight="1">
      <c r="B65" s="31"/>
      <c r="L65" s="31"/>
    </row>
    <row r="66" spans="2:12" s="1" customFormat="1" ht="6.9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1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1"/>
    </row>
    <row r="71" spans="2:12" s="1" customFormat="1" ht="24.9" customHeight="1">
      <c r="B71" s="31"/>
      <c r="C71" s="20" t="s">
        <v>195</v>
      </c>
      <c r="L71" s="31"/>
    </row>
    <row r="72" spans="2:12" s="1" customFormat="1" ht="6.9" customHeight="1">
      <c r="B72" s="31"/>
      <c r="L72" s="31"/>
    </row>
    <row r="73" spans="2:12" s="1" customFormat="1" ht="12" customHeight="1">
      <c r="B73" s="31"/>
      <c r="C73" s="26" t="s">
        <v>16</v>
      </c>
      <c r="L73" s="31"/>
    </row>
    <row r="74" spans="2:12" s="1" customFormat="1" ht="16.5" customHeight="1">
      <c r="B74" s="31"/>
      <c r="E74" s="306" t="str">
        <f>E7</f>
        <v>Multifunkční centrum při ZŠ Gen. Svobody Arnultovice rev.1</v>
      </c>
      <c r="F74" s="307"/>
      <c r="G74" s="307"/>
      <c r="H74" s="307"/>
      <c r="L74" s="31"/>
    </row>
    <row r="75" spans="2:12" ht="12" customHeight="1">
      <c r="B75" s="19"/>
      <c r="C75" s="26" t="s">
        <v>160</v>
      </c>
      <c r="L75" s="19"/>
    </row>
    <row r="76" spans="2:12" s="1" customFormat="1" ht="16.5" customHeight="1">
      <c r="B76" s="31"/>
      <c r="E76" s="306" t="s">
        <v>161</v>
      </c>
      <c r="F76" s="308"/>
      <c r="G76" s="308"/>
      <c r="H76" s="308"/>
      <c r="L76" s="31"/>
    </row>
    <row r="77" spans="2:12" s="1" customFormat="1" ht="12" customHeight="1">
      <c r="B77" s="31"/>
      <c r="C77" s="26" t="s">
        <v>162</v>
      </c>
      <c r="L77" s="31"/>
    </row>
    <row r="78" spans="2:12" s="1" customFormat="1" ht="16.5" customHeight="1">
      <c r="B78" s="31"/>
      <c r="E78" s="272" t="str">
        <f>E11</f>
        <v>01f - Ochrana před bleskem 1</v>
      </c>
      <c r="F78" s="308"/>
      <c r="G78" s="308"/>
      <c r="H78" s="308"/>
      <c r="L78" s="31"/>
    </row>
    <row r="79" spans="2:12" s="1" customFormat="1" ht="6.9" customHeight="1">
      <c r="B79" s="31"/>
      <c r="L79" s="31"/>
    </row>
    <row r="80" spans="2:12" s="1" customFormat="1" ht="12" customHeight="1">
      <c r="B80" s="31"/>
      <c r="C80" s="26" t="s">
        <v>21</v>
      </c>
      <c r="F80" s="24" t="str">
        <f>F14</f>
        <v xml:space="preserve"> </v>
      </c>
      <c r="I80" s="26" t="s">
        <v>23</v>
      </c>
      <c r="J80" s="48" t="str">
        <f>IF(J14="","",J14)</f>
        <v>22. 12. 2023</v>
      </c>
      <c r="L80" s="31"/>
    </row>
    <row r="81" spans="2:12" s="1" customFormat="1" ht="6.9" customHeight="1">
      <c r="B81" s="31"/>
      <c r="L81" s="31"/>
    </row>
    <row r="82" spans="2:12" s="1" customFormat="1" ht="15.15" customHeight="1">
      <c r="B82" s="31"/>
      <c r="C82" s="26" t="s">
        <v>25</v>
      </c>
      <c r="F82" s="24" t="str">
        <f>E17</f>
        <v>Město Nový Bor</v>
      </c>
      <c r="I82" s="26" t="s">
        <v>31</v>
      </c>
      <c r="J82" s="29" t="str">
        <f>E23</f>
        <v>R. Voce</v>
      </c>
      <c r="L82" s="31"/>
    </row>
    <row r="83" spans="2:12" s="1" customFormat="1" ht="15.15" customHeight="1">
      <c r="B83" s="31"/>
      <c r="C83" s="26" t="s">
        <v>29</v>
      </c>
      <c r="F83" s="24" t="str">
        <f>IF(E20="","",E20)</f>
        <v>Vyplň údaj</v>
      </c>
      <c r="I83" s="26" t="s">
        <v>34</v>
      </c>
      <c r="J83" s="29" t="str">
        <f>E26</f>
        <v>J. Nešněra</v>
      </c>
      <c r="L83" s="31"/>
    </row>
    <row r="84" spans="2:12" s="1" customFormat="1" ht="10.35" customHeight="1">
      <c r="B84" s="31"/>
      <c r="L84" s="31"/>
    </row>
    <row r="85" spans="2:20" s="10" customFormat="1" ht="29.25" customHeight="1">
      <c r="B85" s="110"/>
      <c r="C85" s="111" t="s">
        <v>196</v>
      </c>
      <c r="D85" s="112" t="s">
        <v>57</v>
      </c>
      <c r="E85" s="112" t="s">
        <v>53</v>
      </c>
      <c r="F85" s="112" t="s">
        <v>54</v>
      </c>
      <c r="G85" s="112" t="s">
        <v>197</v>
      </c>
      <c r="H85" s="112" t="s">
        <v>198</v>
      </c>
      <c r="I85" s="112" t="s">
        <v>199</v>
      </c>
      <c r="J85" s="112" t="s">
        <v>166</v>
      </c>
      <c r="K85" s="113" t="s">
        <v>200</v>
      </c>
      <c r="L85" s="110"/>
      <c r="M85" s="55" t="s">
        <v>19</v>
      </c>
      <c r="N85" s="56" t="s">
        <v>42</v>
      </c>
      <c r="O85" s="56" t="s">
        <v>201</v>
      </c>
      <c r="P85" s="56" t="s">
        <v>202</v>
      </c>
      <c r="Q85" s="56" t="s">
        <v>203</v>
      </c>
      <c r="R85" s="56" t="s">
        <v>204</v>
      </c>
      <c r="S85" s="56" t="s">
        <v>205</v>
      </c>
      <c r="T85" s="57" t="s">
        <v>206</v>
      </c>
    </row>
    <row r="86" spans="2:63" s="1" customFormat="1" ht="22.8" customHeight="1">
      <c r="B86" s="31"/>
      <c r="C86" s="60" t="s">
        <v>207</v>
      </c>
      <c r="J86" s="114">
        <f>BK86</f>
        <v>0</v>
      </c>
      <c r="L86" s="31"/>
      <c r="M86" s="58"/>
      <c r="N86" s="49"/>
      <c r="O86" s="49"/>
      <c r="P86" s="115">
        <f>P87</f>
        <v>0</v>
      </c>
      <c r="Q86" s="49"/>
      <c r="R86" s="115">
        <f>R87</f>
        <v>0</v>
      </c>
      <c r="S86" s="49"/>
      <c r="T86" s="116">
        <f>T87</f>
        <v>0</v>
      </c>
      <c r="AT86" s="16" t="s">
        <v>71</v>
      </c>
      <c r="AU86" s="16" t="s">
        <v>167</v>
      </c>
      <c r="BK86" s="117">
        <f>BK87</f>
        <v>0</v>
      </c>
    </row>
    <row r="87" spans="2:63" s="11" customFormat="1" ht="25.95" customHeight="1">
      <c r="B87" s="118"/>
      <c r="D87" s="119" t="s">
        <v>71</v>
      </c>
      <c r="E87" s="120" t="s">
        <v>1984</v>
      </c>
      <c r="F87" s="120" t="s">
        <v>1985</v>
      </c>
      <c r="I87" s="121"/>
      <c r="J87" s="122">
        <f>BK87</f>
        <v>0</v>
      </c>
      <c r="L87" s="118"/>
      <c r="M87" s="123"/>
      <c r="P87" s="124">
        <f>SUM(P88:P109)</f>
        <v>0</v>
      </c>
      <c r="R87" s="124">
        <f>SUM(R88:R109)</f>
        <v>0</v>
      </c>
      <c r="T87" s="125">
        <f>SUM(T88:T109)</f>
        <v>0</v>
      </c>
      <c r="AR87" s="119" t="s">
        <v>79</v>
      </c>
      <c r="AT87" s="126" t="s">
        <v>71</v>
      </c>
      <c r="AU87" s="126" t="s">
        <v>72</v>
      </c>
      <c r="AY87" s="119" t="s">
        <v>210</v>
      </c>
      <c r="BK87" s="127">
        <f>SUM(BK88:BK109)</f>
        <v>0</v>
      </c>
    </row>
    <row r="88" spans="2:65" s="1" customFormat="1" ht="16.5" customHeight="1">
      <c r="B88" s="31"/>
      <c r="C88" s="130" t="s">
        <v>79</v>
      </c>
      <c r="D88" s="130" t="s">
        <v>212</v>
      </c>
      <c r="E88" s="131" t="s">
        <v>2071</v>
      </c>
      <c r="F88" s="132" t="s">
        <v>2072</v>
      </c>
      <c r="G88" s="133" t="s">
        <v>269</v>
      </c>
      <c r="H88" s="134">
        <v>50</v>
      </c>
      <c r="I88" s="135"/>
      <c r="J88" s="136">
        <f>ROUND(I88*H88,2)</f>
        <v>0</v>
      </c>
      <c r="K88" s="132" t="s">
        <v>19</v>
      </c>
      <c r="L88" s="31"/>
      <c r="M88" s="137" t="s">
        <v>19</v>
      </c>
      <c r="N88" s="138" t="s">
        <v>43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217</v>
      </c>
      <c r="AT88" s="141" t="s">
        <v>212</v>
      </c>
      <c r="AU88" s="141" t="s">
        <v>79</v>
      </c>
      <c r="AY88" s="16" t="s">
        <v>210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6" t="s">
        <v>79</v>
      </c>
      <c r="BK88" s="142">
        <f>ROUND(I88*H88,2)</f>
        <v>0</v>
      </c>
      <c r="BL88" s="16" t="s">
        <v>217</v>
      </c>
      <c r="BM88" s="141" t="s">
        <v>81</v>
      </c>
    </row>
    <row r="89" spans="2:47" s="1" customFormat="1" ht="10.2">
      <c r="B89" s="31"/>
      <c r="D89" s="143" t="s">
        <v>219</v>
      </c>
      <c r="F89" s="144" t="s">
        <v>2072</v>
      </c>
      <c r="I89" s="145"/>
      <c r="L89" s="31"/>
      <c r="M89" s="146"/>
      <c r="T89" s="52"/>
      <c r="AT89" s="16" t="s">
        <v>219</v>
      </c>
      <c r="AU89" s="16" t="s">
        <v>79</v>
      </c>
    </row>
    <row r="90" spans="2:65" s="1" customFormat="1" ht="16.5" customHeight="1">
      <c r="B90" s="31"/>
      <c r="C90" s="130" t="s">
        <v>81</v>
      </c>
      <c r="D90" s="130" t="s">
        <v>212</v>
      </c>
      <c r="E90" s="131" t="s">
        <v>2073</v>
      </c>
      <c r="F90" s="132" t="s">
        <v>2074</v>
      </c>
      <c r="G90" s="133" t="s">
        <v>2002</v>
      </c>
      <c r="H90" s="134">
        <v>1</v>
      </c>
      <c r="I90" s="135"/>
      <c r="J90" s="136">
        <f>ROUND(I90*H90,2)</f>
        <v>0</v>
      </c>
      <c r="K90" s="132" t="s">
        <v>19</v>
      </c>
      <c r="L90" s="31"/>
      <c r="M90" s="137" t="s">
        <v>19</v>
      </c>
      <c r="N90" s="138" t="s">
        <v>43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41" t="s">
        <v>217</v>
      </c>
      <c r="AT90" s="141" t="s">
        <v>212</v>
      </c>
      <c r="AU90" s="141" t="s">
        <v>79</v>
      </c>
      <c r="AY90" s="16" t="s">
        <v>210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79</v>
      </c>
      <c r="BK90" s="142">
        <f>ROUND(I90*H90,2)</f>
        <v>0</v>
      </c>
      <c r="BL90" s="16" t="s">
        <v>217</v>
      </c>
      <c r="BM90" s="141" t="s">
        <v>217</v>
      </c>
    </row>
    <row r="91" spans="2:47" s="1" customFormat="1" ht="10.2">
      <c r="B91" s="31"/>
      <c r="D91" s="143" t="s">
        <v>219</v>
      </c>
      <c r="F91" s="144" t="s">
        <v>2074</v>
      </c>
      <c r="I91" s="145"/>
      <c r="L91" s="31"/>
      <c r="M91" s="146"/>
      <c r="T91" s="52"/>
      <c r="AT91" s="16" t="s">
        <v>219</v>
      </c>
      <c r="AU91" s="16" t="s">
        <v>79</v>
      </c>
    </row>
    <row r="92" spans="2:65" s="1" customFormat="1" ht="16.5" customHeight="1">
      <c r="B92" s="31"/>
      <c r="C92" s="130" t="s">
        <v>234</v>
      </c>
      <c r="D92" s="130" t="s">
        <v>212</v>
      </c>
      <c r="E92" s="131" t="s">
        <v>2075</v>
      </c>
      <c r="F92" s="132" t="s">
        <v>2076</v>
      </c>
      <c r="G92" s="133" t="s">
        <v>2002</v>
      </c>
      <c r="H92" s="134">
        <v>12</v>
      </c>
      <c r="I92" s="135"/>
      <c r="J92" s="136">
        <f>ROUND(I92*H92,2)</f>
        <v>0</v>
      </c>
      <c r="K92" s="132" t="s">
        <v>19</v>
      </c>
      <c r="L92" s="31"/>
      <c r="M92" s="137" t="s">
        <v>19</v>
      </c>
      <c r="N92" s="138" t="s">
        <v>43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217</v>
      </c>
      <c r="AT92" s="141" t="s">
        <v>212</v>
      </c>
      <c r="AU92" s="141" t="s">
        <v>79</v>
      </c>
      <c r="AY92" s="16" t="s">
        <v>210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6" t="s">
        <v>79</v>
      </c>
      <c r="BK92" s="142">
        <f>ROUND(I92*H92,2)</f>
        <v>0</v>
      </c>
      <c r="BL92" s="16" t="s">
        <v>217</v>
      </c>
      <c r="BM92" s="141" t="s">
        <v>246</v>
      </c>
    </row>
    <row r="93" spans="2:47" s="1" customFormat="1" ht="10.2">
      <c r="B93" s="31"/>
      <c r="D93" s="143" t="s">
        <v>219</v>
      </c>
      <c r="F93" s="144" t="s">
        <v>2076</v>
      </c>
      <c r="I93" s="145"/>
      <c r="L93" s="31"/>
      <c r="M93" s="146"/>
      <c r="T93" s="52"/>
      <c r="AT93" s="16" t="s">
        <v>219</v>
      </c>
      <c r="AU93" s="16" t="s">
        <v>79</v>
      </c>
    </row>
    <row r="94" spans="2:65" s="1" customFormat="1" ht="16.5" customHeight="1">
      <c r="B94" s="31"/>
      <c r="C94" s="130" t="s">
        <v>217</v>
      </c>
      <c r="D94" s="130" t="s">
        <v>212</v>
      </c>
      <c r="E94" s="131" t="s">
        <v>2077</v>
      </c>
      <c r="F94" s="132" t="s">
        <v>2078</v>
      </c>
      <c r="G94" s="133" t="s">
        <v>2002</v>
      </c>
      <c r="H94" s="134">
        <v>3</v>
      </c>
      <c r="I94" s="135"/>
      <c r="J94" s="136">
        <f>ROUND(I94*H94,2)</f>
        <v>0</v>
      </c>
      <c r="K94" s="132" t="s">
        <v>19</v>
      </c>
      <c r="L94" s="31"/>
      <c r="M94" s="137" t="s">
        <v>19</v>
      </c>
      <c r="N94" s="138" t="s">
        <v>43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217</v>
      </c>
      <c r="AT94" s="141" t="s">
        <v>212</v>
      </c>
      <c r="AU94" s="141" t="s">
        <v>79</v>
      </c>
      <c r="AY94" s="16" t="s">
        <v>210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79</v>
      </c>
      <c r="BK94" s="142">
        <f>ROUND(I94*H94,2)</f>
        <v>0</v>
      </c>
      <c r="BL94" s="16" t="s">
        <v>217</v>
      </c>
      <c r="BM94" s="141" t="s">
        <v>243</v>
      </c>
    </row>
    <row r="95" spans="2:47" s="1" customFormat="1" ht="10.2">
      <c r="B95" s="31"/>
      <c r="D95" s="143" t="s">
        <v>219</v>
      </c>
      <c r="F95" s="144" t="s">
        <v>2078</v>
      </c>
      <c r="I95" s="145"/>
      <c r="L95" s="31"/>
      <c r="M95" s="146"/>
      <c r="T95" s="52"/>
      <c r="AT95" s="16" t="s">
        <v>219</v>
      </c>
      <c r="AU95" s="16" t="s">
        <v>79</v>
      </c>
    </row>
    <row r="96" spans="2:65" s="1" customFormat="1" ht="21.75" customHeight="1">
      <c r="B96" s="31"/>
      <c r="C96" s="130" t="s">
        <v>225</v>
      </c>
      <c r="D96" s="130" t="s">
        <v>212</v>
      </c>
      <c r="E96" s="131" t="s">
        <v>2079</v>
      </c>
      <c r="F96" s="132" t="s">
        <v>2080</v>
      </c>
      <c r="G96" s="133" t="s">
        <v>2002</v>
      </c>
      <c r="H96" s="134">
        <v>1</v>
      </c>
      <c r="I96" s="135"/>
      <c r="J96" s="136">
        <f>ROUND(I96*H96,2)</f>
        <v>0</v>
      </c>
      <c r="K96" s="132" t="s">
        <v>19</v>
      </c>
      <c r="L96" s="31"/>
      <c r="M96" s="137" t="s">
        <v>19</v>
      </c>
      <c r="N96" s="138" t="s">
        <v>43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217</v>
      </c>
      <c r="AT96" s="141" t="s">
        <v>212</v>
      </c>
      <c r="AU96" s="141" t="s">
        <v>79</v>
      </c>
      <c r="AY96" s="16" t="s">
        <v>210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79</v>
      </c>
      <c r="BK96" s="142">
        <f>ROUND(I96*H96,2)</f>
        <v>0</v>
      </c>
      <c r="BL96" s="16" t="s">
        <v>217</v>
      </c>
      <c r="BM96" s="141" t="s">
        <v>277</v>
      </c>
    </row>
    <row r="97" spans="2:47" s="1" customFormat="1" ht="10.2">
      <c r="B97" s="31"/>
      <c r="D97" s="143" t="s">
        <v>219</v>
      </c>
      <c r="F97" s="144" t="s">
        <v>2080</v>
      </c>
      <c r="I97" s="145"/>
      <c r="L97" s="31"/>
      <c r="M97" s="146"/>
      <c r="T97" s="52"/>
      <c r="AT97" s="16" t="s">
        <v>219</v>
      </c>
      <c r="AU97" s="16" t="s">
        <v>79</v>
      </c>
    </row>
    <row r="98" spans="2:65" s="1" customFormat="1" ht="16.5" customHeight="1">
      <c r="B98" s="31"/>
      <c r="C98" s="130" t="s">
        <v>246</v>
      </c>
      <c r="D98" s="130" t="s">
        <v>212</v>
      </c>
      <c r="E98" s="131" t="s">
        <v>2081</v>
      </c>
      <c r="F98" s="132" t="s">
        <v>2082</v>
      </c>
      <c r="G98" s="133" t="s">
        <v>2002</v>
      </c>
      <c r="H98" s="134">
        <v>1</v>
      </c>
      <c r="I98" s="135"/>
      <c r="J98" s="136">
        <f>ROUND(I98*H98,2)</f>
        <v>0</v>
      </c>
      <c r="K98" s="132" t="s">
        <v>19</v>
      </c>
      <c r="L98" s="31"/>
      <c r="M98" s="137" t="s">
        <v>19</v>
      </c>
      <c r="N98" s="138" t="s">
        <v>43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217</v>
      </c>
      <c r="AT98" s="141" t="s">
        <v>212</v>
      </c>
      <c r="AU98" s="141" t="s">
        <v>79</v>
      </c>
      <c r="AY98" s="16" t="s">
        <v>210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79</v>
      </c>
      <c r="BK98" s="142">
        <f>ROUND(I98*H98,2)</f>
        <v>0</v>
      </c>
      <c r="BL98" s="16" t="s">
        <v>217</v>
      </c>
      <c r="BM98" s="141" t="s">
        <v>8</v>
      </c>
    </row>
    <row r="99" spans="2:47" s="1" customFormat="1" ht="10.2">
      <c r="B99" s="31"/>
      <c r="D99" s="143" t="s">
        <v>219</v>
      </c>
      <c r="F99" s="144" t="s">
        <v>2082</v>
      </c>
      <c r="I99" s="145"/>
      <c r="L99" s="31"/>
      <c r="M99" s="146"/>
      <c r="T99" s="52"/>
      <c r="AT99" s="16" t="s">
        <v>219</v>
      </c>
      <c r="AU99" s="16" t="s">
        <v>79</v>
      </c>
    </row>
    <row r="100" spans="2:65" s="1" customFormat="1" ht="16.5" customHeight="1">
      <c r="B100" s="31"/>
      <c r="C100" s="130" t="s">
        <v>259</v>
      </c>
      <c r="D100" s="130" t="s">
        <v>212</v>
      </c>
      <c r="E100" s="131" t="s">
        <v>2083</v>
      </c>
      <c r="F100" s="132" t="s">
        <v>2084</v>
      </c>
      <c r="G100" s="133" t="s">
        <v>2002</v>
      </c>
      <c r="H100" s="134">
        <v>2</v>
      </c>
      <c r="I100" s="135"/>
      <c r="J100" s="136">
        <f>ROUND(I100*H100,2)</f>
        <v>0</v>
      </c>
      <c r="K100" s="132" t="s">
        <v>19</v>
      </c>
      <c r="L100" s="31"/>
      <c r="M100" s="137" t="s">
        <v>19</v>
      </c>
      <c r="N100" s="138" t="s">
        <v>43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217</v>
      </c>
      <c r="AT100" s="141" t="s">
        <v>212</v>
      </c>
      <c r="AU100" s="141" t="s">
        <v>79</v>
      </c>
      <c r="AY100" s="16" t="s">
        <v>210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79</v>
      </c>
      <c r="BK100" s="142">
        <f>ROUND(I100*H100,2)</f>
        <v>0</v>
      </c>
      <c r="BL100" s="16" t="s">
        <v>217</v>
      </c>
      <c r="BM100" s="141" t="s">
        <v>301</v>
      </c>
    </row>
    <row r="101" spans="2:47" s="1" customFormat="1" ht="10.2">
      <c r="B101" s="31"/>
      <c r="D101" s="143" t="s">
        <v>219</v>
      </c>
      <c r="F101" s="144" t="s">
        <v>2084</v>
      </c>
      <c r="I101" s="145"/>
      <c r="L101" s="31"/>
      <c r="M101" s="146"/>
      <c r="T101" s="52"/>
      <c r="AT101" s="16" t="s">
        <v>219</v>
      </c>
      <c r="AU101" s="16" t="s">
        <v>79</v>
      </c>
    </row>
    <row r="102" spans="2:65" s="1" customFormat="1" ht="16.5" customHeight="1">
      <c r="B102" s="31"/>
      <c r="C102" s="130" t="s">
        <v>243</v>
      </c>
      <c r="D102" s="130" t="s">
        <v>212</v>
      </c>
      <c r="E102" s="131" t="s">
        <v>2085</v>
      </c>
      <c r="F102" s="132" t="s">
        <v>2086</v>
      </c>
      <c r="G102" s="133" t="s">
        <v>2002</v>
      </c>
      <c r="H102" s="134">
        <v>33</v>
      </c>
      <c r="I102" s="135"/>
      <c r="J102" s="136">
        <f>ROUND(I102*H102,2)</f>
        <v>0</v>
      </c>
      <c r="K102" s="132" t="s">
        <v>19</v>
      </c>
      <c r="L102" s="31"/>
      <c r="M102" s="137" t="s">
        <v>19</v>
      </c>
      <c r="N102" s="138" t="s">
        <v>43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217</v>
      </c>
      <c r="AT102" s="141" t="s">
        <v>212</v>
      </c>
      <c r="AU102" s="141" t="s">
        <v>79</v>
      </c>
      <c r="AY102" s="16" t="s">
        <v>210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79</v>
      </c>
      <c r="BK102" s="142">
        <f>ROUND(I102*H102,2)</f>
        <v>0</v>
      </c>
      <c r="BL102" s="16" t="s">
        <v>217</v>
      </c>
      <c r="BM102" s="141" t="s">
        <v>311</v>
      </c>
    </row>
    <row r="103" spans="2:47" s="1" customFormat="1" ht="10.2">
      <c r="B103" s="31"/>
      <c r="D103" s="143" t="s">
        <v>219</v>
      </c>
      <c r="F103" s="144" t="s">
        <v>2086</v>
      </c>
      <c r="I103" s="145"/>
      <c r="L103" s="31"/>
      <c r="M103" s="146"/>
      <c r="T103" s="52"/>
      <c r="AT103" s="16" t="s">
        <v>219</v>
      </c>
      <c r="AU103" s="16" t="s">
        <v>79</v>
      </c>
    </row>
    <row r="104" spans="2:65" s="1" customFormat="1" ht="16.5" customHeight="1">
      <c r="B104" s="31"/>
      <c r="C104" s="130" t="s">
        <v>265</v>
      </c>
      <c r="D104" s="130" t="s">
        <v>212</v>
      </c>
      <c r="E104" s="131" t="s">
        <v>2087</v>
      </c>
      <c r="F104" s="132" t="s">
        <v>2088</v>
      </c>
      <c r="G104" s="133" t="s">
        <v>2002</v>
      </c>
      <c r="H104" s="134">
        <v>3</v>
      </c>
      <c r="I104" s="135"/>
      <c r="J104" s="136">
        <f>ROUND(I104*H104,2)</f>
        <v>0</v>
      </c>
      <c r="K104" s="132" t="s">
        <v>19</v>
      </c>
      <c r="L104" s="31"/>
      <c r="M104" s="137" t="s">
        <v>19</v>
      </c>
      <c r="N104" s="138" t="s">
        <v>43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217</v>
      </c>
      <c r="AT104" s="141" t="s">
        <v>212</v>
      </c>
      <c r="AU104" s="141" t="s">
        <v>79</v>
      </c>
      <c r="AY104" s="16" t="s">
        <v>210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6" t="s">
        <v>79</v>
      </c>
      <c r="BK104" s="142">
        <f>ROUND(I104*H104,2)</f>
        <v>0</v>
      </c>
      <c r="BL104" s="16" t="s">
        <v>217</v>
      </c>
      <c r="BM104" s="141" t="s">
        <v>329</v>
      </c>
    </row>
    <row r="105" spans="2:47" s="1" customFormat="1" ht="10.2">
      <c r="B105" s="31"/>
      <c r="D105" s="143" t="s">
        <v>219</v>
      </c>
      <c r="F105" s="144" t="s">
        <v>2088</v>
      </c>
      <c r="I105" s="145"/>
      <c r="L105" s="31"/>
      <c r="M105" s="146"/>
      <c r="T105" s="52"/>
      <c r="AT105" s="16" t="s">
        <v>219</v>
      </c>
      <c r="AU105" s="16" t="s">
        <v>79</v>
      </c>
    </row>
    <row r="106" spans="2:65" s="1" customFormat="1" ht="16.5" customHeight="1">
      <c r="B106" s="31"/>
      <c r="C106" s="130" t="s">
        <v>277</v>
      </c>
      <c r="D106" s="130" t="s">
        <v>212</v>
      </c>
      <c r="E106" s="131" t="s">
        <v>2089</v>
      </c>
      <c r="F106" s="132" t="s">
        <v>2090</v>
      </c>
      <c r="G106" s="133" t="s">
        <v>2002</v>
      </c>
      <c r="H106" s="134">
        <v>3</v>
      </c>
      <c r="I106" s="135"/>
      <c r="J106" s="136">
        <f>ROUND(I106*H106,2)</f>
        <v>0</v>
      </c>
      <c r="K106" s="132" t="s">
        <v>19</v>
      </c>
      <c r="L106" s="31"/>
      <c r="M106" s="137" t="s">
        <v>19</v>
      </c>
      <c r="N106" s="138" t="s">
        <v>43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217</v>
      </c>
      <c r="AT106" s="141" t="s">
        <v>212</v>
      </c>
      <c r="AU106" s="141" t="s">
        <v>79</v>
      </c>
      <c r="AY106" s="16" t="s">
        <v>210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79</v>
      </c>
      <c r="BK106" s="142">
        <f>ROUND(I106*H106,2)</f>
        <v>0</v>
      </c>
      <c r="BL106" s="16" t="s">
        <v>217</v>
      </c>
      <c r="BM106" s="141" t="s">
        <v>343</v>
      </c>
    </row>
    <row r="107" spans="2:47" s="1" customFormat="1" ht="10.2">
      <c r="B107" s="31"/>
      <c r="D107" s="143" t="s">
        <v>219</v>
      </c>
      <c r="F107" s="144" t="s">
        <v>2090</v>
      </c>
      <c r="I107" s="145"/>
      <c r="L107" s="31"/>
      <c r="M107" s="146"/>
      <c r="T107" s="52"/>
      <c r="AT107" s="16" t="s">
        <v>219</v>
      </c>
      <c r="AU107" s="16" t="s">
        <v>79</v>
      </c>
    </row>
    <row r="108" spans="2:65" s="1" customFormat="1" ht="24.15" customHeight="1">
      <c r="B108" s="31"/>
      <c r="C108" s="130" t="s">
        <v>283</v>
      </c>
      <c r="D108" s="130" t="s">
        <v>212</v>
      </c>
      <c r="E108" s="131" t="s">
        <v>2091</v>
      </c>
      <c r="F108" s="132" t="s">
        <v>2092</v>
      </c>
      <c r="G108" s="133" t="s">
        <v>269</v>
      </c>
      <c r="H108" s="134">
        <v>50</v>
      </c>
      <c r="I108" s="135"/>
      <c r="J108" s="136">
        <f>ROUND(I108*H108,2)</f>
        <v>0</v>
      </c>
      <c r="K108" s="132" t="s">
        <v>19</v>
      </c>
      <c r="L108" s="31"/>
      <c r="M108" s="137" t="s">
        <v>19</v>
      </c>
      <c r="N108" s="138" t="s">
        <v>43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217</v>
      </c>
      <c r="AT108" s="141" t="s">
        <v>212</v>
      </c>
      <c r="AU108" s="141" t="s">
        <v>79</v>
      </c>
      <c r="AY108" s="16" t="s">
        <v>210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79</v>
      </c>
      <c r="BK108" s="142">
        <f>ROUND(I108*H108,2)</f>
        <v>0</v>
      </c>
      <c r="BL108" s="16" t="s">
        <v>217</v>
      </c>
      <c r="BM108" s="141" t="s">
        <v>354</v>
      </c>
    </row>
    <row r="109" spans="2:47" s="1" customFormat="1" ht="10.2">
      <c r="B109" s="31"/>
      <c r="D109" s="143" t="s">
        <v>219</v>
      </c>
      <c r="F109" s="144" t="s">
        <v>2092</v>
      </c>
      <c r="I109" s="145"/>
      <c r="L109" s="31"/>
      <c r="M109" s="177"/>
      <c r="N109" s="178"/>
      <c r="O109" s="178"/>
      <c r="P109" s="178"/>
      <c r="Q109" s="178"/>
      <c r="R109" s="178"/>
      <c r="S109" s="178"/>
      <c r="T109" s="179"/>
      <c r="AT109" s="16" t="s">
        <v>219</v>
      </c>
      <c r="AU109" s="16" t="s">
        <v>79</v>
      </c>
    </row>
    <row r="110" spans="2:12" s="1" customFormat="1" ht="6.9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31"/>
    </row>
  </sheetData>
  <sheetProtection algorithmName="SHA-512" hashValue="EOmWUi4QIzlP7Pfern+gjKADooolTAD9uCWR+orGjcFDChIhO39b78RQ9f/kcd+RdHkV2lepbXbSmafUBe9SWw==" saltValue="V1Vpp+lTVnSpKSc41Bxq3JDCsL6R6DKKu4HxfZIvKt+gc1noCq87gOcohWfASZcFwQKZ7ZbpVjbSkzMXWGuLYA==" spinCount="100000" sheet="1" objects="1" scenarios="1" formatColumns="0" formatRows="0" autoFilter="0"/>
  <autoFilter ref="C85:K109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9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107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2093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2094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ROUND(J113,2)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ROUND((SUM(BE113:BE922)),2)</f>
        <v>0</v>
      </c>
      <c r="I35" s="92">
        <v>0.21</v>
      </c>
      <c r="J35" s="82">
        <f>ROUND(((SUM(BE113:BE922))*I35),2)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ROUND((SUM(BF113:BF922)),2)</f>
        <v>0</v>
      </c>
      <c r="I36" s="92">
        <v>0.12</v>
      </c>
      <c r="J36" s="82">
        <f>ROUND(((SUM(BF113:BF922))*I36),2)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ROUND((SUM(BG113:BG922)),2)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ROUND((SUM(BH113:BH922)),2)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ROUND((SUM(BI113:BI922)),2)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2093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02a - stavební část 2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J113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168</v>
      </c>
      <c r="E64" s="104"/>
      <c r="F64" s="104"/>
      <c r="G64" s="104"/>
      <c r="H64" s="104"/>
      <c r="I64" s="104"/>
      <c r="J64" s="105">
        <f>J114</f>
        <v>0</v>
      </c>
      <c r="L64" s="102"/>
    </row>
    <row r="65" spans="2:12" s="9" customFormat="1" ht="19.95" customHeight="1">
      <c r="B65" s="106"/>
      <c r="D65" s="107" t="s">
        <v>169</v>
      </c>
      <c r="E65" s="108"/>
      <c r="F65" s="108"/>
      <c r="G65" s="108"/>
      <c r="H65" s="108"/>
      <c r="I65" s="108"/>
      <c r="J65" s="109">
        <f>J115</f>
        <v>0</v>
      </c>
      <c r="L65" s="106"/>
    </row>
    <row r="66" spans="2:12" s="9" customFormat="1" ht="19.95" customHeight="1">
      <c r="B66" s="106"/>
      <c r="D66" s="107" t="s">
        <v>2095</v>
      </c>
      <c r="E66" s="108"/>
      <c r="F66" s="108"/>
      <c r="G66" s="108"/>
      <c r="H66" s="108"/>
      <c r="I66" s="108"/>
      <c r="J66" s="109">
        <f>J147</f>
        <v>0</v>
      </c>
      <c r="L66" s="106"/>
    </row>
    <row r="67" spans="2:12" s="9" customFormat="1" ht="19.95" customHeight="1">
      <c r="B67" s="106"/>
      <c r="D67" s="107" t="s">
        <v>1616</v>
      </c>
      <c r="E67" s="108"/>
      <c r="F67" s="108"/>
      <c r="G67" s="108"/>
      <c r="H67" s="108"/>
      <c r="I67" s="108"/>
      <c r="J67" s="109">
        <f>J165</f>
        <v>0</v>
      </c>
      <c r="L67" s="106"/>
    </row>
    <row r="68" spans="2:12" s="9" customFormat="1" ht="19.95" customHeight="1">
      <c r="B68" s="106"/>
      <c r="D68" s="107" t="s">
        <v>170</v>
      </c>
      <c r="E68" s="108"/>
      <c r="F68" s="108"/>
      <c r="G68" s="108"/>
      <c r="H68" s="108"/>
      <c r="I68" s="108"/>
      <c r="J68" s="109">
        <f>J172</f>
        <v>0</v>
      </c>
      <c r="L68" s="106"/>
    </row>
    <row r="69" spans="2:12" s="9" customFormat="1" ht="19.95" customHeight="1">
      <c r="B69" s="106"/>
      <c r="D69" s="107" t="s">
        <v>171</v>
      </c>
      <c r="E69" s="108"/>
      <c r="F69" s="108"/>
      <c r="G69" s="108"/>
      <c r="H69" s="108"/>
      <c r="I69" s="108"/>
      <c r="J69" s="109">
        <f>J183</f>
        <v>0</v>
      </c>
      <c r="L69" s="106"/>
    </row>
    <row r="70" spans="2:12" s="9" customFormat="1" ht="19.95" customHeight="1">
      <c r="B70" s="106"/>
      <c r="D70" s="107" t="s">
        <v>172</v>
      </c>
      <c r="E70" s="108"/>
      <c r="F70" s="108"/>
      <c r="G70" s="108"/>
      <c r="H70" s="108"/>
      <c r="I70" s="108"/>
      <c r="J70" s="109">
        <f>J204</f>
        <v>0</v>
      </c>
      <c r="L70" s="106"/>
    </row>
    <row r="71" spans="2:12" s="9" customFormat="1" ht="19.95" customHeight="1">
      <c r="B71" s="106"/>
      <c r="D71" s="107" t="s">
        <v>173</v>
      </c>
      <c r="E71" s="108"/>
      <c r="F71" s="108"/>
      <c r="G71" s="108"/>
      <c r="H71" s="108"/>
      <c r="I71" s="108"/>
      <c r="J71" s="109">
        <f>J245</f>
        <v>0</v>
      </c>
      <c r="L71" s="106"/>
    </row>
    <row r="72" spans="2:12" s="9" customFormat="1" ht="19.95" customHeight="1">
      <c r="B72" s="106"/>
      <c r="D72" s="107" t="s">
        <v>174</v>
      </c>
      <c r="E72" s="108"/>
      <c r="F72" s="108"/>
      <c r="G72" s="108"/>
      <c r="H72" s="108"/>
      <c r="I72" s="108"/>
      <c r="J72" s="109">
        <f>J274</f>
        <v>0</v>
      </c>
      <c r="L72" s="106"/>
    </row>
    <row r="73" spans="2:12" s="8" customFormat="1" ht="24.9" customHeight="1">
      <c r="B73" s="102"/>
      <c r="D73" s="103" t="s">
        <v>175</v>
      </c>
      <c r="E73" s="104"/>
      <c r="F73" s="104"/>
      <c r="G73" s="104"/>
      <c r="H73" s="104"/>
      <c r="I73" s="104"/>
      <c r="J73" s="105">
        <f>J278</f>
        <v>0</v>
      </c>
      <c r="L73" s="102"/>
    </row>
    <row r="74" spans="2:12" s="9" customFormat="1" ht="19.95" customHeight="1">
      <c r="B74" s="106"/>
      <c r="D74" s="107" t="s">
        <v>176</v>
      </c>
      <c r="E74" s="108"/>
      <c r="F74" s="108"/>
      <c r="G74" s="108"/>
      <c r="H74" s="108"/>
      <c r="I74" s="108"/>
      <c r="J74" s="109">
        <f>J279</f>
        <v>0</v>
      </c>
      <c r="L74" s="106"/>
    </row>
    <row r="75" spans="2:12" s="9" customFormat="1" ht="19.95" customHeight="1">
      <c r="B75" s="106"/>
      <c r="D75" s="107" t="s">
        <v>177</v>
      </c>
      <c r="E75" s="108"/>
      <c r="F75" s="108"/>
      <c r="G75" s="108"/>
      <c r="H75" s="108"/>
      <c r="I75" s="108"/>
      <c r="J75" s="109">
        <f>J299</f>
        <v>0</v>
      </c>
      <c r="L75" s="106"/>
    </row>
    <row r="76" spans="2:12" s="9" customFormat="1" ht="19.95" customHeight="1">
      <c r="B76" s="106"/>
      <c r="D76" s="107" t="s">
        <v>178</v>
      </c>
      <c r="E76" s="108"/>
      <c r="F76" s="108"/>
      <c r="G76" s="108"/>
      <c r="H76" s="108"/>
      <c r="I76" s="108"/>
      <c r="J76" s="109">
        <f>J329</f>
        <v>0</v>
      </c>
      <c r="L76" s="106"/>
    </row>
    <row r="77" spans="2:12" s="9" customFormat="1" ht="19.95" customHeight="1">
      <c r="B77" s="106"/>
      <c r="D77" s="107" t="s">
        <v>1618</v>
      </c>
      <c r="E77" s="108"/>
      <c r="F77" s="108"/>
      <c r="G77" s="108"/>
      <c r="H77" s="108"/>
      <c r="I77" s="108"/>
      <c r="J77" s="109">
        <f>J382</f>
        <v>0</v>
      </c>
      <c r="L77" s="106"/>
    </row>
    <row r="78" spans="2:12" s="9" customFormat="1" ht="19.95" customHeight="1">
      <c r="B78" s="106"/>
      <c r="D78" s="107" t="s">
        <v>180</v>
      </c>
      <c r="E78" s="108"/>
      <c r="F78" s="108"/>
      <c r="G78" s="108"/>
      <c r="H78" s="108"/>
      <c r="I78" s="108"/>
      <c r="J78" s="109">
        <f>J386</f>
        <v>0</v>
      </c>
      <c r="L78" s="106"/>
    </row>
    <row r="79" spans="2:12" s="9" customFormat="1" ht="19.95" customHeight="1">
      <c r="B79" s="106"/>
      <c r="D79" s="107" t="s">
        <v>181</v>
      </c>
      <c r="E79" s="108"/>
      <c r="F79" s="108"/>
      <c r="G79" s="108"/>
      <c r="H79" s="108"/>
      <c r="I79" s="108"/>
      <c r="J79" s="109">
        <f>J410</f>
        <v>0</v>
      </c>
      <c r="L79" s="106"/>
    </row>
    <row r="80" spans="2:12" s="9" customFormat="1" ht="19.95" customHeight="1">
      <c r="B80" s="106"/>
      <c r="D80" s="107" t="s">
        <v>182</v>
      </c>
      <c r="E80" s="108"/>
      <c r="F80" s="108"/>
      <c r="G80" s="108"/>
      <c r="H80" s="108"/>
      <c r="I80" s="108"/>
      <c r="J80" s="109">
        <f>J506</f>
        <v>0</v>
      </c>
      <c r="L80" s="106"/>
    </row>
    <row r="81" spans="2:12" s="9" customFormat="1" ht="19.95" customHeight="1">
      <c r="B81" s="106"/>
      <c r="D81" s="107" t="s">
        <v>183</v>
      </c>
      <c r="E81" s="108"/>
      <c r="F81" s="108"/>
      <c r="G81" s="108"/>
      <c r="H81" s="108"/>
      <c r="I81" s="108"/>
      <c r="J81" s="109">
        <f>J589</f>
        <v>0</v>
      </c>
      <c r="L81" s="106"/>
    </row>
    <row r="82" spans="2:12" s="9" customFormat="1" ht="19.95" customHeight="1">
      <c r="B82" s="106"/>
      <c r="D82" s="107" t="s">
        <v>184</v>
      </c>
      <c r="E82" s="108"/>
      <c r="F82" s="108"/>
      <c r="G82" s="108"/>
      <c r="H82" s="108"/>
      <c r="I82" s="108"/>
      <c r="J82" s="109">
        <f>J637</f>
        <v>0</v>
      </c>
      <c r="L82" s="106"/>
    </row>
    <row r="83" spans="2:12" s="9" customFormat="1" ht="19.95" customHeight="1">
      <c r="B83" s="106"/>
      <c r="D83" s="107" t="s">
        <v>185</v>
      </c>
      <c r="E83" s="108"/>
      <c r="F83" s="108"/>
      <c r="G83" s="108"/>
      <c r="H83" s="108"/>
      <c r="I83" s="108"/>
      <c r="J83" s="109">
        <f>J644</f>
        <v>0</v>
      </c>
      <c r="L83" s="106"/>
    </row>
    <row r="84" spans="2:12" s="9" customFormat="1" ht="19.95" customHeight="1">
      <c r="B84" s="106"/>
      <c r="D84" s="107" t="s">
        <v>186</v>
      </c>
      <c r="E84" s="108"/>
      <c r="F84" s="108"/>
      <c r="G84" s="108"/>
      <c r="H84" s="108"/>
      <c r="I84" s="108"/>
      <c r="J84" s="109">
        <f>J719</f>
        <v>0</v>
      </c>
      <c r="L84" s="106"/>
    </row>
    <row r="85" spans="2:12" s="9" customFormat="1" ht="19.95" customHeight="1">
      <c r="B85" s="106"/>
      <c r="D85" s="107" t="s">
        <v>187</v>
      </c>
      <c r="E85" s="108"/>
      <c r="F85" s="108"/>
      <c r="G85" s="108"/>
      <c r="H85" s="108"/>
      <c r="I85" s="108"/>
      <c r="J85" s="109">
        <f>J772</f>
        <v>0</v>
      </c>
      <c r="L85" s="106"/>
    </row>
    <row r="86" spans="2:12" s="9" customFormat="1" ht="19.95" customHeight="1">
      <c r="B86" s="106"/>
      <c r="D86" s="107" t="s">
        <v>189</v>
      </c>
      <c r="E86" s="108"/>
      <c r="F86" s="108"/>
      <c r="G86" s="108"/>
      <c r="H86" s="108"/>
      <c r="I86" s="108"/>
      <c r="J86" s="109">
        <f>J790</f>
        <v>0</v>
      </c>
      <c r="L86" s="106"/>
    </row>
    <row r="87" spans="2:12" s="9" customFormat="1" ht="19.95" customHeight="1">
      <c r="B87" s="106"/>
      <c r="D87" s="107" t="s">
        <v>190</v>
      </c>
      <c r="E87" s="108"/>
      <c r="F87" s="108"/>
      <c r="G87" s="108"/>
      <c r="H87" s="108"/>
      <c r="I87" s="108"/>
      <c r="J87" s="109">
        <f>J838</f>
        <v>0</v>
      </c>
      <c r="L87" s="106"/>
    </row>
    <row r="88" spans="2:12" s="9" customFormat="1" ht="19.95" customHeight="1">
      <c r="B88" s="106"/>
      <c r="D88" s="107" t="s">
        <v>191</v>
      </c>
      <c r="E88" s="108"/>
      <c r="F88" s="108"/>
      <c r="G88" s="108"/>
      <c r="H88" s="108"/>
      <c r="I88" s="108"/>
      <c r="J88" s="109">
        <f>J867</f>
        <v>0</v>
      </c>
      <c r="L88" s="106"/>
    </row>
    <row r="89" spans="2:12" s="9" customFormat="1" ht="19.95" customHeight="1">
      <c r="B89" s="106"/>
      <c r="D89" s="107" t="s">
        <v>192</v>
      </c>
      <c r="E89" s="108"/>
      <c r="F89" s="108"/>
      <c r="G89" s="108"/>
      <c r="H89" s="108"/>
      <c r="I89" s="108"/>
      <c r="J89" s="109">
        <f>J890</f>
        <v>0</v>
      </c>
      <c r="L89" s="106"/>
    </row>
    <row r="90" spans="2:12" s="9" customFormat="1" ht="19.95" customHeight="1">
      <c r="B90" s="106"/>
      <c r="D90" s="107" t="s">
        <v>193</v>
      </c>
      <c r="E90" s="108"/>
      <c r="F90" s="108"/>
      <c r="G90" s="108"/>
      <c r="H90" s="108"/>
      <c r="I90" s="108"/>
      <c r="J90" s="109">
        <f>J906</f>
        <v>0</v>
      </c>
      <c r="L90" s="106"/>
    </row>
    <row r="91" spans="2:12" s="9" customFormat="1" ht="19.95" customHeight="1">
      <c r="B91" s="106"/>
      <c r="D91" s="107" t="s">
        <v>194</v>
      </c>
      <c r="E91" s="108"/>
      <c r="F91" s="108"/>
      <c r="G91" s="108"/>
      <c r="H91" s="108"/>
      <c r="I91" s="108"/>
      <c r="J91" s="109">
        <f>J918</f>
        <v>0</v>
      </c>
      <c r="L91" s="106"/>
    </row>
    <row r="92" spans="2:12" s="1" customFormat="1" ht="21.75" customHeight="1">
      <c r="B92" s="31"/>
      <c r="L92" s="31"/>
    </row>
    <row r="93" spans="2:12" s="1" customFormat="1" ht="6.9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31"/>
    </row>
    <row r="97" spans="2:12" s="1" customFormat="1" ht="6.9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31"/>
    </row>
    <row r="98" spans="2:12" s="1" customFormat="1" ht="24.9" customHeight="1">
      <c r="B98" s="31"/>
      <c r="C98" s="20" t="s">
        <v>195</v>
      </c>
      <c r="L98" s="31"/>
    </row>
    <row r="99" spans="2:12" s="1" customFormat="1" ht="6.9" customHeight="1">
      <c r="B99" s="31"/>
      <c r="L99" s="31"/>
    </row>
    <row r="100" spans="2:12" s="1" customFormat="1" ht="12" customHeight="1">
      <c r="B100" s="31"/>
      <c r="C100" s="26" t="s">
        <v>16</v>
      </c>
      <c r="L100" s="31"/>
    </row>
    <row r="101" spans="2:12" s="1" customFormat="1" ht="16.5" customHeight="1">
      <c r="B101" s="31"/>
      <c r="E101" s="306" t="str">
        <f>E7</f>
        <v>Multifunkční centrum při ZŠ Gen. Svobody Arnultovice rev.1</v>
      </c>
      <c r="F101" s="307"/>
      <c r="G101" s="307"/>
      <c r="H101" s="307"/>
      <c r="L101" s="31"/>
    </row>
    <row r="102" spans="2:12" ht="12" customHeight="1">
      <c r="B102" s="19"/>
      <c r="C102" s="26" t="s">
        <v>160</v>
      </c>
      <c r="L102" s="19"/>
    </row>
    <row r="103" spans="2:12" s="1" customFormat="1" ht="16.5" customHeight="1">
      <c r="B103" s="31"/>
      <c r="E103" s="306" t="s">
        <v>2093</v>
      </c>
      <c r="F103" s="308"/>
      <c r="G103" s="308"/>
      <c r="H103" s="308"/>
      <c r="L103" s="31"/>
    </row>
    <row r="104" spans="2:12" s="1" customFormat="1" ht="12" customHeight="1">
      <c r="B104" s="31"/>
      <c r="C104" s="26" t="s">
        <v>162</v>
      </c>
      <c r="L104" s="31"/>
    </row>
    <row r="105" spans="2:12" s="1" customFormat="1" ht="16.5" customHeight="1">
      <c r="B105" s="31"/>
      <c r="E105" s="272" t="str">
        <f>E11</f>
        <v>02a - stavební část 2</v>
      </c>
      <c r="F105" s="308"/>
      <c r="G105" s="308"/>
      <c r="H105" s="308"/>
      <c r="L105" s="31"/>
    </row>
    <row r="106" spans="2:12" s="1" customFormat="1" ht="6.9" customHeight="1">
      <c r="B106" s="31"/>
      <c r="L106" s="31"/>
    </row>
    <row r="107" spans="2:12" s="1" customFormat="1" ht="12" customHeight="1">
      <c r="B107" s="31"/>
      <c r="C107" s="26" t="s">
        <v>21</v>
      </c>
      <c r="F107" s="24" t="str">
        <f>F14</f>
        <v>Nový Bor</v>
      </c>
      <c r="I107" s="26" t="s">
        <v>23</v>
      </c>
      <c r="J107" s="48" t="str">
        <f>IF(J14="","",J14)</f>
        <v>22. 12. 2023</v>
      </c>
      <c r="L107" s="31"/>
    </row>
    <row r="108" spans="2:12" s="1" customFormat="1" ht="6.9" customHeight="1">
      <c r="B108" s="31"/>
      <c r="L108" s="31"/>
    </row>
    <row r="109" spans="2:12" s="1" customFormat="1" ht="15.15" customHeight="1">
      <c r="B109" s="31"/>
      <c r="C109" s="26" t="s">
        <v>25</v>
      </c>
      <c r="F109" s="24" t="str">
        <f>E17</f>
        <v>Město Nový Bor</v>
      </c>
      <c r="I109" s="26" t="s">
        <v>31</v>
      </c>
      <c r="J109" s="29" t="str">
        <f>E23</f>
        <v>R. Voce</v>
      </c>
      <c r="L109" s="31"/>
    </row>
    <row r="110" spans="2:12" s="1" customFormat="1" ht="15.15" customHeight="1">
      <c r="B110" s="31"/>
      <c r="C110" s="26" t="s">
        <v>29</v>
      </c>
      <c r="F110" s="24" t="str">
        <f>IF(E20="","",E20)</f>
        <v>Vyplň údaj</v>
      </c>
      <c r="I110" s="26" t="s">
        <v>34</v>
      </c>
      <c r="J110" s="29" t="str">
        <f>E26</f>
        <v>J. Nešněra</v>
      </c>
      <c r="L110" s="31"/>
    </row>
    <row r="111" spans="2:12" s="1" customFormat="1" ht="10.35" customHeight="1">
      <c r="B111" s="31"/>
      <c r="L111" s="31"/>
    </row>
    <row r="112" spans="2:20" s="10" customFormat="1" ht="29.25" customHeight="1">
      <c r="B112" s="110"/>
      <c r="C112" s="111" t="s">
        <v>196</v>
      </c>
      <c r="D112" s="112" t="s">
        <v>57</v>
      </c>
      <c r="E112" s="112" t="s">
        <v>53</v>
      </c>
      <c r="F112" s="112" t="s">
        <v>54</v>
      </c>
      <c r="G112" s="112" t="s">
        <v>197</v>
      </c>
      <c r="H112" s="112" t="s">
        <v>198</v>
      </c>
      <c r="I112" s="112" t="s">
        <v>199</v>
      </c>
      <c r="J112" s="112" t="s">
        <v>166</v>
      </c>
      <c r="K112" s="113" t="s">
        <v>200</v>
      </c>
      <c r="L112" s="110"/>
      <c r="M112" s="55" t="s">
        <v>19</v>
      </c>
      <c r="N112" s="56" t="s">
        <v>42</v>
      </c>
      <c r="O112" s="56" t="s">
        <v>201</v>
      </c>
      <c r="P112" s="56" t="s">
        <v>202</v>
      </c>
      <c r="Q112" s="56" t="s">
        <v>203</v>
      </c>
      <c r="R112" s="56" t="s">
        <v>204</v>
      </c>
      <c r="S112" s="56" t="s">
        <v>205</v>
      </c>
      <c r="T112" s="57" t="s">
        <v>206</v>
      </c>
    </row>
    <row r="113" spans="2:63" s="1" customFormat="1" ht="22.8" customHeight="1">
      <c r="B113" s="31"/>
      <c r="C113" s="60" t="s">
        <v>207</v>
      </c>
      <c r="J113" s="114">
        <f>BK113</f>
        <v>0</v>
      </c>
      <c r="L113" s="31"/>
      <c r="M113" s="58"/>
      <c r="N113" s="49"/>
      <c r="O113" s="49"/>
      <c r="P113" s="115">
        <f>P114+P278</f>
        <v>0</v>
      </c>
      <c r="Q113" s="49"/>
      <c r="R113" s="115">
        <f>R114+R278</f>
        <v>66.76198975999999</v>
      </c>
      <c r="S113" s="49"/>
      <c r="T113" s="116">
        <f>T114+T278</f>
        <v>45.80553716</v>
      </c>
      <c r="AT113" s="16" t="s">
        <v>71</v>
      </c>
      <c r="AU113" s="16" t="s">
        <v>167</v>
      </c>
      <c r="BK113" s="117">
        <f>BK114+BK278</f>
        <v>0</v>
      </c>
    </row>
    <row r="114" spans="2:63" s="11" customFormat="1" ht="25.95" customHeight="1">
      <c r="B114" s="118"/>
      <c r="D114" s="119" t="s">
        <v>71</v>
      </c>
      <c r="E114" s="120" t="s">
        <v>208</v>
      </c>
      <c r="F114" s="120" t="s">
        <v>209</v>
      </c>
      <c r="I114" s="121"/>
      <c r="J114" s="122">
        <f>BK114</f>
        <v>0</v>
      </c>
      <c r="L114" s="118"/>
      <c r="M114" s="123"/>
      <c r="P114" s="124">
        <f>P115+P147+P165+P172+P183+P204+P245+P274</f>
        <v>0</v>
      </c>
      <c r="R114" s="124">
        <f>R115+R147+R165+R172+R183+R204+R245+R274</f>
        <v>47.5048579</v>
      </c>
      <c r="T114" s="125">
        <f>T115+T147+T165+T172+T183+T204+T245+T274</f>
        <v>36.422200000000004</v>
      </c>
      <c r="AR114" s="119" t="s">
        <v>79</v>
      </c>
      <c r="AT114" s="126" t="s">
        <v>71</v>
      </c>
      <c r="AU114" s="126" t="s">
        <v>72</v>
      </c>
      <c r="AY114" s="119" t="s">
        <v>210</v>
      </c>
      <c r="BK114" s="127">
        <f>BK115+BK147+BK165+BK172+BK183+BK204+BK245+BK274</f>
        <v>0</v>
      </c>
    </row>
    <row r="115" spans="2:63" s="11" customFormat="1" ht="22.8" customHeight="1">
      <c r="B115" s="118"/>
      <c r="D115" s="119" t="s">
        <v>71</v>
      </c>
      <c r="E115" s="128" t="s">
        <v>79</v>
      </c>
      <c r="F115" s="128" t="s">
        <v>211</v>
      </c>
      <c r="I115" s="121"/>
      <c r="J115" s="129">
        <f>BK115</f>
        <v>0</v>
      </c>
      <c r="L115" s="118"/>
      <c r="M115" s="123"/>
      <c r="P115" s="124">
        <f>SUM(P116:P146)</f>
        <v>0</v>
      </c>
      <c r="R115" s="124">
        <f>SUM(R116:R146)</f>
        <v>0.0016</v>
      </c>
      <c r="T115" s="125">
        <f>SUM(T116:T146)</f>
        <v>0</v>
      </c>
      <c r="AR115" s="119" t="s">
        <v>79</v>
      </c>
      <c r="AT115" s="126" t="s">
        <v>71</v>
      </c>
      <c r="AU115" s="126" t="s">
        <v>79</v>
      </c>
      <c r="AY115" s="119" t="s">
        <v>210</v>
      </c>
      <c r="BK115" s="127">
        <f>SUM(BK116:BK146)</f>
        <v>0</v>
      </c>
    </row>
    <row r="116" spans="2:65" s="1" customFormat="1" ht="33" customHeight="1">
      <c r="B116" s="31"/>
      <c r="C116" s="130" t="s">
        <v>79</v>
      </c>
      <c r="D116" s="130" t="s">
        <v>212</v>
      </c>
      <c r="E116" s="131" t="s">
        <v>213</v>
      </c>
      <c r="F116" s="132" t="s">
        <v>214</v>
      </c>
      <c r="G116" s="133" t="s">
        <v>215</v>
      </c>
      <c r="H116" s="134">
        <v>25.2</v>
      </c>
      <c r="I116" s="135"/>
      <c r="J116" s="136">
        <f>ROUND(I116*H116,2)</f>
        <v>0</v>
      </c>
      <c r="K116" s="132" t="s">
        <v>216</v>
      </c>
      <c r="L116" s="31"/>
      <c r="M116" s="137" t="s">
        <v>19</v>
      </c>
      <c r="N116" s="138" t="s">
        <v>43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217</v>
      </c>
      <c r="AT116" s="141" t="s">
        <v>212</v>
      </c>
      <c r="AU116" s="141" t="s">
        <v>81</v>
      </c>
      <c r="AY116" s="16" t="s">
        <v>210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79</v>
      </c>
      <c r="BK116" s="142">
        <f>ROUND(I116*H116,2)</f>
        <v>0</v>
      </c>
      <c r="BL116" s="16" t="s">
        <v>217</v>
      </c>
      <c r="BM116" s="141" t="s">
        <v>2096</v>
      </c>
    </row>
    <row r="117" spans="2:47" s="1" customFormat="1" ht="19.2">
      <c r="B117" s="31"/>
      <c r="D117" s="143" t="s">
        <v>219</v>
      </c>
      <c r="F117" s="144" t="s">
        <v>220</v>
      </c>
      <c r="I117" s="145"/>
      <c r="L117" s="31"/>
      <c r="M117" s="146"/>
      <c r="T117" s="52"/>
      <c r="AT117" s="16" t="s">
        <v>219</v>
      </c>
      <c r="AU117" s="16" t="s">
        <v>81</v>
      </c>
    </row>
    <row r="118" spans="2:47" s="1" customFormat="1" ht="10.2">
      <c r="B118" s="31"/>
      <c r="D118" s="147" t="s">
        <v>221</v>
      </c>
      <c r="F118" s="148" t="s">
        <v>222</v>
      </c>
      <c r="I118" s="145"/>
      <c r="L118" s="31"/>
      <c r="M118" s="146"/>
      <c r="T118" s="52"/>
      <c r="AT118" s="16" t="s">
        <v>221</v>
      </c>
      <c r="AU118" s="16" t="s">
        <v>81</v>
      </c>
    </row>
    <row r="119" spans="2:51" s="12" customFormat="1" ht="10.2">
      <c r="B119" s="149"/>
      <c r="D119" s="143" t="s">
        <v>223</v>
      </c>
      <c r="E119" s="150" t="s">
        <v>19</v>
      </c>
      <c r="F119" s="151" t="s">
        <v>2097</v>
      </c>
      <c r="H119" s="152">
        <v>30.4</v>
      </c>
      <c r="I119" s="153"/>
      <c r="L119" s="149"/>
      <c r="M119" s="154"/>
      <c r="T119" s="155"/>
      <c r="AT119" s="150" t="s">
        <v>223</v>
      </c>
      <c r="AU119" s="150" t="s">
        <v>81</v>
      </c>
      <c r="AV119" s="12" t="s">
        <v>81</v>
      </c>
      <c r="AW119" s="12" t="s">
        <v>33</v>
      </c>
      <c r="AX119" s="12" t="s">
        <v>72</v>
      </c>
      <c r="AY119" s="150" t="s">
        <v>210</v>
      </c>
    </row>
    <row r="120" spans="2:51" s="12" customFormat="1" ht="10.2">
      <c r="B120" s="149"/>
      <c r="D120" s="143" t="s">
        <v>223</v>
      </c>
      <c r="E120" s="150" t="s">
        <v>19</v>
      </c>
      <c r="F120" s="151" t="s">
        <v>2098</v>
      </c>
      <c r="H120" s="152">
        <v>-5.2</v>
      </c>
      <c r="I120" s="153"/>
      <c r="L120" s="149"/>
      <c r="M120" s="154"/>
      <c r="T120" s="155"/>
      <c r="AT120" s="150" t="s">
        <v>223</v>
      </c>
      <c r="AU120" s="150" t="s">
        <v>81</v>
      </c>
      <c r="AV120" s="12" t="s">
        <v>81</v>
      </c>
      <c r="AW120" s="12" t="s">
        <v>33</v>
      </c>
      <c r="AX120" s="12" t="s">
        <v>72</v>
      </c>
      <c r="AY120" s="150" t="s">
        <v>210</v>
      </c>
    </row>
    <row r="121" spans="2:51" s="13" customFormat="1" ht="10.2">
      <c r="B121" s="167"/>
      <c r="D121" s="143" t="s">
        <v>223</v>
      </c>
      <c r="E121" s="168" t="s">
        <v>19</v>
      </c>
      <c r="F121" s="169" t="s">
        <v>326</v>
      </c>
      <c r="H121" s="170">
        <v>25.2</v>
      </c>
      <c r="I121" s="171"/>
      <c r="L121" s="167"/>
      <c r="M121" s="172"/>
      <c r="T121" s="173"/>
      <c r="AT121" s="168" t="s">
        <v>223</v>
      </c>
      <c r="AU121" s="168" t="s">
        <v>81</v>
      </c>
      <c r="AV121" s="13" t="s">
        <v>217</v>
      </c>
      <c r="AW121" s="13" t="s">
        <v>33</v>
      </c>
      <c r="AX121" s="13" t="s">
        <v>79</v>
      </c>
      <c r="AY121" s="168" t="s">
        <v>210</v>
      </c>
    </row>
    <row r="122" spans="2:65" s="1" customFormat="1" ht="33" customHeight="1">
      <c r="B122" s="31"/>
      <c r="C122" s="130" t="s">
        <v>81</v>
      </c>
      <c r="D122" s="130" t="s">
        <v>212</v>
      </c>
      <c r="E122" s="131" t="s">
        <v>1627</v>
      </c>
      <c r="F122" s="132" t="s">
        <v>1628</v>
      </c>
      <c r="G122" s="133" t="s">
        <v>215</v>
      </c>
      <c r="H122" s="134">
        <v>1.256</v>
      </c>
      <c r="I122" s="135"/>
      <c r="J122" s="136">
        <f>ROUND(I122*H122,2)</f>
        <v>0</v>
      </c>
      <c r="K122" s="132" t="s">
        <v>216</v>
      </c>
      <c r="L122" s="31"/>
      <c r="M122" s="137" t="s">
        <v>19</v>
      </c>
      <c r="N122" s="138" t="s">
        <v>43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AR122" s="141" t="s">
        <v>217</v>
      </c>
      <c r="AT122" s="141" t="s">
        <v>212</v>
      </c>
      <c r="AU122" s="141" t="s">
        <v>81</v>
      </c>
      <c r="AY122" s="16" t="s">
        <v>210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6" t="s">
        <v>79</v>
      </c>
      <c r="BK122" s="142">
        <f>ROUND(I122*H122,2)</f>
        <v>0</v>
      </c>
      <c r="BL122" s="16" t="s">
        <v>217</v>
      </c>
      <c r="BM122" s="141" t="s">
        <v>2099</v>
      </c>
    </row>
    <row r="123" spans="2:47" s="1" customFormat="1" ht="19.2">
      <c r="B123" s="31"/>
      <c r="D123" s="143" t="s">
        <v>219</v>
      </c>
      <c r="F123" s="144" t="s">
        <v>1630</v>
      </c>
      <c r="I123" s="145"/>
      <c r="L123" s="31"/>
      <c r="M123" s="146"/>
      <c r="T123" s="52"/>
      <c r="AT123" s="16" t="s">
        <v>219</v>
      </c>
      <c r="AU123" s="16" t="s">
        <v>81</v>
      </c>
    </row>
    <row r="124" spans="2:47" s="1" customFormat="1" ht="10.2">
      <c r="B124" s="31"/>
      <c r="D124" s="147" t="s">
        <v>221</v>
      </c>
      <c r="F124" s="148" t="s">
        <v>1631</v>
      </c>
      <c r="I124" s="145"/>
      <c r="L124" s="31"/>
      <c r="M124" s="146"/>
      <c r="T124" s="52"/>
      <c r="AT124" s="16" t="s">
        <v>221</v>
      </c>
      <c r="AU124" s="16" t="s">
        <v>81</v>
      </c>
    </row>
    <row r="125" spans="2:51" s="12" customFormat="1" ht="10.2">
      <c r="B125" s="149"/>
      <c r="D125" s="143" t="s">
        <v>223</v>
      </c>
      <c r="E125" s="150" t="s">
        <v>19</v>
      </c>
      <c r="F125" s="151" t="s">
        <v>2100</v>
      </c>
      <c r="H125" s="152">
        <v>0.256</v>
      </c>
      <c r="I125" s="153"/>
      <c r="L125" s="149"/>
      <c r="M125" s="154"/>
      <c r="T125" s="155"/>
      <c r="AT125" s="150" t="s">
        <v>223</v>
      </c>
      <c r="AU125" s="150" t="s">
        <v>81</v>
      </c>
      <c r="AV125" s="12" t="s">
        <v>81</v>
      </c>
      <c r="AW125" s="12" t="s">
        <v>33</v>
      </c>
      <c r="AX125" s="12" t="s">
        <v>72</v>
      </c>
      <c r="AY125" s="150" t="s">
        <v>210</v>
      </c>
    </row>
    <row r="126" spans="2:51" s="12" customFormat="1" ht="10.2">
      <c r="B126" s="149"/>
      <c r="D126" s="143" t="s">
        <v>223</v>
      </c>
      <c r="E126" s="150" t="s">
        <v>19</v>
      </c>
      <c r="F126" s="151" t="s">
        <v>2101</v>
      </c>
      <c r="H126" s="152">
        <v>1</v>
      </c>
      <c r="I126" s="153"/>
      <c r="L126" s="149"/>
      <c r="M126" s="154"/>
      <c r="T126" s="155"/>
      <c r="AT126" s="150" t="s">
        <v>223</v>
      </c>
      <c r="AU126" s="150" t="s">
        <v>81</v>
      </c>
      <c r="AV126" s="12" t="s">
        <v>81</v>
      </c>
      <c r="AW126" s="12" t="s">
        <v>33</v>
      </c>
      <c r="AX126" s="12" t="s">
        <v>72</v>
      </c>
      <c r="AY126" s="150" t="s">
        <v>210</v>
      </c>
    </row>
    <row r="127" spans="2:51" s="13" customFormat="1" ht="10.2">
      <c r="B127" s="167"/>
      <c r="D127" s="143" t="s">
        <v>223</v>
      </c>
      <c r="E127" s="168" t="s">
        <v>19</v>
      </c>
      <c r="F127" s="169" t="s">
        <v>326</v>
      </c>
      <c r="H127" s="170">
        <v>1.256</v>
      </c>
      <c r="I127" s="171"/>
      <c r="L127" s="167"/>
      <c r="M127" s="172"/>
      <c r="T127" s="173"/>
      <c r="AT127" s="168" t="s">
        <v>223</v>
      </c>
      <c r="AU127" s="168" t="s">
        <v>81</v>
      </c>
      <c r="AV127" s="13" t="s">
        <v>217</v>
      </c>
      <c r="AW127" s="13" t="s">
        <v>33</v>
      </c>
      <c r="AX127" s="13" t="s">
        <v>79</v>
      </c>
      <c r="AY127" s="168" t="s">
        <v>210</v>
      </c>
    </row>
    <row r="128" spans="2:65" s="1" customFormat="1" ht="37.8" customHeight="1">
      <c r="B128" s="31"/>
      <c r="C128" s="130" t="s">
        <v>234</v>
      </c>
      <c r="D128" s="130" t="s">
        <v>212</v>
      </c>
      <c r="E128" s="131" t="s">
        <v>1639</v>
      </c>
      <c r="F128" s="132" t="s">
        <v>1640</v>
      </c>
      <c r="G128" s="133" t="s">
        <v>215</v>
      </c>
      <c r="H128" s="134">
        <v>1.256</v>
      </c>
      <c r="I128" s="135"/>
      <c r="J128" s="136">
        <f>ROUND(I128*H128,2)</f>
        <v>0</v>
      </c>
      <c r="K128" s="132" t="s">
        <v>216</v>
      </c>
      <c r="L128" s="31"/>
      <c r="M128" s="137" t="s">
        <v>19</v>
      </c>
      <c r="N128" s="138" t="s">
        <v>43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AR128" s="141" t="s">
        <v>217</v>
      </c>
      <c r="AT128" s="141" t="s">
        <v>212</v>
      </c>
      <c r="AU128" s="141" t="s">
        <v>81</v>
      </c>
      <c r="AY128" s="16" t="s">
        <v>210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6" t="s">
        <v>79</v>
      </c>
      <c r="BK128" s="142">
        <f>ROUND(I128*H128,2)</f>
        <v>0</v>
      </c>
      <c r="BL128" s="16" t="s">
        <v>217</v>
      </c>
      <c r="BM128" s="141" t="s">
        <v>2102</v>
      </c>
    </row>
    <row r="129" spans="2:47" s="1" customFormat="1" ht="38.4">
      <c r="B129" s="31"/>
      <c r="D129" s="143" t="s">
        <v>219</v>
      </c>
      <c r="F129" s="144" t="s">
        <v>1642</v>
      </c>
      <c r="I129" s="145"/>
      <c r="L129" s="31"/>
      <c r="M129" s="146"/>
      <c r="T129" s="52"/>
      <c r="AT129" s="16" t="s">
        <v>219</v>
      </c>
      <c r="AU129" s="16" t="s">
        <v>81</v>
      </c>
    </row>
    <row r="130" spans="2:47" s="1" customFormat="1" ht="10.2">
      <c r="B130" s="31"/>
      <c r="D130" s="147" t="s">
        <v>221</v>
      </c>
      <c r="F130" s="148" t="s">
        <v>1643</v>
      </c>
      <c r="I130" s="145"/>
      <c r="L130" s="31"/>
      <c r="M130" s="146"/>
      <c r="T130" s="52"/>
      <c r="AT130" s="16" t="s">
        <v>221</v>
      </c>
      <c r="AU130" s="16" t="s">
        <v>81</v>
      </c>
    </row>
    <row r="131" spans="2:65" s="1" customFormat="1" ht="33" customHeight="1">
      <c r="B131" s="31"/>
      <c r="C131" s="130" t="s">
        <v>217</v>
      </c>
      <c r="D131" s="130" t="s">
        <v>212</v>
      </c>
      <c r="E131" s="131" t="s">
        <v>1644</v>
      </c>
      <c r="F131" s="132" t="s">
        <v>1645</v>
      </c>
      <c r="G131" s="133" t="s">
        <v>332</v>
      </c>
      <c r="H131" s="134">
        <v>2.512</v>
      </c>
      <c r="I131" s="135"/>
      <c r="J131" s="136">
        <f>ROUND(I131*H131,2)</f>
        <v>0</v>
      </c>
      <c r="K131" s="132" t="s">
        <v>216</v>
      </c>
      <c r="L131" s="31"/>
      <c r="M131" s="137" t="s">
        <v>19</v>
      </c>
      <c r="N131" s="138" t="s">
        <v>43</v>
      </c>
      <c r="P131" s="139">
        <f>O131*H131</f>
        <v>0</v>
      </c>
      <c r="Q131" s="139">
        <v>0</v>
      </c>
      <c r="R131" s="139">
        <f>Q131*H131</f>
        <v>0</v>
      </c>
      <c r="S131" s="139">
        <v>0</v>
      </c>
      <c r="T131" s="140">
        <f>S131*H131</f>
        <v>0</v>
      </c>
      <c r="AR131" s="141" t="s">
        <v>217</v>
      </c>
      <c r="AT131" s="141" t="s">
        <v>212</v>
      </c>
      <c r="AU131" s="141" t="s">
        <v>81</v>
      </c>
      <c r="AY131" s="16" t="s">
        <v>210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6" t="s">
        <v>79</v>
      </c>
      <c r="BK131" s="142">
        <f>ROUND(I131*H131,2)</f>
        <v>0</v>
      </c>
      <c r="BL131" s="16" t="s">
        <v>217</v>
      </c>
      <c r="BM131" s="141" t="s">
        <v>2103</v>
      </c>
    </row>
    <row r="132" spans="2:47" s="1" customFormat="1" ht="28.8">
      <c r="B132" s="31"/>
      <c r="D132" s="143" t="s">
        <v>219</v>
      </c>
      <c r="F132" s="144" t="s">
        <v>1647</v>
      </c>
      <c r="I132" s="145"/>
      <c r="L132" s="31"/>
      <c r="M132" s="146"/>
      <c r="T132" s="52"/>
      <c r="AT132" s="16" t="s">
        <v>219</v>
      </c>
      <c r="AU132" s="16" t="s">
        <v>81</v>
      </c>
    </row>
    <row r="133" spans="2:47" s="1" customFormat="1" ht="10.2">
      <c r="B133" s="31"/>
      <c r="D133" s="147" t="s">
        <v>221</v>
      </c>
      <c r="F133" s="148" t="s">
        <v>1648</v>
      </c>
      <c r="I133" s="145"/>
      <c r="L133" s="31"/>
      <c r="M133" s="146"/>
      <c r="T133" s="52"/>
      <c r="AT133" s="16" t="s">
        <v>221</v>
      </c>
      <c r="AU133" s="16" t="s">
        <v>81</v>
      </c>
    </row>
    <row r="134" spans="2:51" s="12" customFormat="1" ht="10.2">
      <c r="B134" s="149"/>
      <c r="D134" s="143" t="s">
        <v>223</v>
      </c>
      <c r="F134" s="151" t="s">
        <v>2104</v>
      </c>
      <c r="H134" s="152">
        <v>2.512</v>
      </c>
      <c r="I134" s="153"/>
      <c r="L134" s="149"/>
      <c r="M134" s="154"/>
      <c r="T134" s="155"/>
      <c r="AT134" s="150" t="s">
        <v>223</v>
      </c>
      <c r="AU134" s="150" t="s">
        <v>81</v>
      </c>
      <c r="AV134" s="12" t="s">
        <v>81</v>
      </c>
      <c r="AW134" s="12" t="s">
        <v>4</v>
      </c>
      <c r="AX134" s="12" t="s">
        <v>79</v>
      </c>
      <c r="AY134" s="150" t="s">
        <v>210</v>
      </c>
    </row>
    <row r="135" spans="2:65" s="1" customFormat="1" ht="24.15" customHeight="1">
      <c r="B135" s="31"/>
      <c r="C135" s="130" t="s">
        <v>225</v>
      </c>
      <c r="D135" s="130" t="s">
        <v>212</v>
      </c>
      <c r="E135" s="131" t="s">
        <v>2105</v>
      </c>
      <c r="F135" s="132" t="s">
        <v>2106</v>
      </c>
      <c r="G135" s="133" t="s">
        <v>229</v>
      </c>
      <c r="H135" s="134">
        <v>80</v>
      </c>
      <c r="I135" s="135"/>
      <c r="J135" s="136">
        <f>ROUND(I135*H135,2)</f>
        <v>0</v>
      </c>
      <c r="K135" s="132" t="s">
        <v>216</v>
      </c>
      <c r="L135" s="31"/>
      <c r="M135" s="137" t="s">
        <v>19</v>
      </c>
      <c r="N135" s="138" t="s">
        <v>43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217</v>
      </c>
      <c r="AT135" s="141" t="s">
        <v>212</v>
      </c>
      <c r="AU135" s="141" t="s">
        <v>81</v>
      </c>
      <c r="AY135" s="16" t="s">
        <v>210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6" t="s">
        <v>79</v>
      </c>
      <c r="BK135" s="142">
        <f>ROUND(I135*H135,2)</f>
        <v>0</v>
      </c>
      <c r="BL135" s="16" t="s">
        <v>217</v>
      </c>
      <c r="BM135" s="141" t="s">
        <v>2107</v>
      </c>
    </row>
    <row r="136" spans="2:47" s="1" customFormat="1" ht="19.2">
      <c r="B136" s="31"/>
      <c r="D136" s="143" t="s">
        <v>219</v>
      </c>
      <c r="F136" s="144" t="s">
        <v>2108</v>
      </c>
      <c r="I136" s="145"/>
      <c r="L136" s="31"/>
      <c r="M136" s="146"/>
      <c r="T136" s="52"/>
      <c r="AT136" s="16" t="s">
        <v>219</v>
      </c>
      <c r="AU136" s="16" t="s">
        <v>81</v>
      </c>
    </row>
    <row r="137" spans="2:47" s="1" customFormat="1" ht="10.2">
      <c r="B137" s="31"/>
      <c r="D137" s="147" t="s">
        <v>221</v>
      </c>
      <c r="F137" s="148" t="s">
        <v>2109</v>
      </c>
      <c r="I137" s="145"/>
      <c r="L137" s="31"/>
      <c r="M137" s="146"/>
      <c r="T137" s="52"/>
      <c r="AT137" s="16" t="s">
        <v>221</v>
      </c>
      <c r="AU137" s="16" t="s">
        <v>81</v>
      </c>
    </row>
    <row r="138" spans="2:65" s="1" customFormat="1" ht="24.15" customHeight="1">
      <c r="B138" s="31"/>
      <c r="C138" s="130" t="s">
        <v>246</v>
      </c>
      <c r="D138" s="130" t="s">
        <v>212</v>
      </c>
      <c r="E138" s="131" t="s">
        <v>2110</v>
      </c>
      <c r="F138" s="132" t="s">
        <v>2111</v>
      </c>
      <c r="G138" s="133" t="s">
        <v>229</v>
      </c>
      <c r="H138" s="134">
        <v>80</v>
      </c>
      <c r="I138" s="135"/>
      <c r="J138" s="136">
        <f>ROUND(I138*H138,2)</f>
        <v>0</v>
      </c>
      <c r="K138" s="132" t="s">
        <v>216</v>
      </c>
      <c r="L138" s="31"/>
      <c r="M138" s="137" t="s">
        <v>19</v>
      </c>
      <c r="N138" s="138" t="s">
        <v>43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217</v>
      </c>
      <c r="AT138" s="141" t="s">
        <v>212</v>
      </c>
      <c r="AU138" s="141" t="s">
        <v>81</v>
      </c>
      <c r="AY138" s="16" t="s">
        <v>210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79</v>
      </c>
      <c r="BK138" s="142">
        <f>ROUND(I138*H138,2)</f>
        <v>0</v>
      </c>
      <c r="BL138" s="16" t="s">
        <v>217</v>
      </c>
      <c r="BM138" s="141" t="s">
        <v>2112</v>
      </c>
    </row>
    <row r="139" spans="2:47" s="1" customFormat="1" ht="28.8">
      <c r="B139" s="31"/>
      <c r="D139" s="143" t="s">
        <v>219</v>
      </c>
      <c r="F139" s="144" t="s">
        <v>2113</v>
      </c>
      <c r="I139" s="145"/>
      <c r="L139" s="31"/>
      <c r="M139" s="146"/>
      <c r="T139" s="52"/>
      <c r="AT139" s="16" t="s">
        <v>219</v>
      </c>
      <c r="AU139" s="16" t="s">
        <v>81</v>
      </c>
    </row>
    <row r="140" spans="2:47" s="1" customFormat="1" ht="10.2">
      <c r="B140" s="31"/>
      <c r="D140" s="147" t="s">
        <v>221</v>
      </c>
      <c r="F140" s="148" t="s">
        <v>2114</v>
      </c>
      <c r="I140" s="145"/>
      <c r="L140" s="31"/>
      <c r="M140" s="146"/>
      <c r="T140" s="52"/>
      <c r="AT140" s="16" t="s">
        <v>221</v>
      </c>
      <c r="AU140" s="16" t="s">
        <v>81</v>
      </c>
    </row>
    <row r="141" spans="2:65" s="1" customFormat="1" ht="16.5" customHeight="1">
      <c r="B141" s="31"/>
      <c r="C141" s="156" t="s">
        <v>259</v>
      </c>
      <c r="D141" s="156" t="s">
        <v>240</v>
      </c>
      <c r="E141" s="157" t="s">
        <v>2115</v>
      </c>
      <c r="F141" s="158" t="s">
        <v>2116</v>
      </c>
      <c r="G141" s="159" t="s">
        <v>2117</v>
      </c>
      <c r="H141" s="160">
        <v>1.6</v>
      </c>
      <c r="I141" s="161"/>
      <c r="J141" s="162">
        <f>ROUND(I141*H141,2)</f>
        <v>0</v>
      </c>
      <c r="K141" s="158" t="s">
        <v>216</v>
      </c>
      <c r="L141" s="163"/>
      <c r="M141" s="164" t="s">
        <v>19</v>
      </c>
      <c r="N141" s="165" t="s">
        <v>43</v>
      </c>
      <c r="P141" s="139">
        <f>O141*H141</f>
        <v>0</v>
      </c>
      <c r="Q141" s="139">
        <v>0.001</v>
      </c>
      <c r="R141" s="139">
        <f>Q141*H141</f>
        <v>0.0016</v>
      </c>
      <c r="S141" s="139">
        <v>0</v>
      </c>
      <c r="T141" s="140">
        <f>S141*H141</f>
        <v>0</v>
      </c>
      <c r="AR141" s="141" t="s">
        <v>243</v>
      </c>
      <c r="AT141" s="141" t="s">
        <v>240</v>
      </c>
      <c r="AU141" s="141" t="s">
        <v>81</v>
      </c>
      <c r="AY141" s="16" t="s">
        <v>210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6" t="s">
        <v>79</v>
      </c>
      <c r="BK141" s="142">
        <f>ROUND(I141*H141,2)</f>
        <v>0</v>
      </c>
      <c r="BL141" s="16" t="s">
        <v>217</v>
      </c>
      <c r="BM141" s="141" t="s">
        <v>2118</v>
      </c>
    </row>
    <row r="142" spans="2:47" s="1" customFormat="1" ht="10.2">
      <c r="B142" s="31"/>
      <c r="D142" s="143" t="s">
        <v>219</v>
      </c>
      <c r="F142" s="144" t="s">
        <v>2116</v>
      </c>
      <c r="I142" s="145"/>
      <c r="L142" s="31"/>
      <c r="M142" s="146"/>
      <c r="T142" s="52"/>
      <c r="AT142" s="16" t="s">
        <v>219</v>
      </c>
      <c r="AU142" s="16" t="s">
        <v>81</v>
      </c>
    </row>
    <row r="143" spans="2:51" s="12" customFormat="1" ht="10.2">
      <c r="B143" s="149"/>
      <c r="D143" s="143" t="s">
        <v>223</v>
      </c>
      <c r="F143" s="151" t="s">
        <v>2119</v>
      </c>
      <c r="H143" s="152">
        <v>1.6</v>
      </c>
      <c r="I143" s="153"/>
      <c r="L143" s="149"/>
      <c r="M143" s="154"/>
      <c r="T143" s="155"/>
      <c r="AT143" s="150" t="s">
        <v>223</v>
      </c>
      <c r="AU143" s="150" t="s">
        <v>81</v>
      </c>
      <c r="AV143" s="12" t="s">
        <v>81</v>
      </c>
      <c r="AW143" s="12" t="s">
        <v>4</v>
      </c>
      <c r="AX143" s="12" t="s">
        <v>79</v>
      </c>
      <c r="AY143" s="150" t="s">
        <v>210</v>
      </c>
    </row>
    <row r="144" spans="2:65" s="1" customFormat="1" ht="24.15" customHeight="1">
      <c r="B144" s="31"/>
      <c r="C144" s="130" t="s">
        <v>243</v>
      </c>
      <c r="D144" s="130" t="s">
        <v>212</v>
      </c>
      <c r="E144" s="131" t="s">
        <v>2120</v>
      </c>
      <c r="F144" s="132" t="s">
        <v>2121</v>
      </c>
      <c r="G144" s="133" t="s">
        <v>229</v>
      </c>
      <c r="H144" s="134">
        <v>120</v>
      </c>
      <c r="I144" s="135"/>
      <c r="J144" s="136">
        <f>ROUND(I144*H144,2)</f>
        <v>0</v>
      </c>
      <c r="K144" s="132" t="s">
        <v>216</v>
      </c>
      <c r="L144" s="31"/>
      <c r="M144" s="137" t="s">
        <v>19</v>
      </c>
      <c r="N144" s="138" t="s">
        <v>43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217</v>
      </c>
      <c r="AT144" s="141" t="s">
        <v>212</v>
      </c>
      <c r="AU144" s="141" t="s">
        <v>81</v>
      </c>
      <c r="AY144" s="16" t="s">
        <v>210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6" t="s">
        <v>79</v>
      </c>
      <c r="BK144" s="142">
        <f>ROUND(I144*H144,2)</f>
        <v>0</v>
      </c>
      <c r="BL144" s="16" t="s">
        <v>217</v>
      </c>
      <c r="BM144" s="141" t="s">
        <v>2122</v>
      </c>
    </row>
    <row r="145" spans="2:47" s="1" customFormat="1" ht="19.2">
      <c r="B145" s="31"/>
      <c r="D145" s="143" t="s">
        <v>219</v>
      </c>
      <c r="F145" s="144" t="s">
        <v>2123</v>
      </c>
      <c r="I145" s="145"/>
      <c r="L145" s="31"/>
      <c r="M145" s="146"/>
      <c r="T145" s="52"/>
      <c r="AT145" s="16" t="s">
        <v>219</v>
      </c>
      <c r="AU145" s="16" t="s">
        <v>81</v>
      </c>
    </row>
    <row r="146" spans="2:47" s="1" customFormat="1" ht="10.2">
      <c r="B146" s="31"/>
      <c r="D146" s="147" t="s">
        <v>221</v>
      </c>
      <c r="F146" s="148" t="s">
        <v>2124</v>
      </c>
      <c r="I146" s="145"/>
      <c r="L146" s="31"/>
      <c r="M146" s="146"/>
      <c r="T146" s="52"/>
      <c r="AT146" s="16" t="s">
        <v>221</v>
      </c>
      <c r="AU146" s="16" t="s">
        <v>81</v>
      </c>
    </row>
    <row r="147" spans="2:63" s="11" customFormat="1" ht="22.8" customHeight="1">
      <c r="B147" s="118"/>
      <c r="D147" s="119" t="s">
        <v>71</v>
      </c>
      <c r="E147" s="128" t="s">
        <v>234</v>
      </c>
      <c r="F147" s="128" t="s">
        <v>2125</v>
      </c>
      <c r="I147" s="121"/>
      <c r="J147" s="129">
        <f>BK147</f>
        <v>0</v>
      </c>
      <c r="L147" s="118"/>
      <c r="M147" s="123"/>
      <c r="P147" s="124">
        <f>SUM(P148:P164)</f>
        <v>0</v>
      </c>
      <c r="R147" s="124">
        <f>SUM(R148:R164)</f>
        <v>4.44888</v>
      </c>
      <c r="T147" s="125">
        <f>SUM(T148:T164)</f>
        <v>0</v>
      </c>
      <c r="AR147" s="119" t="s">
        <v>79</v>
      </c>
      <c r="AT147" s="126" t="s">
        <v>71</v>
      </c>
      <c r="AU147" s="126" t="s">
        <v>79</v>
      </c>
      <c r="AY147" s="119" t="s">
        <v>210</v>
      </c>
      <c r="BK147" s="127">
        <f>SUM(BK148:BK164)</f>
        <v>0</v>
      </c>
    </row>
    <row r="148" spans="2:65" s="1" customFormat="1" ht="24.15" customHeight="1">
      <c r="B148" s="31"/>
      <c r="C148" s="130" t="s">
        <v>265</v>
      </c>
      <c r="D148" s="130" t="s">
        <v>212</v>
      </c>
      <c r="E148" s="131" t="s">
        <v>2126</v>
      </c>
      <c r="F148" s="132" t="s">
        <v>2127</v>
      </c>
      <c r="G148" s="133" t="s">
        <v>297</v>
      </c>
      <c r="H148" s="134">
        <v>22</v>
      </c>
      <c r="I148" s="135"/>
      <c r="J148" s="136">
        <f>ROUND(I148*H148,2)</f>
        <v>0</v>
      </c>
      <c r="K148" s="132" t="s">
        <v>216</v>
      </c>
      <c r="L148" s="31"/>
      <c r="M148" s="137" t="s">
        <v>19</v>
      </c>
      <c r="N148" s="138" t="s">
        <v>43</v>
      </c>
      <c r="P148" s="139">
        <f>O148*H148</f>
        <v>0</v>
      </c>
      <c r="Q148" s="139">
        <v>0.17489</v>
      </c>
      <c r="R148" s="139">
        <f>Q148*H148</f>
        <v>3.84758</v>
      </c>
      <c r="S148" s="139">
        <v>0</v>
      </c>
      <c r="T148" s="140">
        <f>S148*H148</f>
        <v>0</v>
      </c>
      <c r="AR148" s="141" t="s">
        <v>217</v>
      </c>
      <c r="AT148" s="141" t="s">
        <v>212</v>
      </c>
      <c r="AU148" s="141" t="s">
        <v>81</v>
      </c>
      <c r="AY148" s="16" t="s">
        <v>210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6" t="s">
        <v>79</v>
      </c>
      <c r="BK148" s="142">
        <f>ROUND(I148*H148,2)</f>
        <v>0</v>
      </c>
      <c r="BL148" s="16" t="s">
        <v>217</v>
      </c>
      <c r="BM148" s="141" t="s">
        <v>2128</v>
      </c>
    </row>
    <row r="149" spans="2:47" s="1" customFormat="1" ht="28.8">
      <c r="B149" s="31"/>
      <c r="D149" s="143" t="s">
        <v>219</v>
      </c>
      <c r="F149" s="144" t="s">
        <v>2129</v>
      </c>
      <c r="I149" s="145"/>
      <c r="L149" s="31"/>
      <c r="M149" s="146"/>
      <c r="T149" s="52"/>
      <c r="AT149" s="16" t="s">
        <v>219</v>
      </c>
      <c r="AU149" s="16" t="s">
        <v>81</v>
      </c>
    </row>
    <row r="150" spans="2:47" s="1" customFormat="1" ht="10.2">
      <c r="B150" s="31"/>
      <c r="D150" s="147" t="s">
        <v>221</v>
      </c>
      <c r="F150" s="148" t="s">
        <v>2130</v>
      </c>
      <c r="I150" s="145"/>
      <c r="L150" s="31"/>
      <c r="M150" s="146"/>
      <c r="T150" s="52"/>
      <c r="AT150" s="16" t="s">
        <v>221</v>
      </c>
      <c r="AU150" s="16" t="s">
        <v>81</v>
      </c>
    </row>
    <row r="151" spans="2:51" s="12" customFormat="1" ht="10.2">
      <c r="B151" s="149"/>
      <c r="D151" s="143" t="s">
        <v>223</v>
      </c>
      <c r="E151" s="150" t="s">
        <v>19</v>
      </c>
      <c r="F151" s="151" t="s">
        <v>2131</v>
      </c>
      <c r="H151" s="152">
        <v>22</v>
      </c>
      <c r="I151" s="153"/>
      <c r="L151" s="149"/>
      <c r="M151" s="154"/>
      <c r="T151" s="155"/>
      <c r="AT151" s="150" t="s">
        <v>223</v>
      </c>
      <c r="AU151" s="150" t="s">
        <v>81</v>
      </c>
      <c r="AV151" s="12" t="s">
        <v>81</v>
      </c>
      <c r="AW151" s="12" t="s">
        <v>33</v>
      </c>
      <c r="AX151" s="12" t="s">
        <v>79</v>
      </c>
      <c r="AY151" s="150" t="s">
        <v>210</v>
      </c>
    </row>
    <row r="152" spans="2:65" s="1" customFormat="1" ht="33" customHeight="1">
      <c r="B152" s="31"/>
      <c r="C152" s="156" t="s">
        <v>277</v>
      </c>
      <c r="D152" s="156" t="s">
        <v>240</v>
      </c>
      <c r="E152" s="157" t="s">
        <v>2132</v>
      </c>
      <c r="F152" s="158" t="s">
        <v>2133</v>
      </c>
      <c r="G152" s="159" t="s">
        <v>297</v>
      </c>
      <c r="H152" s="160">
        <v>22</v>
      </c>
      <c r="I152" s="161"/>
      <c r="J152" s="162">
        <f>ROUND(I152*H152,2)</f>
        <v>0</v>
      </c>
      <c r="K152" s="158" t="s">
        <v>216</v>
      </c>
      <c r="L152" s="163"/>
      <c r="M152" s="164" t="s">
        <v>19</v>
      </c>
      <c r="N152" s="165" t="s">
        <v>43</v>
      </c>
      <c r="P152" s="139">
        <f>O152*H152</f>
        <v>0</v>
      </c>
      <c r="Q152" s="139">
        <v>0.0053</v>
      </c>
      <c r="R152" s="139">
        <f>Q152*H152</f>
        <v>0.1166</v>
      </c>
      <c r="S152" s="139">
        <v>0</v>
      </c>
      <c r="T152" s="140">
        <f>S152*H152</f>
        <v>0</v>
      </c>
      <c r="AR152" s="141" t="s">
        <v>243</v>
      </c>
      <c r="AT152" s="141" t="s">
        <v>240</v>
      </c>
      <c r="AU152" s="141" t="s">
        <v>81</v>
      </c>
      <c r="AY152" s="16" t="s">
        <v>210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6" t="s">
        <v>79</v>
      </c>
      <c r="BK152" s="142">
        <f>ROUND(I152*H152,2)</f>
        <v>0</v>
      </c>
      <c r="BL152" s="16" t="s">
        <v>217</v>
      </c>
      <c r="BM152" s="141" t="s">
        <v>2134</v>
      </c>
    </row>
    <row r="153" spans="2:47" s="1" customFormat="1" ht="19.2">
      <c r="B153" s="31"/>
      <c r="D153" s="143" t="s">
        <v>219</v>
      </c>
      <c r="F153" s="144" t="s">
        <v>2133</v>
      </c>
      <c r="I153" s="145"/>
      <c r="L153" s="31"/>
      <c r="M153" s="146"/>
      <c r="T153" s="52"/>
      <c r="AT153" s="16" t="s">
        <v>219</v>
      </c>
      <c r="AU153" s="16" t="s">
        <v>81</v>
      </c>
    </row>
    <row r="154" spans="2:65" s="1" customFormat="1" ht="24.15" customHeight="1">
      <c r="B154" s="31"/>
      <c r="C154" s="130" t="s">
        <v>283</v>
      </c>
      <c r="D154" s="130" t="s">
        <v>212</v>
      </c>
      <c r="E154" s="131" t="s">
        <v>2135</v>
      </c>
      <c r="F154" s="132" t="s">
        <v>2136</v>
      </c>
      <c r="G154" s="133" t="s">
        <v>297</v>
      </c>
      <c r="H154" s="134">
        <v>1</v>
      </c>
      <c r="I154" s="135"/>
      <c r="J154" s="136">
        <f>ROUND(I154*H154,2)</f>
        <v>0</v>
      </c>
      <c r="K154" s="132" t="s">
        <v>216</v>
      </c>
      <c r="L154" s="31"/>
      <c r="M154" s="137" t="s">
        <v>19</v>
      </c>
      <c r="N154" s="138" t="s">
        <v>43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217</v>
      </c>
      <c r="AT154" s="141" t="s">
        <v>212</v>
      </c>
      <c r="AU154" s="141" t="s">
        <v>81</v>
      </c>
      <c r="AY154" s="16" t="s">
        <v>210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6" t="s">
        <v>79</v>
      </c>
      <c r="BK154" s="142">
        <f>ROUND(I154*H154,2)</f>
        <v>0</v>
      </c>
      <c r="BL154" s="16" t="s">
        <v>217</v>
      </c>
      <c r="BM154" s="141" t="s">
        <v>2137</v>
      </c>
    </row>
    <row r="155" spans="2:47" s="1" customFormat="1" ht="19.2">
      <c r="B155" s="31"/>
      <c r="D155" s="143" t="s">
        <v>219</v>
      </c>
      <c r="F155" s="144" t="s">
        <v>2138</v>
      </c>
      <c r="I155" s="145"/>
      <c r="L155" s="31"/>
      <c r="M155" s="146"/>
      <c r="T155" s="52"/>
      <c r="AT155" s="16" t="s">
        <v>219</v>
      </c>
      <c r="AU155" s="16" t="s">
        <v>81</v>
      </c>
    </row>
    <row r="156" spans="2:47" s="1" customFormat="1" ht="10.2">
      <c r="B156" s="31"/>
      <c r="D156" s="147" t="s">
        <v>221</v>
      </c>
      <c r="F156" s="148" t="s">
        <v>2139</v>
      </c>
      <c r="I156" s="145"/>
      <c r="L156" s="31"/>
      <c r="M156" s="146"/>
      <c r="T156" s="52"/>
      <c r="AT156" s="16" t="s">
        <v>221</v>
      </c>
      <c r="AU156" s="16" t="s">
        <v>81</v>
      </c>
    </row>
    <row r="157" spans="2:65" s="1" customFormat="1" ht="24.15" customHeight="1">
      <c r="B157" s="31"/>
      <c r="C157" s="156" t="s">
        <v>8</v>
      </c>
      <c r="D157" s="156" t="s">
        <v>240</v>
      </c>
      <c r="E157" s="157" t="s">
        <v>2140</v>
      </c>
      <c r="F157" s="158" t="s">
        <v>2141</v>
      </c>
      <c r="G157" s="159" t="s">
        <v>297</v>
      </c>
      <c r="H157" s="160">
        <v>1</v>
      </c>
      <c r="I157" s="161"/>
      <c r="J157" s="162">
        <f>ROUND(I157*H157,2)</f>
        <v>0</v>
      </c>
      <c r="K157" s="158" t="s">
        <v>216</v>
      </c>
      <c r="L157" s="163"/>
      <c r="M157" s="164" t="s">
        <v>19</v>
      </c>
      <c r="N157" s="165" t="s">
        <v>43</v>
      </c>
      <c r="P157" s="139">
        <f>O157*H157</f>
        <v>0</v>
      </c>
      <c r="Q157" s="139">
        <v>0.0563</v>
      </c>
      <c r="R157" s="139">
        <f>Q157*H157</f>
        <v>0.0563</v>
      </c>
      <c r="S157" s="139">
        <v>0</v>
      </c>
      <c r="T157" s="140">
        <f>S157*H157</f>
        <v>0</v>
      </c>
      <c r="AR157" s="141" t="s">
        <v>243</v>
      </c>
      <c r="AT157" s="141" t="s">
        <v>240</v>
      </c>
      <c r="AU157" s="141" t="s">
        <v>81</v>
      </c>
      <c r="AY157" s="16" t="s">
        <v>210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6" t="s">
        <v>79</v>
      </c>
      <c r="BK157" s="142">
        <f>ROUND(I157*H157,2)</f>
        <v>0</v>
      </c>
      <c r="BL157" s="16" t="s">
        <v>217</v>
      </c>
      <c r="BM157" s="141" t="s">
        <v>2142</v>
      </c>
    </row>
    <row r="158" spans="2:47" s="1" customFormat="1" ht="10.2">
      <c r="B158" s="31"/>
      <c r="D158" s="143" t="s">
        <v>219</v>
      </c>
      <c r="F158" s="144" t="s">
        <v>2141</v>
      </c>
      <c r="I158" s="145"/>
      <c r="L158" s="31"/>
      <c r="M158" s="146"/>
      <c r="T158" s="52"/>
      <c r="AT158" s="16" t="s">
        <v>219</v>
      </c>
      <c r="AU158" s="16" t="s">
        <v>81</v>
      </c>
    </row>
    <row r="159" spans="2:65" s="1" customFormat="1" ht="16.5" customHeight="1">
      <c r="B159" s="31"/>
      <c r="C159" s="130" t="s">
        <v>294</v>
      </c>
      <c r="D159" s="130" t="s">
        <v>212</v>
      </c>
      <c r="E159" s="131" t="s">
        <v>2143</v>
      </c>
      <c r="F159" s="132" t="s">
        <v>2144</v>
      </c>
      <c r="G159" s="133" t="s">
        <v>269</v>
      </c>
      <c r="H159" s="134">
        <v>45</v>
      </c>
      <c r="I159" s="135"/>
      <c r="J159" s="136">
        <f>ROUND(I159*H159,2)</f>
        <v>0</v>
      </c>
      <c r="K159" s="132" t="s">
        <v>216</v>
      </c>
      <c r="L159" s="31"/>
      <c r="M159" s="137" t="s">
        <v>19</v>
      </c>
      <c r="N159" s="138" t="s">
        <v>43</v>
      </c>
      <c r="P159" s="139">
        <f>O159*H159</f>
        <v>0</v>
      </c>
      <c r="Q159" s="139">
        <v>0</v>
      </c>
      <c r="R159" s="139">
        <f>Q159*H159</f>
        <v>0</v>
      </c>
      <c r="S159" s="139">
        <v>0</v>
      </c>
      <c r="T159" s="140">
        <f>S159*H159</f>
        <v>0</v>
      </c>
      <c r="AR159" s="141" t="s">
        <v>217</v>
      </c>
      <c r="AT159" s="141" t="s">
        <v>212</v>
      </c>
      <c r="AU159" s="141" t="s">
        <v>81</v>
      </c>
      <c r="AY159" s="16" t="s">
        <v>210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6" t="s">
        <v>79</v>
      </c>
      <c r="BK159" s="142">
        <f>ROUND(I159*H159,2)</f>
        <v>0</v>
      </c>
      <c r="BL159" s="16" t="s">
        <v>217</v>
      </c>
      <c r="BM159" s="141" t="s">
        <v>2145</v>
      </c>
    </row>
    <row r="160" spans="2:47" s="1" customFormat="1" ht="19.2">
      <c r="B160" s="31"/>
      <c r="D160" s="143" t="s">
        <v>219</v>
      </c>
      <c r="F160" s="144" t="s">
        <v>2146</v>
      </c>
      <c r="I160" s="145"/>
      <c r="L160" s="31"/>
      <c r="M160" s="146"/>
      <c r="T160" s="52"/>
      <c r="AT160" s="16" t="s">
        <v>219</v>
      </c>
      <c r="AU160" s="16" t="s">
        <v>81</v>
      </c>
    </row>
    <row r="161" spans="2:47" s="1" customFormat="1" ht="10.2">
      <c r="B161" s="31"/>
      <c r="D161" s="147" t="s">
        <v>221</v>
      </c>
      <c r="F161" s="148" t="s">
        <v>2147</v>
      </c>
      <c r="I161" s="145"/>
      <c r="L161" s="31"/>
      <c r="M161" s="146"/>
      <c r="T161" s="52"/>
      <c r="AT161" s="16" t="s">
        <v>221</v>
      </c>
      <c r="AU161" s="16" t="s">
        <v>81</v>
      </c>
    </row>
    <row r="162" spans="2:51" s="12" customFormat="1" ht="10.2">
      <c r="B162" s="149"/>
      <c r="D162" s="143" t="s">
        <v>223</v>
      </c>
      <c r="E162" s="150" t="s">
        <v>19</v>
      </c>
      <c r="F162" s="151" t="s">
        <v>2148</v>
      </c>
      <c r="H162" s="152">
        <v>45</v>
      </c>
      <c r="I162" s="153"/>
      <c r="L162" s="149"/>
      <c r="M162" s="154"/>
      <c r="T162" s="155"/>
      <c r="AT162" s="150" t="s">
        <v>223</v>
      </c>
      <c r="AU162" s="150" t="s">
        <v>81</v>
      </c>
      <c r="AV162" s="12" t="s">
        <v>81</v>
      </c>
      <c r="AW162" s="12" t="s">
        <v>33</v>
      </c>
      <c r="AX162" s="12" t="s">
        <v>79</v>
      </c>
      <c r="AY162" s="150" t="s">
        <v>210</v>
      </c>
    </row>
    <row r="163" spans="2:65" s="1" customFormat="1" ht="44.25" customHeight="1">
      <c r="B163" s="31"/>
      <c r="C163" s="156" t="s">
        <v>301</v>
      </c>
      <c r="D163" s="156" t="s">
        <v>240</v>
      </c>
      <c r="E163" s="157" t="s">
        <v>2149</v>
      </c>
      <c r="F163" s="158" t="s">
        <v>2150</v>
      </c>
      <c r="G163" s="159" t="s">
        <v>297</v>
      </c>
      <c r="H163" s="160">
        <v>18</v>
      </c>
      <c r="I163" s="161"/>
      <c r="J163" s="162">
        <f>ROUND(I163*H163,2)</f>
        <v>0</v>
      </c>
      <c r="K163" s="158" t="s">
        <v>216</v>
      </c>
      <c r="L163" s="163"/>
      <c r="M163" s="164" t="s">
        <v>19</v>
      </c>
      <c r="N163" s="165" t="s">
        <v>43</v>
      </c>
      <c r="P163" s="139">
        <f>O163*H163</f>
        <v>0</v>
      </c>
      <c r="Q163" s="139">
        <v>0.0238</v>
      </c>
      <c r="R163" s="139">
        <f>Q163*H163</f>
        <v>0.4284</v>
      </c>
      <c r="S163" s="139">
        <v>0</v>
      </c>
      <c r="T163" s="140">
        <f>S163*H163</f>
        <v>0</v>
      </c>
      <c r="AR163" s="141" t="s">
        <v>243</v>
      </c>
      <c r="AT163" s="141" t="s">
        <v>240</v>
      </c>
      <c r="AU163" s="141" t="s">
        <v>81</v>
      </c>
      <c r="AY163" s="16" t="s">
        <v>210</v>
      </c>
      <c r="BE163" s="142">
        <f>IF(N163="základní",J163,0)</f>
        <v>0</v>
      </c>
      <c r="BF163" s="142">
        <f>IF(N163="snížená",J163,0)</f>
        <v>0</v>
      </c>
      <c r="BG163" s="142">
        <f>IF(N163="zákl. přenesená",J163,0)</f>
        <v>0</v>
      </c>
      <c r="BH163" s="142">
        <f>IF(N163="sníž. přenesená",J163,0)</f>
        <v>0</v>
      </c>
      <c r="BI163" s="142">
        <f>IF(N163="nulová",J163,0)</f>
        <v>0</v>
      </c>
      <c r="BJ163" s="16" t="s">
        <v>79</v>
      </c>
      <c r="BK163" s="142">
        <f>ROUND(I163*H163,2)</f>
        <v>0</v>
      </c>
      <c r="BL163" s="16" t="s">
        <v>217</v>
      </c>
      <c r="BM163" s="141" t="s">
        <v>2151</v>
      </c>
    </row>
    <row r="164" spans="2:47" s="1" customFormat="1" ht="28.8">
      <c r="B164" s="31"/>
      <c r="D164" s="143" t="s">
        <v>219</v>
      </c>
      <c r="F164" s="144" t="s">
        <v>2150</v>
      </c>
      <c r="I164" s="145"/>
      <c r="L164" s="31"/>
      <c r="M164" s="146"/>
      <c r="T164" s="52"/>
      <c r="AT164" s="16" t="s">
        <v>219</v>
      </c>
      <c r="AU164" s="16" t="s">
        <v>81</v>
      </c>
    </row>
    <row r="165" spans="2:63" s="11" customFormat="1" ht="22.8" customHeight="1">
      <c r="B165" s="118"/>
      <c r="D165" s="119" t="s">
        <v>71</v>
      </c>
      <c r="E165" s="128" t="s">
        <v>217</v>
      </c>
      <c r="F165" s="128" t="s">
        <v>1682</v>
      </c>
      <c r="I165" s="121"/>
      <c r="J165" s="129">
        <f>BK165</f>
        <v>0</v>
      </c>
      <c r="L165" s="118"/>
      <c r="M165" s="123"/>
      <c r="P165" s="124">
        <f>SUM(P166:P171)</f>
        <v>0</v>
      </c>
      <c r="R165" s="124">
        <f>SUM(R166:R171)</f>
        <v>0.1367775</v>
      </c>
      <c r="T165" s="125">
        <f>SUM(T166:T171)</f>
        <v>0</v>
      </c>
      <c r="AR165" s="119" t="s">
        <v>79</v>
      </c>
      <c r="AT165" s="126" t="s">
        <v>71</v>
      </c>
      <c r="AU165" s="126" t="s">
        <v>79</v>
      </c>
      <c r="AY165" s="119" t="s">
        <v>210</v>
      </c>
      <c r="BK165" s="127">
        <f>SUM(BK166:BK171)</f>
        <v>0</v>
      </c>
    </row>
    <row r="166" spans="2:65" s="1" customFormat="1" ht="24.15" customHeight="1">
      <c r="B166" s="31"/>
      <c r="C166" s="130" t="s">
        <v>305</v>
      </c>
      <c r="D166" s="130" t="s">
        <v>212</v>
      </c>
      <c r="E166" s="131" t="s">
        <v>2152</v>
      </c>
      <c r="F166" s="132" t="s">
        <v>2153</v>
      </c>
      <c r="G166" s="133" t="s">
        <v>269</v>
      </c>
      <c r="H166" s="134">
        <v>1.35</v>
      </c>
      <c r="I166" s="135"/>
      <c r="J166" s="136">
        <f>ROUND(I166*H166,2)</f>
        <v>0</v>
      </c>
      <c r="K166" s="132" t="s">
        <v>216</v>
      </c>
      <c r="L166" s="31"/>
      <c r="M166" s="137" t="s">
        <v>19</v>
      </c>
      <c r="N166" s="138" t="s">
        <v>43</v>
      </c>
      <c r="P166" s="139">
        <f>O166*H166</f>
        <v>0</v>
      </c>
      <c r="Q166" s="139">
        <v>0.03465</v>
      </c>
      <c r="R166" s="139">
        <f>Q166*H166</f>
        <v>0.04677750000000001</v>
      </c>
      <c r="S166" s="139">
        <v>0</v>
      </c>
      <c r="T166" s="140">
        <f>S166*H166</f>
        <v>0</v>
      </c>
      <c r="AR166" s="141" t="s">
        <v>217</v>
      </c>
      <c r="AT166" s="141" t="s">
        <v>212</v>
      </c>
      <c r="AU166" s="141" t="s">
        <v>81</v>
      </c>
      <c r="AY166" s="16" t="s">
        <v>210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6" t="s">
        <v>79</v>
      </c>
      <c r="BK166" s="142">
        <f>ROUND(I166*H166,2)</f>
        <v>0</v>
      </c>
      <c r="BL166" s="16" t="s">
        <v>217</v>
      </c>
      <c r="BM166" s="141" t="s">
        <v>2154</v>
      </c>
    </row>
    <row r="167" spans="2:47" s="1" customFormat="1" ht="38.4">
      <c r="B167" s="31"/>
      <c r="D167" s="143" t="s">
        <v>219</v>
      </c>
      <c r="F167" s="144" t="s">
        <v>2155</v>
      </c>
      <c r="I167" s="145"/>
      <c r="L167" s="31"/>
      <c r="M167" s="146"/>
      <c r="T167" s="52"/>
      <c r="AT167" s="16" t="s">
        <v>219</v>
      </c>
      <c r="AU167" s="16" t="s">
        <v>81</v>
      </c>
    </row>
    <row r="168" spans="2:47" s="1" customFormat="1" ht="10.2">
      <c r="B168" s="31"/>
      <c r="D168" s="147" t="s">
        <v>221</v>
      </c>
      <c r="F168" s="148" t="s">
        <v>2156</v>
      </c>
      <c r="I168" s="145"/>
      <c r="L168" s="31"/>
      <c r="M168" s="146"/>
      <c r="T168" s="52"/>
      <c r="AT168" s="16" t="s">
        <v>221</v>
      </c>
      <c r="AU168" s="16" t="s">
        <v>81</v>
      </c>
    </row>
    <row r="169" spans="2:51" s="12" customFormat="1" ht="10.2">
      <c r="B169" s="149"/>
      <c r="D169" s="143" t="s">
        <v>223</v>
      </c>
      <c r="E169" s="150" t="s">
        <v>19</v>
      </c>
      <c r="F169" s="151" t="s">
        <v>2157</v>
      </c>
      <c r="H169" s="152">
        <v>1.35</v>
      </c>
      <c r="I169" s="153"/>
      <c r="L169" s="149"/>
      <c r="M169" s="154"/>
      <c r="T169" s="155"/>
      <c r="AT169" s="150" t="s">
        <v>223</v>
      </c>
      <c r="AU169" s="150" t="s">
        <v>81</v>
      </c>
      <c r="AV169" s="12" t="s">
        <v>81</v>
      </c>
      <c r="AW169" s="12" t="s">
        <v>33</v>
      </c>
      <c r="AX169" s="12" t="s">
        <v>79</v>
      </c>
      <c r="AY169" s="150" t="s">
        <v>210</v>
      </c>
    </row>
    <row r="170" spans="2:65" s="1" customFormat="1" ht="16.5" customHeight="1">
      <c r="B170" s="31"/>
      <c r="C170" s="156" t="s">
        <v>311</v>
      </c>
      <c r="D170" s="156" t="s">
        <v>240</v>
      </c>
      <c r="E170" s="157" t="s">
        <v>2158</v>
      </c>
      <c r="F170" s="158" t="s">
        <v>2159</v>
      </c>
      <c r="G170" s="159" t="s">
        <v>297</v>
      </c>
      <c r="H170" s="160">
        <v>1</v>
      </c>
      <c r="I170" s="161"/>
      <c r="J170" s="162">
        <f>ROUND(I170*H170,2)</f>
        <v>0</v>
      </c>
      <c r="K170" s="158" t="s">
        <v>216</v>
      </c>
      <c r="L170" s="163"/>
      <c r="M170" s="164" t="s">
        <v>19</v>
      </c>
      <c r="N170" s="165" t="s">
        <v>43</v>
      </c>
      <c r="P170" s="139">
        <f>O170*H170</f>
        <v>0</v>
      </c>
      <c r="Q170" s="139">
        <v>0.09</v>
      </c>
      <c r="R170" s="139">
        <f>Q170*H170</f>
        <v>0.09</v>
      </c>
      <c r="S170" s="139">
        <v>0</v>
      </c>
      <c r="T170" s="140">
        <f>S170*H170</f>
        <v>0</v>
      </c>
      <c r="AR170" s="141" t="s">
        <v>243</v>
      </c>
      <c r="AT170" s="141" t="s">
        <v>240</v>
      </c>
      <c r="AU170" s="141" t="s">
        <v>81</v>
      </c>
      <c r="AY170" s="16" t="s">
        <v>210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6" t="s">
        <v>79</v>
      </c>
      <c r="BK170" s="142">
        <f>ROUND(I170*H170,2)</f>
        <v>0</v>
      </c>
      <c r="BL170" s="16" t="s">
        <v>217</v>
      </c>
      <c r="BM170" s="141" t="s">
        <v>2160</v>
      </c>
    </row>
    <row r="171" spans="2:47" s="1" customFormat="1" ht="10.2">
      <c r="B171" s="31"/>
      <c r="D171" s="143" t="s">
        <v>219</v>
      </c>
      <c r="F171" s="144" t="s">
        <v>2159</v>
      </c>
      <c r="I171" s="145"/>
      <c r="L171" s="31"/>
      <c r="M171" s="146"/>
      <c r="T171" s="52"/>
      <c r="AT171" s="16" t="s">
        <v>219</v>
      </c>
      <c r="AU171" s="16" t="s">
        <v>81</v>
      </c>
    </row>
    <row r="172" spans="2:63" s="11" customFormat="1" ht="22.8" customHeight="1">
      <c r="B172" s="118"/>
      <c r="D172" s="119" t="s">
        <v>71</v>
      </c>
      <c r="E172" s="128" t="s">
        <v>225</v>
      </c>
      <c r="F172" s="128" t="s">
        <v>226</v>
      </c>
      <c r="I172" s="121"/>
      <c r="J172" s="129">
        <f>BK172</f>
        <v>0</v>
      </c>
      <c r="L172" s="118"/>
      <c r="M172" s="123"/>
      <c r="P172" s="124">
        <f>SUM(P173:P182)</f>
        <v>0</v>
      </c>
      <c r="R172" s="124">
        <f>SUM(R173:R182)</f>
        <v>23.468505</v>
      </c>
      <c r="T172" s="125">
        <f>SUM(T173:T182)</f>
        <v>0</v>
      </c>
      <c r="AR172" s="119" t="s">
        <v>79</v>
      </c>
      <c r="AT172" s="126" t="s">
        <v>71</v>
      </c>
      <c r="AU172" s="126" t="s">
        <v>79</v>
      </c>
      <c r="AY172" s="119" t="s">
        <v>210</v>
      </c>
      <c r="BK172" s="127">
        <f>SUM(BK173:BK182)</f>
        <v>0</v>
      </c>
    </row>
    <row r="173" spans="2:65" s="1" customFormat="1" ht="21.75" customHeight="1">
      <c r="B173" s="31"/>
      <c r="C173" s="130" t="s">
        <v>317</v>
      </c>
      <c r="D173" s="130" t="s">
        <v>212</v>
      </c>
      <c r="E173" s="131" t="s">
        <v>227</v>
      </c>
      <c r="F173" s="132" t="s">
        <v>228</v>
      </c>
      <c r="G173" s="133" t="s">
        <v>229</v>
      </c>
      <c r="H173" s="134">
        <v>104.7</v>
      </c>
      <c r="I173" s="135"/>
      <c r="J173" s="136">
        <f>ROUND(I173*H173,2)</f>
        <v>0</v>
      </c>
      <c r="K173" s="132" t="s">
        <v>216</v>
      </c>
      <c r="L173" s="31"/>
      <c r="M173" s="137" t="s">
        <v>19</v>
      </c>
      <c r="N173" s="138" t="s">
        <v>43</v>
      </c>
      <c r="P173" s="139">
        <f>O173*H173</f>
        <v>0</v>
      </c>
      <c r="Q173" s="139">
        <v>0</v>
      </c>
      <c r="R173" s="139">
        <f>Q173*H173</f>
        <v>0</v>
      </c>
      <c r="S173" s="139">
        <v>0</v>
      </c>
      <c r="T173" s="140">
        <f>S173*H173</f>
        <v>0</v>
      </c>
      <c r="AR173" s="141" t="s">
        <v>217</v>
      </c>
      <c r="AT173" s="141" t="s">
        <v>212</v>
      </c>
      <c r="AU173" s="141" t="s">
        <v>81</v>
      </c>
      <c r="AY173" s="16" t="s">
        <v>210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6" t="s">
        <v>79</v>
      </c>
      <c r="BK173" s="142">
        <f>ROUND(I173*H173,2)</f>
        <v>0</v>
      </c>
      <c r="BL173" s="16" t="s">
        <v>217</v>
      </c>
      <c r="BM173" s="141" t="s">
        <v>2161</v>
      </c>
    </row>
    <row r="174" spans="2:47" s="1" customFormat="1" ht="19.2">
      <c r="B174" s="31"/>
      <c r="D174" s="143" t="s">
        <v>219</v>
      </c>
      <c r="F174" s="144" t="s">
        <v>231</v>
      </c>
      <c r="I174" s="145"/>
      <c r="L174" s="31"/>
      <c r="M174" s="146"/>
      <c r="T174" s="52"/>
      <c r="AT174" s="16" t="s">
        <v>219</v>
      </c>
      <c r="AU174" s="16" t="s">
        <v>81</v>
      </c>
    </row>
    <row r="175" spans="2:47" s="1" customFormat="1" ht="10.2">
      <c r="B175" s="31"/>
      <c r="D175" s="147" t="s">
        <v>221</v>
      </c>
      <c r="F175" s="148" t="s">
        <v>232</v>
      </c>
      <c r="I175" s="145"/>
      <c r="L175" s="31"/>
      <c r="M175" s="146"/>
      <c r="T175" s="52"/>
      <c r="AT175" s="16" t="s">
        <v>221</v>
      </c>
      <c r="AU175" s="16" t="s">
        <v>81</v>
      </c>
    </row>
    <row r="176" spans="2:51" s="12" customFormat="1" ht="10.2">
      <c r="B176" s="149"/>
      <c r="D176" s="143" t="s">
        <v>223</v>
      </c>
      <c r="E176" s="150" t="s">
        <v>19</v>
      </c>
      <c r="F176" s="151" t="s">
        <v>2162</v>
      </c>
      <c r="H176" s="152">
        <v>104.7</v>
      </c>
      <c r="I176" s="153"/>
      <c r="L176" s="149"/>
      <c r="M176" s="154"/>
      <c r="T176" s="155"/>
      <c r="AT176" s="150" t="s">
        <v>223</v>
      </c>
      <c r="AU176" s="150" t="s">
        <v>81</v>
      </c>
      <c r="AV176" s="12" t="s">
        <v>81</v>
      </c>
      <c r="AW176" s="12" t="s">
        <v>33</v>
      </c>
      <c r="AX176" s="12" t="s">
        <v>79</v>
      </c>
      <c r="AY176" s="150" t="s">
        <v>210</v>
      </c>
    </row>
    <row r="177" spans="2:65" s="1" customFormat="1" ht="24.15" customHeight="1">
      <c r="B177" s="31"/>
      <c r="C177" s="130" t="s">
        <v>329</v>
      </c>
      <c r="D177" s="130" t="s">
        <v>212</v>
      </c>
      <c r="E177" s="131" t="s">
        <v>235</v>
      </c>
      <c r="F177" s="132" t="s">
        <v>236</v>
      </c>
      <c r="G177" s="133" t="s">
        <v>229</v>
      </c>
      <c r="H177" s="134">
        <v>104.7</v>
      </c>
      <c r="I177" s="135"/>
      <c r="J177" s="136">
        <f>ROUND(I177*H177,2)</f>
        <v>0</v>
      </c>
      <c r="K177" s="132" t="s">
        <v>216</v>
      </c>
      <c r="L177" s="31"/>
      <c r="M177" s="137" t="s">
        <v>19</v>
      </c>
      <c r="N177" s="138" t="s">
        <v>43</v>
      </c>
      <c r="P177" s="139">
        <f>O177*H177</f>
        <v>0</v>
      </c>
      <c r="Q177" s="139">
        <v>0.08922</v>
      </c>
      <c r="R177" s="139">
        <f>Q177*H177</f>
        <v>9.341334</v>
      </c>
      <c r="S177" s="139">
        <v>0</v>
      </c>
      <c r="T177" s="140">
        <f>S177*H177</f>
        <v>0</v>
      </c>
      <c r="AR177" s="141" t="s">
        <v>217</v>
      </c>
      <c r="AT177" s="141" t="s">
        <v>212</v>
      </c>
      <c r="AU177" s="141" t="s">
        <v>81</v>
      </c>
      <c r="AY177" s="16" t="s">
        <v>210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6" t="s">
        <v>79</v>
      </c>
      <c r="BK177" s="142">
        <f>ROUND(I177*H177,2)</f>
        <v>0</v>
      </c>
      <c r="BL177" s="16" t="s">
        <v>217</v>
      </c>
      <c r="BM177" s="141" t="s">
        <v>2163</v>
      </c>
    </row>
    <row r="178" spans="2:47" s="1" customFormat="1" ht="48">
      <c r="B178" s="31"/>
      <c r="D178" s="143" t="s">
        <v>219</v>
      </c>
      <c r="F178" s="144" t="s">
        <v>238</v>
      </c>
      <c r="I178" s="145"/>
      <c r="L178" s="31"/>
      <c r="M178" s="146"/>
      <c r="T178" s="52"/>
      <c r="AT178" s="16" t="s">
        <v>219</v>
      </c>
      <c r="AU178" s="16" t="s">
        <v>81</v>
      </c>
    </row>
    <row r="179" spans="2:47" s="1" customFormat="1" ht="10.2">
      <c r="B179" s="31"/>
      <c r="D179" s="147" t="s">
        <v>221</v>
      </c>
      <c r="F179" s="148" t="s">
        <v>239</v>
      </c>
      <c r="I179" s="145"/>
      <c r="L179" s="31"/>
      <c r="M179" s="146"/>
      <c r="T179" s="52"/>
      <c r="AT179" s="16" t="s">
        <v>221</v>
      </c>
      <c r="AU179" s="16" t="s">
        <v>81</v>
      </c>
    </row>
    <row r="180" spans="2:65" s="1" customFormat="1" ht="21.75" customHeight="1">
      <c r="B180" s="31"/>
      <c r="C180" s="156" t="s">
        <v>336</v>
      </c>
      <c r="D180" s="156" t="s">
        <v>240</v>
      </c>
      <c r="E180" s="157" t="s">
        <v>241</v>
      </c>
      <c r="F180" s="158" t="s">
        <v>242</v>
      </c>
      <c r="G180" s="159" t="s">
        <v>229</v>
      </c>
      <c r="H180" s="160">
        <v>107.841</v>
      </c>
      <c r="I180" s="161"/>
      <c r="J180" s="162">
        <f>ROUND(I180*H180,2)</f>
        <v>0</v>
      </c>
      <c r="K180" s="158" t="s">
        <v>216</v>
      </c>
      <c r="L180" s="163"/>
      <c r="M180" s="164" t="s">
        <v>19</v>
      </c>
      <c r="N180" s="165" t="s">
        <v>43</v>
      </c>
      <c r="P180" s="139">
        <f>O180*H180</f>
        <v>0</v>
      </c>
      <c r="Q180" s="139">
        <v>0.131</v>
      </c>
      <c r="R180" s="139">
        <f>Q180*H180</f>
        <v>14.127171</v>
      </c>
      <c r="S180" s="139">
        <v>0</v>
      </c>
      <c r="T180" s="140">
        <f>S180*H180</f>
        <v>0</v>
      </c>
      <c r="AR180" s="141" t="s">
        <v>243</v>
      </c>
      <c r="AT180" s="141" t="s">
        <v>240</v>
      </c>
      <c r="AU180" s="141" t="s">
        <v>81</v>
      </c>
      <c r="AY180" s="16" t="s">
        <v>210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6" t="s">
        <v>79</v>
      </c>
      <c r="BK180" s="142">
        <f>ROUND(I180*H180,2)</f>
        <v>0</v>
      </c>
      <c r="BL180" s="16" t="s">
        <v>217</v>
      </c>
      <c r="BM180" s="141" t="s">
        <v>2164</v>
      </c>
    </row>
    <row r="181" spans="2:47" s="1" customFormat="1" ht="10.2">
      <c r="B181" s="31"/>
      <c r="D181" s="143" t="s">
        <v>219</v>
      </c>
      <c r="F181" s="144" t="s">
        <v>242</v>
      </c>
      <c r="I181" s="145"/>
      <c r="L181" s="31"/>
      <c r="M181" s="146"/>
      <c r="T181" s="52"/>
      <c r="AT181" s="16" t="s">
        <v>219</v>
      </c>
      <c r="AU181" s="16" t="s">
        <v>81</v>
      </c>
    </row>
    <row r="182" spans="2:51" s="12" customFormat="1" ht="10.2">
      <c r="B182" s="149"/>
      <c r="D182" s="143" t="s">
        <v>223</v>
      </c>
      <c r="F182" s="151" t="s">
        <v>2165</v>
      </c>
      <c r="H182" s="152">
        <v>107.841</v>
      </c>
      <c r="I182" s="153"/>
      <c r="L182" s="149"/>
      <c r="M182" s="154"/>
      <c r="T182" s="155"/>
      <c r="AT182" s="150" t="s">
        <v>223</v>
      </c>
      <c r="AU182" s="150" t="s">
        <v>81</v>
      </c>
      <c r="AV182" s="12" t="s">
        <v>81</v>
      </c>
      <c r="AW182" s="12" t="s">
        <v>4</v>
      </c>
      <c r="AX182" s="12" t="s">
        <v>79</v>
      </c>
      <c r="AY182" s="150" t="s">
        <v>210</v>
      </c>
    </row>
    <row r="183" spans="2:63" s="11" customFormat="1" ht="22.8" customHeight="1">
      <c r="B183" s="118"/>
      <c r="D183" s="119" t="s">
        <v>71</v>
      </c>
      <c r="E183" s="128" t="s">
        <v>246</v>
      </c>
      <c r="F183" s="128" t="s">
        <v>247</v>
      </c>
      <c r="I183" s="121"/>
      <c r="J183" s="129">
        <f>BK183</f>
        <v>0</v>
      </c>
      <c r="L183" s="118"/>
      <c r="M183" s="123"/>
      <c r="P183" s="124">
        <f>SUM(P184:P203)</f>
        <v>0</v>
      </c>
      <c r="R183" s="124">
        <f>SUM(R184:R203)</f>
        <v>11.852493399999998</v>
      </c>
      <c r="T183" s="125">
        <f>SUM(T184:T203)</f>
        <v>0</v>
      </c>
      <c r="AR183" s="119" t="s">
        <v>79</v>
      </c>
      <c r="AT183" s="126" t="s">
        <v>71</v>
      </c>
      <c r="AU183" s="126" t="s">
        <v>79</v>
      </c>
      <c r="AY183" s="119" t="s">
        <v>210</v>
      </c>
      <c r="BK183" s="127">
        <f>SUM(BK184:BK203)</f>
        <v>0</v>
      </c>
    </row>
    <row r="184" spans="2:65" s="1" customFormat="1" ht="37.8" customHeight="1">
      <c r="B184" s="31"/>
      <c r="C184" s="130" t="s">
        <v>343</v>
      </c>
      <c r="D184" s="130" t="s">
        <v>212</v>
      </c>
      <c r="E184" s="131" t="s">
        <v>2166</v>
      </c>
      <c r="F184" s="132" t="s">
        <v>2167</v>
      </c>
      <c r="G184" s="133" t="s">
        <v>229</v>
      </c>
      <c r="H184" s="134">
        <v>2.3</v>
      </c>
      <c r="I184" s="135"/>
      <c r="J184" s="136">
        <f>ROUND(I184*H184,2)</f>
        <v>0</v>
      </c>
      <c r="K184" s="132" t="s">
        <v>216</v>
      </c>
      <c r="L184" s="31"/>
      <c r="M184" s="137" t="s">
        <v>19</v>
      </c>
      <c r="N184" s="138" t="s">
        <v>43</v>
      </c>
      <c r="P184" s="139">
        <f>O184*H184</f>
        <v>0</v>
      </c>
      <c r="Q184" s="139">
        <v>0.00859</v>
      </c>
      <c r="R184" s="139">
        <f>Q184*H184</f>
        <v>0.019757</v>
      </c>
      <c r="S184" s="139">
        <v>0</v>
      </c>
      <c r="T184" s="140">
        <f>S184*H184</f>
        <v>0</v>
      </c>
      <c r="AR184" s="141" t="s">
        <v>217</v>
      </c>
      <c r="AT184" s="141" t="s">
        <v>212</v>
      </c>
      <c r="AU184" s="141" t="s">
        <v>81</v>
      </c>
      <c r="AY184" s="16" t="s">
        <v>210</v>
      </c>
      <c r="BE184" s="142">
        <f>IF(N184="základní",J184,0)</f>
        <v>0</v>
      </c>
      <c r="BF184" s="142">
        <f>IF(N184="snížená",J184,0)</f>
        <v>0</v>
      </c>
      <c r="BG184" s="142">
        <f>IF(N184="zákl. přenesená",J184,0)</f>
        <v>0</v>
      </c>
      <c r="BH184" s="142">
        <f>IF(N184="sníž. přenesená",J184,0)</f>
        <v>0</v>
      </c>
      <c r="BI184" s="142">
        <f>IF(N184="nulová",J184,0)</f>
        <v>0</v>
      </c>
      <c r="BJ184" s="16" t="s">
        <v>79</v>
      </c>
      <c r="BK184" s="142">
        <f>ROUND(I184*H184,2)</f>
        <v>0</v>
      </c>
      <c r="BL184" s="16" t="s">
        <v>217</v>
      </c>
      <c r="BM184" s="141" t="s">
        <v>2168</v>
      </c>
    </row>
    <row r="185" spans="2:47" s="1" customFormat="1" ht="38.4">
      <c r="B185" s="31"/>
      <c r="D185" s="143" t="s">
        <v>219</v>
      </c>
      <c r="F185" s="144" t="s">
        <v>2169</v>
      </c>
      <c r="I185" s="145"/>
      <c r="L185" s="31"/>
      <c r="M185" s="146"/>
      <c r="T185" s="52"/>
      <c r="AT185" s="16" t="s">
        <v>219</v>
      </c>
      <c r="AU185" s="16" t="s">
        <v>81</v>
      </c>
    </row>
    <row r="186" spans="2:47" s="1" customFormat="1" ht="10.2">
      <c r="B186" s="31"/>
      <c r="D186" s="147" t="s">
        <v>221</v>
      </c>
      <c r="F186" s="148" t="s">
        <v>2170</v>
      </c>
      <c r="I186" s="145"/>
      <c r="L186" s="31"/>
      <c r="M186" s="146"/>
      <c r="T186" s="52"/>
      <c r="AT186" s="16" t="s">
        <v>221</v>
      </c>
      <c r="AU186" s="16" t="s">
        <v>81</v>
      </c>
    </row>
    <row r="187" spans="2:65" s="1" customFormat="1" ht="16.5" customHeight="1">
      <c r="B187" s="31"/>
      <c r="C187" s="156" t="s">
        <v>7</v>
      </c>
      <c r="D187" s="156" t="s">
        <v>240</v>
      </c>
      <c r="E187" s="157" t="s">
        <v>2171</v>
      </c>
      <c r="F187" s="158" t="s">
        <v>2172</v>
      </c>
      <c r="G187" s="159" t="s">
        <v>229</v>
      </c>
      <c r="H187" s="160">
        <v>2.415</v>
      </c>
      <c r="I187" s="161"/>
      <c r="J187" s="162">
        <f>ROUND(I187*H187,2)</f>
        <v>0</v>
      </c>
      <c r="K187" s="158" t="s">
        <v>216</v>
      </c>
      <c r="L187" s="163"/>
      <c r="M187" s="164" t="s">
        <v>19</v>
      </c>
      <c r="N187" s="165" t="s">
        <v>43</v>
      </c>
      <c r="P187" s="139">
        <f>O187*H187</f>
        <v>0</v>
      </c>
      <c r="Q187" s="139">
        <v>0.00196</v>
      </c>
      <c r="R187" s="139">
        <f>Q187*H187</f>
        <v>0.0047334</v>
      </c>
      <c r="S187" s="139">
        <v>0</v>
      </c>
      <c r="T187" s="140">
        <f>S187*H187</f>
        <v>0</v>
      </c>
      <c r="AR187" s="141" t="s">
        <v>243</v>
      </c>
      <c r="AT187" s="141" t="s">
        <v>240</v>
      </c>
      <c r="AU187" s="141" t="s">
        <v>81</v>
      </c>
      <c r="AY187" s="16" t="s">
        <v>210</v>
      </c>
      <c r="BE187" s="142">
        <f>IF(N187="základní",J187,0)</f>
        <v>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6" t="s">
        <v>79</v>
      </c>
      <c r="BK187" s="142">
        <f>ROUND(I187*H187,2)</f>
        <v>0</v>
      </c>
      <c r="BL187" s="16" t="s">
        <v>217</v>
      </c>
      <c r="BM187" s="141" t="s">
        <v>2173</v>
      </c>
    </row>
    <row r="188" spans="2:47" s="1" customFormat="1" ht="10.2">
      <c r="B188" s="31"/>
      <c r="D188" s="143" t="s">
        <v>219</v>
      </c>
      <c r="F188" s="144" t="s">
        <v>2172</v>
      </c>
      <c r="I188" s="145"/>
      <c r="L188" s="31"/>
      <c r="M188" s="146"/>
      <c r="T188" s="52"/>
      <c r="AT188" s="16" t="s">
        <v>219</v>
      </c>
      <c r="AU188" s="16" t="s">
        <v>81</v>
      </c>
    </row>
    <row r="189" spans="2:51" s="12" customFormat="1" ht="10.2">
      <c r="B189" s="149"/>
      <c r="D189" s="143" t="s">
        <v>223</v>
      </c>
      <c r="F189" s="151" t="s">
        <v>2174</v>
      </c>
      <c r="H189" s="152">
        <v>2.415</v>
      </c>
      <c r="I189" s="153"/>
      <c r="L189" s="149"/>
      <c r="M189" s="154"/>
      <c r="T189" s="155"/>
      <c r="AT189" s="150" t="s">
        <v>223</v>
      </c>
      <c r="AU189" s="150" t="s">
        <v>81</v>
      </c>
      <c r="AV189" s="12" t="s">
        <v>81</v>
      </c>
      <c r="AW189" s="12" t="s">
        <v>4</v>
      </c>
      <c r="AX189" s="12" t="s">
        <v>79</v>
      </c>
      <c r="AY189" s="150" t="s">
        <v>210</v>
      </c>
    </row>
    <row r="190" spans="2:65" s="1" customFormat="1" ht="24.15" customHeight="1">
      <c r="B190" s="31"/>
      <c r="C190" s="130" t="s">
        <v>354</v>
      </c>
      <c r="D190" s="130" t="s">
        <v>212</v>
      </c>
      <c r="E190" s="131" t="s">
        <v>2175</v>
      </c>
      <c r="F190" s="132" t="s">
        <v>2176</v>
      </c>
      <c r="G190" s="133" t="s">
        <v>229</v>
      </c>
      <c r="H190" s="134">
        <v>2.3</v>
      </c>
      <c r="I190" s="135"/>
      <c r="J190" s="136">
        <f>ROUND(I190*H190,2)</f>
        <v>0</v>
      </c>
      <c r="K190" s="132" t="s">
        <v>216</v>
      </c>
      <c r="L190" s="31"/>
      <c r="M190" s="137" t="s">
        <v>19</v>
      </c>
      <c r="N190" s="138" t="s">
        <v>43</v>
      </c>
      <c r="P190" s="139">
        <f>O190*H190</f>
        <v>0</v>
      </c>
      <c r="Q190" s="139">
        <v>0.00285</v>
      </c>
      <c r="R190" s="139">
        <f>Q190*H190</f>
        <v>0.006555</v>
      </c>
      <c r="S190" s="139">
        <v>0</v>
      </c>
      <c r="T190" s="140">
        <f>S190*H190</f>
        <v>0</v>
      </c>
      <c r="AR190" s="141" t="s">
        <v>217</v>
      </c>
      <c r="AT190" s="141" t="s">
        <v>212</v>
      </c>
      <c r="AU190" s="141" t="s">
        <v>81</v>
      </c>
      <c r="AY190" s="16" t="s">
        <v>210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6" t="s">
        <v>79</v>
      </c>
      <c r="BK190" s="142">
        <f>ROUND(I190*H190,2)</f>
        <v>0</v>
      </c>
      <c r="BL190" s="16" t="s">
        <v>217</v>
      </c>
      <c r="BM190" s="141" t="s">
        <v>2177</v>
      </c>
    </row>
    <row r="191" spans="2:47" s="1" customFormat="1" ht="19.2">
      <c r="B191" s="31"/>
      <c r="D191" s="143" t="s">
        <v>219</v>
      </c>
      <c r="F191" s="144" t="s">
        <v>2178</v>
      </c>
      <c r="I191" s="145"/>
      <c r="L191" s="31"/>
      <c r="M191" s="146"/>
      <c r="T191" s="52"/>
      <c r="AT191" s="16" t="s">
        <v>219</v>
      </c>
      <c r="AU191" s="16" t="s">
        <v>81</v>
      </c>
    </row>
    <row r="192" spans="2:47" s="1" customFormat="1" ht="10.2">
      <c r="B192" s="31"/>
      <c r="D192" s="147" t="s">
        <v>221</v>
      </c>
      <c r="F192" s="148" t="s">
        <v>2179</v>
      </c>
      <c r="I192" s="145"/>
      <c r="L192" s="31"/>
      <c r="M192" s="146"/>
      <c r="T192" s="52"/>
      <c r="AT192" s="16" t="s">
        <v>221</v>
      </c>
      <c r="AU192" s="16" t="s">
        <v>81</v>
      </c>
    </row>
    <row r="193" spans="2:65" s="1" customFormat="1" ht="24.15" customHeight="1">
      <c r="B193" s="31"/>
      <c r="C193" s="130" t="s">
        <v>360</v>
      </c>
      <c r="D193" s="130" t="s">
        <v>212</v>
      </c>
      <c r="E193" s="131" t="s">
        <v>248</v>
      </c>
      <c r="F193" s="132" t="s">
        <v>249</v>
      </c>
      <c r="G193" s="133" t="s">
        <v>229</v>
      </c>
      <c r="H193" s="134">
        <v>99.6</v>
      </c>
      <c r="I193" s="135"/>
      <c r="J193" s="136">
        <f>ROUND(I193*H193,2)</f>
        <v>0</v>
      </c>
      <c r="K193" s="132" t="s">
        <v>216</v>
      </c>
      <c r="L193" s="31"/>
      <c r="M193" s="137" t="s">
        <v>19</v>
      </c>
      <c r="N193" s="138" t="s">
        <v>43</v>
      </c>
      <c r="P193" s="139">
        <f>O193*H193</f>
        <v>0</v>
      </c>
      <c r="Q193" s="139">
        <v>0.11</v>
      </c>
      <c r="R193" s="139">
        <f>Q193*H193</f>
        <v>10.956</v>
      </c>
      <c r="S193" s="139">
        <v>0</v>
      </c>
      <c r="T193" s="140">
        <f>S193*H193</f>
        <v>0</v>
      </c>
      <c r="AR193" s="141" t="s">
        <v>217</v>
      </c>
      <c r="AT193" s="141" t="s">
        <v>212</v>
      </c>
      <c r="AU193" s="141" t="s">
        <v>81</v>
      </c>
      <c r="AY193" s="16" t="s">
        <v>210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6" t="s">
        <v>79</v>
      </c>
      <c r="BK193" s="142">
        <f>ROUND(I193*H193,2)</f>
        <v>0</v>
      </c>
      <c r="BL193" s="16" t="s">
        <v>217</v>
      </c>
      <c r="BM193" s="141" t="s">
        <v>2180</v>
      </c>
    </row>
    <row r="194" spans="2:47" s="1" customFormat="1" ht="19.2">
      <c r="B194" s="31"/>
      <c r="D194" s="143" t="s">
        <v>219</v>
      </c>
      <c r="F194" s="144" t="s">
        <v>251</v>
      </c>
      <c r="I194" s="145"/>
      <c r="L194" s="31"/>
      <c r="M194" s="146"/>
      <c r="T194" s="52"/>
      <c r="AT194" s="16" t="s">
        <v>219</v>
      </c>
      <c r="AU194" s="16" t="s">
        <v>81</v>
      </c>
    </row>
    <row r="195" spans="2:47" s="1" customFormat="1" ht="10.2">
      <c r="B195" s="31"/>
      <c r="D195" s="147" t="s">
        <v>221</v>
      </c>
      <c r="F195" s="148" t="s">
        <v>252</v>
      </c>
      <c r="I195" s="145"/>
      <c r="L195" s="31"/>
      <c r="M195" s="146"/>
      <c r="T195" s="52"/>
      <c r="AT195" s="16" t="s">
        <v>221</v>
      </c>
      <c r="AU195" s="16" t="s">
        <v>81</v>
      </c>
    </row>
    <row r="196" spans="2:51" s="12" customFormat="1" ht="10.2">
      <c r="B196" s="149"/>
      <c r="D196" s="143" t="s">
        <v>223</v>
      </c>
      <c r="E196" s="150" t="s">
        <v>19</v>
      </c>
      <c r="F196" s="151" t="s">
        <v>2181</v>
      </c>
      <c r="H196" s="152">
        <v>99.6</v>
      </c>
      <c r="I196" s="153"/>
      <c r="L196" s="149"/>
      <c r="M196" s="154"/>
      <c r="T196" s="155"/>
      <c r="AT196" s="150" t="s">
        <v>223</v>
      </c>
      <c r="AU196" s="150" t="s">
        <v>81</v>
      </c>
      <c r="AV196" s="12" t="s">
        <v>81</v>
      </c>
      <c r="AW196" s="12" t="s">
        <v>33</v>
      </c>
      <c r="AX196" s="12" t="s">
        <v>79</v>
      </c>
      <c r="AY196" s="150" t="s">
        <v>210</v>
      </c>
    </row>
    <row r="197" spans="2:65" s="1" customFormat="1" ht="24.15" customHeight="1">
      <c r="B197" s="31"/>
      <c r="C197" s="130" t="s">
        <v>366</v>
      </c>
      <c r="D197" s="130" t="s">
        <v>212</v>
      </c>
      <c r="E197" s="131" t="s">
        <v>254</v>
      </c>
      <c r="F197" s="132" t="s">
        <v>255</v>
      </c>
      <c r="G197" s="133" t="s">
        <v>229</v>
      </c>
      <c r="H197" s="134">
        <v>77.5</v>
      </c>
      <c r="I197" s="135"/>
      <c r="J197" s="136">
        <f>ROUND(I197*H197,2)</f>
        <v>0</v>
      </c>
      <c r="K197" s="132" t="s">
        <v>216</v>
      </c>
      <c r="L197" s="31"/>
      <c r="M197" s="137" t="s">
        <v>19</v>
      </c>
      <c r="N197" s="138" t="s">
        <v>43</v>
      </c>
      <c r="P197" s="139">
        <f>O197*H197</f>
        <v>0</v>
      </c>
      <c r="Q197" s="139">
        <v>0.011</v>
      </c>
      <c r="R197" s="139">
        <f>Q197*H197</f>
        <v>0.8524999999999999</v>
      </c>
      <c r="S197" s="139">
        <v>0</v>
      </c>
      <c r="T197" s="140">
        <f>S197*H197</f>
        <v>0</v>
      </c>
      <c r="AR197" s="141" t="s">
        <v>217</v>
      </c>
      <c r="AT197" s="141" t="s">
        <v>212</v>
      </c>
      <c r="AU197" s="141" t="s">
        <v>81</v>
      </c>
      <c r="AY197" s="16" t="s">
        <v>210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6" t="s">
        <v>79</v>
      </c>
      <c r="BK197" s="142">
        <f>ROUND(I197*H197,2)</f>
        <v>0</v>
      </c>
      <c r="BL197" s="16" t="s">
        <v>217</v>
      </c>
      <c r="BM197" s="141" t="s">
        <v>2182</v>
      </c>
    </row>
    <row r="198" spans="2:47" s="1" customFormat="1" ht="28.8">
      <c r="B198" s="31"/>
      <c r="D198" s="143" t="s">
        <v>219</v>
      </c>
      <c r="F198" s="144" t="s">
        <v>257</v>
      </c>
      <c r="I198" s="145"/>
      <c r="L198" s="31"/>
      <c r="M198" s="146"/>
      <c r="T198" s="52"/>
      <c r="AT198" s="16" t="s">
        <v>219</v>
      </c>
      <c r="AU198" s="16" t="s">
        <v>81</v>
      </c>
    </row>
    <row r="199" spans="2:47" s="1" customFormat="1" ht="10.2">
      <c r="B199" s="31"/>
      <c r="D199" s="147" t="s">
        <v>221</v>
      </c>
      <c r="F199" s="148" t="s">
        <v>258</v>
      </c>
      <c r="I199" s="145"/>
      <c r="L199" s="31"/>
      <c r="M199" s="146"/>
      <c r="T199" s="52"/>
      <c r="AT199" s="16" t="s">
        <v>221</v>
      </c>
      <c r="AU199" s="16" t="s">
        <v>81</v>
      </c>
    </row>
    <row r="200" spans="2:51" s="12" customFormat="1" ht="10.2">
      <c r="B200" s="149"/>
      <c r="D200" s="143" t="s">
        <v>223</v>
      </c>
      <c r="E200" s="150" t="s">
        <v>19</v>
      </c>
      <c r="F200" s="151" t="s">
        <v>2183</v>
      </c>
      <c r="H200" s="152">
        <v>77.5</v>
      </c>
      <c r="I200" s="153"/>
      <c r="L200" s="149"/>
      <c r="M200" s="154"/>
      <c r="T200" s="155"/>
      <c r="AT200" s="150" t="s">
        <v>223</v>
      </c>
      <c r="AU200" s="150" t="s">
        <v>81</v>
      </c>
      <c r="AV200" s="12" t="s">
        <v>81</v>
      </c>
      <c r="AW200" s="12" t="s">
        <v>33</v>
      </c>
      <c r="AX200" s="12" t="s">
        <v>79</v>
      </c>
      <c r="AY200" s="150" t="s">
        <v>210</v>
      </c>
    </row>
    <row r="201" spans="2:65" s="1" customFormat="1" ht="16.5" customHeight="1">
      <c r="B201" s="31"/>
      <c r="C201" s="130" t="s">
        <v>372</v>
      </c>
      <c r="D201" s="130" t="s">
        <v>212</v>
      </c>
      <c r="E201" s="131" t="s">
        <v>260</v>
      </c>
      <c r="F201" s="132" t="s">
        <v>261</v>
      </c>
      <c r="G201" s="133" t="s">
        <v>229</v>
      </c>
      <c r="H201" s="134">
        <v>99.6</v>
      </c>
      <c r="I201" s="135"/>
      <c r="J201" s="136">
        <f>ROUND(I201*H201,2)</f>
        <v>0</v>
      </c>
      <c r="K201" s="132" t="s">
        <v>216</v>
      </c>
      <c r="L201" s="31"/>
      <c r="M201" s="137" t="s">
        <v>19</v>
      </c>
      <c r="N201" s="138" t="s">
        <v>43</v>
      </c>
      <c r="P201" s="139">
        <f>O201*H201</f>
        <v>0</v>
      </c>
      <c r="Q201" s="139">
        <v>0.00013</v>
      </c>
      <c r="R201" s="139">
        <f>Q201*H201</f>
        <v>0.012947999999999998</v>
      </c>
      <c r="S201" s="139">
        <v>0</v>
      </c>
      <c r="T201" s="140">
        <f>S201*H201</f>
        <v>0</v>
      </c>
      <c r="AR201" s="141" t="s">
        <v>217</v>
      </c>
      <c r="AT201" s="141" t="s">
        <v>212</v>
      </c>
      <c r="AU201" s="141" t="s">
        <v>81</v>
      </c>
      <c r="AY201" s="16" t="s">
        <v>210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6" t="s">
        <v>79</v>
      </c>
      <c r="BK201" s="142">
        <f>ROUND(I201*H201,2)</f>
        <v>0</v>
      </c>
      <c r="BL201" s="16" t="s">
        <v>217</v>
      </c>
      <c r="BM201" s="141" t="s">
        <v>2184</v>
      </c>
    </row>
    <row r="202" spans="2:47" s="1" customFormat="1" ht="19.2">
      <c r="B202" s="31"/>
      <c r="D202" s="143" t="s">
        <v>219</v>
      </c>
      <c r="F202" s="144" t="s">
        <v>263</v>
      </c>
      <c r="I202" s="145"/>
      <c r="L202" s="31"/>
      <c r="M202" s="146"/>
      <c r="T202" s="52"/>
      <c r="AT202" s="16" t="s">
        <v>219</v>
      </c>
      <c r="AU202" s="16" t="s">
        <v>81</v>
      </c>
    </row>
    <row r="203" spans="2:47" s="1" customFormat="1" ht="10.2">
      <c r="B203" s="31"/>
      <c r="D203" s="147" t="s">
        <v>221</v>
      </c>
      <c r="F203" s="148" t="s">
        <v>264</v>
      </c>
      <c r="I203" s="145"/>
      <c r="L203" s="31"/>
      <c r="M203" s="146"/>
      <c r="T203" s="52"/>
      <c r="AT203" s="16" t="s">
        <v>221</v>
      </c>
      <c r="AU203" s="16" t="s">
        <v>81</v>
      </c>
    </row>
    <row r="204" spans="2:63" s="11" customFormat="1" ht="22.8" customHeight="1">
      <c r="B204" s="118"/>
      <c r="D204" s="119" t="s">
        <v>71</v>
      </c>
      <c r="E204" s="128" t="s">
        <v>265</v>
      </c>
      <c r="F204" s="128" t="s">
        <v>266</v>
      </c>
      <c r="I204" s="121"/>
      <c r="J204" s="129">
        <f>BK204</f>
        <v>0</v>
      </c>
      <c r="L204" s="118"/>
      <c r="M204" s="123"/>
      <c r="P204" s="124">
        <f>SUM(P205:P244)</f>
        <v>0</v>
      </c>
      <c r="R204" s="124">
        <f>SUM(R205:R244)</f>
        <v>7.596602</v>
      </c>
      <c r="T204" s="125">
        <f>SUM(T205:T244)</f>
        <v>36.422200000000004</v>
      </c>
      <c r="AR204" s="119" t="s">
        <v>79</v>
      </c>
      <c r="AT204" s="126" t="s">
        <v>71</v>
      </c>
      <c r="AU204" s="126" t="s">
        <v>79</v>
      </c>
      <c r="AY204" s="119" t="s">
        <v>210</v>
      </c>
      <c r="BK204" s="127">
        <f>SUM(BK205:BK244)</f>
        <v>0</v>
      </c>
    </row>
    <row r="205" spans="2:65" s="1" customFormat="1" ht="24.15" customHeight="1">
      <c r="B205" s="31"/>
      <c r="C205" s="130" t="s">
        <v>378</v>
      </c>
      <c r="D205" s="130" t="s">
        <v>212</v>
      </c>
      <c r="E205" s="131" t="s">
        <v>267</v>
      </c>
      <c r="F205" s="132" t="s">
        <v>268</v>
      </c>
      <c r="G205" s="133" t="s">
        <v>269</v>
      </c>
      <c r="H205" s="134">
        <v>58.59</v>
      </c>
      <c r="I205" s="135"/>
      <c r="J205" s="136">
        <f>ROUND(I205*H205,2)</f>
        <v>0</v>
      </c>
      <c r="K205" s="132" t="s">
        <v>216</v>
      </c>
      <c r="L205" s="31"/>
      <c r="M205" s="137" t="s">
        <v>19</v>
      </c>
      <c r="N205" s="138" t="s">
        <v>43</v>
      </c>
      <c r="P205" s="139">
        <f>O205*H205</f>
        <v>0</v>
      </c>
      <c r="Q205" s="139">
        <v>0.10095</v>
      </c>
      <c r="R205" s="139">
        <f>Q205*H205</f>
        <v>5.9146605</v>
      </c>
      <c r="S205" s="139">
        <v>0</v>
      </c>
      <c r="T205" s="140">
        <f>S205*H205</f>
        <v>0</v>
      </c>
      <c r="AR205" s="141" t="s">
        <v>217</v>
      </c>
      <c r="AT205" s="141" t="s">
        <v>212</v>
      </c>
      <c r="AU205" s="141" t="s">
        <v>81</v>
      </c>
      <c r="AY205" s="16" t="s">
        <v>210</v>
      </c>
      <c r="BE205" s="142">
        <f>IF(N205="základní",J205,0)</f>
        <v>0</v>
      </c>
      <c r="BF205" s="142">
        <f>IF(N205="snížená",J205,0)</f>
        <v>0</v>
      </c>
      <c r="BG205" s="142">
        <f>IF(N205="zákl. přenesená",J205,0)</f>
        <v>0</v>
      </c>
      <c r="BH205" s="142">
        <f>IF(N205="sníž. přenesená",J205,0)</f>
        <v>0</v>
      </c>
      <c r="BI205" s="142">
        <f>IF(N205="nulová",J205,0)</f>
        <v>0</v>
      </c>
      <c r="BJ205" s="16" t="s">
        <v>79</v>
      </c>
      <c r="BK205" s="142">
        <f>ROUND(I205*H205,2)</f>
        <v>0</v>
      </c>
      <c r="BL205" s="16" t="s">
        <v>217</v>
      </c>
      <c r="BM205" s="141" t="s">
        <v>2185</v>
      </c>
    </row>
    <row r="206" spans="2:47" s="1" customFormat="1" ht="28.8">
      <c r="B206" s="31"/>
      <c r="D206" s="143" t="s">
        <v>219</v>
      </c>
      <c r="F206" s="144" t="s">
        <v>271</v>
      </c>
      <c r="I206" s="145"/>
      <c r="L206" s="31"/>
      <c r="M206" s="146"/>
      <c r="T206" s="52"/>
      <c r="AT206" s="16" t="s">
        <v>219</v>
      </c>
      <c r="AU206" s="16" t="s">
        <v>81</v>
      </c>
    </row>
    <row r="207" spans="2:47" s="1" customFormat="1" ht="10.2">
      <c r="B207" s="31"/>
      <c r="D207" s="147" t="s">
        <v>221</v>
      </c>
      <c r="F207" s="148" t="s">
        <v>272</v>
      </c>
      <c r="I207" s="145"/>
      <c r="L207" s="31"/>
      <c r="M207" s="146"/>
      <c r="T207" s="52"/>
      <c r="AT207" s="16" t="s">
        <v>221</v>
      </c>
      <c r="AU207" s="16" t="s">
        <v>81</v>
      </c>
    </row>
    <row r="208" spans="2:51" s="12" customFormat="1" ht="10.2">
      <c r="B208" s="149"/>
      <c r="D208" s="143" t="s">
        <v>223</v>
      </c>
      <c r="E208" s="150" t="s">
        <v>19</v>
      </c>
      <c r="F208" s="151" t="s">
        <v>2186</v>
      </c>
      <c r="H208" s="152">
        <v>39.3</v>
      </c>
      <c r="I208" s="153"/>
      <c r="L208" s="149"/>
      <c r="M208" s="154"/>
      <c r="T208" s="155"/>
      <c r="AT208" s="150" t="s">
        <v>223</v>
      </c>
      <c r="AU208" s="150" t="s">
        <v>81</v>
      </c>
      <c r="AV208" s="12" t="s">
        <v>81</v>
      </c>
      <c r="AW208" s="12" t="s">
        <v>33</v>
      </c>
      <c r="AX208" s="12" t="s">
        <v>72</v>
      </c>
      <c r="AY208" s="150" t="s">
        <v>210</v>
      </c>
    </row>
    <row r="209" spans="2:51" s="12" customFormat="1" ht="10.2">
      <c r="B209" s="149"/>
      <c r="D209" s="143" t="s">
        <v>223</v>
      </c>
      <c r="E209" s="150" t="s">
        <v>19</v>
      </c>
      <c r="F209" s="151" t="s">
        <v>301</v>
      </c>
      <c r="H209" s="152">
        <v>14</v>
      </c>
      <c r="I209" s="153"/>
      <c r="L209" s="149"/>
      <c r="M209" s="154"/>
      <c r="T209" s="155"/>
      <c r="AT209" s="150" t="s">
        <v>223</v>
      </c>
      <c r="AU209" s="150" t="s">
        <v>81</v>
      </c>
      <c r="AV209" s="12" t="s">
        <v>81</v>
      </c>
      <c r="AW209" s="12" t="s">
        <v>33</v>
      </c>
      <c r="AX209" s="12" t="s">
        <v>72</v>
      </c>
      <c r="AY209" s="150" t="s">
        <v>210</v>
      </c>
    </row>
    <row r="210" spans="2:51" s="12" customFormat="1" ht="10.2">
      <c r="B210" s="149"/>
      <c r="D210" s="143" t="s">
        <v>223</v>
      </c>
      <c r="E210" s="150" t="s">
        <v>19</v>
      </c>
      <c r="F210" s="151" t="s">
        <v>2187</v>
      </c>
      <c r="H210" s="152">
        <v>5.29</v>
      </c>
      <c r="I210" s="153"/>
      <c r="L210" s="149"/>
      <c r="M210" s="154"/>
      <c r="T210" s="155"/>
      <c r="AT210" s="150" t="s">
        <v>223</v>
      </c>
      <c r="AU210" s="150" t="s">
        <v>81</v>
      </c>
      <c r="AV210" s="12" t="s">
        <v>81</v>
      </c>
      <c r="AW210" s="12" t="s">
        <v>33</v>
      </c>
      <c r="AX210" s="12" t="s">
        <v>72</v>
      </c>
      <c r="AY210" s="150" t="s">
        <v>210</v>
      </c>
    </row>
    <row r="211" spans="2:51" s="13" customFormat="1" ht="10.2">
      <c r="B211" s="167"/>
      <c r="D211" s="143" t="s">
        <v>223</v>
      </c>
      <c r="E211" s="168" t="s">
        <v>19</v>
      </c>
      <c r="F211" s="169" t="s">
        <v>326</v>
      </c>
      <c r="H211" s="170">
        <v>58.589999999999996</v>
      </c>
      <c r="I211" s="171"/>
      <c r="L211" s="167"/>
      <c r="M211" s="172"/>
      <c r="T211" s="173"/>
      <c r="AT211" s="168" t="s">
        <v>223</v>
      </c>
      <c r="AU211" s="168" t="s">
        <v>81</v>
      </c>
      <c r="AV211" s="13" t="s">
        <v>217</v>
      </c>
      <c r="AW211" s="13" t="s">
        <v>33</v>
      </c>
      <c r="AX211" s="13" t="s">
        <v>79</v>
      </c>
      <c r="AY211" s="168" t="s">
        <v>210</v>
      </c>
    </row>
    <row r="212" spans="2:65" s="1" customFormat="1" ht="16.5" customHeight="1">
      <c r="B212" s="31"/>
      <c r="C212" s="156" t="s">
        <v>385</v>
      </c>
      <c r="D212" s="156" t="s">
        <v>240</v>
      </c>
      <c r="E212" s="157" t="s">
        <v>274</v>
      </c>
      <c r="F212" s="158" t="s">
        <v>275</v>
      </c>
      <c r="G212" s="159" t="s">
        <v>269</v>
      </c>
      <c r="H212" s="160">
        <v>58.59</v>
      </c>
      <c r="I212" s="161"/>
      <c r="J212" s="162">
        <f>ROUND(I212*H212,2)</f>
        <v>0</v>
      </c>
      <c r="K212" s="158" t="s">
        <v>216</v>
      </c>
      <c r="L212" s="163"/>
      <c r="M212" s="164" t="s">
        <v>19</v>
      </c>
      <c r="N212" s="165" t="s">
        <v>43</v>
      </c>
      <c r="P212" s="139">
        <f>O212*H212</f>
        <v>0</v>
      </c>
      <c r="Q212" s="139">
        <v>0.028</v>
      </c>
      <c r="R212" s="139">
        <f>Q212*H212</f>
        <v>1.6405200000000002</v>
      </c>
      <c r="S212" s="139">
        <v>0</v>
      </c>
      <c r="T212" s="140">
        <f>S212*H212</f>
        <v>0</v>
      </c>
      <c r="AR212" s="141" t="s">
        <v>243</v>
      </c>
      <c r="AT212" s="141" t="s">
        <v>240</v>
      </c>
      <c r="AU212" s="141" t="s">
        <v>81</v>
      </c>
      <c r="AY212" s="16" t="s">
        <v>210</v>
      </c>
      <c r="BE212" s="142">
        <f>IF(N212="základní",J212,0)</f>
        <v>0</v>
      </c>
      <c r="BF212" s="142">
        <f>IF(N212="snížená",J212,0)</f>
        <v>0</v>
      </c>
      <c r="BG212" s="142">
        <f>IF(N212="zákl. přenesená",J212,0)</f>
        <v>0</v>
      </c>
      <c r="BH212" s="142">
        <f>IF(N212="sníž. přenesená",J212,0)</f>
        <v>0</v>
      </c>
      <c r="BI212" s="142">
        <f>IF(N212="nulová",J212,0)</f>
        <v>0</v>
      </c>
      <c r="BJ212" s="16" t="s">
        <v>79</v>
      </c>
      <c r="BK212" s="142">
        <f>ROUND(I212*H212,2)</f>
        <v>0</v>
      </c>
      <c r="BL212" s="16" t="s">
        <v>217</v>
      </c>
      <c r="BM212" s="141" t="s">
        <v>2188</v>
      </c>
    </row>
    <row r="213" spans="2:47" s="1" customFormat="1" ht="10.2">
      <c r="B213" s="31"/>
      <c r="D213" s="143" t="s">
        <v>219</v>
      </c>
      <c r="F213" s="144" t="s">
        <v>275</v>
      </c>
      <c r="I213" s="145"/>
      <c r="L213" s="31"/>
      <c r="M213" s="146"/>
      <c r="T213" s="52"/>
      <c r="AT213" s="16" t="s">
        <v>219</v>
      </c>
      <c r="AU213" s="16" t="s">
        <v>81</v>
      </c>
    </row>
    <row r="214" spans="2:65" s="1" customFormat="1" ht="24.15" customHeight="1">
      <c r="B214" s="31"/>
      <c r="C214" s="130" t="s">
        <v>395</v>
      </c>
      <c r="D214" s="130" t="s">
        <v>212</v>
      </c>
      <c r="E214" s="131" t="s">
        <v>278</v>
      </c>
      <c r="F214" s="132" t="s">
        <v>279</v>
      </c>
      <c r="G214" s="133" t="s">
        <v>269</v>
      </c>
      <c r="H214" s="134">
        <v>5.3</v>
      </c>
      <c r="I214" s="135"/>
      <c r="J214" s="136">
        <f>ROUND(I214*H214,2)</f>
        <v>0</v>
      </c>
      <c r="K214" s="132" t="s">
        <v>216</v>
      </c>
      <c r="L214" s="31"/>
      <c r="M214" s="137" t="s">
        <v>19</v>
      </c>
      <c r="N214" s="138" t="s">
        <v>43</v>
      </c>
      <c r="P214" s="139">
        <f>O214*H214</f>
        <v>0</v>
      </c>
      <c r="Q214" s="139">
        <v>3E-05</v>
      </c>
      <c r="R214" s="139">
        <f>Q214*H214</f>
        <v>0.000159</v>
      </c>
      <c r="S214" s="139">
        <v>0</v>
      </c>
      <c r="T214" s="140">
        <f>S214*H214</f>
        <v>0</v>
      </c>
      <c r="AR214" s="141" t="s">
        <v>217</v>
      </c>
      <c r="AT214" s="141" t="s">
        <v>212</v>
      </c>
      <c r="AU214" s="141" t="s">
        <v>81</v>
      </c>
      <c r="AY214" s="16" t="s">
        <v>210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6" t="s">
        <v>79</v>
      </c>
      <c r="BK214" s="142">
        <f>ROUND(I214*H214,2)</f>
        <v>0</v>
      </c>
      <c r="BL214" s="16" t="s">
        <v>217</v>
      </c>
      <c r="BM214" s="141" t="s">
        <v>2189</v>
      </c>
    </row>
    <row r="215" spans="2:47" s="1" customFormat="1" ht="19.2">
      <c r="B215" s="31"/>
      <c r="D215" s="143" t="s">
        <v>219</v>
      </c>
      <c r="F215" s="144" t="s">
        <v>281</v>
      </c>
      <c r="I215" s="145"/>
      <c r="L215" s="31"/>
      <c r="M215" s="146"/>
      <c r="T215" s="52"/>
      <c r="AT215" s="16" t="s">
        <v>219</v>
      </c>
      <c r="AU215" s="16" t="s">
        <v>81</v>
      </c>
    </row>
    <row r="216" spans="2:47" s="1" customFormat="1" ht="10.2">
      <c r="B216" s="31"/>
      <c r="D216" s="147" t="s">
        <v>221</v>
      </c>
      <c r="F216" s="148" t="s">
        <v>282</v>
      </c>
      <c r="I216" s="145"/>
      <c r="L216" s="31"/>
      <c r="M216" s="146"/>
      <c r="T216" s="52"/>
      <c r="AT216" s="16" t="s">
        <v>221</v>
      </c>
      <c r="AU216" s="16" t="s">
        <v>81</v>
      </c>
    </row>
    <row r="217" spans="2:51" s="12" customFormat="1" ht="10.2">
      <c r="B217" s="149"/>
      <c r="D217" s="143" t="s">
        <v>223</v>
      </c>
      <c r="E217" s="150" t="s">
        <v>19</v>
      </c>
      <c r="F217" s="151" t="s">
        <v>2190</v>
      </c>
      <c r="H217" s="152">
        <v>5.3</v>
      </c>
      <c r="I217" s="153"/>
      <c r="L217" s="149"/>
      <c r="M217" s="154"/>
      <c r="T217" s="155"/>
      <c r="AT217" s="150" t="s">
        <v>223</v>
      </c>
      <c r="AU217" s="150" t="s">
        <v>81</v>
      </c>
      <c r="AV217" s="12" t="s">
        <v>81</v>
      </c>
      <c r="AW217" s="12" t="s">
        <v>33</v>
      </c>
      <c r="AX217" s="12" t="s">
        <v>79</v>
      </c>
      <c r="AY217" s="150" t="s">
        <v>210</v>
      </c>
    </row>
    <row r="218" spans="2:65" s="1" customFormat="1" ht="33" customHeight="1">
      <c r="B218" s="31"/>
      <c r="C218" s="130" t="s">
        <v>402</v>
      </c>
      <c r="D218" s="130" t="s">
        <v>212</v>
      </c>
      <c r="E218" s="131" t="s">
        <v>284</v>
      </c>
      <c r="F218" s="132" t="s">
        <v>285</v>
      </c>
      <c r="G218" s="133" t="s">
        <v>229</v>
      </c>
      <c r="H218" s="134">
        <v>99.25</v>
      </c>
      <c r="I218" s="135"/>
      <c r="J218" s="136">
        <f>ROUND(I218*H218,2)</f>
        <v>0</v>
      </c>
      <c r="K218" s="132" t="s">
        <v>216</v>
      </c>
      <c r="L218" s="31"/>
      <c r="M218" s="137" t="s">
        <v>19</v>
      </c>
      <c r="N218" s="138" t="s">
        <v>43</v>
      </c>
      <c r="P218" s="139">
        <f>O218*H218</f>
        <v>0</v>
      </c>
      <c r="Q218" s="139">
        <v>0.00013</v>
      </c>
      <c r="R218" s="139">
        <f>Q218*H218</f>
        <v>0.012902499999999999</v>
      </c>
      <c r="S218" s="139">
        <v>0</v>
      </c>
      <c r="T218" s="140">
        <f>S218*H218</f>
        <v>0</v>
      </c>
      <c r="AR218" s="141" t="s">
        <v>217</v>
      </c>
      <c r="AT218" s="141" t="s">
        <v>212</v>
      </c>
      <c r="AU218" s="141" t="s">
        <v>81</v>
      </c>
      <c r="AY218" s="16" t="s">
        <v>210</v>
      </c>
      <c r="BE218" s="142">
        <f>IF(N218="základní",J218,0)</f>
        <v>0</v>
      </c>
      <c r="BF218" s="142">
        <f>IF(N218="snížená",J218,0)</f>
        <v>0</v>
      </c>
      <c r="BG218" s="142">
        <f>IF(N218="zákl. přenesená",J218,0)</f>
        <v>0</v>
      </c>
      <c r="BH218" s="142">
        <f>IF(N218="sníž. přenesená",J218,0)</f>
        <v>0</v>
      </c>
      <c r="BI218" s="142">
        <f>IF(N218="nulová",J218,0)</f>
        <v>0</v>
      </c>
      <c r="BJ218" s="16" t="s">
        <v>79</v>
      </c>
      <c r="BK218" s="142">
        <f>ROUND(I218*H218,2)</f>
        <v>0</v>
      </c>
      <c r="BL218" s="16" t="s">
        <v>217</v>
      </c>
      <c r="BM218" s="141" t="s">
        <v>2191</v>
      </c>
    </row>
    <row r="219" spans="2:47" s="1" customFormat="1" ht="19.2">
      <c r="B219" s="31"/>
      <c r="D219" s="143" t="s">
        <v>219</v>
      </c>
      <c r="F219" s="144" t="s">
        <v>287</v>
      </c>
      <c r="I219" s="145"/>
      <c r="L219" s="31"/>
      <c r="M219" s="146"/>
      <c r="T219" s="52"/>
      <c r="AT219" s="16" t="s">
        <v>219</v>
      </c>
      <c r="AU219" s="16" t="s">
        <v>81</v>
      </c>
    </row>
    <row r="220" spans="2:47" s="1" customFormat="1" ht="10.2">
      <c r="B220" s="31"/>
      <c r="D220" s="147" t="s">
        <v>221</v>
      </c>
      <c r="F220" s="148" t="s">
        <v>288</v>
      </c>
      <c r="I220" s="145"/>
      <c r="L220" s="31"/>
      <c r="M220" s="146"/>
      <c r="T220" s="52"/>
      <c r="AT220" s="16" t="s">
        <v>221</v>
      </c>
      <c r="AU220" s="16" t="s">
        <v>81</v>
      </c>
    </row>
    <row r="221" spans="2:65" s="1" customFormat="1" ht="24.15" customHeight="1">
      <c r="B221" s="31"/>
      <c r="C221" s="130" t="s">
        <v>408</v>
      </c>
      <c r="D221" s="130" t="s">
        <v>212</v>
      </c>
      <c r="E221" s="131" t="s">
        <v>289</v>
      </c>
      <c r="F221" s="132" t="s">
        <v>290</v>
      </c>
      <c r="G221" s="133" t="s">
        <v>229</v>
      </c>
      <c r="H221" s="134">
        <v>99.25</v>
      </c>
      <c r="I221" s="135"/>
      <c r="J221" s="136">
        <f>ROUND(I221*H221,2)</f>
        <v>0</v>
      </c>
      <c r="K221" s="132" t="s">
        <v>216</v>
      </c>
      <c r="L221" s="31"/>
      <c r="M221" s="137" t="s">
        <v>19</v>
      </c>
      <c r="N221" s="138" t="s">
        <v>43</v>
      </c>
      <c r="P221" s="139">
        <f>O221*H221</f>
        <v>0</v>
      </c>
      <c r="Q221" s="139">
        <v>4E-05</v>
      </c>
      <c r="R221" s="139">
        <f>Q221*H221</f>
        <v>0.0039700000000000004</v>
      </c>
      <c r="S221" s="139">
        <v>0</v>
      </c>
      <c r="T221" s="140">
        <f>S221*H221</f>
        <v>0</v>
      </c>
      <c r="AR221" s="141" t="s">
        <v>217</v>
      </c>
      <c r="AT221" s="141" t="s">
        <v>212</v>
      </c>
      <c r="AU221" s="141" t="s">
        <v>81</v>
      </c>
      <c r="AY221" s="16" t="s">
        <v>210</v>
      </c>
      <c r="BE221" s="142">
        <f>IF(N221="základní",J221,0)</f>
        <v>0</v>
      </c>
      <c r="BF221" s="142">
        <f>IF(N221="snížená",J221,0)</f>
        <v>0</v>
      </c>
      <c r="BG221" s="142">
        <f>IF(N221="zákl. přenesená",J221,0)</f>
        <v>0</v>
      </c>
      <c r="BH221" s="142">
        <f>IF(N221="sníž. přenesená",J221,0)</f>
        <v>0</v>
      </c>
      <c r="BI221" s="142">
        <f>IF(N221="nulová",J221,0)</f>
        <v>0</v>
      </c>
      <c r="BJ221" s="16" t="s">
        <v>79</v>
      </c>
      <c r="BK221" s="142">
        <f>ROUND(I221*H221,2)</f>
        <v>0</v>
      </c>
      <c r="BL221" s="16" t="s">
        <v>217</v>
      </c>
      <c r="BM221" s="141" t="s">
        <v>2192</v>
      </c>
    </row>
    <row r="222" spans="2:47" s="1" customFormat="1" ht="19.2">
      <c r="B222" s="31"/>
      <c r="D222" s="143" t="s">
        <v>219</v>
      </c>
      <c r="F222" s="144" t="s">
        <v>292</v>
      </c>
      <c r="I222" s="145"/>
      <c r="L222" s="31"/>
      <c r="M222" s="146"/>
      <c r="T222" s="52"/>
      <c r="AT222" s="16" t="s">
        <v>219</v>
      </c>
      <c r="AU222" s="16" t="s">
        <v>81</v>
      </c>
    </row>
    <row r="223" spans="2:47" s="1" customFormat="1" ht="10.2">
      <c r="B223" s="31"/>
      <c r="D223" s="147" t="s">
        <v>221</v>
      </c>
      <c r="F223" s="148" t="s">
        <v>293</v>
      </c>
      <c r="I223" s="145"/>
      <c r="L223" s="31"/>
      <c r="M223" s="146"/>
      <c r="T223" s="52"/>
      <c r="AT223" s="16" t="s">
        <v>221</v>
      </c>
      <c r="AU223" s="16" t="s">
        <v>81</v>
      </c>
    </row>
    <row r="224" spans="2:65" s="1" customFormat="1" ht="16.5" customHeight="1">
      <c r="B224" s="31"/>
      <c r="C224" s="130" t="s">
        <v>414</v>
      </c>
      <c r="D224" s="130" t="s">
        <v>212</v>
      </c>
      <c r="E224" s="131" t="s">
        <v>295</v>
      </c>
      <c r="F224" s="132" t="s">
        <v>296</v>
      </c>
      <c r="G224" s="133" t="s">
        <v>297</v>
      </c>
      <c r="H224" s="134">
        <v>2</v>
      </c>
      <c r="I224" s="135"/>
      <c r="J224" s="136">
        <f>ROUND(I224*H224,2)</f>
        <v>0</v>
      </c>
      <c r="K224" s="132" t="s">
        <v>216</v>
      </c>
      <c r="L224" s="31"/>
      <c r="M224" s="137" t="s">
        <v>19</v>
      </c>
      <c r="N224" s="138" t="s">
        <v>43</v>
      </c>
      <c r="P224" s="139">
        <f>O224*H224</f>
        <v>0</v>
      </c>
      <c r="Q224" s="139">
        <v>0.00018</v>
      </c>
      <c r="R224" s="139">
        <f>Q224*H224</f>
        <v>0.00036</v>
      </c>
      <c r="S224" s="139">
        <v>0</v>
      </c>
      <c r="T224" s="140">
        <f>S224*H224</f>
        <v>0</v>
      </c>
      <c r="AR224" s="141" t="s">
        <v>217</v>
      </c>
      <c r="AT224" s="141" t="s">
        <v>212</v>
      </c>
      <c r="AU224" s="141" t="s">
        <v>81</v>
      </c>
      <c r="AY224" s="16" t="s">
        <v>210</v>
      </c>
      <c r="BE224" s="142">
        <f>IF(N224="základní",J224,0)</f>
        <v>0</v>
      </c>
      <c r="BF224" s="142">
        <f>IF(N224="snížená",J224,0)</f>
        <v>0</v>
      </c>
      <c r="BG224" s="142">
        <f>IF(N224="zákl. přenesená",J224,0)</f>
        <v>0</v>
      </c>
      <c r="BH224" s="142">
        <f>IF(N224="sníž. přenesená",J224,0)</f>
        <v>0</v>
      </c>
      <c r="BI224" s="142">
        <f>IF(N224="nulová",J224,0)</f>
        <v>0</v>
      </c>
      <c r="BJ224" s="16" t="s">
        <v>79</v>
      </c>
      <c r="BK224" s="142">
        <f>ROUND(I224*H224,2)</f>
        <v>0</v>
      </c>
      <c r="BL224" s="16" t="s">
        <v>217</v>
      </c>
      <c r="BM224" s="141" t="s">
        <v>2193</v>
      </c>
    </row>
    <row r="225" spans="2:47" s="1" customFormat="1" ht="19.2">
      <c r="B225" s="31"/>
      <c r="D225" s="143" t="s">
        <v>219</v>
      </c>
      <c r="F225" s="144" t="s">
        <v>299</v>
      </c>
      <c r="I225" s="145"/>
      <c r="L225" s="31"/>
      <c r="M225" s="146"/>
      <c r="T225" s="52"/>
      <c r="AT225" s="16" t="s">
        <v>219</v>
      </c>
      <c r="AU225" s="16" t="s">
        <v>81</v>
      </c>
    </row>
    <row r="226" spans="2:47" s="1" customFormat="1" ht="10.2">
      <c r="B226" s="31"/>
      <c r="D226" s="147" t="s">
        <v>221</v>
      </c>
      <c r="F226" s="148" t="s">
        <v>300</v>
      </c>
      <c r="I226" s="145"/>
      <c r="L226" s="31"/>
      <c r="M226" s="146"/>
      <c r="T226" s="52"/>
      <c r="AT226" s="16" t="s">
        <v>221</v>
      </c>
      <c r="AU226" s="16" t="s">
        <v>81</v>
      </c>
    </row>
    <row r="227" spans="2:65" s="1" customFormat="1" ht="16.5" customHeight="1">
      <c r="B227" s="31"/>
      <c r="C227" s="156" t="s">
        <v>405</v>
      </c>
      <c r="D227" s="156" t="s">
        <v>240</v>
      </c>
      <c r="E227" s="157" t="s">
        <v>302</v>
      </c>
      <c r="F227" s="158" t="s">
        <v>303</v>
      </c>
      <c r="G227" s="159" t="s">
        <v>297</v>
      </c>
      <c r="H227" s="160">
        <v>2</v>
      </c>
      <c r="I227" s="161"/>
      <c r="J227" s="162">
        <f>ROUND(I227*H227,2)</f>
        <v>0</v>
      </c>
      <c r="K227" s="158" t="s">
        <v>216</v>
      </c>
      <c r="L227" s="163"/>
      <c r="M227" s="164" t="s">
        <v>19</v>
      </c>
      <c r="N227" s="165" t="s">
        <v>43</v>
      </c>
      <c r="P227" s="139">
        <f>O227*H227</f>
        <v>0</v>
      </c>
      <c r="Q227" s="139">
        <v>0.012</v>
      </c>
      <c r="R227" s="139">
        <f>Q227*H227</f>
        <v>0.024</v>
      </c>
      <c r="S227" s="139">
        <v>0</v>
      </c>
      <c r="T227" s="140">
        <f>S227*H227</f>
        <v>0</v>
      </c>
      <c r="AR227" s="141" t="s">
        <v>243</v>
      </c>
      <c r="AT227" s="141" t="s">
        <v>240</v>
      </c>
      <c r="AU227" s="141" t="s">
        <v>81</v>
      </c>
      <c r="AY227" s="16" t="s">
        <v>210</v>
      </c>
      <c r="BE227" s="142">
        <f>IF(N227="základní",J227,0)</f>
        <v>0</v>
      </c>
      <c r="BF227" s="142">
        <f>IF(N227="snížená",J227,0)</f>
        <v>0</v>
      </c>
      <c r="BG227" s="142">
        <f>IF(N227="zákl. přenesená",J227,0)</f>
        <v>0</v>
      </c>
      <c r="BH227" s="142">
        <f>IF(N227="sníž. přenesená",J227,0)</f>
        <v>0</v>
      </c>
      <c r="BI227" s="142">
        <f>IF(N227="nulová",J227,0)</f>
        <v>0</v>
      </c>
      <c r="BJ227" s="16" t="s">
        <v>79</v>
      </c>
      <c r="BK227" s="142">
        <f>ROUND(I227*H227,2)</f>
        <v>0</v>
      </c>
      <c r="BL227" s="16" t="s">
        <v>217</v>
      </c>
      <c r="BM227" s="141" t="s">
        <v>2194</v>
      </c>
    </row>
    <row r="228" spans="2:47" s="1" customFormat="1" ht="10.2">
      <c r="B228" s="31"/>
      <c r="D228" s="143" t="s">
        <v>219</v>
      </c>
      <c r="F228" s="144" t="s">
        <v>303</v>
      </c>
      <c r="I228" s="145"/>
      <c r="L228" s="31"/>
      <c r="M228" s="146"/>
      <c r="T228" s="52"/>
      <c r="AT228" s="16" t="s">
        <v>219</v>
      </c>
      <c r="AU228" s="16" t="s">
        <v>81</v>
      </c>
    </row>
    <row r="229" spans="2:65" s="1" customFormat="1" ht="24.15" customHeight="1">
      <c r="B229" s="31"/>
      <c r="C229" s="130" t="s">
        <v>424</v>
      </c>
      <c r="D229" s="130" t="s">
        <v>212</v>
      </c>
      <c r="E229" s="131" t="s">
        <v>306</v>
      </c>
      <c r="F229" s="132" t="s">
        <v>307</v>
      </c>
      <c r="G229" s="133" t="s">
        <v>297</v>
      </c>
      <c r="H229" s="134">
        <v>3</v>
      </c>
      <c r="I229" s="135"/>
      <c r="J229" s="136">
        <f>ROUND(I229*H229,2)</f>
        <v>0</v>
      </c>
      <c r="K229" s="132" t="s">
        <v>216</v>
      </c>
      <c r="L229" s="31"/>
      <c r="M229" s="137" t="s">
        <v>19</v>
      </c>
      <c r="N229" s="138" t="s">
        <v>43</v>
      </c>
      <c r="P229" s="139">
        <f>O229*H229</f>
        <v>0</v>
      </c>
      <c r="Q229" s="139">
        <v>1E-05</v>
      </c>
      <c r="R229" s="139">
        <f>Q229*H229</f>
        <v>3.0000000000000004E-05</v>
      </c>
      <c r="S229" s="139">
        <v>0</v>
      </c>
      <c r="T229" s="140">
        <f>S229*H229</f>
        <v>0</v>
      </c>
      <c r="AR229" s="141" t="s">
        <v>217</v>
      </c>
      <c r="AT229" s="141" t="s">
        <v>212</v>
      </c>
      <c r="AU229" s="141" t="s">
        <v>81</v>
      </c>
      <c r="AY229" s="16" t="s">
        <v>210</v>
      </c>
      <c r="BE229" s="142">
        <f>IF(N229="základní",J229,0)</f>
        <v>0</v>
      </c>
      <c r="BF229" s="142">
        <f>IF(N229="snížená",J229,0)</f>
        <v>0</v>
      </c>
      <c r="BG229" s="142">
        <f>IF(N229="zákl. přenesená",J229,0)</f>
        <v>0</v>
      </c>
      <c r="BH229" s="142">
        <f>IF(N229="sníž. přenesená",J229,0)</f>
        <v>0</v>
      </c>
      <c r="BI229" s="142">
        <f>IF(N229="nulová",J229,0)</f>
        <v>0</v>
      </c>
      <c r="BJ229" s="16" t="s">
        <v>79</v>
      </c>
      <c r="BK229" s="142">
        <f>ROUND(I229*H229,2)</f>
        <v>0</v>
      </c>
      <c r="BL229" s="16" t="s">
        <v>217</v>
      </c>
      <c r="BM229" s="141" t="s">
        <v>2195</v>
      </c>
    </row>
    <row r="230" spans="2:47" s="1" customFormat="1" ht="19.2">
      <c r="B230" s="31"/>
      <c r="D230" s="143" t="s">
        <v>219</v>
      </c>
      <c r="F230" s="144" t="s">
        <v>309</v>
      </c>
      <c r="I230" s="145"/>
      <c r="L230" s="31"/>
      <c r="M230" s="146"/>
      <c r="T230" s="52"/>
      <c r="AT230" s="16" t="s">
        <v>219</v>
      </c>
      <c r="AU230" s="16" t="s">
        <v>81</v>
      </c>
    </row>
    <row r="231" spans="2:47" s="1" customFormat="1" ht="10.2">
      <c r="B231" s="31"/>
      <c r="D231" s="147" t="s">
        <v>221</v>
      </c>
      <c r="F231" s="148" t="s">
        <v>310</v>
      </c>
      <c r="I231" s="145"/>
      <c r="L231" s="31"/>
      <c r="M231" s="146"/>
      <c r="T231" s="52"/>
      <c r="AT231" s="16" t="s">
        <v>221</v>
      </c>
      <c r="AU231" s="16" t="s">
        <v>81</v>
      </c>
    </row>
    <row r="232" spans="2:65" s="1" customFormat="1" ht="24.15" customHeight="1">
      <c r="B232" s="31"/>
      <c r="C232" s="156" t="s">
        <v>432</v>
      </c>
      <c r="D232" s="156" t="s">
        <v>240</v>
      </c>
      <c r="E232" s="157" t="s">
        <v>312</v>
      </c>
      <c r="F232" s="158" t="s">
        <v>313</v>
      </c>
      <c r="G232" s="159" t="s">
        <v>297</v>
      </c>
      <c r="H232" s="160">
        <v>3</v>
      </c>
      <c r="I232" s="161"/>
      <c r="J232" s="162">
        <f>ROUND(I232*H232,2)</f>
        <v>0</v>
      </c>
      <c r="K232" s="158" t="s">
        <v>216</v>
      </c>
      <c r="L232" s="163"/>
      <c r="M232" s="164" t="s">
        <v>19</v>
      </c>
      <c r="N232" s="165" t="s">
        <v>43</v>
      </c>
      <c r="P232" s="139">
        <f>O232*H232</f>
        <v>0</v>
      </c>
      <c r="Q232" s="139">
        <v>0</v>
      </c>
      <c r="R232" s="139">
        <f>Q232*H232</f>
        <v>0</v>
      </c>
      <c r="S232" s="139">
        <v>0</v>
      </c>
      <c r="T232" s="140">
        <f>S232*H232</f>
        <v>0</v>
      </c>
      <c r="AR232" s="141" t="s">
        <v>243</v>
      </c>
      <c r="AT232" s="141" t="s">
        <v>240</v>
      </c>
      <c r="AU232" s="141" t="s">
        <v>81</v>
      </c>
      <c r="AY232" s="16" t="s">
        <v>210</v>
      </c>
      <c r="BE232" s="142">
        <f>IF(N232="základní",J232,0)</f>
        <v>0</v>
      </c>
      <c r="BF232" s="142">
        <f>IF(N232="snížená",J232,0)</f>
        <v>0</v>
      </c>
      <c r="BG232" s="142">
        <f>IF(N232="zákl. přenesená",J232,0)</f>
        <v>0</v>
      </c>
      <c r="BH232" s="142">
        <f>IF(N232="sníž. přenesená",J232,0)</f>
        <v>0</v>
      </c>
      <c r="BI232" s="142">
        <f>IF(N232="nulová",J232,0)</f>
        <v>0</v>
      </c>
      <c r="BJ232" s="16" t="s">
        <v>79</v>
      </c>
      <c r="BK232" s="142">
        <f>ROUND(I232*H232,2)</f>
        <v>0</v>
      </c>
      <c r="BL232" s="16" t="s">
        <v>217</v>
      </c>
      <c r="BM232" s="141" t="s">
        <v>2196</v>
      </c>
    </row>
    <row r="233" spans="2:47" s="1" customFormat="1" ht="19.2">
      <c r="B233" s="31"/>
      <c r="D233" s="143" t="s">
        <v>219</v>
      </c>
      <c r="F233" s="144" t="s">
        <v>313</v>
      </c>
      <c r="I233" s="145"/>
      <c r="L233" s="31"/>
      <c r="M233" s="146"/>
      <c r="T233" s="52"/>
      <c r="AT233" s="16" t="s">
        <v>219</v>
      </c>
      <c r="AU233" s="16" t="s">
        <v>81</v>
      </c>
    </row>
    <row r="234" spans="2:47" s="1" customFormat="1" ht="19.2">
      <c r="B234" s="31"/>
      <c r="D234" s="143" t="s">
        <v>315</v>
      </c>
      <c r="F234" s="166" t="s">
        <v>316</v>
      </c>
      <c r="I234" s="145"/>
      <c r="L234" s="31"/>
      <c r="M234" s="146"/>
      <c r="T234" s="52"/>
      <c r="AT234" s="16" t="s">
        <v>315</v>
      </c>
      <c r="AU234" s="16" t="s">
        <v>81</v>
      </c>
    </row>
    <row r="235" spans="2:65" s="1" customFormat="1" ht="37.8" customHeight="1">
      <c r="B235" s="31"/>
      <c r="C235" s="130" t="s">
        <v>439</v>
      </c>
      <c r="D235" s="130" t="s">
        <v>212</v>
      </c>
      <c r="E235" s="131" t="s">
        <v>318</v>
      </c>
      <c r="F235" s="132" t="s">
        <v>319</v>
      </c>
      <c r="G235" s="133" t="s">
        <v>215</v>
      </c>
      <c r="H235" s="134">
        <v>12.351</v>
      </c>
      <c r="I235" s="135"/>
      <c r="J235" s="136">
        <f>ROUND(I235*H235,2)</f>
        <v>0</v>
      </c>
      <c r="K235" s="132" t="s">
        <v>216</v>
      </c>
      <c r="L235" s="31"/>
      <c r="M235" s="137" t="s">
        <v>19</v>
      </c>
      <c r="N235" s="138" t="s">
        <v>43</v>
      </c>
      <c r="P235" s="139">
        <f>O235*H235</f>
        <v>0</v>
      </c>
      <c r="Q235" s="139">
        <v>0</v>
      </c>
      <c r="R235" s="139">
        <f>Q235*H235</f>
        <v>0</v>
      </c>
      <c r="S235" s="139">
        <v>2.2</v>
      </c>
      <c r="T235" s="140">
        <f>S235*H235</f>
        <v>27.172200000000004</v>
      </c>
      <c r="AR235" s="141" t="s">
        <v>217</v>
      </c>
      <c r="AT235" s="141" t="s">
        <v>212</v>
      </c>
      <c r="AU235" s="141" t="s">
        <v>81</v>
      </c>
      <c r="AY235" s="16" t="s">
        <v>210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6" t="s">
        <v>79</v>
      </c>
      <c r="BK235" s="142">
        <f>ROUND(I235*H235,2)</f>
        <v>0</v>
      </c>
      <c r="BL235" s="16" t="s">
        <v>217</v>
      </c>
      <c r="BM235" s="141" t="s">
        <v>2197</v>
      </c>
    </row>
    <row r="236" spans="2:47" s="1" customFormat="1" ht="19.2">
      <c r="B236" s="31"/>
      <c r="D236" s="143" t="s">
        <v>219</v>
      </c>
      <c r="F236" s="144" t="s">
        <v>321</v>
      </c>
      <c r="I236" s="145"/>
      <c r="L236" s="31"/>
      <c r="M236" s="146"/>
      <c r="T236" s="52"/>
      <c r="AT236" s="16" t="s">
        <v>219</v>
      </c>
      <c r="AU236" s="16" t="s">
        <v>81</v>
      </c>
    </row>
    <row r="237" spans="2:47" s="1" customFormat="1" ht="10.2">
      <c r="B237" s="31"/>
      <c r="D237" s="147" t="s">
        <v>221</v>
      </c>
      <c r="F237" s="148" t="s">
        <v>322</v>
      </c>
      <c r="I237" s="145"/>
      <c r="L237" s="31"/>
      <c r="M237" s="146"/>
      <c r="T237" s="52"/>
      <c r="AT237" s="16" t="s">
        <v>221</v>
      </c>
      <c r="AU237" s="16" t="s">
        <v>81</v>
      </c>
    </row>
    <row r="238" spans="2:51" s="12" customFormat="1" ht="10.2">
      <c r="B238" s="149"/>
      <c r="D238" s="143" t="s">
        <v>223</v>
      </c>
      <c r="E238" s="150" t="s">
        <v>19</v>
      </c>
      <c r="F238" s="151" t="s">
        <v>2198</v>
      </c>
      <c r="H238" s="152">
        <v>9.664</v>
      </c>
      <c r="I238" s="153"/>
      <c r="L238" s="149"/>
      <c r="M238" s="154"/>
      <c r="T238" s="155"/>
      <c r="AT238" s="150" t="s">
        <v>223</v>
      </c>
      <c r="AU238" s="150" t="s">
        <v>81</v>
      </c>
      <c r="AV238" s="12" t="s">
        <v>81</v>
      </c>
      <c r="AW238" s="12" t="s">
        <v>33</v>
      </c>
      <c r="AX238" s="12" t="s">
        <v>72</v>
      </c>
      <c r="AY238" s="150" t="s">
        <v>210</v>
      </c>
    </row>
    <row r="239" spans="2:51" s="12" customFormat="1" ht="10.2">
      <c r="B239" s="149"/>
      <c r="D239" s="143" t="s">
        <v>223</v>
      </c>
      <c r="E239" s="150" t="s">
        <v>19</v>
      </c>
      <c r="F239" s="151" t="s">
        <v>2199</v>
      </c>
      <c r="H239" s="152">
        <v>1.367</v>
      </c>
      <c r="I239" s="153"/>
      <c r="L239" s="149"/>
      <c r="M239" s="154"/>
      <c r="T239" s="155"/>
      <c r="AT239" s="150" t="s">
        <v>223</v>
      </c>
      <c r="AU239" s="150" t="s">
        <v>81</v>
      </c>
      <c r="AV239" s="12" t="s">
        <v>81</v>
      </c>
      <c r="AW239" s="12" t="s">
        <v>33</v>
      </c>
      <c r="AX239" s="12" t="s">
        <v>72</v>
      </c>
      <c r="AY239" s="150" t="s">
        <v>210</v>
      </c>
    </row>
    <row r="240" spans="2:51" s="12" customFormat="1" ht="10.2">
      <c r="B240" s="149"/>
      <c r="D240" s="143" t="s">
        <v>223</v>
      </c>
      <c r="E240" s="150" t="s">
        <v>19</v>
      </c>
      <c r="F240" s="151" t="s">
        <v>2200</v>
      </c>
      <c r="H240" s="152">
        <v>1.32</v>
      </c>
      <c r="I240" s="153"/>
      <c r="L240" s="149"/>
      <c r="M240" s="154"/>
      <c r="T240" s="155"/>
      <c r="AT240" s="150" t="s">
        <v>223</v>
      </c>
      <c r="AU240" s="150" t="s">
        <v>81</v>
      </c>
      <c r="AV240" s="12" t="s">
        <v>81</v>
      </c>
      <c r="AW240" s="12" t="s">
        <v>33</v>
      </c>
      <c r="AX240" s="12" t="s">
        <v>72</v>
      </c>
      <c r="AY240" s="150" t="s">
        <v>210</v>
      </c>
    </row>
    <row r="241" spans="2:51" s="13" customFormat="1" ht="10.2">
      <c r="B241" s="167"/>
      <c r="D241" s="143" t="s">
        <v>223</v>
      </c>
      <c r="E241" s="168" t="s">
        <v>19</v>
      </c>
      <c r="F241" s="169" t="s">
        <v>326</v>
      </c>
      <c r="H241" s="170">
        <v>12.350999999999999</v>
      </c>
      <c r="I241" s="171"/>
      <c r="L241" s="167"/>
      <c r="M241" s="172"/>
      <c r="T241" s="173"/>
      <c r="AT241" s="168" t="s">
        <v>223</v>
      </c>
      <c r="AU241" s="168" t="s">
        <v>81</v>
      </c>
      <c r="AV241" s="13" t="s">
        <v>217</v>
      </c>
      <c r="AW241" s="13" t="s">
        <v>33</v>
      </c>
      <c r="AX241" s="13" t="s">
        <v>79</v>
      </c>
      <c r="AY241" s="168" t="s">
        <v>210</v>
      </c>
    </row>
    <row r="242" spans="2:65" s="1" customFormat="1" ht="24.15" customHeight="1">
      <c r="B242" s="31"/>
      <c r="C242" s="130" t="s">
        <v>446</v>
      </c>
      <c r="D242" s="130" t="s">
        <v>212</v>
      </c>
      <c r="E242" s="131" t="s">
        <v>2201</v>
      </c>
      <c r="F242" s="132" t="s">
        <v>2202</v>
      </c>
      <c r="G242" s="133" t="s">
        <v>269</v>
      </c>
      <c r="H242" s="134">
        <v>37</v>
      </c>
      <c r="I242" s="135"/>
      <c r="J242" s="136">
        <f>ROUND(I242*H242,2)</f>
        <v>0</v>
      </c>
      <c r="K242" s="132" t="s">
        <v>216</v>
      </c>
      <c r="L242" s="31"/>
      <c r="M242" s="137" t="s">
        <v>19</v>
      </c>
      <c r="N242" s="138" t="s">
        <v>43</v>
      </c>
      <c r="P242" s="139">
        <f>O242*H242</f>
        <v>0</v>
      </c>
      <c r="Q242" s="139">
        <v>0</v>
      </c>
      <c r="R242" s="139">
        <f>Q242*H242</f>
        <v>0</v>
      </c>
      <c r="S242" s="139">
        <v>0.25</v>
      </c>
      <c r="T242" s="140">
        <f>S242*H242</f>
        <v>9.25</v>
      </c>
      <c r="AR242" s="141" t="s">
        <v>217</v>
      </c>
      <c r="AT242" s="141" t="s">
        <v>212</v>
      </c>
      <c r="AU242" s="141" t="s">
        <v>81</v>
      </c>
      <c r="AY242" s="16" t="s">
        <v>210</v>
      </c>
      <c r="BE242" s="142">
        <f>IF(N242="základní",J242,0)</f>
        <v>0</v>
      </c>
      <c r="BF242" s="142">
        <f>IF(N242="snížená",J242,0)</f>
        <v>0</v>
      </c>
      <c r="BG242" s="142">
        <f>IF(N242="zákl. přenesená",J242,0)</f>
        <v>0</v>
      </c>
      <c r="BH242" s="142">
        <f>IF(N242="sníž. přenesená",J242,0)</f>
        <v>0</v>
      </c>
      <c r="BI242" s="142">
        <f>IF(N242="nulová",J242,0)</f>
        <v>0</v>
      </c>
      <c r="BJ242" s="16" t="s">
        <v>79</v>
      </c>
      <c r="BK242" s="142">
        <f>ROUND(I242*H242,2)</f>
        <v>0</v>
      </c>
      <c r="BL242" s="16" t="s">
        <v>217</v>
      </c>
      <c r="BM242" s="141" t="s">
        <v>2203</v>
      </c>
    </row>
    <row r="243" spans="2:47" s="1" customFormat="1" ht="38.4">
      <c r="B243" s="31"/>
      <c r="D243" s="143" t="s">
        <v>219</v>
      </c>
      <c r="F243" s="144" t="s">
        <v>2204</v>
      </c>
      <c r="I243" s="145"/>
      <c r="L243" s="31"/>
      <c r="M243" s="146"/>
      <c r="T243" s="52"/>
      <c r="AT243" s="16" t="s">
        <v>219</v>
      </c>
      <c r="AU243" s="16" t="s">
        <v>81</v>
      </c>
    </row>
    <row r="244" spans="2:47" s="1" customFormat="1" ht="10.2">
      <c r="B244" s="31"/>
      <c r="D244" s="147" t="s">
        <v>221</v>
      </c>
      <c r="F244" s="148" t="s">
        <v>2205</v>
      </c>
      <c r="I244" s="145"/>
      <c r="L244" s="31"/>
      <c r="M244" s="146"/>
      <c r="T244" s="52"/>
      <c r="AT244" s="16" t="s">
        <v>221</v>
      </c>
      <c r="AU244" s="16" t="s">
        <v>81</v>
      </c>
    </row>
    <row r="245" spans="2:63" s="11" customFormat="1" ht="22.8" customHeight="1">
      <c r="B245" s="118"/>
      <c r="D245" s="119" t="s">
        <v>71</v>
      </c>
      <c r="E245" s="128" t="s">
        <v>327</v>
      </c>
      <c r="F245" s="128" t="s">
        <v>328</v>
      </c>
      <c r="I245" s="121"/>
      <c r="J245" s="129">
        <f>BK245</f>
        <v>0</v>
      </c>
      <c r="L245" s="118"/>
      <c r="M245" s="123"/>
      <c r="P245" s="124">
        <f>SUM(P246:P273)</f>
        <v>0</v>
      </c>
      <c r="R245" s="124">
        <f>SUM(R246:R273)</f>
        <v>0</v>
      </c>
      <c r="T245" s="125">
        <f>SUM(T246:T273)</f>
        <v>0</v>
      </c>
      <c r="AR245" s="119" t="s">
        <v>79</v>
      </c>
      <c r="AT245" s="126" t="s">
        <v>71</v>
      </c>
      <c r="AU245" s="126" t="s">
        <v>79</v>
      </c>
      <c r="AY245" s="119" t="s">
        <v>210</v>
      </c>
      <c r="BK245" s="127">
        <f>SUM(BK246:BK273)</f>
        <v>0</v>
      </c>
    </row>
    <row r="246" spans="2:65" s="1" customFormat="1" ht="24.15" customHeight="1">
      <c r="B246" s="31"/>
      <c r="C246" s="130" t="s">
        <v>452</v>
      </c>
      <c r="D246" s="130" t="s">
        <v>212</v>
      </c>
      <c r="E246" s="131" t="s">
        <v>330</v>
      </c>
      <c r="F246" s="132" t="s">
        <v>331</v>
      </c>
      <c r="G246" s="133" t="s">
        <v>332</v>
      </c>
      <c r="H246" s="134">
        <v>45.806</v>
      </c>
      <c r="I246" s="135"/>
      <c r="J246" s="136">
        <f>ROUND(I246*H246,2)</f>
        <v>0</v>
      </c>
      <c r="K246" s="132" t="s">
        <v>216</v>
      </c>
      <c r="L246" s="31"/>
      <c r="M246" s="137" t="s">
        <v>19</v>
      </c>
      <c r="N246" s="138" t="s">
        <v>43</v>
      </c>
      <c r="P246" s="139">
        <f>O246*H246</f>
        <v>0</v>
      </c>
      <c r="Q246" s="139">
        <v>0</v>
      </c>
      <c r="R246" s="139">
        <f>Q246*H246</f>
        <v>0</v>
      </c>
      <c r="S246" s="139">
        <v>0</v>
      </c>
      <c r="T246" s="140">
        <f>S246*H246</f>
        <v>0</v>
      </c>
      <c r="AR246" s="141" t="s">
        <v>217</v>
      </c>
      <c r="AT246" s="141" t="s">
        <v>212</v>
      </c>
      <c r="AU246" s="141" t="s">
        <v>81</v>
      </c>
      <c r="AY246" s="16" t="s">
        <v>210</v>
      </c>
      <c r="BE246" s="142">
        <f>IF(N246="základní",J246,0)</f>
        <v>0</v>
      </c>
      <c r="BF246" s="142">
        <f>IF(N246="snížená",J246,0)</f>
        <v>0</v>
      </c>
      <c r="BG246" s="142">
        <f>IF(N246="zákl. přenesená",J246,0)</f>
        <v>0</v>
      </c>
      <c r="BH246" s="142">
        <f>IF(N246="sníž. přenesená",J246,0)</f>
        <v>0</v>
      </c>
      <c r="BI246" s="142">
        <f>IF(N246="nulová",J246,0)</f>
        <v>0</v>
      </c>
      <c r="BJ246" s="16" t="s">
        <v>79</v>
      </c>
      <c r="BK246" s="142">
        <f>ROUND(I246*H246,2)</f>
        <v>0</v>
      </c>
      <c r="BL246" s="16" t="s">
        <v>217</v>
      </c>
      <c r="BM246" s="141" t="s">
        <v>2206</v>
      </c>
    </row>
    <row r="247" spans="2:47" s="1" customFormat="1" ht="19.2">
      <c r="B247" s="31"/>
      <c r="D247" s="143" t="s">
        <v>219</v>
      </c>
      <c r="F247" s="144" t="s">
        <v>334</v>
      </c>
      <c r="I247" s="145"/>
      <c r="L247" s="31"/>
      <c r="M247" s="146"/>
      <c r="T247" s="52"/>
      <c r="AT247" s="16" t="s">
        <v>219</v>
      </c>
      <c r="AU247" s="16" t="s">
        <v>81</v>
      </c>
    </row>
    <row r="248" spans="2:47" s="1" customFormat="1" ht="10.2">
      <c r="B248" s="31"/>
      <c r="D248" s="147" t="s">
        <v>221</v>
      </c>
      <c r="F248" s="148" t="s">
        <v>335</v>
      </c>
      <c r="I248" s="145"/>
      <c r="L248" s="31"/>
      <c r="M248" s="146"/>
      <c r="T248" s="52"/>
      <c r="AT248" s="16" t="s">
        <v>221</v>
      </c>
      <c r="AU248" s="16" t="s">
        <v>81</v>
      </c>
    </row>
    <row r="249" spans="2:65" s="1" customFormat="1" ht="24.15" customHeight="1">
      <c r="B249" s="31"/>
      <c r="C249" s="130" t="s">
        <v>457</v>
      </c>
      <c r="D249" s="130" t="s">
        <v>212</v>
      </c>
      <c r="E249" s="131" t="s">
        <v>337</v>
      </c>
      <c r="F249" s="132" t="s">
        <v>338</v>
      </c>
      <c r="G249" s="133" t="s">
        <v>332</v>
      </c>
      <c r="H249" s="134">
        <v>229.03</v>
      </c>
      <c r="I249" s="135"/>
      <c r="J249" s="136">
        <f>ROUND(I249*H249,2)</f>
        <v>0</v>
      </c>
      <c r="K249" s="132" t="s">
        <v>216</v>
      </c>
      <c r="L249" s="31"/>
      <c r="M249" s="137" t="s">
        <v>19</v>
      </c>
      <c r="N249" s="138" t="s">
        <v>43</v>
      </c>
      <c r="P249" s="139">
        <f>O249*H249</f>
        <v>0</v>
      </c>
      <c r="Q249" s="139">
        <v>0</v>
      </c>
      <c r="R249" s="139">
        <f>Q249*H249</f>
        <v>0</v>
      </c>
      <c r="S249" s="139">
        <v>0</v>
      </c>
      <c r="T249" s="140">
        <f>S249*H249</f>
        <v>0</v>
      </c>
      <c r="AR249" s="141" t="s">
        <v>217</v>
      </c>
      <c r="AT249" s="141" t="s">
        <v>212</v>
      </c>
      <c r="AU249" s="141" t="s">
        <v>81</v>
      </c>
      <c r="AY249" s="16" t="s">
        <v>210</v>
      </c>
      <c r="BE249" s="142">
        <f>IF(N249="základní",J249,0)</f>
        <v>0</v>
      </c>
      <c r="BF249" s="142">
        <f>IF(N249="snížená",J249,0)</f>
        <v>0</v>
      </c>
      <c r="BG249" s="142">
        <f>IF(N249="zákl. přenesená",J249,0)</f>
        <v>0</v>
      </c>
      <c r="BH249" s="142">
        <f>IF(N249="sníž. přenesená",J249,0)</f>
        <v>0</v>
      </c>
      <c r="BI249" s="142">
        <f>IF(N249="nulová",J249,0)</f>
        <v>0</v>
      </c>
      <c r="BJ249" s="16" t="s">
        <v>79</v>
      </c>
      <c r="BK249" s="142">
        <f>ROUND(I249*H249,2)</f>
        <v>0</v>
      </c>
      <c r="BL249" s="16" t="s">
        <v>217</v>
      </c>
      <c r="BM249" s="141" t="s">
        <v>2207</v>
      </c>
    </row>
    <row r="250" spans="2:47" s="1" customFormat="1" ht="28.8">
      <c r="B250" s="31"/>
      <c r="D250" s="143" t="s">
        <v>219</v>
      </c>
      <c r="F250" s="144" t="s">
        <v>340</v>
      </c>
      <c r="I250" s="145"/>
      <c r="L250" s="31"/>
      <c r="M250" s="146"/>
      <c r="T250" s="52"/>
      <c r="AT250" s="16" t="s">
        <v>219</v>
      </c>
      <c r="AU250" s="16" t="s">
        <v>81</v>
      </c>
    </row>
    <row r="251" spans="2:47" s="1" customFormat="1" ht="10.2">
      <c r="B251" s="31"/>
      <c r="D251" s="147" t="s">
        <v>221</v>
      </c>
      <c r="F251" s="148" t="s">
        <v>341</v>
      </c>
      <c r="I251" s="145"/>
      <c r="L251" s="31"/>
      <c r="M251" s="146"/>
      <c r="T251" s="52"/>
      <c r="AT251" s="16" t="s">
        <v>221</v>
      </c>
      <c r="AU251" s="16" t="s">
        <v>81</v>
      </c>
    </row>
    <row r="252" spans="2:51" s="12" customFormat="1" ht="10.2">
      <c r="B252" s="149"/>
      <c r="D252" s="143" t="s">
        <v>223</v>
      </c>
      <c r="F252" s="151" t="s">
        <v>2208</v>
      </c>
      <c r="H252" s="152">
        <v>229.03</v>
      </c>
      <c r="I252" s="153"/>
      <c r="L252" s="149"/>
      <c r="M252" s="154"/>
      <c r="T252" s="155"/>
      <c r="AT252" s="150" t="s">
        <v>223</v>
      </c>
      <c r="AU252" s="150" t="s">
        <v>81</v>
      </c>
      <c r="AV252" s="12" t="s">
        <v>81</v>
      </c>
      <c r="AW252" s="12" t="s">
        <v>4</v>
      </c>
      <c r="AX252" s="12" t="s">
        <v>79</v>
      </c>
      <c r="AY252" s="150" t="s">
        <v>210</v>
      </c>
    </row>
    <row r="253" spans="2:65" s="1" customFormat="1" ht="33" customHeight="1">
      <c r="B253" s="31"/>
      <c r="C253" s="130" t="s">
        <v>466</v>
      </c>
      <c r="D253" s="130" t="s">
        <v>212</v>
      </c>
      <c r="E253" s="131" t="s">
        <v>344</v>
      </c>
      <c r="F253" s="132" t="s">
        <v>345</v>
      </c>
      <c r="G253" s="133" t="s">
        <v>332</v>
      </c>
      <c r="H253" s="134">
        <v>2.75</v>
      </c>
      <c r="I253" s="135"/>
      <c r="J253" s="136">
        <f>ROUND(I253*H253,2)</f>
        <v>0</v>
      </c>
      <c r="K253" s="132" t="s">
        <v>216</v>
      </c>
      <c r="L253" s="31"/>
      <c r="M253" s="137" t="s">
        <v>19</v>
      </c>
      <c r="N253" s="138" t="s">
        <v>43</v>
      </c>
      <c r="P253" s="139">
        <f>O253*H253</f>
        <v>0</v>
      </c>
      <c r="Q253" s="139">
        <v>0</v>
      </c>
      <c r="R253" s="139">
        <f>Q253*H253</f>
        <v>0</v>
      </c>
      <c r="S253" s="139">
        <v>0</v>
      </c>
      <c r="T253" s="140">
        <f>S253*H253</f>
        <v>0</v>
      </c>
      <c r="AR253" s="141" t="s">
        <v>217</v>
      </c>
      <c r="AT253" s="141" t="s">
        <v>212</v>
      </c>
      <c r="AU253" s="141" t="s">
        <v>81</v>
      </c>
      <c r="AY253" s="16" t="s">
        <v>210</v>
      </c>
      <c r="BE253" s="142">
        <f>IF(N253="základní",J253,0)</f>
        <v>0</v>
      </c>
      <c r="BF253" s="142">
        <f>IF(N253="snížená",J253,0)</f>
        <v>0</v>
      </c>
      <c r="BG253" s="142">
        <f>IF(N253="zákl. přenesená",J253,0)</f>
        <v>0</v>
      </c>
      <c r="BH253" s="142">
        <f>IF(N253="sníž. přenesená",J253,0)</f>
        <v>0</v>
      </c>
      <c r="BI253" s="142">
        <f>IF(N253="nulová",J253,0)</f>
        <v>0</v>
      </c>
      <c r="BJ253" s="16" t="s">
        <v>79</v>
      </c>
      <c r="BK253" s="142">
        <f>ROUND(I253*H253,2)</f>
        <v>0</v>
      </c>
      <c r="BL253" s="16" t="s">
        <v>217</v>
      </c>
      <c r="BM253" s="141" t="s">
        <v>2209</v>
      </c>
    </row>
    <row r="254" spans="2:47" s="1" customFormat="1" ht="28.8">
      <c r="B254" s="31"/>
      <c r="D254" s="143" t="s">
        <v>219</v>
      </c>
      <c r="F254" s="144" t="s">
        <v>347</v>
      </c>
      <c r="I254" s="145"/>
      <c r="L254" s="31"/>
      <c r="M254" s="146"/>
      <c r="T254" s="52"/>
      <c r="AT254" s="16" t="s">
        <v>219</v>
      </c>
      <c r="AU254" s="16" t="s">
        <v>81</v>
      </c>
    </row>
    <row r="255" spans="2:47" s="1" customFormat="1" ht="10.2">
      <c r="B255" s="31"/>
      <c r="D255" s="147" t="s">
        <v>221</v>
      </c>
      <c r="F255" s="148" t="s">
        <v>348</v>
      </c>
      <c r="I255" s="145"/>
      <c r="L255" s="31"/>
      <c r="M255" s="146"/>
      <c r="T255" s="52"/>
      <c r="AT255" s="16" t="s">
        <v>221</v>
      </c>
      <c r="AU255" s="16" t="s">
        <v>81</v>
      </c>
    </row>
    <row r="256" spans="2:65" s="1" customFormat="1" ht="33" customHeight="1">
      <c r="B256" s="31"/>
      <c r="C256" s="130" t="s">
        <v>469</v>
      </c>
      <c r="D256" s="130" t="s">
        <v>212</v>
      </c>
      <c r="E256" s="131" t="s">
        <v>349</v>
      </c>
      <c r="F256" s="132" t="s">
        <v>350</v>
      </c>
      <c r="G256" s="133" t="s">
        <v>332</v>
      </c>
      <c r="H256" s="134">
        <v>1.23</v>
      </c>
      <c r="I256" s="135"/>
      <c r="J256" s="136">
        <f>ROUND(I256*H256,2)</f>
        <v>0</v>
      </c>
      <c r="K256" s="132" t="s">
        <v>216</v>
      </c>
      <c r="L256" s="31"/>
      <c r="M256" s="137" t="s">
        <v>19</v>
      </c>
      <c r="N256" s="138" t="s">
        <v>43</v>
      </c>
      <c r="P256" s="139">
        <f>O256*H256</f>
        <v>0</v>
      </c>
      <c r="Q256" s="139">
        <v>0</v>
      </c>
      <c r="R256" s="139">
        <f>Q256*H256</f>
        <v>0</v>
      </c>
      <c r="S256" s="139">
        <v>0</v>
      </c>
      <c r="T256" s="140">
        <f>S256*H256</f>
        <v>0</v>
      </c>
      <c r="AR256" s="141" t="s">
        <v>217</v>
      </c>
      <c r="AT256" s="141" t="s">
        <v>212</v>
      </c>
      <c r="AU256" s="141" t="s">
        <v>81</v>
      </c>
      <c r="AY256" s="16" t="s">
        <v>210</v>
      </c>
      <c r="BE256" s="142">
        <f>IF(N256="základní",J256,0)</f>
        <v>0</v>
      </c>
      <c r="BF256" s="142">
        <f>IF(N256="snížená",J256,0)</f>
        <v>0</v>
      </c>
      <c r="BG256" s="142">
        <f>IF(N256="zákl. přenesená",J256,0)</f>
        <v>0</v>
      </c>
      <c r="BH256" s="142">
        <f>IF(N256="sníž. přenesená",J256,0)</f>
        <v>0</v>
      </c>
      <c r="BI256" s="142">
        <f>IF(N256="nulová",J256,0)</f>
        <v>0</v>
      </c>
      <c r="BJ256" s="16" t="s">
        <v>79</v>
      </c>
      <c r="BK256" s="142">
        <f>ROUND(I256*H256,2)</f>
        <v>0</v>
      </c>
      <c r="BL256" s="16" t="s">
        <v>217</v>
      </c>
      <c r="BM256" s="141" t="s">
        <v>2210</v>
      </c>
    </row>
    <row r="257" spans="2:47" s="1" customFormat="1" ht="28.8">
      <c r="B257" s="31"/>
      <c r="D257" s="143" t="s">
        <v>219</v>
      </c>
      <c r="F257" s="144" t="s">
        <v>352</v>
      </c>
      <c r="I257" s="145"/>
      <c r="L257" s="31"/>
      <c r="M257" s="146"/>
      <c r="T257" s="52"/>
      <c r="AT257" s="16" t="s">
        <v>219</v>
      </c>
      <c r="AU257" s="16" t="s">
        <v>81</v>
      </c>
    </row>
    <row r="258" spans="2:47" s="1" customFormat="1" ht="10.2">
      <c r="B258" s="31"/>
      <c r="D258" s="147" t="s">
        <v>221</v>
      </c>
      <c r="F258" s="148" t="s">
        <v>353</v>
      </c>
      <c r="I258" s="145"/>
      <c r="L258" s="31"/>
      <c r="M258" s="146"/>
      <c r="T258" s="52"/>
      <c r="AT258" s="16" t="s">
        <v>221</v>
      </c>
      <c r="AU258" s="16" t="s">
        <v>81</v>
      </c>
    </row>
    <row r="259" spans="2:65" s="1" customFormat="1" ht="33" customHeight="1">
      <c r="B259" s="31"/>
      <c r="C259" s="130" t="s">
        <v>477</v>
      </c>
      <c r="D259" s="130" t="s">
        <v>212</v>
      </c>
      <c r="E259" s="131" t="s">
        <v>355</v>
      </c>
      <c r="F259" s="132" t="s">
        <v>356</v>
      </c>
      <c r="G259" s="133" t="s">
        <v>332</v>
      </c>
      <c r="H259" s="134">
        <v>2.1</v>
      </c>
      <c r="I259" s="135"/>
      <c r="J259" s="136">
        <f>ROUND(I259*H259,2)</f>
        <v>0</v>
      </c>
      <c r="K259" s="132" t="s">
        <v>216</v>
      </c>
      <c r="L259" s="31"/>
      <c r="M259" s="137" t="s">
        <v>19</v>
      </c>
      <c r="N259" s="138" t="s">
        <v>43</v>
      </c>
      <c r="P259" s="139">
        <f>O259*H259</f>
        <v>0</v>
      </c>
      <c r="Q259" s="139">
        <v>0</v>
      </c>
      <c r="R259" s="139">
        <f>Q259*H259</f>
        <v>0</v>
      </c>
      <c r="S259" s="139">
        <v>0</v>
      </c>
      <c r="T259" s="140">
        <f>S259*H259</f>
        <v>0</v>
      </c>
      <c r="AR259" s="141" t="s">
        <v>217</v>
      </c>
      <c r="AT259" s="141" t="s">
        <v>212</v>
      </c>
      <c r="AU259" s="141" t="s">
        <v>81</v>
      </c>
      <c r="AY259" s="16" t="s">
        <v>210</v>
      </c>
      <c r="BE259" s="142">
        <f>IF(N259="základní",J259,0)</f>
        <v>0</v>
      </c>
      <c r="BF259" s="142">
        <f>IF(N259="snížená",J259,0)</f>
        <v>0</v>
      </c>
      <c r="BG259" s="142">
        <f>IF(N259="zákl. přenesená",J259,0)</f>
        <v>0</v>
      </c>
      <c r="BH259" s="142">
        <f>IF(N259="sníž. přenesená",J259,0)</f>
        <v>0</v>
      </c>
      <c r="BI259" s="142">
        <f>IF(N259="nulová",J259,0)</f>
        <v>0</v>
      </c>
      <c r="BJ259" s="16" t="s">
        <v>79</v>
      </c>
      <c r="BK259" s="142">
        <f>ROUND(I259*H259,2)</f>
        <v>0</v>
      </c>
      <c r="BL259" s="16" t="s">
        <v>217</v>
      </c>
      <c r="BM259" s="141" t="s">
        <v>2211</v>
      </c>
    </row>
    <row r="260" spans="2:47" s="1" customFormat="1" ht="28.8">
      <c r="B260" s="31"/>
      <c r="D260" s="143" t="s">
        <v>219</v>
      </c>
      <c r="F260" s="144" t="s">
        <v>358</v>
      </c>
      <c r="I260" s="145"/>
      <c r="L260" s="31"/>
      <c r="M260" s="146"/>
      <c r="T260" s="52"/>
      <c r="AT260" s="16" t="s">
        <v>219</v>
      </c>
      <c r="AU260" s="16" t="s">
        <v>81</v>
      </c>
    </row>
    <row r="261" spans="2:47" s="1" customFormat="1" ht="10.2">
      <c r="B261" s="31"/>
      <c r="D261" s="147" t="s">
        <v>221</v>
      </c>
      <c r="F261" s="148" t="s">
        <v>359</v>
      </c>
      <c r="I261" s="145"/>
      <c r="L261" s="31"/>
      <c r="M261" s="146"/>
      <c r="T261" s="52"/>
      <c r="AT261" s="16" t="s">
        <v>221</v>
      </c>
      <c r="AU261" s="16" t="s">
        <v>81</v>
      </c>
    </row>
    <row r="262" spans="2:65" s="1" customFormat="1" ht="33" customHeight="1">
      <c r="B262" s="31"/>
      <c r="C262" s="130" t="s">
        <v>484</v>
      </c>
      <c r="D262" s="130" t="s">
        <v>212</v>
      </c>
      <c r="E262" s="131" t="s">
        <v>361</v>
      </c>
      <c r="F262" s="132" t="s">
        <v>362</v>
      </c>
      <c r="G262" s="133" t="s">
        <v>332</v>
      </c>
      <c r="H262" s="134">
        <v>0.4</v>
      </c>
      <c r="I262" s="135"/>
      <c r="J262" s="136">
        <f>ROUND(I262*H262,2)</f>
        <v>0</v>
      </c>
      <c r="K262" s="132" t="s">
        <v>216</v>
      </c>
      <c r="L262" s="31"/>
      <c r="M262" s="137" t="s">
        <v>19</v>
      </c>
      <c r="N262" s="138" t="s">
        <v>43</v>
      </c>
      <c r="P262" s="139">
        <f>O262*H262</f>
        <v>0</v>
      </c>
      <c r="Q262" s="139">
        <v>0</v>
      </c>
      <c r="R262" s="139">
        <f>Q262*H262</f>
        <v>0</v>
      </c>
      <c r="S262" s="139">
        <v>0</v>
      </c>
      <c r="T262" s="140">
        <f>S262*H262</f>
        <v>0</v>
      </c>
      <c r="AR262" s="141" t="s">
        <v>217</v>
      </c>
      <c r="AT262" s="141" t="s">
        <v>212</v>
      </c>
      <c r="AU262" s="141" t="s">
        <v>81</v>
      </c>
      <c r="AY262" s="16" t="s">
        <v>210</v>
      </c>
      <c r="BE262" s="142">
        <f>IF(N262="základní",J262,0)</f>
        <v>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16" t="s">
        <v>79</v>
      </c>
      <c r="BK262" s="142">
        <f>ROUND(I262*H262,2)</f>
        <v>0</v>
      </c>
      <c r="BL262" s="16" t="s">
        <v>217</v>
      </c>
      <c r="BM262" s="141" t="s">
        <v>2212</v>
      </c>
    </row>
    <row r="263" spans="2:47" s="1" customFormat="1" ht="28.8">
      <c r="B263" s="31"/>
      <c r="D263" s="143" t="s">
        <v>219</v>
      </c>
      <c r="F263" s="144" t="s">
        <v>364</v>
      </c>
      <c r="I263" s="145"/>
      <c r="L263" s="31"/>
      <c r="M263" s="146"/>
      <c r="T263" s="52"/>
      <c r="AT263" s="16" t="s">
        <v>219</v>
      </c>
      <c r="AU263" s="16" t="s">
        <v>81</v>
      </c>
    </row>
    <row r="264" spans="2:47" s="1" customFormat="1" ht="10.2">
      <c r="B264" s="31"/>
      <c r="D264" s="147" t="s">
        <v>221</v>
      </c>
      <c r="F264" s="148" t="s">
        <v>365</v>
      </c>
      <c r="I264" s="145"/>
      <c r="L264" s="31"/>
      <c r="M264" s="146"/>
      <c r="T264" s="52"/>
      <c r="AT264" s="16" t="s">
        <v>221</v>
      </c>
      <c r="AU264" s="16" t="s">
        <v>81</v>
      </c>
    </row>
    <row r="265" spans="2:65" s="1" customFormat="1" ht="37.8" customHeight="1">
      <c r="B265" s="31"/>
      <c r="C265" s="130" t="s">
        <v>491</v>
      </c>
      <c r="D265" s="130" t="s">
        <v>212</v>
      </c>
      <c r="E265" s="131" t="s">
        <v>367</v>
      </c>
      <c r="F265" s="132" t="s">
        <v>368</v>
      </c>
      <c r="G265" s="133" t="s">
        <v>332</v>
      </c>
      <c r="H265" s="134">
        <v>0.5</v>
      </c>
      <c r="I265" s="135"/>
      <c r="J265" s="136">
        <f>ROUND(I265*H265,2)</f>
        <v>0</v>
      </c>
      <c r="K265" s="132" t="s">
        <v>216</v>
      </c>
      <c r="L265" s="31"/>
      <c r="M265" s="137" t="s">
        <v>19</v>
      </c>
      <c r="N265" s="138" t="s">
        <v>43</v>
      </c>
      <c r="P265" s="139">
        <f>O265*H265</f>
        <v>0</v>
      </c>
      <c r="Q265" s="139">
        <v>0</v>
      </c>
      <c r="R265" s="139">
        <f>Q265*H265</f>
        <v>0</v>
      </c>
      <c r="S265" s="139">
        <v>0</v>
      </c>
      <c r="T265" s="140">
        <f>S265*H265</f>
        <v>0</v>
      </c>
      <c r="AR265" s="141" t="s">
        <v>217</v>
      </c>
      <c r="AT265" s="141" t="s">
        <v>212</v>
      </c>
      <c r="AU265" s="141" t="s">
        <v>81</v>
      </c>
      <c r="AY265" s="16" t="s">
        <v>210</v>
      </c>
      <c r="BE265" s="142">
        <f>IF(N265="základní",J265,0)</f>
        <v>0</v>
      </c>
      <c r="BF265" s="142">
        <f>IF(N265="snížená",J265,0)</f>
        <v>0</v>
      </c>
      <c r="BG265" s="142">
        <f>IF(N265="zákl. přenesená",J265,0)</f>
        <v>0</v>
      </c>
      <c r="BH265" s="142">
        <f>IF(N265="sníž. přenesená",J265,0)</f>
        <v>0</v>
      </c>
      <c r="BI265" s="142">
        <f>IF(N265="nulová",J265,0)</f>
        <v>0</v>
      </c>
      <c r="BJ265" s="16" t="s">
        <v>79</v>
      </c>
      <c r="BK265" s="142">
        <f>ROUND(I265*H265,2)</f>
        <v>0</v>
      </c>
      <c r="BL265" s="16" t="s">
        <v>217</v>
      </c>
      <c r="BM265" s="141" t="s">
        <v>2213</v>
      </c>
    </row>
    <row r="266" spans="2:47" s="1" customFormat="1" ht="28.8">
      <c r="B266" s="31"/>
      <c r="D266" s="143" t="s">
        <v>219</v>
      </c>
      <c r="F266" s="144" t="s">
        <v>370</v>
      </c>
      <c r="I266" s="145"/>
      <c r="L266" s="31"/>
      <c r="M266" s="146"/>
      <c r="T266" s="52"/>
      <c r="AT266" s="16" t="s">
        <v>219</v>
      </c>
      <c r="AU266" s="16" t="s">
        <v>81</v>
      </c>
    </row>
    <row r="267" spans="2:47" s="1" customFormat="1" ht="10.2">
      <c r="B267" s="31"/>
      <c r="D267" s="147" t="s">
        <v>221</v>
      </c>
      <c r="F267" s="148" t="s">
        <v>371</v>
      </c>
      <c r="I267" s="145"/>
      <c r="L267" s="31"/>
      <c r="M267" s="146"/>
      <c r="T267" s="52"/>
      <c r="AT267" s="16" t="s">
        <v>221</v>
      </c>
      <c r="AU267" s="16" t="s">
        <v>81</v>
      </c>
    </row>
    <row r="268" spans="2:65" s="1" customFormat="1" ht="37.8" customHeight="1">
      <c r="B268" s="31"/>
      <c r="C268" s="130" t="s">
        <v>496</v>
      </c>
      <c r="D268" s="130" t="s">
        <v>212</v>
      </c>
      <c r="E268" s="131" t="s">
        <v>373</v>
      </c>
      <c r="F268" s="132" t="s">
        <v>374</v>
      </c>
      <c r="G268" s="133" t="s">
        <v>332</v>
      </c>
      <c r="H268" s="134">
        <v>36.4</v>
      </c>
      <c r="I268" s="135"/>
      <c r="J268" s="136">
        <f>ROUND(I268*H268,2)</f>
        <v>0</v>
      </c>
      <c r="K268" s="132" t="s">
        <v>216</v>
      </c>
      <c r="L268" s="31"/>
      <c r="M268" s="137" t="s">
        <v>19</v>
      </c>
      <c r="N268" s="138" t="s">
        <v>43</v>
      </c>
      <c r="P268" s="139">
        <f>O268*H268</f>
        <v>0</v>
      </c>
      <c r="Q268" s="139">
        <v>0</v>
      </c>
      <c r="R268" s="139">
        <f>Q268*H268</f>
        <v>0</v>
      </c>
      <c r="S268" s="139">
        <v>0</v>
      </c>
      <c r="T268" s="140">
        <f>S268*H268</f>
        <v>0</v>
      </c>
      <c r="AR268" s="141" t="s">
        <v>217</v>
      </c>
      <c r="AT268" s="141" t="s">
        <v>212</v>
      </c>
      <c r="AU268" s="141" t="s">
        <v>81</v>
      </c>
      <c r="AY268" s="16" t="s">
        <v>210</v>
      </c>
      <c r="BE268" s="142">
        <f>IF(N268="základní",J268,0)</f>
        <v>0</v>
      </c>
      <c r="BF268" s="142">
        <f>IF(N268="snížená",J268,0)</f>
        <v>0</v>
      </c>
      <c r="BG268" s="142">
        <f>IF(N268="zákl. přenesená",J268,0)</f>
        <v>0</v>
      </c>
      <c r="BH268" s="142">
        <f>IF(N268="sníž. přenesená",J268,0)</f>
        <v>0</v>
      </c>
      <c r="BI268" s="142">
        <f>IF(N268="nulová",J268,0)</f>
        <v>0</v>
      </c>
      <c r="BJ268" s="16" t="s">
        <v>79</v>
      </c>
      <c r="BK268" s="142">
        <f>ROUND(I268*H268,2)</f>
        <v>0</v>
      </c>
      <c r="BL268" s="16" t="s">
        <v>217</v>
      </c>
      <c r="BM268" s="141" t="s">
        <v>2214</v>
      </c>
    </row>
    <row r="269" spans="2:47" s="1" customFormat="1" ht="28.8">
      <c r="B269" s="31"/>
      <c r="D269" s="143" t="s">
        <v>219</v>
      </c>
      <c r="F269" s="144" t="s">
        <v>376</v>
      </c>
      <c r="I269" s="145"/>
      <c r="L269" s="31"/>
      <c r="M269" s="146"/>
      <c r="T269" s="52"/>
      <c r="AT269" s="16" t="s">
        <v>219</v>
      </c>
      <c r="AU269" s="16" t="s">
        <v>81</v>
      </c>
    </row>
    <row r="270" spans="2:47" s="1" customFormat="1" ht="10.2">
      <c r="B270" s="31"/>
      <c r="D270" s="147" t="s">
        <v>221</v>
      </c>
      <c r="F270" s="148" t="s">
        <v>377</v>
      </c>
      <c r="I270" s="145"/>
      <c r="L270" s="31"/>
      <c r="M270" s="146"/>
      <c r="T270" s="52"/>
      <c r="AT270" s="16" t="s">
        <v>221</v>
      </c>
      <c r="AU270" s="16" t="s">
        <v>81</v>
      </c>
    </row>
    <row r="271" spans="2:65" s="1" customFormat="1" ht="44.25" customHeight="1">
      <c r="B271" s="31"/>
      <c r="C271" s="130" t="s">
        <v>500</v>
      </c>
      <c r="D271" s="130" t="s">
        <v>212</v>
      </c>
      <c r="E271" s="131" t="s">
        <v>379</v>
      </c>
      <c r="F271" s="132" t="s">
        <v>380</v>
      </c>
      <c r="G271" s="133" t="s">
        <v>332</v>
      </c>
      <c r="H271" s="134">
        <v>3.75</v>
      </c>
      <c r="I271" s="135"/>
      <c r="J271" s="136">
        <f>ROUND(I271*H271,2)</f>
        <v>0</v>
      </c>
      <c r="K271" s="132" t="s">
        <v>216</v>
      </c>
      <c r="L271" s="31"/>
      <c r="M271" s="137" t="s">
        <v>19</v>
      </c>
      <c r="N271" s="138" t="s">
        <v>43</v>
      </c>
      <c r="P271" s="139">
        <f>O271*H271</f>
        <v>0</v>
      </c>
      <c r="Q271" s="139">
        <v>0</v>
      </c>
      <c r="R271" s="139">
        <f>Q271*H271</f>
        <v>0</v>
      </c>
      <c r="S271" s="139">
        <v>0</v>
      </c>
      <c r="T271" s="140">
        <f>S271*H271</f>
        <v>0</v>
      </c>
      <c r="AR271" s="141" t="s">
        <v>217</v>
      </c>
      <c r="AT271" s="141" t="s">
        <v>212</v>
      </c>
      <c r="AU271" s="141" t="s">
        <v>81</v>
      </c>
      <c r="AY271" s="16" t="s">
        <v>210</v>
      </c>
      <c r="BE271" s="142">
        <f>IF(N271="základní",J271,0)</f>
        <v>0</v>
      </c>
      <c r="BF271" s="142">
        <f>IF(N271="snížená",J271,0)</f>
        <v>0</v>
      </c>
      <c r="BG271" s="142">
        <f>IF(N271="zákl. přenesená",J271,0)</f>
        <v>0</v>
      </c>
      <c r="BH271" s="142">
        <f>IF(N271="sníž. přenesená",J271,0)</f>
        <v>0</v>
      </c>
      <c r="BI271" s="142">
        <f>IF(N271="nulová",J271,0)</f>
        <v>0</v>
      </c>
      <c r="BJ271" s="16" t="s">
        <v>79</v>
      </c>
      <c r="BK271" s="142">
        <f>ROUND(I271*H271,2)</f>
        <v>0</v>
      </c>
      <c r="BL271" s="16" t="s">
        <v>217</v>
      </c>
      <c r="BM271" s="141" t="s">
        <v>2215</v>
      </c>
    </row>
    <row r="272" spans="2:47" s="1" customFormat="1" ht="28.8">
      <c r="B272" s="31"/>
      <c r="D272" s="143" t="s">
        <v>219</v>
      </c>
      <c r="F272" s="144" t="s">
        <v>380</v>
      </c>
      <c r="I272" s="145"/>
      <c r="L272" s="31"/>
      <c r="M272" s="146"/>
      <c r="T272" s="52"/>
      <c r="AT272" s="16" t="s">
        <v>219</v>
      </c>
      <c r="AU272" s="16" t="s">
        <v>81</v>
      </c>
    </row>
    <row r="273" spans="2:47" s="1" customFormat="1" ht="10.2">
      <c r="B273" s="31"/>
      <c r="D273" s="147" t="s">
        <v>221</v>
      </c>
      <c r="F273" s="148" t="s">
        <v>382</v>
      </c>
      <c r="I273" s="145"/>
      <c r="L273" s="31"/>
      <c r="M273" s="146"/>
      <c r="T273" s="52"/>
      <c r="AT273" s="16" t="s">
        <v>221</v>
      </c>
      <c r="AU273" s="16" t="s">
        <v>81</v>
      </c>
    </row>
    <row r="274" spans="2:63" s="11" customFormat="1" ht="22.8" customHeight="1">
      <c r="B274" s="118"/>
      <c r="D274" s="119" t="s">
        <v>71</v>
      </c>
      <c r="E274" s="128" t="s">
        <v>383</v>
      </c>
      <c r="F274" s="128" t="s">
        <v>384</v>
      </c>
      <c r="I274" s="121"/>
      <c r="J274" s="129">
        <f>BK274</f>
        <v>0</v>
      </c>
      <c r="L274" s="118"/>
      <c r="M274" s="123"/>
      <c r="P274" s="124">
        <f>SUM(P275:P277)</f>
        <v>0</v>
      </c>
      <c r="R274" s="124">
        <f>SUM(R275:R277)</f>
        <v>0</v>
      </c>
      <c r="T274" s="125">
        <f>SUM(T275:T277)</f>
        <v>0</v>
      </c>
      <c r="AR274" s="119" t="s">
        <v>79</v>
      </c>
      <c r="AT274" s="126" t="s">
        <v>71</v>
      </c>
      <c r="AU274" s="126" t="s">
        <v>79</v>
      </c>
      <c r="AY274" s="119" t="s">
        <v>210</v>
      </c>
      <c r="BK274" s="127">
        <f>SUM(BK275:BK277)</f>
        <v>0</v>
      </c>
    </row>
    <row r="275" spans="2:65" s="1" customFormat="1" ht="16.5" customHeight="1">
      <c r="B275" s="31"/>
      <c r="C275" s="130" t="s">
        <v>504</v>
      </c>
      <c r="D275" s="130" t="s">
        <v>212</v>
      </c>
      <c r="E275" s="131" t="s">
        <v>386</v>
      </c>
      <c r="F275" s="132" t="s">
        <v>387</v>
      </c>
      <c r="G275" s="133" t="s">
        <v>332</v>
      </c>
      <c r="H275" s="134">
        <v>47.505</v>
      </c>
      <c r="I275" s="135"/>
      <c r="J275" s="136">
        <f>ROUND(I275*H275,2)</f>
        <v>0</v>
      </c>
      <c r="K275" s="132" t="s">
        <v>216</v>
      </c>
      <c r="L275" s="31"/>
      <c r="M275" s="137" t="s">
        <v>19</v>
      </c>
      <c r="N275" s="138" t="s">
        <v>43</v>
      </c>
      <c r="P275" s="139">
        <f>O275*H275</f>
        <v>0</v>
      </c>
      <c r="Q275" s="139">
        <v>0</v>
      </c>
      <c r="R275" s="139">
        <f>Q275*H275</f>
        <v>0</v>
      </c>
      <c r="S275" s="139">
        <v>0</v>
      </c>
      <c r="T275" s="140">
        <f>S275*H275</f>
        <v>0</v>
      </c>
      <c r="AR275" s="141" t="s">
        <v>217</v>
      </c>
      <c r="AT275" s="141" t="s">
        <v>212</v>
      </c>
      <c r="AU275" s="141" t="s">
        <v>81</v>
      </c>
      <c r="AY275" s="16" t="s">
        <v>210</v>
      </c>
      <c r="BE275" s="142">
        <f>IF(N275="základní",J275,0)</f>
        <v>0</v>
      </c>
      <c r="BF275" s="142">
        <f>IF(N275="snížená",J275,0)</f>
        <v>0</v>
      </c>
      <c r="BG275" s="142">
        <f>IF(N275="zákl. přenesená",J275,0)</f>
        <v>0</v>
      </c>
      <c r="BH275" s="142">
        <f>IF(N275="sníž. přenesená",J275,0)</f>
        <v>0</v>
      </c>
      <c r="BI275" s="142">
        <f>IF(N275="nulová",J275,0)</f>
        <v>0</v>
      </c>
      <c r="BJ275" s="16" t="s">
        <v>79</v>
      </c>
      <c r="BK275" s="142">
        <f>ROUND(I275*H275,2)</f>
        <v>0</v>
      </c>
      <c r="BL275" s="16" t="s">
        <v>217</v>
      </c>
      <c r="BM275" s="141" t="s">
        <v>2216</v>
      </c>
    </row>
    <row r="276" spans="2:47" s="1" customFormat="1" ht="38.4">
      <c r="B276" s="31"/>
      <c r="D276" s="143" t="s">
        <v>219</v>
      </c>
      <c r="F276" s="144" t="s">
        <v>389</v>
      </c>
      <c r="I276" s="145"/>
      <c r="L276" s="31"/>
      <c r="M276" s="146"/>
      <c r="T276" s="52"/>
      <c r="AT276" s="16" t="s">
        <v>219</v>
      </c>
      <c r="AU276" s="16" t="s">
        <v>81</v>
      </c>
    </row>
    <row r="277" spans="2:47" s="1" customFormat="1" ht="10.2">
      <c r="B277" s="31"/>
      <c r="D277" s="147" t="s">
        <v>221</v>
      </c>
      <c r="F277" s="148" t="s">
        <v>390</v>
      </c>
      <c r="I277" s="145"/>
      <c r="L277" s="31"/>
      <c r="M277" s="146"/>
      <c r="T277" s="52"/>
      <c r="AT277" s="16" t="s">
        <v>221</v>
      </c>
      <c r="AU277" s="16" t="s">
        <v>81</v>
      </c>
    </row>
    <row r="278" spans="2:63" s="11" customFormat="1" ht="25.95" customHeight="1">
      <c r="B278" s="118"/>
      <c r="D278" s="119" t="s">
        <v>71</v>
      </c>
      <c r="E278" s="120" t="s">
        <v>391</v>
      </c>
      <c r="F278" s="120" t="s">
        <v>392</v>
      </c>
      <c r="I278" s="121"/>
      <c r="J278" s="122">
        <f>BK278</f>
        <v>0</v>
      </c>
      <c r="L278" s="118"/>
      <c r="M278" s="123"/>
      <c r="P278" s="124">
        <f>P279+P299+P329+P382+P386+P410+P506+P589+P637+P644+P719+P772+P790+P838+P867+P890+P906+P918</f>
        <v>0</v>
      </c>
      <c r="R278" s="124">
        <f>R279+R299+R329+R382+R386+R410+R506+R589+R637+R644+R719+R772+R790+R838+R867+R890+R906+R918</f>
        <v>19.257131859999998</v>
      </c>
      <c r="T278" s="125">
        <f>T279+T299+T329+T382+T386+T410+T506+T589+T637+T644+T719+T772+T790+T838+T867+T890+T906+T918</f>
        <v>9.38333716</v>
      </c>
      <c r="AR278" s="119" t="s">
        <v>81</v>
      </c>
      <c r="AT278" s="126" t="s">
        <v>71</v>
      </c>
      <c r="AU278" s="126" t="s">
        <v>72</v>
      </c>
      <c r="AY278" s="119" t="s">
        <v>210</v>
      </c>
      <c r="BK278" s="127">
        <f>BK279+BK299+BK329+BK382+BK386+BK410+BK506+BK589+BK637+BK644+BK719+BK772+BK790+BK838+BK867+BK890+BK906+BK918</f>
        <v>0</v>
      </c>
    </row>
    <row r="279" spans="2:63" s="11" customFormat="1" ht="22.8" customHeight="1">
      <c r="B279" s="118"/>
      <c r="D279" s="119" t="s">
        <v>71</v>
      </c>
      <c r="E279" s="128" t="s">
        <v>393</v>
      </c>
      <c r="F279" s="128" t="s">
        <v>394</v>
      </c>
      <c r="I279" s="121"/>
      <c r="J279" s="129">
        <f>BK279</f>
        <v>0</v>
      </c>
      <c r="L279" s="118"/>
      <c r="M279" s="123"/>
      <c r="P279" s="124">
        <f>SUM(P280:P298)</f>
        <v>0</v>
      </c>
      <c r="R279" s="124">
        <f>SUM(R280:R298)</f>
        <v>0.6850852000000001</v>
      </c>
      <c r="T279" s="125">
        <f>SUM(T280:T298)</f>
        <v>0.3984</v>
      </c>
      <c r="AR279" s="119" t="s">
        <v>81</v>
      </c>
      <c r="AT279" s="126" t="s">
        <v>71</v>
      </c>
      <c r="AU279" s="126" t="s">
        <v>79</v>
      </c>
      <c r="AY279" s="119" t="s">
        <v>210</v>
      </c>
      <c r="BK279" s="127">
        <f>SUM(BK280:BK298)</f>
        <v>0</v>
      </c>
    </row>
    <row r="280" spans="2:65" s="1" customFormat="1" ht="24.15" customHeight="1">
      <c r="B280" s="31"/>
      <c r="C280" s="130" t="s">
        <v>510</v>
      </c>
      <c r="D280" s="130" t="s">
        <v>212</v>
      </c>
      <c r="E280" s="131" t="s">
        <v>396</v>
      </c>
      <c r="F280" s="132" t="s">
        <v>397</v>
      </c>
      <c r="G280" s="133" t="s">
        <v>229</v>
      </c>
      <c r="H280" s="134">
        <v>99.6</v>
      </c>
      <c r="I280" s="135"/>
      <c r="J280" s="136">
        <f>ROUND(I280*H280,2)</f>
        <v>0</v>
      </c>
      <c r="K280" s="132" t="s">
        <v>216</v>
      </c>
      <c r="L280" s="31"/>
      <c r="M280" s="137" t="s">
        <v>19</v>
      </c>
      <c r="N280" s="138" t="s">
        <v>43</v>
      </c>
      <c r="P280" s="139">
        <f>O280*H280</f>
        <v>0</v>
      </c>
      <c r="Q280" s="139">
        <v>0</v>
      </c>
      <c r="R280" s="139">
        <f>Q280*H280</f>
        <v>0</v>
      </c>
      <c r="S280" s="139">
        <v>0</v>
      </c>
      <c r="T280" s="140">
        <f>S280*H280</f>
        <v>0</v>
      </c>
      <c r="AR280" s="141" t="s">
        <v>311</v>
      </c>
      <c r="AT280" s="141" t="s">
        <v>212</v>
      </c>
      <c r="AU280" s="141" t="s">
        <v>81</v>
      </c>
      <c r="AY280" s="16" t="s">
        <v>210</v>
      </c>
      <c r="BE280" s="142">
        <f>IF(N280="základní",J280,0)</f>
        <v>0</v>
      </c>
      <c r="BF280" s="142">
        <f>IF(N280="snížená",J280,0)</f>
        <v>0</v>
      </c>
      <c r="BG280" s="142">
        <f>IF(N280="zákl. přenesená",J280,0)</f>
        <v>0</v>
      </c>
      <c r="BH280" s="142">
        <f>IF(N280="sníž. přenesená",J280,0)</f>
        <v>0</v>
      </c>
      <c r="BI280" s="142">
        <f>IF(N280="nulová",J280,0)</f>
        <v>0</v>
      </c>
      <c r="BJ280" s="16" t="s">
        <v>79</v>
      </c>
      <c r="BK280" s="142">
        <f>ROUND(I280*H280,2)</f>
        <v>0</v>
      </c>
      <c r="BL280" s="16" t="s">
        <v>311</v>
      </c>
      <c r="BM280" s="141" t="s">
        <v>2217</v>
      </c>
    </row>
    <row r="281" spans="2:47" s="1" customFormat="1" ht="19.2">
      <c r="B281" s="31"/>
      <c r="D281" s="143" t="s">
        <v>219</v>
      </c>
      <c r="F281" s="144" t="s">
        <v>399</v>
      </c>
      <c r="I281" s="145"/>
      <c r="L281" s="31"/>
      <c r="M281" s="146"/>
      <c r="T281" s="52"/>
      <c r="AT281" s="16" t="s">
        <v>219</v>
      </c>
      <c r="AU281" s="16" t="s">
        <v>81</v>
      </c>
    </row>
    <row r="282" spans="2:47" s="1" customFormat="1" ht="10.2">
      <c r="B282" s="31"/>
      <c r="D282" s="147" t="s">
        <v>221</v>
      </c>
      <c r="F282" s="148" t="s">
        <v>400</v>
      </c>
      <c r="I282" s="145"/>
      <c r="L282" s="31"/>
      <c r="M282" s="146"/>
      <c r="T282" s="52"/>
      <c r="AT282" s="16" t="s">
        <v>221</v>
      </c>
      <c r="AU282" s="16" t="s">
        <v>81</v>
      </c>
    </row>
    <row r="283" spans="2:51" s="12" customFormat="1" ht="10.2">
      <c r="B283" s="149"/>
      <c r="D283" s="143" t="s">
        <v>223</v>
      </c>
      <c r="E283" s="150" t="s">
        <v>19</v>
      </c>
      <c r="F283" s="151" t="s">
        <v>2218</v>
      </c>
      <c r="H283" s="152">
        <v>99.6</v>
      </c>
      <c r="I283" s="153"/>
      <c r="L283" s="149"/>
      <c r="M283" s="154"/>
      <c r="T283" s="155"/>
      <c r="AT283" s="150" t="s">
        <v>223</v>
      </c>
      <c r="AU283" s="150" t="s">
        <v>81</v>
      </c>
      <c r="AV283" s="12" t="s">
        <v>81</v>
      </c>
      <c r="AW283" s="12" t="s">
        <v>33</v>
      </c>
      <c r="AX283" s="12" t="s">
        <v>79</v>
      </c>
      <c r="AY283" s="150" t="s">
        <v>210</v>
      </c>
    </row>
    <row r="284" spans="2:65" s="1" customFormat="1" ht="16.5" customHeight="1">
      <c r="B284" s="31"/>
      <c r="C284" s="156" t="s">
        <v>516</v>
      </c>
      <c r="D284" s="156" t="s">
        <v>240</v>
      </c>
      <c r="E284" s="157" t="s">
        <v>403</v>
      </c>
      <c r="F284" s="158" t="s">
        <v>404</v>
      </c>
      <c r="G284" s="159" t="s">
        <v>332</v>
      </c>
      <c r="H284" s="160">
        <v>0.03</v>
      </c>
      <c r="I284" s="161"/>
      <c r="J284" s="162">
        <f>ROUND(I284*H284,2)</f>
        <v>0</v>
      </c>
      <c r="K284" s="158" t="s">
        <v>216</v>
      </c>
      <c r="L284" s="163"/>
      <c r="M284" s="164" t="s">
        <v>19</v>
      </c>
      <c r="N284" s="165" t="s">
        <v>43</v>
      </c>
      <c r="P284" s="139">
        <f>O284*H284</f>
        <v>0</v>
      </c>
      <c r="Q284" s="139">
        <v>1</v>
      </c>
      <c r="R284" s="139">
        <f>Q284*H284</f>
        <v>0.03</v>
      </c>
      <c r="S284" s="139">
        <v>0</v>
      </c>
      <c r="T284" s="140">
        <f>S284*H284</f>
        <v>0</v>
      </c>
      <c r="AR284" s="141" t="s">
        <v>405</v>
      </c>
      <c r="AT284" s="141" t="s">
        <v>240</v>
      </c>
      <c r="AU284" s="141" t="s">
        <v>81</v>
      </c>
      <c r="AY284" s="16" t="s">
        <v>210</v>
      </c>
      <c r="BE284" s="142">
        <f>IF(N284="základní",J284,0)</f>
        <v>0</v>
      </c>
      <c r="BF284" s="142">
        <f>IF(N284="snížená",J284,0)</f>
        <v>0</v>
      </c>
      <c r="BG284" s="142">
        <f>IF(N284="zákl. přenesená",J284,0)</f>
        <v>0</v>
      </c>
      <c r="BH284" s="142">
        <f>IF(N284="sníž. přenesená",J284,0)</f>
        <v>0</v>
      </c>
      <c r="BI284" s="142">
        <f>IF(N284="nulová",J284,0)</f>
        <v>0</v>
      </c>
      <c r="BJ284" s="16" t="s">
        <v>79</v>
      </c>
      <c r="BK284" s="142">
        <f>ROUND(I284*H284,2)</f>
        <v>0</v>
      </c>
      <c r="BL284" s="16" t="s">
        <v>311</v>
      </c>
      <c r="BM284" s="141" t="s">
        <v>2219</v>
      </c>
    </row>
    <row r="285" spans="2:47" s="1" customFormat="1" ht="10.2">
      <c r="B285" s="31"/>
      <c r="D285" s="143" t="s">
        <v>219</v>
      </c>
      <c r="F285" s="144" t="s">
        <v>404</v>
      </c>
      <c r="I285" s="145"/>
      <c r="L285" s="31"/>
      <c r="M285" s="146"/>
      <c r="T285" s="52"/>
      <c r="AT285" s="16" t="s">
        <v>219</v>
      </c>
      <c r="AU285" s="16" t="s">
        <v>81</v>
      </c>
    </row>
    <row r="286" spans="2:51" s="12" customFormat="1" ht="10.2">
      <c r="B286" s="149"/>
      <c r="D286" s="143" t="s">
        <v>223</v>
      </c>
      <c r="F286" s="151" t="s">
        <v>2220</v>
      </c>
      <c r="H286" s="152">
        <v>0.03</v>
      </c>
      <c r="I286" s="153"/>
      <c r="L286" s="149"/>
      <c r="M286" s="154"/>
      <c r="T286" s="155"/>
      <c r="AT286" s="150" t="s">
        <v>223</v>
      </c>
      <c r="AU286" s="150" t="s">
        <v>81</v>
      </c>
      <c r="AV286" s="12" t="s">
        <v>81</v>
      </c>
      <c r="AW286" s="12" t="s">
        <v>4</v>
      </c>
      <c r="AX286" s="12" t="s">
        <v>79</v>
      </c>
      <c r="AY286" s="150" t="s">
        <v>210</v>
      </c>
    </row>
    <row r="287" spans="2:65" s="1" customFormat="1" ht="16.5" customHeight="1">
      <c r="B287" s="31"/>
      <c r="C287" s="130" t="s">
        <v>521</v>
      </c>
      <c r="D287" s="130" t="s">
        <v>212</v>
      </c>
      <c r="E287" s="131" t="s">
        <v>409</v>
      </c>
      <c r="F287" s="132" t="s">
        <v>410</v>
      </c>
      <c r="G287" s="133" t="s">
        <v>229</v>
      </c>
      <c r="H287" s="134">
        <v>99.6</v>
      </c>
      <c r="I287" s="135"/>
      <c r="J287" s="136">
        <f>ROUND(I287*H287,2)</f>
        <v>0</v>
      </c>
      <c r="K287" s="132" t="s">
        <v>216</v>
      </c>
      <c r="L287" s="31"/>
      <c r="M287" s="137" t="s">
        <v>19</v>
      </c>
      <c r="N287" s="138" t="s">
        <v>43</v>
      </c>
      <c r="P287" s="139">
        <f>O287*H287</f>
        <v>0</v>
      </c>
      <c r="Q287" s="139">
        <v>0</v>
      </c>
      <c r="R287" s="139">
        <f>Q287*H287</f>
        <v>0</v>
      </c>
      <c r="S287" s="139">
        <v>0.004</v>
      </c>
      <c r="T287" s="140">
        <f>S287*H287</f>
        <v>0.3984</v>
      </c>
      <c r="AR287" s="141" t="s">
        <v>311</v>
      </c>
      <c r="AT287" s="141" t="s">
        <v>212</v>
      </c>
      <c r="AU287" s="141" t="s">
        <v>81</v>
      </c>
      <c r="AY287" s="16" t="s">
        <v>210</v>
      </c>
      <c r="BE287" s="142">
        <f>IF(N287="základní",J287,0)</f>
        <v>0</v>
      </c>
      <c r="BF287" s="142">
        <f>IF(N287="snížená",J287,0)</f>
        <v>0</v>
      </c>
      <c r="BG287" s="142">
        <f>IF(N287="zákl. přenesená",J287,0)</f>
        <v>0</v>
      </c>
      <c r="BH287" s="142">
        <f>IF(N287="sníž. přenesená",J287,0)</f>
        <v>0</v>
      </c>
      <c r="BI287" s="142">
        <f>IF(N287="nulová",J287,0)</f>
        <v>0</v>
      </c>
      <c r="BJ287" s="16" t="s">
        <v>79</v>
      </c>
      <c r="BK287" s="142">
        <f>ROUND(I287*H287,2)</f>
        <v>0</v>
      </c>
      <c r="BL287" s="16" t="s">
        <v>311</v>
      </c>
      <c r="BM287" s="141" t="s">
        <v>2221</v>
      </c>
    </row>
    <row r="288" spans="2:47" s="1" customFormat="1" ht="10.2">
      <c r="B288" s="31"/>
      <c r="D288" s="143" t="s">
        <v>219</v>
      </c>
      <c r="F288" s="144" t="s">
        <v>412</v>
      </c>
      <c r="I288" s="145"/>
      <c r="L288" s="31"/>
      <c r="M288" s="146"/>
      <c r="T288" s="52"/>
      <c r="AT288" s="16" t="s">
        <v>219</v>
      </c>
      <c r="AU288" s="16" t="s">
        <v>81</v>
      </c>
    </row>
    <row r="289" spans="2:47" s="1" customFormat="1" ht="10.2">
      <c r="B289" s="31"/>
      <c r="D289" s="147" t="s">
        <v>221</v>
      </c>
      <c r="F289" s="148" t="s">
        <v>413</v>
      </c>
      <c r="I289" s="145"/>
      <c r="L289" s="31"/>
      <c r="M289" s="146"/>
      <c r="T289" s="52"/>
      <c r="AT289" s="16" t="s">
        <v>221</v>
      </c>
      <c r="AU289" s="16" t="s">
        <v>81</v>
      </c>
    </row>
    <row r="290" spans="2:65" s="1" customFormat="1" ht="24.15" customHeight="1">
      <c r="B290" s="31"/>
      <c r="C290" s="130" t="s">
        <v>529</v>
      </c>
      <c r="D290" s="130" t="s">
        <v>212</v>
      </c>
      <c r="E290" s="131" t="s">
        <v>415</v>
      </c>
      <c r="F290" s="132" t="s">
        <v>416</v>
      </c>
      <c r="G290" s="133" t="s">
        <v>229</v>
      </c>
      <c r="H290" s="134">
        <v>99.6</v>
      </c>
      <c r="I290" s="135"/>
      <c r="J290" s="136">
        <f>ROUND(I290*H290,2)</f>
        <v>0</v>
      </c>
      <c r="K290" s="132" t="s">
        <v>216</v>
      </c>
      <c r="L290" s="31"/>
      <c r="M290" s="137" t="s">
        <v>19</v>
      </c>
      <c r="N290" s="138" t="s">
        <v>43</v>
      </c>
      <c r="P290" s="139">
        <f>O290*H290</f>
        <v>0</v>
      </c>
      <c r="Q290" s="139">
        <v>0.0004</v>
      </c>
      <c r="R290" s="139">
        <f>Q290*H290</f>
        <v>0.03984</v>
      </c>
      <c r="S290" s="139">
        <v>0</v>
      </c>
      <c r="T290" s="140">
        <f>S290*H290</f>
        <v>0</v>
      </c>
      <c r="AR290" s="141" t="s">
        <v>311</v>
      </c>
      <c r="AT290" s="141" t="s">
        <v>212</v>
      </c>
      <c r="AU290" s="141" t="s">
        <v>81</v>
      </c>
      <c r="AY290" s="16" t="s">
        <v>210</v>
      </c>
      <c r="BE290" s="142">
        <f>IF(N290="základní",J290,0)</f>
        <v>0</v>
      </c>
      <c r="BF290" s="142">
        <f>IF(N290="snížená",J290,0)</f>
        <v>0</v>
      </c>
      <c r="BG290" s="142">
        <f>IF(N290="zákl. přenesená",J290,0)</f>
        <v>0</v>
      </c>
      <c r="BH290" s="142">
        <f>IF(N290="sníž. přenesená",J290,0)</f>
        <v>0</v>
      </c>
      <c r="BI290" s="142">
        <f>IF(N290="nulová",J290,0)</f>
        <v>0</v>
      </c>
      <c r="BJ290" s="16" t="s">
        <v>79</v>
      </c>
      <c r="BK290" s="142">
        <f>ROUND(I290*H290,2)</f>
        <v>0</v>
      </c>
      <c r="BL290" s="16" t="s">
        <v>311</v>
      </c>
      <c r="BM290" s="141" t="s">
        <v>2222</v>
      </c>
    </row>
    <row r="291" spans="2:47" s="1" customFormat="1" ht="19.2">
      <c r="B291" s="31"/>
      <c r="D291" s="143" t="s">
        <v>219</v>
      </c>
      <c r="F291" s="144" t="s">
        <v>418</v>
      </c>
      <c r="I291" s="145"/>
      <c r="L291" s="31"/>
      <c r="M291" s="146"/>
      <c r="T291" s="52"/>
      <c r="AT291" s="16" t="s">
        <v>219</v>
      </c>
      <c r="AU291" s="16" t="s">
        <v>81</v>
      </c>
    </row>
    <row r="292" spans="2:47" s="1" customFormat="1" ht="10.2">
      <c r="B292" s="31"/>
      <c r="D292" s="147" t="s">
        <v>221</v>
      </c>
      <c r="F292" s="148" t="s">
        <v>419</v>
      </c>
      <c r="I292" s="145"/>
      <c r="L292" s="31"/>
      <c r="M292" s="146"/>
      <c r="T292" s="52"/>
      <c r="AT292" s="16" t="s">
        <v>221</v>
      </c>
      <c r="AU292" s="16" t="s">
        <v>81</v>
      </c>
    </row>
    <row r="293" spans="2:65" s="1" customFormat="1" ht="49.05" customHeight="1">
      <c r="B293" s="31"/>
      <c r="C293" s="156" t="s">
        <v>536</v>
      </c>
      <c r="D293" s="156" t="s">
        <v>240</v>
      </c>
      <c r="E293" s="157" t="s">
        <v>420</v>
      </c>
      <c r="F293" s="158" t="s">
        <v>421</v>
      </c>
      <c r="G293" s="159" t="s">
        <v>229</v>
      </c>
      <c r="H293" s="160">
        <v>116.084</v>
      </c>
      <c r="I293" s="161"/>
      <c r="J293" s="162">
        <f>ROUND(I293*H293,2)</f>
        <v>0</v>
      </c>
      <c r="K293" s="158" t="s">
        <v>216</v>
      </c>
      <c r="L293" s="163"/>
      <c r="M293" s="164" t="s">
        <v>19</v>
      </c>
      <c r="N293" s="165" t="s">
        <v>43</v>
      </c>
      <c r="P293" s="139">
        <f>O293*H293</f>
        <v>0</v>
      </c>
      <c r="Q293" s="139">
        <v>0.0053</v>
      </c>
      <c r="R293" s="139">
        <f>Q293*H293</f>
        <v>0.6152452</v>
      </c>
      <c r="S293" s="139">
        <v>0</v>
      </c>
      <c r="T293" s="140">
        <f>S293*H293</f>
        <v>0</v>
      </c>
      <c r="AR293" s="141" t="s">
        <v>405</v>
      </c>
      <c r="AT293" s="141" t="s">
        <v>240</v>
      </c>
      <c r="AU293" s="141" t="s">
        <v>81</v>
      </c>
      <c r="AY293" s="16" t="s">
        <v>210</v>
      </c>
      <c r="BE293" s="142">
        <f>IF(N293="základní",J293,0)</f>
        <v>0</v>
      </c>
      <c r="BF293" s="142">
        <f>IF(N293="snížená",J293,0)</f>
        <v>0</v>
      </c>
      <c r="BG293" s="142">
        <f>IF(N293="zákl. přenesená",J293,0)</f>
        <v>0</v>
      </c>
      <c r="BH293" s="142">
        <f>IF(N293="sníž. přenesená",J293,0)</f>
        <v>0</v>
      </c>
      <c r="BI293" s="142">
        <f>IF(N293="nulová",J293,0)</f>
        <v>0</v>
      </c>
      <c r="BJ293" s="16" t="s">
        <v>79</v>
      </c>
      <c r="BK293" s="142">
        <f>ROUND(I293*H293,2)</f>
        <v>0</v>
      </c>
      <c r="BL293" s="16" t="s">
        <v>311</v>
      </c>
      <c r="BM293" s="141" t="s">
        <v>2223</v>
      </c>
    </row>
    <row r="294" spans="2:47" s="1" customFormat="1" ht="28.8">
      <c r="B294" s="31"/>
      <c r="D294" s="143" t="s">
        <v>219</v>
      </c>
      <c r="F294" s="144" t="s">
        <v>421</v>
      </c>
      <c r="I294" s="145"/>
      <c r="L294" s="31"/>
      <c r="M294" s="146"/>
      <c r="T294" s="52"/>
      <c r="AT294" s="16" t="s">
        <v>219</v>
      </c>
      <c r="AU294" s="16" t="s">
        <v>81</v>
      </c>
    </row>
    <row r="295" spans="2:51" s="12" customFormat="1" ht="10.2">
      <c r="B295" s="149"/>
      <c r="D295" s="143" t="s">
        <v>223</v>
      </c>
      <c r="F295" s="151" t="s">
        <v>2224</v>
      </c>
      <c r="H295" s="152">
        <v>116.084</v>
      </c>
      <c r="I295" s="153"/>
      <c r="L295" s="149"/>
      <c r="M295" s="154"/>
      <c r="T295" s="155"/>
      <c r="AT295" s="150" t="s">
        <v>223</v>
      </c>
      <c r="AU295" s="150" t="s">
        <v>81</v>
      </c>
      <c r="AV295" s="12" t="s">
        <v>81</v>
      </c>
      <c r="AW295" s="12" t="s">
        <v>4</v>
      </c>
      <c r="AX295" s="12" t="s">
        <v>79</v>
      </c>
      <c r="AY295" s="150" t="s">
        <v>210</v>
      </c>
    </row>
    <row r="296" spans="2:65" s="1" customFormat="1" ht="24.15" customHeight="1">
      <c r="B296" s="31"/>
      <c r="C296" s="130" t="s">
        <v>541</v>
      </c>
      <c r="D296" s="130" t="s">
        <v>212</v>
      </c>
      <c r="E296" s="131" t="s">
        <v>425</v>
      </c>
      <c r="F296" s="132" t="s">
        <v>426</v>
      </c>
      <c r="G296" s="133" t="s">
        <v>332</v>
      </c>
      <c r="H296" s="134">
        <v>0.685</v>
      </c>
      <c r="I296" s="135"/>
      <c r="J296" s="136">
        <f>ROUND(I296*H296,2)</f>
        <v>0</v>
      </c>
      <c r="K296" s="132" t="s">
        <v>216</v>
      </c>
      <c r="L296" s="31"/>
      <c r="M296" s="137" t="s">
        <v>19</v>
      </c>
      <c r="N296" s="138" t="s">
        <v>43</v>
      </c>
      <c r="P296" s="139">
        <f>O296*H296</f>
        <v>0</v>
      </c>
      <c r="Q296" s="139">
        <v>0</v>
      </c>
      <c r="R296" s="139">
        <f>Q296*H296</f>
        <v>0</v>
      </c>
      <c r="S296" s="139">
        <v>0</v>
      </c>
      <c r="T296" s="140">
        <f>S296*H296</f>
        <v>0</v>
      </c>
      <c r="AR296" s="141" t="s">
        <v>311</v>
      </c>
      <c r="AT296" s="141" t="s">
        <v>212</v>
      </c>
      <c r="AU296" s="141" t="s">
        <v>81</v>
      </c>
      <c r="AY296" s="16" t="s">
        <v>210</v>
      </c>
      <c r="BE296" s="142">
        <f>IF(N296="základní",J296,0)</f>
        <v>0</v>
      </c>
      <c r="BF296" s="142">
        <f>IF(N296="snížená",J296,0)</f>
        <v>0</v>
      </c>
      <c r="BG296" s="142">
        <f>IF(N296="zákl. přenesená",J296,0)</f>
        <v>0</v>
      </c>
      <c r="BH296" s="142">
        <f>IF(N296="sníž. přenesená",J296,0)</f>
        <v>0</v>
      </c>
      <c r="BI296" s="142">
        <f>IF(N296="nulová",J296,0)</f>
        <v>0</v>
      </c>
      <c r="BJ296" s="16" t="s">
        <v>79</v>
      </c>
      <c r="BK296" s="142">
        <f>ROUND(I296*H296,2)</f>
        <v>0</v>
      </c>
      <c r="BL296" s="16" t="s">
        <v>311</v>
      </c>
      <c r="BM296" s="141" t="s">
        <v>2225</v>
      </c>
    </row>
    <row r="297" spans="2:47" s="1" customFormat="1" ht="28.8">
      <c r="B297" s="31"/>
      <c r="D297" s="143" t="s">
        <v>219</v>
      </c>
      <c r="F297" s="144" t="s">
        <v>428</v>
      </c>
      <c r="I297" s="145"/>
      <c r="L297" s="31"/>
      <c r="M297" s="146"/>
      <c r="T297" s="52"/>
      <c r="AT297" s="16" t="s">
        <v>219</v>
      </c>
      <c r="AU297" s="16" t="s">
        <v>81</v>
      </c>
    </row>
    <row r="298" spans="2:47" s="1" customFormat="1" ht="10.2">
      <c r="B298" s="31"/>
      <c r="D298" s="147" t="s">
        <v>221</v>
      </c>
      <c r="F298" s="148" t="s">
        <v>429</v>
      </c>
      <c r="I298" s="145"/>
      <c r="L298" s="31"/>
      <c r="M298" s="146"/>
      <c r="T298" s="52"/>
      <c r="AT298" s="16" t="s">
        <v>221</v>
      </c>
      <c r="AU298" s="16" t="s">
        <v>81</v>
      </c>
    </row>
    <row r="299" spans="2:63" s="11" customFormat="1" ht="22.8" customHeight="1">
      <c r="B299" s="118"/>
      <c r="D299" s="119" t="s">
        <v>71</v>
      </c>
      <c r="E299" s="128" t="s">
        <v>430</v>
      </c>
      <c r="F299" s="128" t="s">
        <v>431</v>
      </c>
      <c r="I299" s="121"/>
      <c r="J299" s="129">
        <f>BK299</f>
        <v>0</v>
      </c>
      <c r="L299" s="118"/>
      <c r="M299" s="123"/>
      <c r="P299" s="124">
        <f>SUM(P300:P328)</f>
        <v>0</v>
      </c>
      <c r="R299" s="124">
        <f>SUM(R300:R328)</f>
        <v>0.3470139</v>
      </c>
      <c r="T299" s="125">
        <f>SUM(T300:T328)</f>
        <v>3.347575</v>
      </c>
      <c r="AR299" s="119" t="s">
        <v>81</v>
      </c>
      <c r="AT299" s="126" t="s">
        <v>71</v>
      </c>
      <c r="AU299" s="126" t="s">
        <v>79</v>
      </c>
      <c r="AY299" s="119" t="s">
        <v>210</v>
      </c>
      <c r="BK299" s="127">
        <f>SUM(BK300:BK328)</f>
        <v>0</v>
      </c>
    </row>
    <row r="300" spans="2:65" s="1" customFormat="1" ht="24.15" customHeight="1">
      <c r="B300" s="31"/>
      <c r="C300" s="130" t="s">
        <v>548</v>
      </c>
      <c r="D300" s="130" t="s">
        <v>212</v>
      </c>
      <c r="E300" s="131" t="s">
        <v>433</v>
      </c>
      <c r="F300" s="132" t="s">
        <v>434</v>
      </c>
      <c r="G300" s="133" t="s">
        <v>229</v>
      </c>
      <c r="H300" s="134">
        <v>121.73</v>
      </c>
      <c r="I300" s="135"/>
      <c r="J300" s="136">
        <f>ROUND(I300*H300,2)</f>
        <v>0</v>
      </c>
      <c r="K300" s="132" t="s">
        <v>216</v>
      </c>
      <c r="L300" s="31"/>
      <c r="M300" s="137" t="s">
        <v>19</v>
      </c>
      <c r="N300" s="138" t="s">
        <v>43</v>
      </c>
      <c r="P300" s="139">
        <f>O300*H300</f>
        <v>0</v>
      </c>
      <c r="Q300" s="139">
        <v>0</v>
      </c>
      <c r="R300" s="139">
        <f>Q300*H300</f>
        <v>0</v>
      </c>
      <c r="S300" s="139">
        <v>0.0165</v>
      </c>
      <c r="T300" s="140">
        <f>S300*H300</f>
        <v>2.0085450000000002</v>
      </c>
      <c r="AR300" s="141" t="s">
        <v>311</v>
      </c>
      <c r="AT300" s="141" t="s">
        <v>212</v>
      </c>
      <c r="AU300" s="141" t="s">
        <v>81</v>
      </c>
      <c r="AY300" s="16" t="s">
        <v>210</v>
      </c>
      <c r="BE300" s="142">
        <f>IF(N300="základní",J300,0)</f>
        <v>0</v>
      </c>
      <c r="BF300" s="142">
        <f>IF(N300="snížená",J300,0)</f>
        <v>0</v>
      </c>
      <c r="BG300" s="142">
        <f>IF(N300="zákl. přenesená",J300,0)</f>
        <v>0</v>
      </c>
      <c r="BH300" s="142">
        <f>IF(N300="sníž. přenesená",J300,0)</f>
        <v>0</v>
      </c>
      <c r="BI300" s="142">
        <f>IF(N300="nulová",J300,0)</f>
        <v>0</v>
      </c>
      <c r="BJ300" s="16" t="s">
        <v>79</v>
      </c>
      <c r="BK300" s="142">
        <f>ROUND(I300*H300,2)</f>
        <v>0</v>
      </c>
      <c r="BL300" s="16" t="s">
        <v>311</v>
      </c>
      <c r="BM300" s="141" t="s">
        <v>2226</v>
      </c>
    </row>
    <row r="301" spans="2:47" s="1" customFormat="1" ht="19.2">
      <c r="B301" s="31"/>
      <c r="D301" s="143" t="s">
        <v>219</v>
      </c>
      <c r="F301" s="144" t="s">
        <v>436</v>
      </c>
      <c r="I301" s="145"/>
      <c r="L301" s="31"/>
      <c r="M301" s="146"/>
      <c r="T301" s="52"/>
      <c r="AT301" s="16" t="s">
        <v>219</v>
      </c>
      <c r="AU301" s="16" t="s">
        <v>81</v>
      </c>
    </row>
    <row r="302" spans="2:47" s="1" customFormat="1" ht="10.2">
      <c r="B302" s="31"/>
      <c r="D302" s="147" t="s">
        <v>221</v>
      </c>
      <c r="F302" s="148" t="s">
        <v>437</v>
      </c>
      <c r="I302" s="145"/>
      <c r="L302" s="31"/>
      <c r="M302" s="146"/>
      <c r="T302" s="52"/>
      <c r="AT302" s="16" t="s">
        <v>221</v>
      </c>
      <c r="AU302" s="16" t="s">
        <v>81</v>
      </c>
    </row>
    <row r="303" spans="2:51" s="12" customFormat="1" ht="10.2">
      <c r="B303" s="149"/>
      <c r="D303" s="143" t="s">
        <v>223</v>
      </c>
      <c r="E303" s="150" t="s">
        <v>19</v>
      </c>
      <c r="F303" s="151" t="s">
        <v>2227</v>
      </c>
      <c r="H303" s="152">
        <v>121.73</v>
      </c>
      <c r="I303" s="153"/>
      <c r="L303" s="149"/>
      <c r="M303" s="154"/>
      <c r="T303" s="155"/>
      <c r="AT303" s="150" t="s">
        <v>223</v>
      </c>
      <c r="AU303" s="150" t="s">
        <v>81</v>
      </c>
      <c r="AV303" s="12" t="s">
        <v>81</v>
      </c>
      <c r="AW303" s="12" t="s">
        <v>33</v>
      </c>
      <c r="AX303" s="12" t="s">
        <v>79</v>
      </c>
      <c r="AY303" s="150" t="s">
        <v>210</v>
      </c>
    </row>
    <row r="304" spans="2:65" s="1" customFormat="1" ht="33" customHeight="1">
      <c r="B304" s="31"/>
      <c r="C304" s="130" t="s">
        <v>553</v>
      </c>
      <c r="D304" s="130" t="s">
        <v>212</v>
      </c>
      <c r="E304" s="131" t="s">
        <v>440</v>
      </c>
      <c r="F304" s="132" t="s">
        <v>441</v>
      </c>
      <c r="G304" s="133" t="s">
        <v>229</v>
      </c>
      <c r="H304" s="134">
        <v>243.46</v>
      </c>
      <c r="I304" s="135"/>
      <c r="J304" s="136">
        <f>ROUND(I304*H304,2)</f>
        <v>0</v>
      </c>
      <c r="K304" s="132" t="s">
        <v>216</v>
      </c>
      <c r="L304" s="31"/>
      <c r="M304" s="137" t="s">
        <v>19</v>
      </c>
      <c r="N304" s="138" t="s">
        <v>43</v>
      </c>
      <c r="P304" s="139">
        <f>O304*H304</f>
        <v>0</v>
      </c>
      <c r="Q304" s="139">
        <v>0</v>
      </c>
      <c r="R304" s="139">
        <f>Q304*H304</f>
        <v>0</v>
      </c>
      <c r="S304" s="139">
        <v>0.0055</v>
      </c>
      <c r="T304" s="140">
        <f>S304*H304</f>
        <v>1.33903</v>
      </c>
      <c r="AR304" s="141" t="s">
        <v>311</v>
      </c>
      <c r="AT304" s="141" t="s">
        <v>212</v>
      </c>
      <c r="AU304" s="141" t="s">
        <v>81</v>
      </c>
      <c r="AY304" s="16" t="s">
        <v>210</v>
      </c>
      <c r="BE304" s="142">
        <f>IF(N304="základní",J304,0)</f>
        <v>0</v>
      </c>
      <c r="BF304" s="142">
        <f>IF(N304="snížená",J304,0)</f>
        <v>0</v>
      </c>
      <c r="BG304" s="142">
        <f>IF(N304="zákl. přenesená",J304,0)</f>
        <v>0</v>
      </c>
      <c r="BH304" s="142">
        <f>IF(N304="sníž. přenesená",J304,0)</f>
        <v>0</v>
      </c>
      <c r="BI304" s="142">
        <f>IF(N304="nulová",J304,0)</f>
        <v>0</v>
      </c>
      <c r="BJ304" s="16" t="s">
        <v>79</v>
      </c>
      <c r="BK304" s="142">
        <f>ROUND(I304*H304,2)</f>
        <v>0</v>
      </c>
      <c r="BL304" s="16" t="s">
        <v>311</v>
      </c>
      <c r="BM304" s="141" t="s">
        <v>2228</v>
      </c>
    </row>
    <row r="305" spans="2:47" s="1" customFormat="1" ht="28.8">
      <c r="B305" s="31"/>
      <c r="D305" s="143" t="s">
        <v>219</v>
      </c>
      <c r="F305" s="144" t="s">
        <v>443</v>
      </c>
      <c r="I305" s="145"/>
      <c r="L305" s="31"/>
      <c r="M305" s="146"/>
      <c r="T305" s="52"/>
      <c r="AT305" s="16" t="s">
        <v>219</v>
      </c>
      <c r="AU305" s="16" t="s">
        <v>81</v>
      </c>
    </row>
    <row r="306" spans="2:47" s="1" customFormat="1" ht="10.2">
      <c r="B306" s="31"/>
      <c r="D306" s="147" t="s">
        <v>221</v>
      </c>
      <c r="F306" s="148" t="s">
        <v>444</v>
      </c>
      <c r="I306" s="145"/>
      <c r="L306" s="31"/>
      <c r="M306" s="146"/>
      <c r="T306" s="52"/>
      <c r="AT306" s="16" t="s">
        <v>221</v>
      </c>
      <c r="AU306" s="16" t="s">
        <v>81</v>
      </c>
    </row>
    <row r="307" spans="2:51" s="12" customFormat="1" ht="10.2">
      <c r="B307" s="149"/>
      <c r="D307" s="143" t="s">
        <v>223</v>
      </c>
      <c r="F307" s="151" t="s">
        <v>2229</v>
      </c>
      <c r="H307" s="152">
        <v>243.46</v>
      </c>
      <c r="I307" s="153"/>
      <c r="L307" s="149"/>
      <c r="M307" s="154"/>
      <c r="T307" s="155"/>
      <c r="AT307" s="150" t="s">
        <v>223</v>
      </c>
      <c r="AU307" s="150" t="s">
        <v>81</v>
      </c>
      <c r="AV307" s="12" t="s">
        <v>81</v>
      </c>
      <c r="AW307" s="12" t="s">
        <v>4</v>
      </c>
      <c r="AX307" s="12" t="s">
        <v>79</v>
      </c>
      <c r="AY307" s="150" t="s">
        <v>210</v>
      </c>
    </row>
    <row r="308" spans="2:65" s="1" customFormat="1" ht="33" customHeight="1">
      <c r="B308" s="31"/>
      <c r="C308" s="130" t="s">
        <v>561</v>
      </c>
      <c r="D308" s="130" t="s">
        <v>212</v>
      </c>
      <c r="E308" s="131" t="s">
        <v>2230</v>
      </c>
      <c r="F308" s="132" t="s">
        <v>2231</v>
      </c>
      <c r="G308" s="133" t="s">
        <v>297</v>
      </c>
      <c r="H308" s="134">
        <v>4</v>
      </c>
      <c r="I308" s="135"/>
      <c r="J308" s="136">
        <f>ROUND(I308*H308,2)</f>
        <v>0</v>
      </c>
      <c r="K308" s="132" t="s">
        <v>216</v>
      </c>
      <c r="L308" s="31"/>
      <c r="M308" s="137" t="s">
        <v>19</v>
      </c>
      <c r="N308" s="138" t="s">
        <v>43</v>
      </c>
      <c r="P308" s="139">
        <f>O308*H308</f>
        <v>0</v>
      </c>
      <c r="Q308" s="139">
        <v>0.0075</v>
      </c>
      <c r="R308" s="139">
        <f>Q308*H308</f>
        <v>0.03</v>
      </c>
      <c r="S308" s="139">
        <v>0</v>
      </c>
      <c r="T308" s="140">
        <f>S308*H308</f>
        <v>0</v>
      </c>
      <c r="AR308" s="141" t="s">
        <v>311</v>
      </c>
      <c r="AT308" s="141" t="s">
        <v>212</v>
      </c>
      <c r="AU308" s="141" t="s">
        <v>81</v>
      </c>
      <c r="AY308" s="16" t="s">
        <v>210</v>
      </c>
      <c r="BE308" s="142">
        <f>IF(N308="základní",J308,0)</f>
        <v>0</v>
      </c>
      <c r="BF308" s="142">
        <f>IF(N308="snížená",J308,0)</f>
        <v>0</v>
      </c>
      <c r="BG308" s="142">
        <f>IF(N308="zákl. přenesená",J308,0)</f>
        <v>0</v>
      </c>
      <c r="BH308" s="142">
        <f>IF(N308="sníž. přenesená",J308,0)</f>
        <v>0</v>
      </c>
      <c r="BI308" s="142">
        <f>IF(N308="nulová",J308,0)</f>
        <v>0</v>
      </c>
      <c r="BJ308" s="16" t="s">
        <v>79</v>
      </c>
      <c r="BK308" s="142">
        <f>ROUND(I308*H308,2)</f>
        <v>0</v>
      </c>
      <c r="BL308" s="16" t="s">
        <v>311</v>
      </c>
      <c r="BM308" s="141" t="s">
        <v>2232</v>
      </c>
    </row>
    <row r="309" spans="2:47" s="1" customFormat="1" ht="38.4">
      <c r="B309" s="31"/>
      <c r="D309" s="143" t="s">
        <v>219</v>
      </c>
      <c r="F309" s="144" t="s">
        <v>2233</v>
      </c>
      <c r="I309" s="145"/>
      <c r="L309" s="31"/>
      <c r="M309" s="146"/>
      <c r="T309" s="52"/>
      <c r="AT309" s="16" t="s">
        <v>219</v>
      </c>
      <c r="AU309" s="16" t="s">
        <v>81</v>
      </c>
    </row>
    <row r="310" spans="2:47" s="1" customFormat="1" ht="10.2">
      <c r="B310" s="31"/>
      <c r="D310" s="147" t="s">
        <v>221</v>
      </c>
      <c r="F310" s="148" t="s">
        <v>2234</v>
      </c>
      <c r="I310" s="145"/>
      <c r="L310" s="31"/>
      <c r="M310" s="146"/>
      <c r="T310" s="52"/>
      <c r="AT310" s="16" t="s">
        <v>221</v>
      </c>
      <c r="AU310" s="16" t="s">
        <v>81</v>
      </c>
    </row>
    <row r="311" spans="2:65" s="1" customFormat="1" ht="33" customHeight="1">
      <c r="B311" s="31"/>
      <c r="C311" s="130" t="s">
        <v>569</v>
      </c>
      <c r="D311" s="130" t="s">
        <v>212</v>
      </c>
      <c r="E311" s="131" t="s">
        <v>447</v>
      </c>
      <c r="F311" s="132" t="s">
        <v>448</v>
      </c>
      <c r="G311" s="133" t="s">
        <v>229</v>
      </c>
      <c r="H311" s="134">
        <v>121.73</v>
      </c>
      <c r="I311" s="135"/>
      <c r="J311" s="136">
        <f>ROUND(I311*H311,2)</f>
        <v>0</v>
      </c>
      <c r="K311" s="132" t="s">
        <v>216</v>
      </c>
      <c r="L311" s="31"/>
      <c r="M311" s="137" t="s">
        <v>19</v>
      </c>
      <c r="N311" s="138" t="s">
        <v>43</v>
      </c>
      <c r="P311" s="139">
        <f>O311*H311</f>
        <v>0</v>
      </c>
      <c r="Q311" s="139">
        <v>0.00015</v>
      </c>
      <c r="R311" s="139">
        <f>Q311*H311</f>
        <v>0.018259499999999998</v>
      </c>
      <c r="S311" s="139">
        <v>0</v>
      </c>
      <c r="T311" s="140">
        <f>S311*H311</f>
        <v>0</v>
      </c>
      <c r="AR311" s="141" t="s">
        <v>311</v>
      </c>
      <c r="AT311" s="141" t="s">
        <v>212</v>
      </c>
      <c r="AU311" s="141" t="s">
        <v>81</v>
      </c>
      <c r="AY311" s="16" t="s">
        <v>210</v>
      </c>
      <c r="BE311" s="142">
        <f>IF(N311="základní",J311,0)</f>
        <v>0</v>
      </c>
      <c r="BF311" s="142">
        <f>IF(N311="snížená",J311,0)</f>
        <v>0</v>
      </c>
      <c r="BG311" s="142">
        <f>IF(N311="zákl. přenesená",J311,0)</f>
        <v>0</v>
      </c>
      <c r="BH311" s="142">
        <f>IF(N311="sníž. přenesená",J311,0)</f>
        <v>0</v>
      </c>
      <c r="BI311" s="142">
        <f>IF(N311="nulová",J311,0)</f>
        <v>0</v>
      </c>
      <c r="BJ311" s="16" t="s">
        <v>79</v>
      </c>
      <c r="BK311" s="142">
        <f>ROUND(I311*H311,2)</f>
        <v>0</v>
      </c>
      <c r="BL311" s="16" t="s">
        <v>311</v>
      </c>
      <c r="BM311" s="141" t="s">
        <v>2235</v>
      </c>
    </row>
    <row r="312" spans="2:47" s="1" customFormat="1" ht="48">
      <c r="B312" s="31"/>
      <c r="D312" s="143" t="s">
        <v>219</v>
      </c>
      <c r="F312" s="144" t="s">
        <v>450</v>
      </c>
      <c r="I312" s="145"/>
      <c r="L312" s="31"/>
      <c r="M312" s="146"/>
      <c r="T312" s="52"/>
      <c r="AT312" s="16" t="s">
        <v>219</v>
      </c>
      <c r="AU312" s="16" t="s">
        <v>81</v>
      </c>
    </row>
    <row r="313" spans="2:47" s="1" customFormat="1" ht="10.2">
      <c r="B313" s="31"/>
      <c r="D313" s="147" t="s">
        <v>221</v>
      </c>
      <c r="F313" s="148" t="s">
        <v>451</v>
      </c>
      <c r="I313" s="145"/>
      <c r="L313" s="31"/>
      <c r="M313" s="146"/>
      <c r="T313" s="52"/>
      <c r="AT313" s="16" t="s">
        <v>221</v>
      </c>
      <c r="AU313" s="16" t="s">
        <v>81</v>
      </c>
    </row>
    <row r="314" spans="2:65" s="1" customFormat="1" ht="24.15" customHeight="1">
      <c r="B314" s="31"/>
      <c r="C314" s="156" t="s">
        <v>575</v>
      </c>
      <c r="D314" s="156" t="s">
        <v>240</v>
      </c>
      <c r="E314" s="157" t="s">
        <v>453</v>
      </c>
      <c r="F314" s="158" t="s">
        <v>454</v>
      </c>
      <c r="G314" s="159" t="s">
        <v>229</v>
      </c>
      <c r="H314" s="160">
        <v>141.876</v>
      </c>
      <c r="I314" s="161"/>
      <c r="J314" s="162">
        <f>ROUND(I314*H314,2)</f>
        <v>0</v>
      </c>
      <c r="K314" s="158" t="s">
        <v>216</v>
      </c>
      <c r="L314" s="163"/>
      <c r="M314" s="164" t="s">
        <v>19</v>
      </c>
      <c r="N314" s="165" t="s">
        <v>43</v>
      </c>
      <c r="P314" s="139">
        <f>O314*H314</f>
        <v>0</v>
      </c>
      <c r="Q314" s="139">
        <v>0.0019</v>
      </c>
      <c r="R314" s="139">
        <f>Q314*H314</f>
        <v>0.2695644</v>
      </c>
      <c r="S314" s="139">
        <v>0</v>
      </c>
      <c r="T314" s="140">
        <f>S314*H314</f>
        <v>0</v>
      </c>
      <c r="AR314" s="141" t="s">
        <v>405</v>
      </c>
      <c r="AT314" s="141" t="s">
        <v>240</v>
      </c>
      <c r="AU314" s="141" t="s">
        <v>81</v>
      </c>
      <c r="AY314" s="16" t="s">
        <v>210</v>
      </c>
      <c r="BE314" s="142">
        <f>IF(N314="základní",J314,0)</f>
        <v>0</v>
      </c>
      <c r="BF314" s="142">
        <f>IF(N314="snížená",J314,0)</f>
        <v>0</v>
      </c>
      <c r="BG314" s="142">
        <f>IF(N314="zákl. přenesená",J314,0)</f>
        <v>0</v>
      </c>
      <c r="BH314" s="142">
        <f>IF(N314="sníž. přenesená",J314,0)</f>
        <v>0</v>
      </c>
      <c r="BI314" s="142">
        <f>IF(N314="nulová",J314,0)</f>
        <v>0</v>
      </c>
      <c r="BJ314" s="16" t="s">
        <v>79</v>
      </c>
      <c r="BK314" s="142">
        <f>ROUND(I314*H314,2)</f>
        <v>0</v>
      </c>
      <c r="BL314" s="16" t="s">
        <v>311</v>
      </c>
      <c r="BM314" s="141" t="s">
        <v>2236</v>
      </c>
    </row>
    <row r="315" spans="2:47" s="1" customFormat="1" ht="19.2">
      <c r="B315" s="31"/>
      <c r="D315" s="143" t="s">
        <v>219</v>
      </c>
      <c r="F315" s="144" t="s">
        <v>454</v>
      </c>
      <c r="I315" s="145"/>
      <c r="L315" s="31"/>
      <c r="M315" s="146"/>
      <c r="T315" s="52"/>
      <c r="AT315" s="16" t="s">
        <v>219</v>
      </c>
      <c r="AU315" s="16" t="s">
        <v>81</v>
      </c>
    </row>
    <row r="316" spans="2:51" s="12" customFormat="1" ht="10.2">
      <c r="B316" s="149"/>
      <c r="D316" s="143" t="s">
        <v>223</v>
      </c>
      <c r="F316" s="151" t="s">
        <v>2237</v>
      </c>
      <c r="H316" s="152">
        <v>141.876</v>
      </c>
      <c r="I316" s="153"/>
      <c r="L316" s="149"/>
      <c r="M316" s="154"/>
      <c r="T316" s="155"/>
      <c r="AT316" s="150" t="s">
        <v>223</v>
      </c>
      <c r="AU316" s="150" t="s">
        <v>81</v>
      </c>
      <c r="AV316" s="12" t="s">
        <v>81</v>
      </c>
      <c r="AW316" s="12" t="s">
        <v>4</v>
      </c>
      <c r="AX316" s="12" t="s">
        <v>79</v>
      </c>
      <c r="AY316" s="150" t="s">
        <v>210</v>
      </c>
    </row>
    <row r="317" spans="2:65" s="1" customFormat="1" ht="24.15" customHeight="1">
      <c r="B317" s="31"/>
      <c r="C317" s="130" t="s">
        <v>581</v>
      </c>
      <c r="D317" s="130" t="s">
        <v>212</v>
      </c>
      <c r="E317" s="131" t="s">
        <v>458</v>
      </c>
      <c r="F317" s="132" t="s">
        <v>459</v>
      </c>
      <c r="G317" s="133" t="s">
        <v>229</v>
      </c>
      <c r="H317" s="134">
        <v>10.5</v>
      </c>
      <c r="I317" s="135"/>
      <c r="J317" s="136">
        <f>ROUND(I317*H317,2)</f>
        <v>0</v>
      </c>
      <c r="K317" s="132" t="s">
        <v>216</v>
      </c>
      <c r="L317" s="31"/>
      <c r="M317" s="137" t="s">
        <v>19</v>
      </c>
      <c r="N317" s="138" t="s">
        <v>43</v>
      </c>
      <c r="P317" s="139">
        <f>O317*H317</f>
        <v>0</v>
      </c>
      <c r="Q317" s="139">
        <v>0.0005</v>
      </c>
      <c r="R317" s="139">
        <f>Q317*H317</f>
        <v>0.00525</v>
      </c>
      <c r="S317" s="139">
        <v>0</v>
      </c>
      <c r="T317" s="140">
        <f>S317*H317</f>
        <v>0</v>
      </c>
      <c r="AR317" s="141" t="s">
        <v>311</v>
      </c>
      <c r="AT317" s="141" t="s">
        <v>212</v>
      </c>
      <c r="AU317" s="141" t="s">
        <v>81</v>
      </c>
      <c r="AY317" s="16" t="s">
        <v>210</v>
      </c>
      <c r="BE317" s="142">
        <f>IF(N317="základní",J317,0)</f>
        <v>0</v>
      </c>
      <c r="BF317" s="142">
        <f>IF(N317="snížená",J317,0)</f>
        <v>0</v>
      </c>
      <c r="BG317" s="142">
        <f>IF(N317="zákl. přenesená",J317,0)</f>
        <v>0</v>
      </c>
      <c r="BH317" s="142">
        <f>IF(N317="sníž. přenesená",J317,0)</f>
        <v>0</v>
      </c>
      <c r="BI317" s="142">
        <f>IF(N317="nulová",J317,0)</f>
        <v>0</v>
      </c>
      <c r="BJ317" s="16" t="s">
        <v>79</v>
      </c>
      <c r="BK317" s="142">
        <f>ROUND(I317*H317,2)</f>
        <v>0</v>
      </c>
      <c r="BL317" s="16" t="s">
        <v>311</v>
      </c>
      <c r="BM317" s="141" t="s">
        <v>2238</v>
      </c>
    </row>
    <row r="318" spans="2:47" s="1" customFormat="1" ht="28.8">
      <c r="B318" s="31"/>
      <c r="D318" s="143" t="s">
        <v>219</v>
      </c>
      <c r="F318" s="144" t="s">
        <v>461</v>
      </c>
      <c r="I318" s="145"/>
      <c r="L318" s="31"/>
      <c r="M318" s="146"/>
      <c r="T318" s="52"/>
      <c r="AT318" s="16" t="s">
        <v>219</v>
      </c>
      <c r="AU318" s="16" t="s">
        <v>81</v>
      </c>
    </row>
    <row r="319" spans="2:47" s="1" customFormat="1" ht="10.2">
      <c r="B319" s="31"/>
      <c r="D319" s="147" t="s">
        <v>221</v>
      </c>
      <c r="F319" s="148" t="s">
        <v>462</v>
      </c>
      <c r="I319" s="145"/>
      <c r="L319" s="31"/>
      <c r="M319" s="146"/>
      <c r="T319" s="52"/>
      <c r="AT319" s="16" t="s">
        <v>221</v>
      </c>
      <c r="AU319" s="16" t="s">
        <v>81</v>
      </c>
    </row>
    <row r="320" spans="2:51" s="12" customFormat="1" ht="10.2">
      <c r="B320" s="149"/>
      <c r="D320" s="143" t="s">
        <v>223</v>
      </c>
      <c r="E320" s="150" t="s">
        <v>19</v>
      </c>
      <c r="F320" s="151" t="s">
        <v>2239</v>
      </c>
      <c r="H320" s="152">
        <v>5.7</v>
      </c>
      <c r="I320" s="153"/>
      <c r="L320" s="149"/>
      <c r="M320" s="154"/>
      <c r="T320" s="155"/>
      <c r="AT320" s="150" t="s">
        <v>223</v>
      </c>
      <c r="AU320" s="150" t="s">
        <v>81</v>
      </c>
      <c r="AV320" s="12" t="s">
        <v>81</v>
      </c>
      <c r="AW320" s="12" t="s">
        <v>33</v>
      </c>
      <c r="AX320" s="12" t="s">
        <v>72</v>
      </c>
      <c r="AY320" s="150" t="s">
        <v>210</v>
      </c>
    </row>
    <row r="321" spans="2:51" s="12" customFormat="1" ht="10.2">
      <c r="B321" s="149"/>
      <c r="D321" s="143" t="s">
        <v>223</v>
      </c>
      <c r="E321" s="150" t="s">
        <v>19</v>
      </c>
      <c r="F321" s="151" t="s">
        <v>2240</v>
      </c>
      <c r="H321" s="152">
        <v>4.8</v>
      </c>
      <c r="I321" s="153"/>
      <c r="L321" s="149"/>
      <c r="M321" s="154"/>
      <c r="T321" s="155"/>
      <c r="AT321" s="150" t="s">
        <v>223</v>
      </c>
      <c r="AU321" s="150" t="s">
        <v>81</v>
      </c>
      <c r="AV321" s="12" t="s">
        <v>81</v>
      </c>
      <c r="AW321" s="12" t="s">
        <v>33</v>
      </c>
      <c r="AX321" s="12" t="s">
        <v>72</v>
      </c>
      <c r="AY321" s="150" t="s">
        <v>210</v>
      </c>
    </row>
    <row r="322" spans="2:51" s="13" customFormat="1" ht="10.2">
      <c r="B322" s="167"/>
      <c r="D322" s="143" t="s">
        <v>223</v>
      </c>
      <c r="E322" s="168" t="s">
        <v>19</v>
      </c>
      <c r="F322" s="169" t="s">
        <v>326</v>
      </c>
      <c r="H322" s="170">
        <v>10.5</v>
      </c>
      <c r="I322" s="171"/>
      <c r="L322" s="167"/>
      <c r="M322" s="172"/>
      <c r="T322" s="173"/>
      <c r="AT322" s="168" t="s">
        <v>223</v>
      </c>
      <c r="AU322" s="168" t="s">
        <v>81</v>
      </c>
      <c r="AV322" s="13" t="s">
        <v>217</v>
      </c>
      <c r="AW322" s="13" t="s">
        <v>33</v>
      </c>
      <c r="AX322" s="13" t="s">
        <v>79</v>
      </c>
      <c r="AY322" s="168" t="s">
        <v>210</v>
      </c>
    </row>
    <row r="323" spans="2:65" s="1" customFormat="1" ht="24.15" customHeight="1">
      <c r="B323" s="31"/>
      <c r="C323" s="156" t="s">
        <v>585</v>
      </c>
      <c r="D323" s="156" t="s">
        <v>240</v>
      </c>
      <c r="E323" s="157" t="s">
        <v>453</v>
      </c>
      <c r="F323" s="158" t="s">
        <v>454</v>
      </c>
      <c r="G323" s="159" t="s">
        <v>229</v>
      </c>
      <c r="H323" s="160">
        <v>12.6</v>
      </c>
      <c r="I323" s="161"/>
      <c r="J323" s="162">
        <f>ROUND(I323*H323,2)</f>
        <v>0</v>
      </c>
      <c r="K323" s="158" t="s">
        <v>216</v>
      </c>
      <c r="L323" s="163"/>
      <c r="M323" s="164" t="s">
        <v>19</v>
      </c>
      <c r="N323" s="165" t="s">
        <v>43</v>
      </c>
      <c r="P323" s="139">
        <f>O323*H323</f>
        <v>0</v>
      </c>
      <c r="Q323" s="139">
        <v>0.0019</v>
      </c>
      <c r="R323" s="139">
        <f>Q323*H323</f>
        <v>0.02394</v>
      </c>
      <c r="S323" s="139">
        <v>0</v>
      </c>
      <c r="T323" s="140">
        <f>S323*H323</f>
        <v>0</v>
      </c>
      <c r="AR323" s="141" t="s">
        <v>405</v>
      </c>
      <c r="AT323" s="141" t="s">
        <v>240</v>
      </c>
      <c r="AU323" s="141" t="s">
        <v>81</v>
      </c>
      <c r="AY323" s="16" t="s">
        <v>210</v>
      </c>
      <c r="BE323" s="142">
        <f>IF(N323="základní",J323,0)</f>
        <v>0</v>
      </c>
      <c r="BF323" s="142">
        <f>IF(N323="snížená",J323,0)</f>
        <v>0</v>
      </c>
      <c r="BG323" s="142">
        <f>IF(N323="zákl. přenesená",J323,0)</f>
        <v>0</v>
      </c>
      <c r="BH323" s="142">
        <f>IF(N323="sníž. přenesená",J323,0)</f>
        <v>0</v>
      </c>
      <c r="BI323" s="142">
        <f>IF(N323="nulová",J323,0)</f>
        <v>0</v>
      </c>
      <c r="BJ323" s="16" t="s">
        <v>79</v>
      </c>
      <c r="BK323" s="142">
        <f>ROUND(I323*H323,2)</f>
        <v>0</v>
      </c>
      <c r="BL323" s="16" t="s">
        <v>311</v>
      </c>
      <c r="BM323" s="141" t="s">
        <v>2241</v>
      </c>
    </row>
    <row r="324" spans="2:47" s="1" customFormat="1" ht="19.2">
      <c r="B324" s="31"/>
      <c r="D324" s="143" t="s">
        <v>219</v>
      </c>
      <c r="F324" s="144" t="s">
        <v>454</v>
      </c>
      <c r="I324" s="145"/>
      <c r="L324" s="31"/>
      <c r="M324" s="146"/>
      <c r="T324" s="52"/>
      <c r="AT324" s="16" t="s">
        <v>219</v>
      </c>
      <c r="AU324" s="16" t="s">
        <v>81</v>
      </c>
    </row>
    <row r="325" spans="2:51" s="12" customFormat="1" ht="10.2">
      <c r="B325" s="149"/>
      <c r="D325" s="143" t="s">
        <v>223</v>
      </c>
      <c r="F325" s="151" t="s">
        <v>2242</v>
      </c>
      <c r="H325" s="152">
        <v>12.6</v>
      </c>
      <c r="I325" s="153"/>
      <c r="L325" s="149"/>
      <c r="M325" s="154"/>
      <c r="T325" s="155"/>
      <c r="AT325" s="150" t="s">
        <v>223</v>
      </c>
      <c r="AU325" s="150" t="s">
        <v>81</v>
      </c>
      <c r="AV325" s="12" t="s">
        <v>81</v>
      </c>
      <c r="AW325" s="12" t="s">
        <v>4</v>
      </c>
      <c r="AX325" s="12" t="s">
        <v>79</v>
      </c>
      <c r="AY325" s="150" t="s">
        <v>210</v>
      </c>
    </row>
    <row r="326" spans="2:65" s="1" customFormat="1" ht="24.15" customHeight="1">
      <c r="B326" s="31"/>
      <c r="C326" s="130" t="s">
        <v>589</v>
      </c>
      <c r="D326" s="130" t="s">
        <v>212</v>
      </c>
      <c r="E326" s="131" t="s">
        <v>470</v>
      </c>
      <c r="F326" s="132" t="s">
        <v>471</v>
      </c>
      <c r="G326" s="133" t="s">
        <v>332</v>
      </c>
      <c r="H326" s="134">
        <v>0.347</v>
      </c>
      <c r="I326" s="135"/>
      <c r="J326" s="136">
        <f>ROUND(I326*H326,2)</f>
        <v>0</v>
      </c>
      <c r="K326" s="132" t="s">
        <v>216</v>
      </c>
      <c r="L326" s="31"/>
      <c r="M326" s="137" t="s">
        <v>19</v>
      </c>
      <c r="N326" s="138" t="s">
        <v>43</v>
      </c>
      <c r="P326" s="139">
        <f>O326*H326</f>
        <v>0</v>
      </c>
      <c r="Q326" s="139">
        <v>0</v>
      </c>
      <c r="R326" s="139">
        <f>Q326*H326</f>
        <v>0</v>
      </c>
      <c r="S326" s="139">
        <v>0</v>
      </c>
      <c r="T326" s="140">
        <f>S326*H326</f>
        <v>0</v>
      </c>
      <c r="AR326" s="141" t="s">
        <v>311</v>
      </c>
      <c r="AT326" s="141" t="s">
        <v>212</v>
      </c>
      <c r="AU326" s="141" t="s">
        <v>81</v>
      </c>
      <c r="AY326" s="16" t="s">
        <v>210</v>
      </c>
      <c r="BE326" s="142">
        <f>IF(N326="základní",J326,0)</f>
        <v>0</v>
      </c>
      <c r="BF326" s="142">
        <f>IF(N326="snížená",J326,0)</f>
        <v>0</v>
      </c>
      <c r="BG326" s="142">
        <f>IF(N326="zákl. přenesená",J326,0)</f>
        <v>0</v>
      </c>
      <c r="BH326" s="142">
        <f>IF(N326="sníž. přenesená",J326,0)</f>
        <v>0</v>
      </c>
      <c r="BI326" s="142">
        <f>IF(N326="nulová",J326,0)</f>
        <v>0</v>
      </c>
      <c r="BJ326" s="16" t="s">
        <v>79</v>
      </c>
      <c r="BK326" s="142">
        <f>ROUND(I326*H326,2)</f>
        <v>0</v>
      </c>
      <c r="BL326" s="16" t="s">
        <v>311</v>
      </c>
      <c r="BM326" s="141" t="s">
        <v>2243</v>
      </c>
    </row>
    <row r="327" spans="2:47" s="1" customFormat="1" ht="28.8">
      <c r="B327" s="31"/>
      <c r="D327" s="143" t="s">
        <v>219</v>
      </c>
      <c r="F327" s="144" t="s">
        <v>473</v>
      </c>
      <c r="I327" s="145"/>
      <c r="L327" s="31"/>
      <c r="M327" s="146"/>
      <c r="T327" s="52"/>
      <c r="AT327" s="16" t="s">
        <v>219</v>
      </c>
      <c r="AU327" s="16" t="s">
        <v>81</v>
      </c>
    </row>
    <row r="328" spans="2:47" s="1" customFormat="1" ht="10.2">
      <c r="B328" s="31"/>
      <c r="D328" s="147" t="s">
        <v>221</v>
      </c>
      <c r="F328" s="148" t="s">
        <v>474</v>
      </c>
      <c r="I328" s="145"/>
      <c r="L328" s="31"/>
      <c r="M328" s="146"/>
      <c r="T328" s="52"/>
      <c r="AT328" s="16" t="s">
        <v>221</v>
      </c>
      <c r="AU328" s="16" t="s">
        <v>81</v>
      </c>
    </row>
    <row r="329" spans="2:63" s="11" customFormat="1" ht="22.8" customHeight="1">
      <c r="B329" s="118"/>
      <c r="D329" s="119" t="s">
        <v>71</v>
      </c>
      <c r="E329" s="128" t="s">
        <v>475</v>
      </c>
      <c r="F329" s="128" t="s">
        <v>476</v>
      </c>
      <c r="I329" s="121"/>
      <c r="J329" s="129">
        <f>BK329</f>
        <v>0</v>
      </c>
      <c r="L329" s="118"/>
      <c r="M329" s="123"/>
      <c r="P329" s="124">
        <f>SUM(P330:P381)</f>
        <v>0</v>
      </c>
      <c r="R329" s="124">
        <f>SUM(R330:R381)</f>
        <v>1.6977996</v>
      </c>
      <c r="T329" s="125">
        <f>SUM(T330:T381)</f>
        <v>0.3941336</v>
      </c>
      <c r="AR329" s="119" t="s">
        <v>81</v>
      </c>
      <c r="AT329" s="126" t="s">
        <v>71</v>
      </c>
      <c r="AU329" s="126" t="s">
        <v>79</v>
      </c>
      <c r="AY329" s="119" t="s">
        <v>210</v>
      </c>
      <c r="BK329" s="127">
        <f>SUM(BK330:BK381)</f>
        <v>0</v>
      </c>
    </row>
    <row r="330" spans="2:65" s="1" customFormat="1" ht="24.15" customHeight="1">
      <c r="B330" s="31"/>
      <c r="C330" s="130" t="s">
        <v>593</v>
      </c>
      <c r="D330" s="130" t="s">
        <v>212</v>
      </c>
      <c r="E330" s="131" t="s">
        <v>478</v>
      </c>
      <c r="F330" s="132" t="s">
        <v>479</v>
      </c>
      <c r="G330" s="133" t="s">
        <v>229</v>
      </c>
      <c r="H330" s="134">
        <v>231.532</v>
      </c>
      <c r="I330" s="135"/>
      <c r="J330" s="136">
        <f>ROUND(I330*H330,2)</f>
        <v>0</v>
      </c>
      <c r="K330" s="132" t="s">
        <v>216</v>
      </c>
      <c r="L330" s="31"/>
      <c r="M330" s="137" t="s">
        <v>19</v>
      </c>
      <c r="N330" s="138" t="s">
        <v>43</v>
      </c>
      <c r="P330" s="139">
        <f>O330*H330</f>
        <v>0</v>
      </c>
      <c r="Q330" s="139">
        <v>0</v>
      </c>
      <c r="R330" s="139">
        <f>Q330*H330</f>
        <v>0</v>
      </c>
      <c r="S330" s="139">
        <v>0.0014</v>
      </c>
      <c r="T330" s="140">
        <f>S330*H330</f>
        <v>0.3241448</v>
      </c>
      <c r="AR330" s="141" t="s">
        <v>311</v>
      </c>
      <c r="AT330" s="141" t="s">
        <v>212</v>
      </c>
      <c r="AU330" s="141" t="s">
        <v>81</v>
      </c>
      <c r="AY330" s="16" t="s">
        <v>210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6" t="s">
        <v>79</v>
      </c>
      <c r="BK330" s="142">
        <f>ROUND(I330*H330,2)</f>
        <v>0</v>
      </c>
      <c r="BL330" s="16" t="s">
        <v>311</v>
      </c>
      <c r="BM330" s="141" t="s">
        <v>2244</v>
      </c>
    </row>
    <row r="331" spans="2:47" s="1" customFormat="1" ht="28.8">
      <c r="B331" s="31"/>
      <c r="D331" s="143" t="s">
        <v>219</v>
      </c>
      <c r="F331" s="144" t="s">
        <v>481</v>
      </c>
      <c r="I331" s="145"/>
      <c r="L331" s="31"/>
      <c r="M331" s="146"/>
      <c r="T331" s="52"/>
      <c r="AT331" s="16" t="s">
        <v>219</v>
      </c>
      <c r="AU331" s="16" t="s">
        <v>81</v>
      </c>
    </row>
    <row r="332" spans="2:47" s="1" customFormat="1" ht="10.2">
      <c r="B332" s="31"/>
      <c r="D332" s="147" t="s">
        <v>221</v>
      </c>
      <c r="F332" s="148" t="s">
        <v>482</v>
      </c>
      <c r="I332" s="145"/>
      <c r="L332" s="31"/>
      <c r="M332" s="146"/>
      <c r="T332" s="52"/>
      <c r="AT332" s="16" t="s">
        <v>221</v>
      </c>
      <c r="AU332" s="16" t="s">
        <v>81</v>
      </c>
    </row>
    <row r="333" spans="2:51" s="12" customFormat="1" ht="10.2">
      <c r="B333" s="149"/>
      <c r="D333" s="143" t="s">
        <v>223</v>
      </c>
      <c r="E333" s="150" t="s">
        <v>19</v>
      </c>
      <c r="F333" s="151" t="s">
        <v>2245</v>
      </c>
      <c r="H333" s="152">
        <v>231.532</v>
      </c>
      <c r="I333" s="153"/>
      <c r="L333" s="149"/>
      <c r="M333" s="154"/>
      <c r="T333" s="155"/>
      <c r="AT333" s="150" t="s">
        <v>223</v>
      </c>
      <c r="AU333" s="150" t="s">
        <v>81</v>
      </c>
      <c r="AV333" s="12" t="s">
        <v>81</v>
      </c>
      <c r="AW333" s="12" t="s">
        <v>33</v>
      </c>
      <c r="AX333" s="12" t="s">
        <v>79</v>
      </c>
      <c r="AY333" s="150" t="s">
        <v>210</v>
      </c>
    </row>
    <row r="334" spans="2:65" s="1" customFormat="1" ht="24.15" customHeight="1">
      <c r="B334" s="31"/>
      <c r="C334" s="130" t="s">
        <v>597</v>
      </c>
      <c r="D334" s="130" t="s">
        <v>212</v>
      </c>
      <c r="E334" s="131" t="s">
        <v>485</v>
      </c>
      <c r="F334" s="132" t="s">
        <v>486</v>
      </c>
      <c r="G334" s="133" t="s">
        <v>229</v>
      </c>
      <c r="H334" s="134">
        <v>102.4</v>
      </c>
      <c r="I334" s="135"/>
      <c r="J334" s="136">
        <f>ROUND(I334*H334,2)</f>
        <v>0</v>
      </c>
      <c r="K334" s="132" t="s">
        <v>216</v>
      </c>
      <c r="L334" s="31"/>
      <c r="M334" s="137" t="s">
        <v>19</v>
      </c>
      <c r="N334" s="138" t="s">
        <v>43</v>
      </c>
      <c r="P334" s="139">
        <f>O334*H334</f>
        <v>0</v>
      </c>
      <c r="Q334" s="139">
        <v>0</v>
      </c>
      <c r="R334" s="139">
        <f>Q334*H334</f>
        <v>0</v>
      </c>
      <c r="S334" s="139">
        <v>0</v>
      </c>
      <c r="T334" s="140">
        <f>S334*H334</f>
        <v>0</v>
      </c>
      <c r="AR334" s="141" t="s">
        <v>311</v>
      </c>
      <c r="AT334" s="141" t="s">
        <v>212</v>
      </c>
      <c r="AU334" s="141" t="s">
        <v>81</v>
      </c>
      <c r="AY334" s="16" t="s">
        <v>210</v>
      </c>
      <c r="BE334" s="142">
        <f>IF(N334="základní",J334,0)</f>
        <v>0</v>
      </c>
      <c r="BF334" s="142">
        <f>IF(N334="snížená",J334,0)</f>
        <v>0</v>
      </c>
      <c r="BG334" s="142">
        <f>IF(N334="zákl. přenesená",J334,0)</f>
        <v>0</v>
      </c>
      <c r="BH334" s="142">
        <f>IF(N334="sníž. přenesená",J334,0)</f>
        <v>0</v>
      </c>
      <c r="BI334" s="142">
        <f>IF(N334="nulová",J334,0)</f>
        <v>0</v>
      </c>
      <c r="BJ334" s="16" t="s">
        <v>79</v>
      </c>
      <c r="BK334" s="142">
        <f>ROUND(I334*H334,2)</f>
        <v>0</v>
      </c>
      <c r="BL334" s="16" t="s">
        <v>311</v>
      </c>
      <c r="BM334" s="141" t="s">
        <v>2246</v>
      </c>
    </row>
    <row r="335" spans="2:47" s="1" customFormat="1" ht="28.8">
      <c r="B335" s="31"/>
      <c r="D335" s="143" t="s">
        <v>219</v>
      </c>
      <c r="F335" s="144" t="s">
        <v>488</v>
      </c>
      <c r="I335" s="145"/>
      <c r="L335" s="31"/>
      <c r="M335" s="146"/>
      <c r="T335" s="52"/>
      <c r="AT335" s="16" t="s">
        <v>219</v>
      </c>
      <c r="AU335" s="16" t="s">
        <v>81</v>
      </c>
    </row>
    <row r="336" spans="2:47" s="1" customFormat="1" ht="10.2">
      <c r="B336" s="31"/>
      <c r="D336" s="147" t="s">
        <v>221</v>
      </c>
      <c r="F336" s="148" t="s">
        <v>489</v>
      </c>
      <c r="I336" s="145"/>
      <c r="L336" s="31"/>
      <c r="M336" s="146"/>
      <c r="T336" s="52"/>
      <c r="AT336" s="16" t="s">
        <v>221</v>
      </c>
      <c r="AU336" s="16" t="s">
        <v>81</v>
      </c>
    </row>
    <row r="337" spans="2:51" s="12" customFormat="1" ht="10.2">
      <c r="B337" s="149"/>
      <c r="D337" s="143" t="s">
        <v>223</v>
      </c>
      <c r="E337" s="150" t="s">
        <v>19</v>
      </c>
      <c r="F337" s="151" t="s">
        <v>2247</v>
      </c>
      <c r="H337" s="152">
        <v>80.7</v>
      </c>
      <c r="I337" s="153"/>
      <c r="L337" s="149"/>
      <c r="M337" s="154"/>
      <c r="T337" s="155"/>
      <c r="AT337" s="150" t="s">
        <v>223</v>
      </c>
      <c r="AU337" s="150" t="s">
        <v>81</v>
      </c>
      <c r="AV337" s="12" t="s">
        <v>81</v>
      </c>
      <c r="AW337" s="12" t="s">
        <v>33</v>
      </c>
      <c r="AX337" s="12" t="s">
        <v>72</v>
      </c>
      <c r="AY337" s="150" t="s">
        <v>210</v>
      </c>
    </row>
    <row r="338" spans="2:51" s="12" customFormat="1" ht="10.2">
      <c r="B338" s="149"/>
      <c r="D338" s="143" t="s">
        <v>223</v>
      </c>
      <c r="E338" s="150" t="s">
        <v>19</v>
      </c>
      <c r="F338" s="151" t="s">
        <v>2248</v>
      </c>
      <c r="H338" s="152">
        <v>15.89</v>
      </c>
      <c r="I338" s="153"/>
      <c r="L338" s="149"/>
      <c r="M338" s="154"/>
      <c r="T338" s="155"/>
      <c r="AT338" s="150" t="s">
        <v>223</v>
      </c>
      <c r="AU338" s="150" t="s">
        <v>81</v>
      </c>
      <c r="AV338" s="12" t="s">
        <v>81</v>
      </c>
      <c r="AW338" s="12" t="s">
        <v>33</v>
      </c>
      <c r="AX338" s="12" t="s">
        <v>72</v>
      </c>
      <c r="AY338" s="150" t="s">
        <v>210</v>
      </c>
    </row>
    <row r="339" spans="2:51" s="12" customFormat="1" ht="10.2">
      <c r="B339" s="149"/>
      <c r="D339" s="143" t="s">
        <v>223</v>
      </c>
      <c r="E339" s="150" t="s">
        <v>19</v>
      </c>
      <c r="F339" s="151" t="s">
        <v>2249</v>
      </c>
      <c r="H339" s="152">
        <v>5.81</v>
      </c>
      <c r="I339" s="153"/>
      <c r="L339" s="149"/>
      <c r="M339" s="154"/>
      <c r="T339" s="155"/>
      <c r="AT339" s="150" t="s">
        <v>223</v>
      </c>
      <c r="AU339" s="150" t="s">
        <v>81</v>
      </c>
      <c r="AV339" s="12" t="s">
        <v>81</v>
      </c>
      <c r="AW339" s="12" t="s">
        <v>33</v>
      </c>
      <c r="AX339" s="12" t="s">
        <v>72</v>
      </c>
      <c r="AY339" s="150" t="s">
        <v>210</v>
      </c>
    </row>
    <row r="340" spans="2:51" s="13" customFormat="1" ht="10.2">
      <c r="B340" s="167"/>
      <c r="D340" s="143" t="s">
        <v>223</v>
      </c>
      <c r="E340" s="168" t="s">
        <v>19</v>
      </c>
      <c r="F340" s="169" t="s">
        <v>326</v>
      </c>
      <c r="H340" s="170">
        <v>102.4</v>
      </c>
      <c r="I340" s="171"/>
      <c r="L340" s="167"/>
      <c r="M340" s="172"/>
      <c r="T340" s="173"/>
      <c r="AT340" s="168" t="s">
        <v>223</v>
      </c>
      <c r="AU340" s="168" t="s">
        <v>81</v>
      </c>
      <c r="AV340" s="13" t="s">
        <v>217</v>
      </c>
      <c r="AW340" s="13" t="s">
        <v>33</v>
      </c>
      <c r="AX340" s="13" t="s">
        <v>79</v>
      </c>
      <c r="AY340" s="168" t="s">
        <v>210</v>
      </c>
    </row>
    <row r="341" spans="2:65" s="1" customFormat="1" ht="33" customHeight="1">
      <c r="B341" s="31"/>
      <c r="C341" s="156" t="s">
        <v>601</v>
      </c>
      <c r="D341" s="156" t="s">
        <v>240</v>
      </c>
      <c r="E341" s="157" t="s">
        <v>492</v>
      </c>
      <c r="F341" s="158" t="s">
        <v>493</v>
      </c>
      <c r="G341" s="159" t="s">
        <v>229</v>
      </c>
      <c r="H341" s="160">
        <v>107.52</v>
      </c>
      <c r="I341" s="161"/>
      <c r="J341" s="162">
        <f>ROUND(I341*H341,2)</f>
        <v>0</v>
      </c>
      <c r="K341" s="158" t="s">
        <v>216</v>
      </c>
      <c r="L341" s="163"/>
      <c r="M341" s="164" t="s">
        <v>19</v>
      </c>
      <c r="N341" s="165" t="s">
        <v>43</v>
      </c>
      <c r="P341" s="139">
        <f>O341*H341</f>
        <v>0</v>
      </c>
      <c r="Q341" s="139">
        <v>0.0018</v>
      </c>
      <c r="R341" s="139">
        <f>Q341*H341</f>
        <v>0.19353599999999999</v>
      </c>
      <c r="S341" s="139">
        <v>0</v>
      </c>
      <c r="T341" s="140">
        <f>S341*H341</f>
        <v>0</v>
      </c>
      <c r="AR341" s="141" t="s">
        <v>405</v>
      </c>
      <c r="AT341" s="141" t="s">
        <v>240</v>
      </c>
      <c r="AU341" s="141" t="s">
        <v>81</v>
      </c>
      <c r="AY341" s="16" t="s">
        <v>210</v>
      </c>
      <c r="BE341" s="142">
        <f>IF(N341="základní",J341,0)</f>
        <v>0</v>
      </c>
      <c r="BF341" s="142">
        <f>IF(N341="snížená",J341,0)</f>
        <v>0</v>
      </c>
      <c r="BG341" s="142">
        <f>IF(N341="zákl. přenesená",J341,0)</f>
        <v>0</v>
      </c>
      <c r="BH341" s="142">
        <f>IF(N341="sníž. přenesená",J341,0)</f>
        <v>0</v>
      </c>
      <c r="BI341" s="142">
        <f>IF(N341="nulová",J341,0)</f>
        <v>0</v>
      </c>
      <c r="BJ341" s="16" t="s">
        <v>79</v>
      </c>
      <c r="BK341" s="142">
        <f>ROUND(I341*H341,2)</f>
        <v>0</v>
      </c>
      <c r="BL341" s="16" t="s">
        <v>311</v>
      </c>
      <c r="BM341" s="141" t="s">
        <v>2250</v>
      </c>
    </row>
    <row r="342" spans="2:47" s="1" customFormat="1" ht="19.2">
      <c r="B342" s="31"/>
      <c r="D342" s="143" t="s">
        <v>219</v>
      </c>
      <c r="F342" s="144" t="s">
        <v>493</v>
      </c>
      <c r="I342" s="145"/>
      <c r="L342" s="31"/>
      <c r="M342" s="146"/>
      <c r="T342" s="52"/>
      <c r="AT342" s="16" t="s">
        <v>219</v>
      </c>
      <c r="AU342" s="16" t="s">
        <v>81</v>
      </c>
    </row>
    <row r="343" spans="2:51" s="12" customFormat="1" ht="10.2">
      <c r="B343" s="149"/>
      <c r="D343" s="143" t="s">
        <v>223</v>
      </c>
      <c r="F343" s="151" t="s">
        <v>2251</v>
      </c>
      <c r="H343" s="152">
        <v>107.52</v>
      </c>
      <c r="I343" s="153"/>
      <c r="L343" s="149"/>
      <c r="M343" s="154"/>
      <c r="T343" s="155"/>
      <c r="AT343" s="150" t="s">
        <v>223</v>
      </c>
      <c r="AU343" s="150" t="s">
        <v>81</v>
      </c>
      <c r="AV343" s="12" t="s">
        <v>81</v>
      </c>
      <c r="AW343" s="12" t="s">
        <v>4</v>
      </c>
      <c r="AX343" s="12" t="s">
        <v>79</v>
      </c>
      <c r="AY343" s="150" t="s">
        <v>210</v>
      </c>
    </row>
    <row r="344" spans="2:65" s="1" customFormat="1" ht="24.15" customHeight="1">
      <c r="B344" s="31"/>
      <c r="C344" s="156" t="s">
        <v>605</v>
      </c>
      <c r="D344" s="156" t="s">
        <v>240</v>
      </c>
      <c r="E344" s="157" t="s">
        <v>497</v>
      </c>
      <c r="F344" s="158" t="s">
        <v>498</v>
      </c>
      <c r="G344" s="159" t="s">
        <v>229</v>
      </c>
      <c r="H344" s="160">
        <v>107.52</v>
      </c>
      <c r="I344" s="161"/>
      <c r="J344" s="162">
        <f>ROUND(I344*H344,2)</f>
        <v>0</v>
      </c>
      <c r="K344" s="158" t="s">
        <v>216</v>
      </c>
      <c r="L344" s="163"/>
      <c r="M344" s="164" t="s">
        <v>19</v>
      </c>
      <c r="N344" s="165" t="s">
        <v>43</v>
      </c>
      <c r="P344" s="139">
        <f>O344*H344</f>
        <v>0</v>
      </c>
      <c r="Q344" s="139">
        <v>0.00168</v>
      </c>
      <c r="R344" s="139">
        <f>Q344*H344</f>
        <v>0.1806336</v>
      </c>
      <c r="S344" s="139">
        <v>0</v>
      </c>
      <c r="T344" s="140">
        <f>S344*H344</f>
        <v>0</v>
      </c>
      <c r="AR344" s="141" t="s">
        <v>405</v>
      </c>
      <c r="AT344" s="141" t="s">
        <v>240</v>
      </c>
      <c r="AU344" s="141" t="s">
        <v>81</v>
      </c>
      <c r="AY344" s="16" t="s">
        <v>210</v>
      </c>
      <c r="BE344" s="142">
        <f>IF(N344="základní",J344,0)</f>
        <v>0</v>
      </c>
      <c r="BF344" s="142">
        <f>IF(N344="snížená",J344,0)</f>
        <v>0</v>
      </c>
      <c r="BG344" s="142">
        <f>IF(N344="zákl. přenesená",J344,0)</f>
        <v>0</v>
      </c>
      <c r="BH344" s="142">
        <f>IF(N344="sníž. přenesená",J344,0)</f>
        <v>0</v>
      </c>
      <c r="BI344" s="142">
        <f>IF(N344="nulová",J344,0)</f>
        <v>0</v>
      </c>
      <c r="BJ344" s="16" t="s">
        <v>79</v>
      </c>
      <c r="BK344" s="142">
        <f>ROUND(I344*H344,2)</f>
        <v>0</v>
      </c>
      <c r="BL344" s="16" t="s">
        <v>311</v>
      </c>
      <c r="BM344" s="141" t="s">
        <v>2252</v>
      </c>
    </row>
    <row r="345" spans="2:47" s="1" customFormat="1" ht="10.2">
      <c r="B345" s="31"/>
      <c r="D345" s="143" t="s">
        <v>219</v>
      </c>
      <c r="F345" s="144" t="s">
        <v>498</v>
      </c>
      <c r="I345" s="145"/>
      <c r="L345" s="31"/>
      <c r="M345" s="146"/>
      <c r="T345" s="52"/>
      <c r="AT345" s="16" t="s">
        <v>219</v>
      </c>
      <c r="AU345" s="16" t="s">
        <v>81</v>
      </c>
    </row>
    <row r="346" spans="2:51" s="12" customFormat="1" ht="10.2">
      <c r="B346" s="149"/>
      <c r="D346" s="143" t="s">
        <v>223</v>
      </c>
      <c r="F346" s="151" t="s">
        <v>2251</v>
      </c>
      <c r="H346" s="152">
        <v>107.52</v>
      </c>
      <c r="I346" s="153"/>
      <c r="L346" s="149"/>
      <c r="M346" s="154"/>
      <c r="T346" s="155"/>
      <c r="AT346" s="150" t="s">
        <v>223</v>
      </c>
      <c r="AU346" s="150" t="s">
        <v>81</v>
      </c>
      <c r="AV346" s="12" t="s">
        <v>81</v>
      </c>
      <c r="AW346" s="12" t="s">
        <v>4</v>
      </c>
      <c r="AX346" s="12" t="s">
        <v>79</v>
      </c>
      <c r="AY346" s="150" t="s">
        <v>210</v>
      </c>
    </row>
    <row r="347" spans="2:65" s="1" customFormat="1" ht="24.15" customHeight="1">
      <c r="B347" s="31"/>
      <c r="C347" s="156" t="s">
        <v>609</v>
      </c>
      <c r="D347" s="156" t="s">
        <v>240</v>
      </c>
      <c r="E347" s="157" t="s">
        <v>501</v>
      </c>
      <c r="F347" s="158" t="s">
        <v>502</v>
      </c>
      <c r="G347" s="159" t="s">
        <v>229</v>
      </c>
      <c r="H347" s="160">
        <v>107.52</v>
      </c>
      <c r="I347" s="161"/>
      <c r="J347" s="162">
        <f>ROUND(I347*H347,2)</f>
        <v>0</v>
      </c>
      <c r="K347" s="158" t="s">
        <v>216</v>
      </c>
      <c r="L347" s="163"/>
      <c r="M347" s="164" t="s">
        <v>19</v>
      </c>
      <c r="N347" s="165" t="s">
        <v>43</v>
      </c>
      <c r="P347" s="139">
        <f>O347*H347</f>
        <v>0</v>
      </c>
      <c r="Q347" s="139">
        <v>0.0028</v>
      </c>
      <c r="R347" s="139">
        <f>Q347*H347</f>
        <v>0.301056</v>
      </c>
      <c r="S347" s="139">
        <v>0</v>
      </c>
      <c r="T347" s="140">
        <f>S347*H347</f>
        <v>0</v>
      </c>
      <c r="AR347" s="141" t="s">
        <v>405</v>
      </c>
      <c r="AT347" s="141" t="s">
        <v>240</v>
      </c>
      <c r="AU347" s="141" t="s">
        <v>81</v>
      </c>
      <c r="AY347" s="16" t="s">
        <v>210</v>
      </c>
      <c r="BE347" s="142">
        <f>IF(N347="základní",J347,0)</f>
        <v>0</v>
      </c>
      <c r="BF347" s="142">
        <f>IF(N347="snížená",J347,0)</f>
        <v>0</v>
      </c>
      <c r="BG347" s="142">
        <f>IF(N347="zákl. přenesená",J347,0)</f>
        <v>0</v>
      </c>
      <c r="BH347" s="142">
        <f>IF(N347="sníž. přenesená",J347,0)</f>
        <v>0</v>
      </c>
      <c r="BI347" s="142">
        <f>IF(N347="nulová",J347,0)</f>
        <v>0</v>
      </c>
      <c r="BJ347" s="16" t="s">
        <v>79</v>
      </c>
      <c r="BK347" s="142">
        <f>ROUND(I347*H347,2)</f>
        <v>0</v>
      </c>
      <c r="BL347" s="16" t="s">
        <v>311</v>
      </c>
      <c r="BM347" s="141" t="s">
        <v>2253</v>
      </c>
    </row>
    <row r="348" spans="2:47" s="1" customFormat="1" ht="10.2">
      <c r="B348" s="31"/>
      <c r="D348" s="143" t="s">
        <v>219</v>
      </c>
      <c r="F348" s="144" t="s">
        <v>502</v>
      </c>
      <c r="I348" s="145"/>
      <c r="L348" s="31"/>
      <c r="M348" s="146"/>
      <c r="T348" s="52"/>
      <c r="AT348" s="16" t="s">
        <v>219</v>
      </c>
      <c r="AU348" s="16" t="s">
        <v>81</v>
      </c>
    </row>
    <row r="349" spans="2:51" s="12" customFormat="1" ht="10.2">
      <c r="B349" s="149"/>
      <c r="D349" s="143" t="s">
        <v>223</v>
      </c>
      <c r="F349" s="151" t="s">
        <v>2251</v>
      </c>
      <c r="H349" s="152">
        <v>107.52</v>
      </c>
      <c r="I349" s="153"/>
      <c r="L349" s="149"/>
      <c r="M349" s="154"/>
      <c r="T349" s="155"/>
      <c r="AT349" s="150" t="s">
        <v>223</v>
      </c>
      <c r="AU349" s="150" t="s">
        <v>81</v>
      </c>
      <c r="AV349" s="12" t="s">
        <v>81</v>
      </c>
      <c r="AW349" s="12" t="s">
        <v>4</v>
      </c>
      <c r="AX349" s="12" t="s">
        <v>79</v>
      </c>
      <c r="AY349" s="150" t="s">
        <v>210</v>
      </c>
    </row>
    <row r="350" spans="2:65" s="1" customFormat="1" ht="24.15" customHeight="1">
      <c r="B350" s="31"/>
      <c r="C350" s="130" t="s">
        <v>613</v>
      </c>
      <c r="D350" s="130" t="s">
        <v>212</v>
      </c>
      <c r="E350" s="131" t="s">
        <v>505</v>
      </c>
      <c r="F350" s="132" t="s">
        <v>506</v>
      </c>
      <c r="G350" s="133" t="s">
        <v>229</v>
      </c>
      <c r="H350" s="134">
        <v>96.64</v>
      </c>
      <c r="I350" s="135"/>
      <c r="J350" s="136">
        <f>ROUND(I350*H350,2)</f>
        <v>0</v>
      </c>
      <c r="K350" s="132" t="s">
        <v>216</v>
      </c>
      <c r="L350" s="31"/>
      <c r="M350" s="137" t="s">
        <v>19</v>
      </c>
      <c r="N350" s="138" t="s">
        <v>43</v>
      </c>
      <c r="P350" s="139">
        <f>O350*H350</f>
        <v>0</v>
      </c>
      <c r="Q350" s="139">
        <v>0</v>
      </c>
      <c r="R350" s="139">
        <f>Q350*H350</f>
        <v>0</v>
      </c>
      <c r="S350" s="139">
        <v>0.00042</v>
      </c>
      <c r="T350" s="140">
        <f>S350*H350</f>
        <v>0.0405888</v>
      </c>
      <c r="AR350" s="141" t="s">
        <v>311</v>
      </c>
      <c r="AT350" s="141" t="s">
        <v>212</v>
      </c>
      <c r="AU350" s="141" t="s">
        <v>81</v>
      </c>
      <c r="AY350" s="16" t="s">
        <v>210</v>
      </c>
      <c r="BE350" s="142">
        <f>IF(N350="základní",J350,0)</f>
        <v>0</v>
      </c>
      <c r="BF350" s="142">
        <f>IF(N350="snížená",J350,0)</f>
        <v>0</v>
      </c>
      <c r="BG350" s="142">
        <f>IF(N350="zákl. přenesená",J350,0)</f>
        <v>0</v>
      </c>
      <c r="BH350" s="142">
        <f>IF(N350="sníž. přenesená",J350,0)</f>
        <v>0</v>
      </c>
      <c r="BI350" s="142">
        <f>IF(N350="nulová",J350,0)</f>
        <v>0</v>
      </c>
      <c r="BJ350" s="16" t="s">
        <v>79</v>
      </c>
      <c r="BK350" s="142">
        <f>ROUND(I350*H350,2)</f>
        <v>0</v>
      </c>
      <c r="BL350" s="16" t="s">
        <v>311</v>
      </c>
      <c r="BM350" s="141" t="s">
        <v>2254</v>
      </c>
    </row>
    <row r="351" spans="2:47" s="1" customFormat="1" ht="38.4">
      <c r="B351" s="31"/>
      <c r="D351" s="143" t="s">
        <v>219</v>
      </c>
      <c r="F351" s="144" t="s">
        <v>508</v>
      </c>
      <c r="I351" s="145"/>
      <c r="L351" s="31"/>
      <c r="M351" s="146"/>
      <c r="T351" s="52"/>
      <c r="AT351" s="16" t="s">
        <v>219</v>
      </c>
      <c r="AU351" s="16" t="s">
        <v>81</v>
      </c>
    </row>
    <row r="352" spans="2:47" s="1" customFormat="1" ht="10.2">
      <c r="B352" s="31"/>
      <c r="D352" s="147" t="s">
        <v>221</v>
      </c>
      <c r="F352" s="148" t="s">
        <v>509</v>
      </c>
      <c r="I352" s="145"/>
      <c r="L352" s="31"/>
      <c r="M352" s="146"/>
      <c r="T352" s="52"/>
      <c r="AT352" s="16" t="s">
        <v>221</v>
      </c>
      <c r="AU352" s="16" t="s">
        <v>81</v>
      </c>
    </row>
    <row r="353" spans="2:51" s="12" customFormat="1" ht="10.2">
      <c r="B353" s="149"/>
      <c r="D353" s="143" t="s">
        <v>223</v>
      </c>
      <c r="E353" s="150" t="s">
        <v>19</v>
      </c>
      <c r="F353" s="151" t="s">
        <v>2255</v>
      </c>
      <c r="H353" s="152">
        <v>96.64</v>
      </c>
      <c r="I353" s="153"/>
      <c r="L353" s="149"/>
      <c r="M353" s="154"/>
      <c r="T353" s="155"/>
      <c r="AT353" s="150" t="s">
        <v>223</v>
      </c>
      <c r="AU353" s="150" t="s">
        <v>81</v>
      </c>
      <c r="AV353" s="12" t="s">
        <v>81</v>
      </c>
      <c r="AW353" s="12" t="s">
        <v>33</v>
      </c>
      <c r="AX353" s="12" t="s">
        <v>72</v>
      </c>
      <c r="AY353" s="150" t="s">
        <v>210</v>
      </c>
    </row>
    <row r="354" spans="2:51" s="13" customFormat="1" ht="10.2">
      <c r="B354" s="167"/>
      <c r="D354" s="143" t="s">
        <v>223</v>
      </c>
      <c r="E354" s="168" t="s">
        <v>19</v>
      </c>
      <c r="F354" s="169" t="s">
        <v>326</v>
      </c>
      <c r="H354" s="170">
        <v>96.64</v>
      </c>
      <c r="I354" s="171"/>
      <c r="L354" s="167"/>
      <c r="M354" s="172"/>
      <c r="T354" s="173"/>
      <c r="AT354" s="168" t="s">
        <v>223</v>
      </c>
      <c r="AU354" s="168" t="s">
        <v>81</v>
      </c>
      <c r="AV354" s="13" t="s">
        <v>217</v>
      </c>
      <c r="AW354" s="13" t="s">
        <v>33</v>
      </c>
      <c r="AX354" s="13" t="s">
        <v>79</v>
      </c>
      <c r="AY354" s="168" t="s">
        <v>210</v>
      </c>
    </row>
    <row r="355" spans="2:65" s="1" customFormat="1" ht="24.15" customHeight="1">
      <c r="B355" s="31"/>
      <c r="C355" s="130" t="s">
        <v>619</v>
      </c>
      <c r="D355" s="130" t="s">
        <v>212</v>
      </c>
      <c r="E355" s="131" t="s">
        <v>511</v>
      </c>
      <c r="F355" s="132" t="s">
        <v>512</v>
      </c>
      <c r="G355" s="133" t="s">
        <v>229</v>
      </c>
      <c r="H355" s="134">
        <v>99.6</v>
      </c>
      <c r="I355" s="135"/>
      <c r="J355" s="136">
        <f>ROUND(I355*H355,2)</f>
        <v>0</v>
      </c>
      <c r="K355" s="132" t="s">
        <v>216</v>
      </c>
      <c r="L355" s="31"/>
      <c r="M355" s="137" t="s">
        <v>19</v>
      </c>
      <c r="N355" s="138" t="s">
        <v>43</v>
      </c>
      <c r="P355" s="139">
        <f>O355*H355</f>
        <v>0</v>
      </c>
      <c r="Q355" s="139">
        <v>0</v>
      </c>
      <c r="R355" s="139">
        <f>Q355*H355</f>
        <v>0</v>
      </c>
      <c r="S355" s="139">
        <v>0</v>
      </c>
      <c r="T355" s="140">
        <f>S355*H355</f>
        <v>0</v>
      </c>
      <c r="AR355" s="141" t="s">
        <v>311</v>
      </c>
      <c r="AT355" s="141" t="s">
        <v>212</v>
      </c>
      <c r="AU355" s="141" t="s">
        <v>81</v>
      </c>
      <c r="AY355" s="16" t="s">
        <v>210</v>
      </c>
      <c r="BE355" s="142">
        <f>IF(N355="základní",J355,0)</f>
        <v>0</v>
      </c>
      <c r="BF355" s="142">
        <f>IF(N355="snížená",J355,0)</f>
        <v>0</v>
      </c>
      <c r="BG355" s="142">
        <f>IF(N355="zákl. přenesená",J355,0)</f>
        <v>0</v>
      </c>
      <c r="BH355" s="142">
        <f>IF(N355="sníž. přenesená",J355,0)</f>
        <v>0</v>
      </c>
      <c r="BI355" s="142">
        <f>IF(N355="nulová",J355,0)</f>
        <v>0</v>
      </c>
      <c r="BJ355" s="16" t="s">
        <v>79</v>
      </c>
      <c r="BK355" s="142">
        <f>ROUND(I355*H355,2)</f>
        <v>0</v>
      </c>
      <c r="BL355" s="16" t="s">
        <v>311</v>
      </c>
      <c r="BM355" s="141" t="s">
        <v>2256</v>
      </c>
    </row>
    <row r="356" spans="2:47" s="1" customFormat="1" ht="28.8">
      <c r="B356" s="31"/>
      <c r="D356" s="143" t="s">
        <v>219</v>
      </c>
      <c r="F356" s="144" t="s">
        <v>514</v>
      </c>
      <c r="I356" s="145"/>
      <c r="L356" s="31"/>
      <c r="M356" s="146"/>
      <c r="T356" s="52"/>
      <c r="AT356" s="16" t="s">
        <v>219</v>
      </c>
      <c r="AU356" s="16" t="s">
        <v>81</v>
      </c>
    </row>
    <row r="357" spans="2:47" s="1" customFormat="1" ht="10.2">
      <c r="B357" s="31"/>
      <c r="D357" s="147" t="s">
        <v>221</v>
      </c>
      <c r="F357" s="148" t="s">
        <v>515</v>
      </c>
      <c r="I357" s="145"/>
      <c r="L357" s="31"/>
      <c r="M357" s="146"/>
      <c r="T357" s="52"/>
      <c r="AT357" s="16" t="s">
        <v>221</v>
      </c>
      <c r="AU357" s="16" t="s">
        <v>81</v>
      </c>
    </row>
    <row r="358" spans="2:65" s="1" customFormat="1" ht="24.15" customHeight="1">
      <c r="B358" s="31"/>
      <c r="C358" s="156" t="s">
        <v>626</v>
      </c>
      <c r="D358" s="156" t="s">
        <v>240</v>
      </c>
      <c r="E358" s="157" t="s">
        <v>517</v>
      </c>
      <c r="F358" s="158" t="s">
        <v>518</v>
      </c>
      <c r="G358" s="159" t="s">
        <v>229</v>
      </c>
      <c r="H358" s="160">
        <v>209.16</v>
      </c>
      <c r="I358" s="161"/>
      <c r="J358" s="162">
        <f>ROUND(I358*H358,2)</f>
        <v>0</v>
      </c>
      <c r="K358" s="158" t="s">
        <v>216</v>
      </c>
      <c r="L358" s="163"/>
      <c r="M358" s="164" t="s">
        <v>19</v>
      </c>
      <c r="N358" s="165" t="s">
        <v>43</v>
      </c>
      <c r="P358" s="139">
        <f>O358*H358</f>
        <v>0</v>
      </c>
      <c r="Q358" s="139">
        <v>0.0012</v>
      </c>
      <c r="R358" s="139">
        <f>Q358*H358</f>
        <v>0.250992</v>
      </c>
      <c r="S358" s="139">
        <v>0</v>
      </c>
      <c r="T358" s="140">
        <f>S358*H358</f>
        <v>0</v>
      </c>
      <c r="AR358" s="141" t="s">
        <v>405</v>
      </c>
      <c r="AT358" s="141" t="s">
        <v>240</v>
      </c>
      <c r="AU358" s="141" t="s">
        <v>81</v>
      </c>
      <c r="AY358" s="16" t="s">
        <v>210</v>
      </c>
      <c r="BE358" s="142">
        <f>IF(N358="základní",J358,0)</f>
        <v>0</v>
      </c>
      <c r="BF358" s="142">
        <f>IF(N358="snížená",J358,0)</f>
        <v>0</v>
      </c>
      <c r="BG358" s="142">
        <f>IF(N358="zákl. přenesená",J358,0)</f>
        <v>0</v>
      </c>
      <c r="BH358" s="142">
        <f>IF(N358="sníž. přenesená",J358,0)</f>
        <v>0</v>
      </c>
      <c r="BI358" s="142">
        <f>IF(N358="nulová",J358,0)</f>
        <v>0</v>
      </c>
      <c r="BJ358" s="16" t="s">
        <v>79</v>
      </c>
      <c r="BK358" s="142">
        <f>ROUND(I358*H358,2)</f>
        <v>0</v>
      </c>
      <c r="BL358" s="16" t="s">
        <v>311</v>
      </c>
      <c r="BM358" s="141" t="s">
        <v>2257</v>
      </c>
    </row>
    <row r="359" spans="2:47" s="1" customFormat="1" ht="10.2">
      <c r="B359" s="31"/>
      <c r="D359" s="143" t="s">
        <v>219</v>
      </c>
      <c r="F359" s="144" t="s">
        <v>518</v>
      </c>
      <c r="I359" s="145"/>
      <c r="L359" s="31"/>
      <c r="M359" s="146"/>
      <c r="T359" s="52"/>
      <c r="AT359" s="16" t="s">
        <v>219</v>
      </c>
      <c r="AU359" s="16" t="s">
        <v>81</v>
      </c>
    </row>
    <row r="360" spans="2:51" s="12" customFormat="1" ht="10.2">
      <c r="B360" s="149"/>
      <c r="D360" s="143" t="s">
        <v>223</v>
      </c>
      <c r="F360" s="151" t="s">
        <v>2258</v>
      </c>
      <c r="H360" s="152">
        <v>209.16</v>
      </c>
      <c r="I360" s="153"/>
      <c r="L360" s="149"/>
      <c r="M360" s="154"/>
      <c r="T360" s="155"/>
      <c r="AT360" s="150" t="s">
        <v>223</v>
      </c>
      <c r="AU360" s="150" t="s">
        <v>81</v>
      </c>
      <c r="AV360" s="12" t="s">
        <v>81</v>
      </c>
      <c r="AW360" s="12" t="s">
        <v>4</v>
      </c>
      <c r="AX360" s="12" t="s">
        <v>79</v>
      </c>
      <c r="AY360" s="150" t="s">
        <v>210</v>
      </c>
    </row>
    <row r="361" spans="2:65" s="1" customFormat="1" ht="24.15" customHeight="1">
      <c r="B361" s="31"/>
      <c r="C361" s="130" t="s">
        <v>631</v>
      </c>
      <c r="D361" s="130" t="s">
        <v>212</v>
      </c>
      <c r="E361" s="131" t="s">
        <v>522</v>
      </c>
      <c r="F361" s="132" t="s">
        <v>523</v>
      </c>
      <c r="G361" s="133" t="s">
        <v>229</v>
      </c>
      <c r="H361" s="134">
        <v>21</v>
      </c>
      <c r="I361" s="135"/>
      <c r="J361" s="136">
        <f>ROUND(I361*H361,2)</f>
        <v>0</v>
      </c>
      <c r="K361" s="132" t="s">
        <v>216</v>
      </c>
      <c r="L361" s="31"/>
      <c r="M361" s="137" t="s">
        <v>19</v>
      </c>
      <c r="N361" s="138" t="s">
        <v>43</v>
      </c>
      <c r="P361" s="139">
        <f>O361*H361</f>
        <v>0</v>
      </c>
      <c r="Q361" s="139">
        <v>0</v>
      </c>
      <c r="R361" s="139">
        <f>Q361*H361</f>
        <v>0</v>
      </c>
      <c r="S361" s="139">
        <v>0.0014</v>
      </c>
      <c r="T361" s="140">
        <f>S361*H361</f>
        <v>0.0294</v>
      </c>
      <c r="AR361" s="141" t="s">
        <v>311</v>
      </c>
      <c r="AT361" s="141" t="s">
        <v>212</v>
      </c>
      <c r="AU361" s="141" t="s">
        <v>81</v>
      </c>
      <c r="AY361" s="16" t="s">
        <v>210</v>
      </c>
      <c r="BE361" s="142">
        <f>IF(N361="základní",J361,0)</f>
        <v>0</v>
      </c>
      <c r="BF361" s="142">
        <f>IF(N361="snížená",J361,0)</f>
        <v>0</v>
      </c>
      <c r="BG361" s="142">
        <f>IF(N361="zákl. přenesená",J361,0)</f>
        <v>0</v>
      </c>
      <c r="BH361" s="142">
        <f>IF(N361="sníž. přenesená",J361,0)</f>
        <v>0</v>
      </c>
      <c r="BI361" s="142">
        <f>IF(N361="nulová",J361,0)</f>
        <v>0</v>
      </c>
      <c r="BJ361" s="16" t="s">
        <v>79</v>
      </c>
      <c r="BK361" s="142">
        <f>ROUND(I361*H361,2)</f>
        <v>0</v>
      </c>
      <c r="BL361" s="16" t="s">
        <v>311</v>
      </c>
      <c r="BM361" s="141" t="s">
        <v>2259</v>
      </c>
    </row>
    <row r="362" spans="2:47" s="1" customFormat="1" ht="28.8">
      <c r="B362" s="31"/>
      <c r="D362" s="143" t="s">
        <v>219</v>
      </c>
      <c r="F362" s="144" t="s">
        <v>525</v>
      </c>
      <c r="I362" s="145"/>
      <c r="L362" s="31"/>
      <c r="M362" s="146"/>
      <c r="T362" s="52"/>
      <c r="AT362" s="16" t="s">
        <v>219</v>
      </c>
      <c r="AU362" s="16" t="s">
        <v>81</v>
      </c>
    </row>
    <row r="363" spans="2:47" s="1" customFormat="1" ht="10.2">
      <c r="B363" s="31"/>
      <c r="D363" s="147" t="s">
        <v>221</v>
      </c>
      <c r="F363" s="148" t="s">
        <v>526</v>
      </c>
      <c r="I363" s="145"/>
      <c r="L363" s="31"/>
      <c r="M363" s="146"/>
      <c r="T363" s="52"/>
      <c r="AT363" s="16" t="s">
        <v>221</v>
      </c>
      <c r="AU363" s="16" t="s">
        <v>81</v>
      </c>
    </row>
    <row r="364" spans="2:51" s="12" customFormat="1" ht="10.2">
      <c r="B364" s="149"/>
      <c r="D364" s="143" t="s">
        <v>223</v>
      </c>
      <c r="E364" s="150" t="s">
        <v>19</v>
      </c>
      <c r="F364" s="151" t="s">
        <v>7</v>
      </c>
      <c r="H364" s="152">
        <v>21</v>
      </c>
      <c r="I364" s="153"/>
      <c r="L364" s="149"/>
      <c r="M364" s="154"/>
      <c r="T364" s="155"/>
      <c r="AT364" s="150" t="s">
        <v>223</v>
      </c>
      <c r="AU364" s="150" t="s">
        <v>81</v>
      </c>
      <c r="AV364" s="12" t="s">
        <v>81</v>
      </c>
      <c r="AW364" s="12" t="s">
        <v>33</v>
      </c>
      <c r="AX364" s="12" t="s">
        <v>79</v>
      </c>
      <c r="AY364" s="150" t="s">
        <v>210</v>
      </c>
    </row>
    <row r="365" spans="2:65" s="1" customFormat="1" ht="33" customHeight="1">
      <c r="B365" s="31"/>
      <c r="C365" s="130" t="s">
        <v>637</v>
      </c>
      <c r="D365" s="130" t="s">
        <v>212</v>
      </c>
      <c r="E365" s="131" t="s">
        <v>530</v>
      </c>
      <c r="F365" s="132" t="s">
        <v>531</v>
      </c>
      <c r="G365" s="133" t="s">
        <v>229</v>
      </c>
      <c r="H365" s="134">
        <v>3</v>
      </c>
      <c r="I365" s="135"/>
      <c r="J365" s="136">
        <f>ROUND(I365*H365,2)</f>
        <v>0</v>
      </c>
      <c r="K365" s="132" t="s">
        <v>216</v>
      </c>
      <c r="L365" s="31"/>
      <c r="M365" s="137" t="s">
        <v>19</v>
      </c>
      <c r="N365" s="138" t="s">
        <v>43</v>
      </c>
      <c r="P365" s="139">
        <f>O365*H365</f>
        <v>0</v>
      </c>
      <c r="Q365" s="139">
        <v>0.00116</v>
      </c>
      <c r="R365" s="139">
        <f>Q365*H365</f>
        <v>0.00348</v>
      </c>
      <c r="S365" s="139">
        <v>0</v>
      </c>
      <c r="T365" s="140">
        <f>S365*H365</f>
        <v>0</v>
      </c>
      <c r="AR365" s="141" t="s">
        <v>311</v>
      </c>
      <c r="AT365" s="141" t="s">
        <v>212</v>
      </c>
      <c r="AU365" s="141" t="s">
        <v>81</v>
      </c>
      <c r="AY365" s="16" t="s">
        <v>210</v>
      </c>
      <c r="BE365" s="142">
        <f>IF(N365="základní",J365,0)</f>
        <v>0</v>
      </c>
      <c r="BF365" s="142">
        <f>IF(N365="snížená",J365,0)</f>
        <v>0</v>
      </c>
      <c r="BG365" s="142">
        <f>IF(N365="zákl. přenesená",J365,0)</f>
        <v>0</v>
      </c>
      <c r="BH365" s="142">
        <f>IF(N365="sníž. přenesená",J365,0)</f>
        <v>0</v>
      </c>
      <c r="BI365" s="142">
        <f>IF(N365="nulová",J365,0)</f>
        <v>0</v>
      </c>
      <c r="BJ365" s="16" t="s">
        <v>79</v>
      </c>
      <c r="BK365" s="142">
        <f>ROUND(I365*H365,2)</f>
        <v>0</v>
      </c>
      <c r="BL365" s="16" t="s">
        <v>311</v>
      </c>
      <c r="BM365" s="141" t="s">
        <v>2260</v>
      </c>
    </row>
    <row r="366" spans="2:47" s="1" customFormat="1" ht="28.8">
      <c r="B366" s="31"/>
      <c r="D366" s="143" t="s">
        <v>219</v>
      </c>
      <c r="F366" s="144" t="s">
        <v>533</v>
      </c>
      <c r="I366" s="145"/>
      <c r="L366" s="31"/>
      <c r="M366" s="146"/>
      <c r="T366" s="52"/>
      <c r="AT366" s="16" t="s">
        <v>219</v>
      </c>
      <c r="AU366" s="16" t="s">
        <v>81</v>
      </c>
    </row>
    <row r="367" spans="2:47" s="1" customFormat="1" ht="10.2">
      <c r="B367" s="31"/>
      <c r="D367" s="147" t="s">
        <v>221</v>
      </c>
      <c r="F367" s="148" t="s">
        <v>534</v>
      </c>
      <c r="I367" s="145"/>
      <c r="L367" s="31"/>
      <c r="M367" s="146"/>
      <c r="T367" s="52"/>
      <c r="AT367" s="16" t="s">
        <v>221</v>
      </c>
      <c r="AU367" s="16" t="s">
        <v>81</v>
      </c>
    </row>
    <row r="368" spans="2:51" s="12" customFormat="1" ht="10.2">
      <c r="B368" s="149"/>
      <c r="D368" s="143" t="s">
        <v>223</v>
      </c>
      <c r="E368" s="150" t="s">
        <v>19</v>
      </c>
      <c r="F368" s="151" t="s">
        <v>2261</v>
      </c>
      <c r="H368" s="152">
        <v>3</v>
      </c>
      <c r="I368" s="153"/>
      <c r="L368" s="149"/>
      <c r="M368" s="154"/>
      <c r="T368" s="155"/>
      <c r="AT368" s="150" t="s">
        <v>223</v>
      </c>
      <c r="AU368" s="150" t="s">
        <v>81</v>
      </c>
      <c r="AV368" s="12" t="s">
        <v>81</v>
      </c>
      <c r="AW368" s="12" t="s">
        <v>33</v>
      </c>
      <c r="AX368" s="12" t="s">
        <v>79</v>
      </c>
      <c r="AY368" s="150" t="s">
        <v>210</v>
      </c>
    </row>
    <row r="369" spans="2:65" s="1" customFormat="1" ht="16.5" customHeight="1">
      <c r="B369" s="31"/>
      <c r="C369" s="156" t="s">
        <v>642</v>
      </c>
      <c r="D369" s="156" t="s">
        <v>240</v>
      </c>
      <c r="E369" s="157" t="s">
        <v>537</v>
      </c>
      <c r="F369" s="158" t="s">
        <v>538</v>
      </c>
      <c r="G369" s="159" t="s">
        <v>215</v>
      </c>
      <c r="H369" s="160">
        <v>0.06</v>
      </c>
      <c r="I369" s="161"/>
      <c r="J369" s="162">
        <f>ROUND(I369*H369,2)</f>
        <v>0</v>
      </c>
      <c r="K369" s="158" t="s">
        <v>216</v>
      </c>
      <c r="L369" s="163"/>
      <c r="M369" s="164" t="s">
        <v>19</v>
      </c>
      <c r="N369" s="165" t="s">
        <v>43</v>
      </c>
      <c r="P369" s="139">
        <f>O369*H369</f>
        <v>0</v>
      </c>
      <c r="Q369" s="139">
        <v>0.02</v>
      </c>
      <c r="R369" s="139">
        <f>Q369*H369</f>
        <v>0.0012</v>
      </c>
      <c r="S369" s="139">
        <v>0</v>
      </c>
      <c r="T369" s="140">
        <f>S369*H369</f>
        <v>0</v>
      </c>
      <c r="AR369" s="141" t="s">
        <v>405</v>
      </c>
      <c r="AT369" s="141" t="s">
        <v>240</v>
      </c>
      <c r="AU369" s="141" t="s">
        <v>81</v>
      </c>
      <c r="AY369" s="16" t="s">
        <v>210</v>
      </c>
      <c r="BE369" s="142">
        <f>IF(N369="základní",J369,0)</f>
        <v>0</v>
      </c>
      <c r="BF369" s="142">
        <f>IF(N369="snížená",J369,0)</f>
        <v>0</v>
      </c>
      <c r="BG369" s="142">
        <f>IF(N369="zákl. přenesená",J369,0)</f>
        <v>0</v>
      </c>
      <c r="BH369" s="142">
        <f>IF(N369="sníž. přenesená",J369,0)</f>
        <v>0</v>
      </c>
      <c r="BI369" s="142">
        <f>IF(N369="nulová",J369,0)</f>
        <v>0</v>
      </c>
      <c r="BJ369" s="16" t="s">
        <v>79</v>
      </c>
      <c r="BK369" s="142">
        <f>ROUND(I369*H369,2)</f>
        <v>0</v>
      </c>
      <c r="BL369" s="16" t="s">
        <v>311</v>
      </c>
      <c r="BM369" s="141" t="s">
        <v>2262</v>
      </c>
    </row>
    <row r="370" spans="2:47" s="1" customFormat="1" ht="10.2">
      <c r="B370" s="31"/>
      <c r="D370" s="143" t="s">
        <v>219</v>
      </c>
      <c r="F370" s="144" t="s">
        <v>538</v>
      </c>
      <c r="I370" s="145"/>
      <c r="L370" s="31"/>
      <c r="M370" s="146"/>
      <c r="T370" s="52"/>
      <c r="AT370" s="16" t="s">
        <v>219</v>
      </c>
      <c r="AU370" s="16" t="s">
        <v>81</v>
      </c>
    </row>
    <row r="371" spans="2:51" s="12" customFormat="1" ht="10.2">
      <c r="B371" s="149"/>
      <c r="D371" s="143" t="s">
        <v>223</v>
      </c>
      <c r="E371" s="150" t="s">
        <v>19</v>
      </c>
      <c r="F371" s="151" t="s">
        <v>540</v>
      </c>
      <c r="H371" s="152">
        <v>0.06</v>
      </c>
      <c r="I371" s="153"/>
      <c r="L371" s="149"/>
      <c r="M371" s="154"/>
      <c r="T371" s="155"/>
      <c r="AT371" s="150" t="s">
        <v>223</v>
      </c>
      <c r="AU371" s="150" t="s">
        <v>81</v>
      </c>
      <c r="AV371" s="12" t="s">
        <v>81</v>
      </c>
      <c r="AW371" s="12" t="s">
        <v>33</v>
      </c>
      <c r="AX371" s="12" t="s">
        <v>79</v>
      </c>
      <c r="AY371" s="150" t="s">
        <v>210</v>
      </c>
    </row>
    <row r="372" spans="2:65" s="1" customFormat="1" ht="24.15" customHeight="1">
      <c r="B372" s="31"/>
      <c r="C372" s="130" t="s">
        <v>649</v>
      </c>
      <c r="D372" s="130" t="s">
        <v>212</v>
      </c>
      <c r="E372" s="131" t="s">
        <v>542</v>
      </c>
      <c r="F372" s="132" t="s">
        <v>543</v>
      </c>
      <c r="G372" s="133" t="s">
        <v>229</v>
      </c>
      <c r="H372" s="134">
        <v>121.73</v>
      </c>
      <c r="I372" s="135"/>
      <c r="J372" s="136">
        <f>ROUND(I372*H372,2)</f>
        <v>0</v>
      </c>
      <c r="K372" s="132" t="s">
        <v>216</v>
      </c>
      <c r="L372" s="31"/>
      <c r="M372" s="137" t="s">
        <v>19</v>
      </c>
      <c r="N372" s="138" t="s">
        <v>43</v>
      </c>
      <c r="P372" s="139">
        <f>O372*H372</f>
        <v>0</v>
      </c>
      <c r="Q372" s="139">
        <v>0</v>
      </c>
      <c r="R372" s="139">
        <f>Q372*H372</f>
        <v>0</v>
      </c>
      <c r="S372" s="139">
        <v>0</v>
      </c>
      <c r="T372" s="140">
        <f>S372*H372</f>
        <v>0</v>
      </c>
      <c r="AR372" s="141" t="s">
        <v>311</v>
      </c>
      <c r="AT372" s="141" t="s">
        <v>212</v>
      </c>
      <c r="AU372" s="141" t="s">
        <v>81</v>
      </c>
      <c r="AY372" s="16" t="s">
        <v>210</v>
      </c>
      <c r="BE372" s="142">
        <f>IF(N372="základní",J372,0)</f>
        <v>0</v>
      </c>
      <c r="BF372" s="142">
        <f>IF(N372="snížená",J372,0)</f>
        <v>0</v>
      </c>
      <c r="BG372" s="142">
        <f>IF(N372="zákl. přenesená",J372,0)</f>
        <v>0</v>
      </c>
      <c r="BH372" s="142">
        <f>IF(N372="sníž. přenesená",J372,0)</f>
        <v>0</v>
      </c>
      <c r="BI372" s="142">
        <f>IF(N372="nulová",J372,0)</f>
        <v>0</v>
      </c>
      <c r="BJ372" s="16" t="s">
        <v>79</v>
      </c>
      <c r="BK372" s="142">
        <f>ROUND(I372*H372,2)</f>
        <v>0</v>
      </c>
      <c r="BL372" s="16" t="s">
        <v>311</v>
      </c>
      <c r="BM372" s="141" t="s">
        <v>2263</v>
      </c>
    </row>
    <row r="373" spans="2:47" s="1" customFormat="1" ht="28.8">
      <c r="B373" s="31"/>
      <c r="D373" s="143" t="s">
        <v>219</v>
      </c>
      <c r="F373" s="144" t="s">
        <v>545</v>
      </c>
      <c r="I373" s="145"/>
      <c r="L373" s="31"/>
      <c r="M373" s="146"/>
      <c r="T373" s="52"/>
      <c r="AT373" s="16" t="s">
        <v>219</v>
      </c>
      <c r="AU373" s="16" t="s">
        <v>81</v>
      </c>
    </row>
    <row r="374" spans="2:47" s="1" customFormat="1" ht="10.2">
      <c r="B374" s="31"/>
      <c r="D374" s="147" t="s">
        <v>221</v>
      </c>
      <c r="F374" s="148" t="s">
        <v>546</v>
      </c>
      <c r="I374" s="145"/>
      <c r="L374" s="31"/>
      <c r="M374" s="146"/>
      <c r="T374" s="52"/>
      <c r="AT374" s="16" t="s">
        <v>221</v>
      </c>
      <c r="AU374" s="16" t="s">
        <v>81</v>
      </c>
    </row>
    <row r="375" spans="2:51" s="12" customFormat="1" ht="10.2">
      <c r="B375" s="149"/>
      <c r="D375" s="143" t="s">
        <v>223</v>
      </c>
      <c r="E375" s="150" t="s">
        <v>19</v>
      </c>
      <c r="F375" s="151" t="s">
        <v>2227</v>
      </c>
      <c r="H375" s="152">
        <v>121.73</v>
      </c>
      <c r="I375" s="153"/>
      <c r="L375" s="149"/>
      <c r="M375" s="154"/>
      <c r="T375" s="155"/>
      <c r="AT375" s="150" t="s">
        <v>223</v>
      </c>
      <c r="AU375" s="150" t="s">
        <v>81</v>
      </c>
      <c r="AV375" s="12" t="s">
        <v>81</v>
      </c>
      <c r="AW375" s="12" t="s">
        <v>33</v>
      </c>
      <c r="AX375" s="12" t="s">
        <v>79</v>
      </c>
      <c r="AY375" s="150" t="s">
        <v>210</v>
      </c>
    </row>
    <row r="376" spans="2:65" s="1" customFormat="1" ht="24.15" customHeight="1">
      <c r="B376" s="31"/>
      <c r="C376" s="156" t="s">
        <v>654</v>
      </c>
      <c r="D376" s="156" t="s">
        <v>240</v>
      </c>
      <c r="E376" s="157" t="s">
        <v>549</v>
      </c>
      <c r="F376" s="158" t="s">
        <v>550</v>
      </c>
      <c r="G376" s="159" t="s">
        <v>229</v>
      </c>
      <c r="H376" s="160">
        <v>127.817</v>
      </c>
      <c r="I376" s="161"/>
      <c r="J376" s="162">
        <f>ROUND(I376*H376,2)</f>
        <v>0</v>
      </c>
      <c r="K376" s="158" t="s">
        <v>216</v>
      </c>
      <c r="L376" s="163"/>
      <c r="M376" s="164" t="s">
        <v>19</v>
      </c>
      <c r="N376" s="165" t="s">
        <v>43</v>
      </c>
      <c r="P376" s="139">
        <f>O376*H376</f>
        <v>0</v>
      </c>
      <c r="Q376" s="139">
        <v>0.006</v>
      </c>
      <c r="R376" s="139">
        <f>Q376*H376</f>
        <v>0.766902</v>
      </c>
      <c r="S376" s="139">
        <v>0</v>
      </c>
      <c r="T376" s="140">
        <f>S376*H376</f>
        <v>0</v>
      </c>
      <c r="AR376" s="141" t="s">
        <v>405</v>
      </c>
      <c r="AT376" s="141" t="s">
        <v>240</v>
      </c>
      <c r="AU376" s="141" t="s">
        <v>81</v>
      </c>
      <c r="AY376" s="16" t="s">
        <v>210</v>
      </c>
      <c r="BE376" s="142">
        <f>IF(N376="základní",J376,0)</f>
        <v>0</v>
      </c>
      <c r="BF376" s="142">
        <f>IF(N376="snížená",J376,0)</f>
        <v>0</v>
      </c>
      <c r="BG376" s="142">
        <f>IF(N376="zákl. přenesená",J376,0)</f>
        <v>0</v>
      </c>
      <c r="BH376" s="142">
        <f>IF(N376="sníž. přenesená",J376,0)</f>
        <v>0</v>
      </c>
      <c r="BI376" s="142">
        <f>IF(N376="nulová",J376,0)</f>
        <v>0</v>
      </c>
      <c r="BJ376" s="16" t="s">
        <v>79</v>
      </c>
      <c r="BK376" s="142">
        <f>ROUND(I376*H376,2)</f>
        <v>0</v>
      </c>
      <c r="BL376" s="16" t="s">
        <v>311</v>
      </c>
      <c r="BM376" s="141" t="s">
        <v>2264</v>
      </c>
    </row>
    <row r="377" spans="2:47" s="1" customFormat="1" ht="19.2">
      <c r="B377" s="31"/>
      <c r="D377" s="143" t="s">
        <v>219</v>
      </c>
      <c r="F377" s="144" t="s">
        <v>550</v>
      </c>
      <c r="I377" s="145"/>
      <c r="L377" s="31"/>
      <c r="M377" s="146"/>
      <c r="T377" s="52"/>
      <c r="AT377" s="16" t="s">
        <v>219</v>
      </c>
      <c r="AU377" s="16" t="s">
        <v>81</v>
      </c>
    </row>
    <row r="378" spans="2:51" s="12" customFormat="1" ht="10.2">
      <c r="B378" s="149"/>
      <c r="D378" s="143" t="s">
        <v>223</v>
      </c>
      <c r="F378" s="151" t="s">
        <v>2265</v>
      </c>
      <c r="H378" s="152">
        <v>127.817</v>
      </c>
      <c r="I378" s="153"/>
      <c r="L378" s="149"/>
      <c r="M378" s="154"/>
      <c r="T378" s="155"/>
      <c r="AT378" s="150" t="s">
        <v>223</v>
      </c>
      <c r="AU378" s="150" t="s">
        <v>81</v>
      </c>
      <c r="AV378" s="12" t="s">
        <v>81</v>
      </c>
      <c r="AW378" s="12" t="s">
        <v>4</v>
      </c>
      <c r="AX378" s="12" t="s">
        <v>79</v>
      </c>
      <c r="AY378" s="150" t="s">
        <v>210</v>
      </c>
    </row>
    <row r="379" spans="2:65" s="1" customFormat="1" ht="24.15" customHeight="1">
      <c r="B379" s="31"/>
      <c r="C379" s="130" t="s">
        <v>661</v>
      </c>
      <c r="D379" s="130" t="s">
        <v>212</v>
      </c>
      <c r="E379" s="131" t="s">
        <v>554</v>
      </c>
      <c r="F379" s="132" t="s">
        <v>555</v>
      </c>
      <c r="G379" s="133" t="s">
        <v>332</v>
      </c>
      <c r="H379" s="134">
        <v>1.698</v>
      </c>
      <c r="I379" s="135"/>
      <c r="J379" s="136">
        <f>ROUND(I379*H379,2)</f>
        <v>0</v>
      </c>
      <c r="K379" s="132" t="s">
        <v>216</v>
      </c>
      <c r="L379" s="31"/>
      <c r="M379" s="137" t="s">
        <v>19</v>
      </c>
      <c r="N379" s="138" t="s">
        <v>43</v>
      </c>
      <c r="P379" s="139">
        <f>O379*H379</f>
        <v>0</v>
      </c>
      <c r="Q379" s="139">
        <v>0</v>
      </c>
      <c r="R379" s="139">
        <f>Q379*H379</f>
        <v>0</v>
      </c>
      <c r="S379" s="139">
        <v>0</v>
      </c>
      <c r="T379" s="140">
        <f>S379*H379</f>
        <v>0</v>
      </c>
      <c r="AR379" s="141" t="s">
        <v>311</v>
      </c>
      <c r="AT379" s="141" t="s">
        <v>212</v>
      </c>
      <c r="AU379" s="141" t="s">
        <v>81</v>
      </c>
      <c r="AY379" s="16" t="s">
        <v>210</v>
      </c>
      <c r="BE379" s="142">
        <f>IF(N379="základní",J379,0)</f>
        <v>0</v>
      </c>
      <c r="BF379" s="142">
        <f>IF(N379="snížená",J379,0)</f>
        <v>0</v>
      </c>
      <c r="BG379" s="142">
        <f>IF(N379="zákl. přenesená",J379,0)</f>
        <v>0</v>
      </c>
      <c r="BH379" s="142">
        <f>IF(N379="sníž. přenesená",J379,0)</f>
        <v>0</v>
      </c>
      <c r="BI379" s="142">
        <f>IF(N379="nulová",J379,0)</f>
        <v>0</v>
      </c>
      <c r="BJ379" s="16" t="s">
        <v>79</v>
      </c>
      <c r="BK379" s="142">
        <f>ROUND(I379*H379,2)</f>
        <v>0</v>
      </c>
      <c r="BL379" s="16" t="s">
        <v>311</v>
      </c>
      <c r="BM379" s="141" t="s">
        <v>2266</v>
      </c>
    </row>
    <row r="380" spans="2:47" s="1" customFormat="1" ht="28.8">
      <c r="B380" s="31"/>
      <c r="D380" s="143" t="s">
        <v>219</v>
      </c>
      <c r="F380" s="144" t="s">
        <v>557</v>
      </c>
      <c r="I380" s="145"/>
      <c r="L380" s="31"/>
      <c r="M380" s="146"/>
      <c r="T380" s="52"/>
      <c r="AT380" s="16" t="s">
        <v>219</v>
      </c>
      <c r="AU380" s="16" t="s">
        <v>81</v>
      </c>
    </row>
    <row r="381" spans="2:47" s="1" customFormat="1" ht="10.2">
      <c r="B381" s="31"/>
      <c r="D381" s="147" t="s">
        <v>221</v>
      </c>
      <c r="F381" s="148" t="s">
        <v>558</v>
      </c>
      <c r="I381" s="145"/>
      <c r="L381" s="31"/>
      <c r="M381" s="146"/>
      <c r="T381" s="52"/>
      <c r="AT381" s="16" t="s">
        <v>221</v>
      </c>
      <c r="AU381" s="16" t="s">
        <v>81</v>
      </c>
    </row>
    <row r="382" spans="2:63" s="11" customFormat="1" ht="22.8" customHeight="1">
      <c r="B382" s="118"/>
      <c r="D382" s="119" t="s">
        <v>71</v>
      </c>
      <c r="E382" s="128" t="s">
        <v>1741</v>
      </c>
      <c r="F382" s="128" t="s">
        <v>1742</v>
      </c>
      <c r="I382" s="121"/>
      <c r="J382" s="129">
        <f>BK382</f>
        <v>0</v>
      </c>
      <c r="L382" s="118"/>
      <c r="M382" s="123"/>
      <c r="P382" s="124">
        <f>SUM(P383:P385)</f>
        <v>0</v>
      </c>
      <c r="R382" s="124">
        <f>SUM(R383:R385)</f>
        <v>0.00058</v>
      </c>
      <c r="T382" s="125">
        <f>SUM(T383:T385)</f>
        <v>0</v>
      </c>
      <c r="AR382" s="119" t="s">
        <v>81</v>
      </c>
      <c r="AT382" s="126" t="s">
        <v>71</v>
      </c>
      <c r="AU382" s="126" t="s">
        <v>79</v>
      </c>
      <c r="AY382" s="119" t="s">
        <v>210</v>
      </c>
      <c r="BK382" s="127">
        <f>SUM(BK383:BK385)</f>
        <v>0</v>
      </c>
    </row>
    <row r="383" spans="2:65" s="1" customFormat="1" ht="16.5" customHeight="1">
      <c r="B383" s="31"/>
      <c r="C383" s="130" t="s">
        <v>668</v>
      </c>
      <c r="D383" s="130" t="s">
        <v>212</v>
      </c>
      <c r="E383" s="131" t="s">
        <v>2267</v>
      </c>
      <c r="F383" s="132" t="s">
        <v>2268</v>
      </c>
      <c r="G383" s="133" t="s">
        <v>297</v>
      </c>
      <c r="H383" s="134">
        <v>2</v>
      </c>
      <c r="I383" s="135"/>
      <c r="J383" s="136">
        <f>ROUND(I383*H383,2)</f>
        <v>0</v>
      </c>
      <c r="K383" s="132" t="s">
        <v>216</v>
      </c>
      <c r="L383" s="31"/>
      <c r="M383" s="137" t="s">
        <v>19</v>
      </c>
      <c r="N383" s="138" t="s">
        <v>43</v>
      </c>
      <c r="P383" s="139">
        <f>O383*H383</f>
        <v>0</v>
      </c>
      <c r="Q383" s="139">
        <v>0.00029</v>
      </c>
      <c r="R383" s="139">
        <f>Q383*H383</f>
        <v>0.00058</v>
      </c>
      <c r="S383" s="139">
        <v>0</v>
      </c>
      <c r="T383" s="140">
        <f>S383*H383</f>
        <v>0</v>
      </c>
      <c r="AR383" s="141" t="s">
        <v>311</v>
      </c>
      <c r="AT383" s="141" t="s">
        <v>212</v>
      </c>
      <c r="AU383" s="141" t="s">
        <v>81</v>
      </c>
      <c r="AY383" s="16" t="s">
        <v>210</v>
      </c>
      <c r="BE383" s="142">
        <f>IF(N383="základní",J383,0)</f>
        <v>0</v>
      </c>
      <c r="BF383" s="142">
        <f>IF(N383="snížená",J383,0)</f>
        <v>0</v>
      </c>
      <c r="BG383" s="142">
        <f>IF(N383="zákl. přenesená",J383,0)</f>
        <v>0</v>
      </c>
      <c r="BH383" s="142">
        <f>IF(N383="sníž. přenesená",J383,0)</f>
        <v>0</v>
      </c>
      <c r="BI383" s="142">
        <f>IF(N383="nulová",J383,0)</f>
        <v>0</v>
      </c>
      <c r="BJ383" s="16" t="s">
        <v>79</v>
      </c>
      <c r="BK383" s="142">
        <f>ROUND(I383*H383,2)</f>
        <v>0</v>
      </c>
      <c r="BL383" s="16" t="s">
        <v>311</v>
      </c>
      <c r="BM383" s="141" t="s">
        <v>2269</v>
      </c>
    </row>
    <row r="384" spans="2:47" s="1" customFormat="1" ht="10.2">
      <c r="B384" s="31"/>
      <c r="D384" s="143" t="s">
        <v>219</v>
      </c>
      <c r="F384" s="144" t="s">
        <v>2270</v>
      </c>
      <c r="I384" s="145"/>
      <c r="L384" s="31"/>
      <c r="M384" s="146"/>
      <c r="T384" s="52"/>
      <c r="AT384" s="16" t="s">
        <v>219</v>
      </c>
      <c r="AU384" s="16" t="s">
        <v>81</v>
      </c>
    </row>
    <row r="385" spans="2:47" s="1" customFormat="1" ht="10.2">
      <c r="B385" s="31"/>
      <c r="D385" s="147" t="s">
        <v>221</v>
      </c>
      <c r="F385" s="148" t="s">
        <v>2271</v>
      </c>
      <c r="I385" s="145"/>
      <c r="L385" s="31"/>
      <c r="M385" s="146"/>
      <c r="T385" s="52"/>
      <c r="AT385" s="16" t="s">
        <v>221</v>
      </c>
      <c r="AU385" s="16" t="s">
        <v>81</v>
      </c>
    </row>
    <row r="386" spans="2:63" s="11" customFormat="1" ht="22.8" customHeight="1">
      <c r="B386" s="118"/>
      <c r="D386" s="119" t="s">
        <v>71</v>
      </c>
      <c r="E386" s="128" t="s">
        <v>573</v>
      </c>
      <c r="F386" s="128" t="s">
        <v>574</v>
      </c>
      <c r="I386" s="121"/>
      <c r="J386" s="129">
        <f>BK386</f>
        <v>0</v>
      </c>
      <c r="L386" s="118"/>
      <c r="M386" s="123"/>
      <c r="P386" s="124">
        <f>SUM(P387:P409)</f>
        <v>0</v>
      </c>
      <c r="R386" s="124">
        <f>SUM(R387:R409)</f>
        <v>0.0031799999999999997</v>
      </c>
      <c r="T386" s="125">
        <f>SUM(T387:T409)</f>
        <v>0</v>
      </c>
      <c r="AR386" s="119" t="s">
        <v>81</v>
      </c>
      <c r="AT386" s="126" t="s">
        <v>71</v>
      </c>
      <c r="AU386" s="126" t="s">
        <v>79</v>
      </c>
      <c r="AY386" s="119" t="s">
        <v>210</v>
      </c>
      <c r="BK386" s="127">
        <f>SUM(BK387:BK409)</f>
        <v>0</v>
      </c>
    </row>
    <row r="387" spans="2:65" s="1" customFormat="1" ht="24.15" customHeight="1">
      <c r="B387" s="31"/>
      <c r="C387" s="130" t="s">
        <v>677</v>
      </c>
      <c r="D387" s="130" t="s">
        <v>212</v>
      </c>
      <c r="E387" s="131" t="s">
        <v>576</v>
      </c>
      <c r="F387" s="132" t="s">
        <v>577</v>
      </c>
      <c r="G387" s="133" t="s">
        <v>578</v>
      </c>
      <c r="H387" s="134">
        <v>4</v>
      </c>
      <c r="I387" s="135"/>
      <c r="J387" s="136">
        <f>ROUND(I387*H387,2)</f>
        <v>0</v>
      </c>
      <c r="K387" s="132" t="s">
        <v>216</v>
      </c>
      <c r="L387" s="31"/>
      <c r="M387" s="137" t="s">
        <v>19</v>
      </c>
      <c r="N387" s="138" t="s">
        <v>43</v>
      </c>
      <c r="P387" s="139">
        <f>O387*H387</f>
        <v>0</v>
      </c>
      <c r="Q387" s="139">
        <v>0.00052</v>
      </c>
      <c r="R387" s="139">
        <f>Q387*H387</f>
        <v>0.00208</v>
      </c>
      <c r="S387" s="139">
        <v>0</v>
      </c>
      <c r="T387" s="140">
        <f>S387*H387</f>
        <v>0</v>
      </c>
      <c r="AR387" s="141" t="s">
        <v>311</v>
      </c>
      <c r="AT387" s="141" t="s">
        <v>212</v>
      </c>
      <c r="AU387" s="141" t="s">
        <v>81</v>
      </c>
      <c r="AY387" s="16" t="s">
        <v>210</v>
      </c>
      <c r="BE387" s="142">
        <f>IF(N387="základní",J387,0)</f>
        <v>0</v>
      </c>
      <c r="BF387" s="142">
        <f>IF(N387="snížená",J387,0)</f>
        <v>0</v>
      </c>
      <c r="BG387" s="142">
        <f>IF(N387="zákl. přenesená",J387,0)</f>
        <v>0</v>
      </c>
      <c r="BH387" s="142">
        <f>IF(N387="sníž. přenesená",J387,0)</f>
        <v>0</v>
      </c>
      <c r="BI387" s="142">
        <f>IF(N387="nulová",J387,0)</f>
        <v>0</v>
      </c>
      <c r="BJ387" s="16" t="s">
        <v>79</v>
      </c>
      <c r="BK387" s="142">
        <f>ROUND(I387*H387,2)</f>
        <v>0</v>
      </c>
      <c r="BL387" s="16" t="s">
        <v>311</v>
      </c>
      <c r="BM387" s="141" t="s">
        <v>2272</v>
      </c>
    </row>
    <row r="388" spans="2:47" s="1" customFormat="1" ht="19.2">
      <c r="B388" s="31"/>
      <c r="D388" s="143" t="s">
        <v>219</v>
      </c>
      <c r="F388" s="144" t="s">
        <v>577</v>
      </c>
      <c r="I388" s="145"/>
      <c r="L388" s="31"/>
      <c r="M388" s="146"/>
      <c r="T388" s="52"/>
      <c r="AT388" s="16" t="s">
        <v>219</v>
      </c>
      <c r="AU388" s="16" t="s">
        <v>81</v>
      </c>
    </row>
    <row r="389" spans="2:47" s="1" customFormat="1" ht="10.2">
      <c r="B389" s="31"/>
      <c r="D389" s="147" t="s">
        <v>221</v>
      </c>
      <c r="F389" s="148" t="s">
        <v>580</v>
      </c>
      <c r="I389" s="145"/>
      <c r="L389" s="31"/>
      <c r="M389" s="146"/>
      <c r="T389" s="52"/>
      <c r="AT389" s="16" t="s">
        <v>221</v>
      </c>
      <c r="AU389" s="16" t="s">
        <v>81</v>
      </c>
    </row>
    <row r="390" spans="2:65" s="1" customFormat="1" ht="24.15" customHeight="1">
      <c r="B390" s="31"/>
      <c r="C390" s="130" t="s">
        <v>684</v>
      </c>
      <c r="D390" s="130" t="s">
        <v>212</v>
      </c>
      <c r="E390" s="131" t="s">
        <v>582</v>
      </c>
      <c r="F390" s="132" t="s">
        <v>583</v>
      </c>
      <c r="G390" s="133" t="s">
        <v>578</v>
      </c>
      <c r="H390" s="134">
        <v>1</v>
      </c>
      <c r="I390" s="135"/>
      <c r="J390" s="136">
        <f>ROUND(I390*H390,2)</f>
        <v>0</v>
      </c>
      <c r="K390" s="132" t="s">
        <v>19</v>
      </c>
      <c r="L390" s="31"/>
      <c r="M390" s="137" t="s">
        <v>19</v>
      </c>
      <c r="N390" s="138" t="s">
        <v>43</v>
      </c>
      <c r="P390" s="139">
        <f>O390*H390</f>
        <v>0</v>
      </c>
      <c r="Q390" s="139">
        <v>0.0011</v>
      </c>
      <c r="R390" s="139">
        <f>Q390*H390</f>
        <v>0.0011</v>
      </c>
      <c r="S390" s="139">
        <v>0</v>
      </c>
      <c r="T390" s="140">
        <f>S390*H390</f>
        <v>0</v>
      </c>
      <c r="AR390" s="141" t="s">
        <v>311</v>
      </c>
      <c r="AT390" s="141" t="s">
        <v>212</v>
      </c>
      <c r="AU390" s="141" t="s">
        <v>81</v>
      </c>
      <c r="AY390" s="16" t="s">
        <v>210</v>
      </c>
      <c r="BE390" s="142">
        <f>IF(N390="základní",J390,0)</f>
        <v>0</v>
      </c>
      <c r="BF390" s="142">
        <f>IF(N390="snížená",J390,0)</f>
        <v>0</v>
      </c>
      <c r="BG390" s="142">
        <f>IF(N390="zákl. přenesená",J390,0)</f>
        <v>0</v>
      </c>
      <c r="BH390" s="142">
        <f>IF(N390="sníž. přenesená",J390,0)</f>
        <v>0</v>
      </c>
      <c r="BI390" s="142">
        <f>IF(N390="nulová",J390,0)</f>
        <v>0</v>
      </c>
      <c r="BJ390" s="16" t="s">
        <v>79</v>
      </c>
      <c r="BK390" s="142">
        <f>ROUND(I390*H390,2)</f>
        <v>0</v>
      </c>
      <c r="BL390" s="16" t="s">
        <v>311</v>
      </c>
      <c r="BM390" s="141" t="s">
        <v>2273</v>
      </c>
    </row>
    <row r="391" spans="2:47" s="1" customFormat="1" ht="10.2">
      <c r="B391" s="31"/>
      <c r="D391" s="143" t="s">
        <v>219</v>
      </c>
      <c r="F391" s="144" t="s">
        <v>583</v>
      </c>
      <c r="I391" s="145"/>
      <c r="L391" s="31"/>
      <c r="M391" s="146"/>
      <c r="T391" s="52"/>
      <c r="AT391" s="16" t="s">
        <v>219</v>
      </c>
      <c r="AU391" s="16" t="s">
        <v>81</v>
      </c>
    </row>
    <row r="392" spans="2:65" s="1" customFormat="1" ht="16.5" customHeight="1">
      <c r="B392" s="31"/>
      <c r="C392" s="130" t="s">
        <v>696</v>
      </c>
      <c r="D392" s="130" t="s">
        <v>212</v>
      </c>
      <c r="E392" s="131" t="s">
        <v>586</v>
      </c>
      <c r="F392" s="132" t="s">
        <v>587</v>
      </c>
      <c r="G392" s="133" t="s">
        <v>297</v>
      </c>
      <c r="H392" s="134">
        <v>3</v>
      </c>
      <c r="I392" s="135"/>
      <c r="J392" s="136">
        <f>ROUND(I392*H392,2)</f>
        <v>0</v>
      </c>
      <c r="K392" s="132" t="s">
        <v>19</v>
      </c>
      <c r="L392" s="31"/>
      <c r="M392" s="137" t="s">
        <v>19</v>
      </c>
      <c r="N392" s="138" t="s">
        <v>43</v>
      </c>
      <c r="P392" s="139">
        <f>O392*H392</f>
        <v>0</v>
      </c>
      <c r="Q392" s="139">
        <v>0</v>
      </c>
      <c r="R392" s="139">
        <f>Q392*H392</f>
        <v>0</v>
      </c>
      <c r="S392" s="139">
        <v>0</v>
      </c>
      <c r="T392" s="140">
        <f>S392*H392</f>
        <v>0</v>
      </c>
      <c r="AR392" s="141" t="s">
        <v>311</v>
      </c>
      <c r="AT392" s="141" t="s">
        <v>212</v>
      </c>
      <c r="AU392" s="141" t="s">
        <v>81</v>
      </c>
      <c r="AY392" s="16" t="s">
        <v>210</v>
      </c>
      <c r="BE392" s="142">
        <f>IF(N392="základní",J392,0)</f>
        <v>0</v>
      </c>
      <c r="BF392" s="142">
        <f>IF(N392="snížená",J392,0)</f>
        <v>0</v>
      </c>
      <c r="BG392" s="142">
        <f>IF(N392="zákl. přenesená",J392,0)</f>
        <v>0</v>
      </c>
      <c r="BH392" s="142">
        <f>IF(N392="sníž. přenesená",J392,0)</f>
        <v>0</v>
      </c>
      <c r="BI392" s="142">
        <f>IF(N392="nulová",J392,0)</f>
        <v>0</v>
      </c>
      <c r="BJ392" s="16" t="s">
        <v>79</v>
      </c>
      <c r="BK392" s="142">
        <f>ROUND(I392*H392,2)</f>
        <v>0</v>
      </c>
      <c r="BL392" s="16" t="s">
        <v>311</v>
      </c>
      <c r="BM392" s="141" t="s">
        <v>2274</v>
      </c>
    </row>
    <row r="393" spans="2:47" s="1" customFormat="1" ht="10.2">
      <c r="B393" s="31"/>
      <c r="D393" s="143" t="s">
        <v>219</v>
      </c>
      <c r="F393" s="144" t="s">
        <v>587</v>
      </c>
      <c r="I393" s="145"/>
      <c r="L393" s="31"/>
      <c r="M393" s="146"/>
      <c r="T393" s="52"/>
      <c r="AT393" s="16" t="s">
        <v>219</v>
      </c>
      <c r="AU393" s="16" t="s">
        <v>81</v>
      </c>
    </row>
    <row r="394" spans="2:65" s="1" customFormat="1" ht="16.5" customHeight="1">
      <c r="B394" s="31"/>
      <c r="C394" s="130" t="s">
        <v>706</v>
      </c>
      <c r="D394" s="130" t="s">
        <v>212</v>
      </c>
      <c r="E394" s="131" t="s">
        <v>590</v>
      </c>
      <c r="F394" s="132" t="s">
        <v>591</v>
      </c>
      <c r="G394" s="133" t="s">
        <v>297</v>
      </c>
      <c r="H394" s="134">
        <v>3</v>
      </c>
      <c r="I394" s="135"/>
      <c r="J394" s="136">
        <f>ROUND(I394*H394,2)</f>
        <v>0</v>
      </c>
      <c r="K394" s="132" t="s">
        <v>19</v>
      </c>
      <c r="L394" s="31"/>
      <c r="M394" s="137" t="s">
        <v>19</v>
      </c>
      <c r="N394" s="138" t="s">
        <v>43</v>
      </c>
      <c r="P394" s="139">
        <f>O394*H394</f>
        <v>0</v>
      </c>
      <c r="Q394" s="139">
        <v>0</v>
      </c>
      <c r="R394" s="139">
        <f>Q394*H394</f>
        <v>0</v>
      </c>
      <c r="S394" s="139">
        <v>0</v>
      </c>
      <c r="T394" s="140">
        <f>S394*H394</f>
        <v>0</v>
      </c>
      <c r="AR394" s="141" t="s">
        <v>311</v>
      </c>
      <c r="AT394" s="141" t="s">
        <v>212</v>
      </c>
      <c r="AU394" s="141" t="s">
        <v>81</v>
      </c>
      <c r="AY394" s="16" t="s">
        <v>210</v>
      </c>
      <c r="BE394" s="142">
        <f>IF(N394="základní",J394,0)</f>
        <v>0</v>
      </c>
      <c r="BF394" s="142">
        <f>IF(N394="snížená",J394,0)</f>
        <v>0</v>
      </c>
      <c r="BG394" s="142">
        <f>IF(N394="zákl. přenesená",J394,0)</f>
        <v>0</v>
      </c>
      <c r="BH394" s="142">
        <f>IF(N394="sníž. přenesená",J394,0)</f>
        <v>0</v>
      </c>
      <c r="BI394" s="142">
        <f>IF(N394="nulová",J394,0)</f>
        <v>0</v>
      </c>
      <c r="BJ394" s="16" t="s">
        <v>79</v>
      </c>
      <c r="BK394" s="142">
        <f>ROUND(I394*H394,2)</f>
        <v>0</v>
      </c>
      <c r="BL394" s="16" t="s">
        <v>311</v>
      </c>
      <c r="BM394" s="141" t="s">
        <v>2275</v>
      </c>
    </row>
    <row r="395" spans="2:47" s="1" customFormat="1" ht="10.2">
      <c r="B395" s="31"/>
      <c r="D395" s="143" t="s">
        <v>219</v>
      </c>
      <c r="F395" s="144" t="s">
        <v>591</v>
      </c>
      <c r="I395" s="145"/>
      <c r="L395" s="31"/>
      <c r="M395" s="146"/>
      <c r="T395" s="52"/>
      <c r="AT395" s="16" t="s">
        <v>219</v>
      </c>
      <c r="AU395" s="16" t="s">
        <v>81</v>
      </c>
    </row>
    <row r="396" spans="2:65" s="1" customFormat="1" ht="16.5" customHeight="1">
      <c r="B396" s="31"/>
      <c r="C396" s="130" t="s">
        <v>713</v>
      </c>
      <c r="D396" s="130" t="s">
        <v>212</v>
      </c>
      <c r="E396" s="131" t="s">
        <v>594</v>
      </c>
      <c r="F396" s="132" t="s">
        <v>595</v>
      </c>
      <c r="G396" s="133" t="s">
        <v>297</v>
      </c>
      <c r="H396" s="134">
        <v>4</v>
      </c>
      <c r="I396" s="135"/>
      <c r="J396" s="136">
        <f>ROUND(I396*H396,2)</f>
        <v>0</v>
      </c>
      <c r="K396" s="132" t="s">
        <v>19</v>
      </c>
      <c r="L396" s="31"/>
      <c r="M396" s="137" t="s">
        <v>19</v>
      </c>
      <c r="N396" s="138" t="s">
        <v>43</v>
      </c>
      <c r="P396" s="139">
        <f>O396*H396</f>
        <v>0</v>
      </c>
      <c r="Q396" s="139">
        <v>0</v>
      </c>
      <c r="R396" s="139">
        <f>Q396*H396</f>
        <v>0</v>
      </c>
      <c r="S396" s="139">
        <v>0</v>
      </c>
      <c r="T396" s="140">
        <f>S396*H396</f>
        <v>0</v>
      </c>
      <c r="AR396" s="141" t="s">
        <v>311</v>
      </c>
      <c r="AT396" s="141" t="s">
        <v>212</v>
      </c>
      <c r="AU396" s="141" t="s">
        <v>81</v>
      </c>
      <c r="AY396" s="16" t="s">
        <v>210</v>
      </c>
      <c r="BE396" s="142">
        <f>IF(N396="základní",J396,0)</f>
        <v>0</v>
      </c>
      <c r="BF396" s="142">
        <f>IF(N396="snížená",J396,0)</f>
        <v>0</v>
      </c>
      <c r="BG396" s="142">
        <f>IF(N396="zákl. přenesená",J396,0)</f>
        <v>0</v>
      </c>
      <c r="BH396" s="142">
        <f>IF(N396="sníž. přenesená",J396,0)</f>
        <v>0</v>
      </c>
      <c r="BI396" s="142">
        <f>IF(N396="nulová",J396,0)</f>
        <v>0</v>
      </c>
      <c r="BJ396" s="16" t="s">
        <v>79</v>
      </c>
      <c r="BK396" s="142">
        <f>ROUND(I396*H396,2)</f>
        <v>0</v>
      </c>
      <c r="BL396" s="16" t="s">
        <v>311</v>
      </c>
      <c r="BM396" s="141" t="s">
        <v>2276</v>
      </c>
    </row>
    <row r="397" spans="2:47" s="1" customFormat="1" ht="10.2">
      <c r="B397" s="31"/>
      <c r="D397" s="143" t="s">
        <v>219</v>
      </c>
      <c r="F397" s="144" t="s">
        <v>595</v>
      </c>
      <c r="I397" s="145"/>
      <c r="L397" s="31"/>
      <c r="M397" s="146"/>
      <c r="T397" s="52"/>
      <c r="AT397" s="16" t="s">
        <v>219</v>
      </c>
      <c r="AU397" s="16" t="s">
        <v>81</v>
      </c>
    </row>
    <row r="398" spans="2:65" s="1" customFormat="1" ht="16.5" customHeight="1">
      <c r="B398" s="31"/>
      <c r="C398" s="130" t="s">
        <v>721</v>
      </c>
      <c r="D398" s="130" t="s">
        <v>212</v>
      </c>
      <c r="E398" s="131" t="s">
        <v>598</v>
      </c>
      <c r="F398" s="132" t="s">
        <v>599</v>
      </c>
      <c r="G398" s="133" t="s">
        <v>297</v>
      </c>
      <c r="H398" s="134">
        <v>2</v>
      </c>
      <c r="I398" s="135"/>
      <c r="J398" s="136">
        <f>ROUND(I398*H398,2)</f>
        <v>0</v>
      </c>
      <c r="K398" s="132" t="s">
        <v>19</v>
      </c>
      <c r="L398" s="31"/>
      <c r="M398" s="137" t="s">
        <v>19</v>
      </c>
      <c r="N398" s="138" t="s">
        <v>43</v>
      </c>
      <c r="P398" s="139">
        <f>O398*H398</f>
        <v>0</v>
      </c>
      <c r="Q398" s="139">
        <v>0</v>
      </c>
      <c r="R398" s="139">
        <f>Q398*H398</f>
        <v>0</v>
      </c>
      <c r="S398" s="139">
        <v>0</v>
      </c>
      <c r="T398" s="140">
        <f>S398*H398</f>
        <v>0</v>
      </c>
      <c r="AR398" s="141" t="s">
        <v>311</v>
      </c>
      <c r="AT398" s="141" t="s">
        <v>212</v>
      </c>
      <c r="AU398" s="141" t="s">
        <v>81</v>
      </c>
      <c r="AY398" s="16" t="s">
        <v>210</v>
      </c>
      <c r="BE398" s="142">
        <f>IF(N398="základní",J398,0)</f>
        <v>0</v>
      </c>
      <c r="BF398" s="142">
        <f>IF(N398="snížená",J398,0)</f>
        <v>0</v>
      </c>
      <c r="BG398" s="142">
        <f>IF(N398="zákl. přenesená",J398,0)</f>
        <v>0</v>
      </c>
      <c r="BH398" s="142">
        <f>IF(N398="sníž. přenesená",J398,0)</f>
        <v>0</v>
      </c>
      <c r="BI398" s="142">
        <f>IF(N398="nulová",J398,0)</f>
        <v>0</v>
      </c>
      <c r="BJ398" s="16" t="s">
        <v>79</v>
      </c>
      <c r="BK398" s="142">
        <f>ROUND(I398*H398,2)</f>
        <v>0</v>
      </c>
      <c r="BL398" s="16" t="s">
        <v>311</v>
      </c>
      <c r="BM398" s="141" t="s">
        <v>2277</v>
      </c>
    </row>
    <row r="399" spans="2:47" s="1" customFormat="1" ht="10.2">
      <c r="B399" s="31"/>
      <c r="D399" s="143" t="s">
        <v>219</v>
      </c>
      <c r="F399" s="144" t="s">
        <v>599</v>
      </c>
      <c r="I399" s="145"/>
      <c r="L399" s="31"/>
      <c r="M399" s="146"/>
      <c r="T399" s="52"/>
      <c r="AT399" s="16" t="s">
        <v>219</v>
      </c>
      <c r="AU399" s="16" t="s">
        <v>81</v>
      </c>
    </row>
    <row r="400" spans="2:65" s="1" customFormat="1" ht="16.5" customHeight="1">
      <c r="B400" s="31"/>
      <c r="C400" s="130" t="s">
        <v>727</v>
      </c>
      <c r="D400" s="130" t="s">
        <v>212</v>
      </c>
      <c r="E400" s="131" t="s">
        <v>602</v>
      </c>
      <c r="F400" s="132" t="s">
        <v>603</v>
      </c>
      <c r="G400" s="133" t="s">
        <v>297</v>
      </c>
      <c r="H400" s="134">
        <v>1</v>
      </c>
      <c r="I400" s="135"/>
      <c r="J400" s="136">
        <f>ROUND(I400*H400,2)</f>
        <v>0</v>
      </c>
      <c r="K400" s="132" t="s">
        <v>19</v>
      </c>
      <c r="L400" s="31"/>
      <c r="M400" s="137" t="s">
        <v>19</v>
      </c>
      <c r="N400" s="138" t="s">
        <v>43</v>
      </c>
      <c r="P400" s="139">
        <f>O400*H400</f>
        <v>0</v>
      </c>
      <c r="Q400" s="139">
        <v>0</v>
      </c>
      <c r="R400" s="139">
        <f>Q400*H400</f>
        <v>0</v>
      </c>
      <c r="S400" s="139">
        <v>0</v>
      </c>
      <c r="T400" s="140">
        <f>S400*H400</f>
        <v>0</v>
      </c>
      <c r="AR400" s="141" t="s">
        <v>311</v>
      </c>
      <c r="AT400" s="141" t="s">
        <v>212</v>
      </c>
      <c r="AU400" s="141" t="s">
        <v>81</v>
      </c>
      <c r="AY400" s="16" t="s">
        <v>210</v>
      </c>
      <c r="BE400" s="142">
        <f>IF(N400="základní",J400,0)</f>
        <v>0</v>
      </c>
      <c r="BF400" s="142">
        <f>IF(N400="snížená",J400,0)</f>
        <v>0</v>
      </c>
      <c r="BG400" s="142">
        <f>IF(N400="zákl. přenesená",J400,0)</f>
        <v>0</v>
      </c>
      <c r="BH400" s="142">
        <f>IF(N400="sníž. přenesená",J400,0)</f>
        <v>0</v>
      </c>
      <c r="BI400" s="142">
        <f>IF(N400="nulová",J400,0)</f>
        <v>0</v>
      </c>
      <c r="BJ400" s="16" t="s">
        <v>79</v>
      </c>
      <c r="BK400" s="142">
        <f>ROUND(I400*H400,2)</f>
        <v>0</v>
      </c>
      <c r="BL400" s="16" t="s">
        <v>311</v>
      </c>
      <c r="BM400" s="141" t="s">
        <v>2278</v>
      </c>
    </row>
    <row r="401" spans="2:47" s="1" customFormat="1" ht="10.2">
      <c r="B401" s="31"/>
      <c r="D401" s="143" t="s">
        <v>219</v>
      </c>
      <c r="F401" s="144" t="s">
        <v>603</v>
      </c>
      <c r="I401" s="145"/>
      <c r="L401" s="31"/>
      <c r="M401" s="146"/>
      <c r="T401" s="52"/>
      <c r="AT401" s="16" t="s">
        <v>219</v>
      </c>
      <c r="AU401" s="16" t="s">
        <v>81</v>
      </c>
    </row>
    <row r="402" spans="2:65" s="1" customFormat="1" ht="16.5" customHeight="1">
      <c r="B402" s="31"/>
      <c r="C402" s="130" t="s">
        <v>737</v>
      </c>
      <c r="D402" s="130" t="s">
        <v>212</v>
      </c>
      <c r="E402" s="131" t="s">
        <v>606</v>
      </c>
      <c r="F402" s="132" t="s">
        <v>607</v>
      </c>
      <c r="G402" s="133" t="s">
        <v>297</v>
      </c>
      <c r="H402" s="134">
        <v>1</v>
      </c>
      <c r="I402" s="135"/>
      <c r="J402" s="136">
        <f>ROUND(I402*H402,2)</f>
        <v>0</v>
      </c>
      <c r="K402" s="132" t="s">
        <v>19</v>
      </c>
      <c r="L402" s="31"/>
      <c r="M402" s="137" t="s">
        <v>19</v>
      </c>
      <c r="N402" s="138" t="s">
        <v>43</v>
      </c>
      <c r="P402" s="139">
        <f>O402*H402</f>
        <v>0</v>
      </c>
      <c r="Q402" s="139">
        <v>0</v>
      </c>
      <c r="R402" s="139">
        <f>Q402*H402</f>
        <v>0</v>
      </c>
      <c r="S402" s="139">
        <v>0</v>
      </c>
      <c r="T402" s="140">
        <f>S402*H402</f>
        <v>0</v>
      </c>
      <c r="AR402" s="141" t="s">
        <v>311</v>
      </c>
      <c r="AT402" s="141" t="s">
        <v>212</v>
      </c>
      <c r="AU402" s="141" t="s">
        <v>81</v>
      </c>
      <c r="AY402" s="16" t="s">
        <v>210</v>
      </c>
      <c r="BE402" s="142">
        <f>IF(N402="základní",J402,0)</f>
        <v>0</v>
      </c>
      <c r="BF402" s="142">
        <f>IF(N402="snížená",J402,0)</f>
        <v>0</v>
      </c>
      <c r="BG402" s="142">
        <f>IF(N402="zákl. přenesená",J402,0)</f>
        <v>0</v>
      </c>
      <c r="BH402" s="142">
        <f>IF(N402="sníž. přenesená",J402,0)</f>
        <v>0</v>
      </c>
      <c r="BI402" s="142">
        <f>IF(N402="nulová",J402,0)</f>
        <v>0</v>
      </c>
      <c r="BJ402" s="16" t="s">
        <v>79</v>
      </c>
      <c r="BK402" s="142">
        <f>ROUND(I402*H402,2)</f>
        <v>0</v>
      </c>
      <c r="BL402" s="16" t="s">
        <v>311</v>
      </c>
      <c r="BM402" s="141" t="s">
        <v>2279</v>
      </c>
    </row>
    <row r="403" spans="2:47" s="1" customFormat="1" ht="10.2">
      <c r="B403" s="31"/>
      <c r="D403" s="143" t="s">
        <v>219</v>
      </c>
      <c r="F403" s="144" t="s">
        <v>607</v>
      </c>
      <c r="I403" s="145"/>
      <c r="L403" s="31"/>
      <c r="M403" s="146"/>
      <c r="T403" s="52"/>
      <c r="AT403" s="16" t="s">
        <v>219</v>
      </c>
      <c r="AU403" s="16" t="s">
        <v>81</v>
      </c>
    </row>
    <row r="404" spans="2:65" s="1" customFormat="1" ht="16.5" customHeight="1">
      <c r="B404" s="31"/>
      <c r="C404" s="130" t="s">
        <v>744</v>
      </c>
      <c r="D404" s="130" t="s">
        <v>212</v>
      </c>
      <c r="E404" s="131" t="s">
        <v>610</v>
      </c>
      <c r="F404" s="132" t="s">
        <v>611</v>
      </c>
      <c r="G404" s="133" t="s">
        <v>297</v>
      </c>
      <c r="H404" s="134">
        <v>1</v>
      </c>
      <c r="I404" s="135"/>
      <c r="J404" s="136">
        <f>ROUND(I404*H404,2)</f>
        <v>0</v>
      </c>
      <c r="K404" s="132" t="s">
        <v>19</v>
      </c>
      <c r="L404" s="31"/>
      <c r="M404" s="137" t="s">
        <v>19</v>
      </c>
      <c r="N404" s="138" t="s">
        <v>43</v>
      </c>
      <c r="P404" s="139">
        <f>O404*H404</f>
        <v>0</v>
      </c>
      <c r="Q404" s="139">
        <v>0</v>
      </c>
      <c r="R404" s="139">
        <f>Q404*H404</f>
        <v>0</v>
      </c>
      <c r="S404" s="139">
        <v>0</v>
      </c>
      <c r="T404" s="140">
        <f>S404*H404</f>
        <v>0</v>
      </c>
      <c r="AR404" s="141" t="s">
        <v>311</v>
      </c>
      <c r="AT404" s="141" t="s">
        <v>212</v>
      </c>
      <c r="AU404" s="141" t="s">
        <v>81</v>
      </c>
      <c r="AY404" s="16" t="s">
        <v>210</v>
      </c>
      <c r="BE404" s="142">
        <f>IF(N404="základní",J404,0)</f>
        <v>0</v>
      </c>
      <c r="BF404" s="142">
        <f>IF(N404="snížená",J404,0)</f>
        <v>0</v>
      </c>
      <c r="BG404" s="142">
        <f>IF(N404="zákl. přenesená",J404,0)</f>
        <v>0</v>
      </c>
      <c r="BH404" s="142">
        <f>IF(N404="sníž. přenesená",J404,0)</f>
        <v>0</v>
      </c>
      <c r="BI404" s="142">
        <f>IF(N404="nulová",J404,0)</f>
        <v>0</v>
      </c>
      <c r="BJ404" s="16" t="s">
        <v>79</v>
      </c>
      <c r="BK404" s="142">
        <f>ROUND(I404*H404,2)</f>
        <v>0</v>
      </c>
      <c r="BL404" s="16" t="s">
        <v>311</v>
      </c>
      <c r="BM404" s="141" t="s">
        <v>2280</v>
      </c>
    </row>
    <row r="405" spans="2:47" s="1" customFormat="1" ht="10.2">
      <c r="B405" s="31"/>
      <c r="D405" s="143" t="s">
        <v>219</v>
      </c>
      <c r="F405" s="144" t="s">
        <v>611</v>
      </c>
      <c r="I405" s="145"/>
      <c r="L405" s="31"/>
      <c r="M405" s="146"/>
      <c r="T405" s="52"/>
      <c r="AT405" s="16" t="s">
        <v>219</v>
      </c>
      <c r="AU405" s="16" t="s">
        <v>81</v>
      </c>
    </row>
    <row r="406" spans="2:65" s="1" customFormat="1" ht="16.5" customHeight="1">
      <c r="B406" s="31"/>
      <c r="C406" s="130" t="s">
        <v>751</v>
      </c>
      <c r="D406" s="130" t="s">
        <v>212</v>
      </c>
      <c r="E406" s="131" t="s">
        <v>614</v>
      </c>
      <c r="F406" s="132" t="s">
        <v>615</v>
      </c>
      <c r="G406" s="133" t="s">
        <v>297</v>
      </c>
      <c r="H406" s="134">
        <v>1</v>
      </c>
      <c r="I406" s="135"/>
      <c r="J406" s="136">
        <f>ROUND(I406*H406,2)</f>
        <v>0</v>
      </c>
      <c r="K406" s="132" t="s">
        <v>19</v>
      </c>
      <c r="L406" s="31"/>
      <c r="M406" s="137" t="s">
        <v>19</v>
      </c>
      <c r="N406" s="138" t="s">
        <v>43</v>
      </c>
      <c r="P406" s="139">
        <f>O406*H406</f>
        <v>0</v>
      </c>
      <c r="Q406" s="139">
        <v>0</v>
      </c>
      <c r="R406" s="139">
        <f>Q406*H406</f>
        <v>0</v>
      </c>
      <c r="S406" s="139">
        <v>0</v>
      </c>
      <c r="T406" s="140">
        <f>S406*H406</f>
        <v>0</v>
      </c>
      <c r="AR406" s="141" t="s">
        <v>311</v>
      </c>
      <c r="AT406" s="141" t="s">
        <v>212</v>
      </c>
      <c r="AU406" s="141" t="s">
        <v>81</v>
      </c>
      <c r="AY406" s="16" t="s">
        <v>210</v>
      </c>
      <c r="BE406" s="142">
        <f>IF(N406="základní",J406,0)</f>
        <v>0</v>
      </c>
      <c r="BF406" s="142">
        <f>IF(N406="snížená",J406,0)</f>
        <v>0</v>
      </c>
      <c r="BG406" s="142">
        <f>IF(N406="zákl. přenesená",J406,0)</f>
        <v>0</v>
      </c>
      <c r="BH406" s="142">
        <f>IF(N406="sníž. přenesená",J406,0)</f>
        <v>0</v>
      </c>
      <c r="BI406" s="142">
        <f>IF(N406="nulová",J406,0)</f>
        <v>0</v>
      </c>
      <c r="BJ406" s="16" t="s">
        <v>79</v>
      </c>
      <c r="BK406" s="142">
        <f>ROUND(I406*H406,2)</f>
        <v>0</v>
      </c>
      <c r="BL406" s="16" t="s">
        <v>311</v>
      </c>
      <c r="BM406" s="141" t="s">
        <v>2281</v>
      </c>
    </row>
    <row r="407" spans="2:47" s="1" customFormat="1" ht="10.2">
      <c r="B407" s="31"/>
      <c r="D407" s="143" t="s">
        <v>219</v>
      </c>
      <c r="F407" s="144" t="s">
        <v>615</v>
      </c>
      <c r="I407" s="145"/>
      <c r="L407" s="31"/>
      <c r="M407" s="146"/>
      <c r="T407" s="52"/>
      <c r="AT407" s="16" t="s">
        <v>219</v>
      </c>
      <c r="AU407" s="16" t="s">
        <v>81</v>
      </c>
    </row>
    <row r="408" spans="2:65" s="1" customFormat="1" ht="16.5" customHeight="1">
      <c r="B408" s="31"/>
      <c r="C408" s="130" t="s">
        <v>760</v>
      </c>
      <c r="D408" s="130" t="s">
        <v>212</v>
      </c>
      <c r="E408" s="131" t="s">
        <v>2282</v>
      </c>
      <c r="F408" s="132" t="s">
        <v>2283</v>
      </c>
      <c r="G408" s="133" t="s">
        <v>297</v>
      </c>
      <c r="H408" s="134">
        <v>1</v>
      </c>
      <c r="I408" s="135"/>
      <c r="J408" s="136">
        <f>ROUND(I408*H408,2)</f>
        <v>0</v>
      </c>
      <c r="K408" s="132" t="s">
        <v>19</v>
      </c>
      <c r="L408" s="31"/>
      <c r="M408" s="137" t="s">
        <v>19</v>
      </c>
      <c r="N408" s="138" t="s">
        <v>43</v>
      </c>
      <c r="P408" s="139">
        <f>O408*H408</f>
        <v>0</v>
      </c>
      <c r="Q408" s="139">
        <v>0</v>
      </c>
      <c r="R408" s="139">
        <f>Q408*H408</f>
        <v>0</v>
      </c>
      <c r="S408" s="139">
        <v>0</v>
      </c>
      <c r="T408" s="140">
        <f>S408*H408</f>
        <v>0</v>
      </c>
      <c r="AR408" s="141" t="s">
        <v>311</v>
      </c>
      <c r="AT408" s="141" t="s">
        <v>212</v>
      </c>
      <c r="AU408" s="141" t="s">
        <v>81</v>
      </c>
      <c r="AY408" s="16" t="s">
        <v>210</v>
      </c>
      <c r="BE408" s="142">
        <f>IF(N408="základní",J408,0)</f>
        <v>0</v>
      </c>
      <c r="BF408" s="142">
        <f>IF(N408="snížená",J408,0)</f>
        <v>0</v>
      </c>
      <c r="BG408" s="142">
        <f>IF(N408="zákl. přenesená",J408,0)</f>
        <v>0</v>
      </c>
      <c r="BH408" s="142">
        <f>IF(N408="sníž. přenesená",J408,0)</f>
        <v>0</v>
      </c>
      <c r="BI408" s="142">
        <f>IF(N408="nulová",J408,0)</f>
        <v>0</v>
      </c>
      <c r="BJ408" s="16" t="s">
        <v>79</v>
      </c>
      <c r="BK408" s="142">
        <f>ROUND(I408*H408,2)</f>
        <v>0</v>
      </c>
      <c r="BL408" s="16" t="s">
        <v>311</v>
      </c>
      <c r="BM408" s="141" t="s">
        <v>2284</v>
      </c>
    </row>
    <row r="409" spans="2:47" s="1" customFormat="1" ht="10.2">
      <c r="B409" s="31"/>
      <c r="D409" s="143" t="s">
        <v>219</v>
      </c>
      <c r="F409" s="144" t="s">
        <v>2283</v>
      </c>
      <c r="I409" s="145"/>
      <c r="L409" s="31"/>
      <c r="M409" s="146"/>
      <c r="T409" s="52"/>
      <c r="AT409" s="16" t="s">
        <v>219</v>
      </c>
      <c r="AU409" s="16" t="s">
        <v>81</v>
      </c>
    </row>
    <row r="410" spans="2:63" s="11" customFormat="1" ht="22.8" customHeight="1">
      <c r="B410" s="118"/>
      <c r="D410" s="119" t="s">
        <v>71</v>
      </c>
      <c r="E410" s="128" t="s">
        <v>617</v>
      </c>
      <c r="F410" s="128" t="s">
        <v>618</v>
      </c>
      <c r="I410" s="121"/>
      <c r="J410" s="129">
        <f>BK410</f>
        <v>0</v>
      </c>
      <c r="L410" s="118"/>
      <c r="M410" s="123"/>
      <c r="P410" s="124">
        <f>SUM(P411:P505)</f>
        <v>0</v>
      </c>
      <c r="R410" s="124">
        <f>SUM(R411:R505)</f>
        <v>1.7479681</v>
      </c>
      <c r="T410" s="125">
        <f>SUM(T411:T505)</f>
        <v>1.2311740000000002</v>
      </c>
      <c r="AR410" s="119" t="s">
        <v>81</v>
      </c>
      <c r="AT410" s="126" t="s">
        <v>71</v>
      </c>
      <c r="AU410" s="126" t="s">
        <v>79</v>
      </c>
      <c r="AY410" s="119" t="s">
        <v>210</v>
      </c>
      <c r="BK410" s="127">
        <f>SUM(BK411:BK505)</f>
        <v>0</v>
      </c>
    </row>
    <row r="411" spans="2:65" s="1" customFormat="1" ht="21.75" customHeight="1">
      <c r="B411" s="31"/>
      <c r="C411" s="130" t="s">
        <v>768</v>
      </c>
      <c r="D411" s="130" t="s">
        <v>212</v>
      </c>
      <c r="E411" s="131" t="s">
        <v>620</v>
      </c>
      <c r="F411" s="132" t="s">
        <v>621</v>
      </c>
      <c r="G411" s="133" t="s">
        <v>297</v>
      </c>
      <c r="H411" s="134">
        <v>468</v>
      </c>
      <c r="I411" s="135"/>
      <c r="J411" s="136">
        <f>ROUND(I411*H411,2)</f>
        <v>0</v>
      </c>
      <c r="K411" s="132" t="s">
        <v>216</v>
      </c>
      <c r="L411" s="31"/>
      <c r="M411" s="137" t="s">
        <v>19</v>
      </c>
      <c r="N411" s="138" t="s">
        <v>43</v>
      </c>
      <c r="P411" s="139">
        <f>O411*H411</f>
        <v>0</v>
      </c>
      <c r="Q411" s="139">
        <v>0</v>
      </c>
      <c r="R411" s="139">
        <f>Q411*H411</f>
        <v>0</v>
      </c>
      <c r="S411" s="139">
        <v>0</v>
      </c>
      <c r="T411" s="140">
        <f>S411*H411</f>
        <v>0</v>
      </c>
      <c r="AR411" s="141" t="s">
        <v>311</v>
      </c>
      <c r="AT411" s="141" t="s">
        <v>212</v>
      </c>
      <c r="AU411" s="141" t="s">
        <v>81</v>
      </c>
      <c r="AY411" s="16" t="s">
        <v>210</v>
      </c>
      <c r="BE411" s="142">
        <f>IF(N411="základní",J411,0)</f>
        <v>0</v>
      </c>
      <c r="BF411" s="142">
        <f>IF(N411="snížená",J411,0)</f>
        <v>0</v>
      </c>
      <c r="BG411" s="142">
        <f>IF(N411="zákl. přenesená",J411,0)</f>
        <v>0</v>
      </c>
      <c r="BH411" s="142">
        <f>IF(N411="sníž. přenesená",J411,0)</f>
        <v>0</v>
      </c>
      <c r="BI411" s="142">
        <f>IF(N411="nulová",J411,0)</f>
        <v>0</v>
      </c>
      <c r="BJ411" s="16" t="s">
        <v>79</v>
      </c>
      <c r="BK411" s="142">
        <f>ROUND(I411*H411,2)</f>
        <v>0</v>
      </c>
      <c r="BL411" s="16" t="s">
        <v>311</v>
      </c>
      <c r="BM411" s="141" t="s">
        <v>2285</v>
      </c>
    </row>
    <row r="412" spans="2:47" s="1" customFormat="1" ht="19.2">
      <c r="B412" s="31"/>
      <c r="D412" s="143" t="s">
        <v>219</v>
      </c>
      <c r="F412" s="144" t="s">
        <v>623</v>
      </c>
      <c r="I412" s="145"/>
      <c r="L412" s="31"/>
      <c r="M412" s="146"/>
      <c r="T412" s="52"/>
      <c r="AT412" s="16" t="s">
        <v>219</v>
      </c>
      <c r="AU412" s="16" t="s">
        <v>81</v>
      </c>
    </row>
    <row r="413" spans="2:47" s="1" customFormat="1" ht="10.2">
      <c r="B413" s="31"/>
      <c r="D413" s="147" t="s">
        <v>221</v>
      </c>
      <c r="F413" s="148" t="s">
        <v>624</v>
      </c>
      <c r="I413" s="145"/>
      <c r="L413" s="31"/>
      <c r="M413" s="146"/>
      <c r="T413" s="52"/>
      <c r="AT413" s="16" t="s">
        <v>221</v>
      </c>
      <c r="AU413" s="16" t="s">
        <v>81</v>
      </c>
    </row>
    <row r="414" spans="2:51" s="12" customFormat="1" ht="10.2">
      <c r="B414" s="149"/>
      <c r="D414" s="143" t="s">
        <v>223</v>
      </c>
      <c r="E414" s="150" t="s">
        <v>19</v>
      </c>
      <c r="F414" s="151" t="s">
        <v>2286</v>
      </c>
      <c r="H414" s="152">
        <v>468</v>
      </c>
      <c r="I414" s="153"/>
      <c r="L414" s="149"/>
      <c r="M414" s="154"/>
      <c r="T414" s="155"/>
      <c r="AT414" s="150" t="s">
        <v>223</v>
      </c>
      <c r="AU414" s="150" t="s">
        <v>81</v>
      </c>
      <c r="AV414" s="12" t="s">
        <v>81</v>
      </c>
      <c r="AW414" s="12" t="s">
        <v>33</v>
      </c>
      <c r="AX414" s="12" t="s">
        <v>79</v>
      </c>
      <c r="AY414" s="150" t="s">
        <v>210</v>
      </c>
    </row>
    <row r="415" spans="2:65" s="1" customFormat="1" ht="16.5" customHeight="1">
      <c r="B415" s="31"/>
      <c r="C415" s="156" t="s">
        <v>777</v>
      </c>
      <c r="D415" s="156" t="s">
        <v>240</v>
      </c>
      <c r="E415" s="157" t="s">
        <v>627</v>
      </c>
      <c r="F415" s="158" t="s">
        <v>628</v>
      </c>
      <c r="G415" s="159" t="s">
        <v>269</v>
      </c>
      <c r="H415" s="160">
        <v>140.4</v>
      </c>
      <c r="I415" s="161"/>
      <c r="J415" s="162">
        <f>ROUND(I415*H415,2)</f>
        <v>0</v>
      </c>
      <c r="K415" s="158" t="s">
        <v>216</v>
      </c>
      <c r="L415" s="163"/>
      <c r="M415" s="164" t="s">
        <v>19</v>
      </c>
      <c r="N415" s="165" t="s">
        <v>43</v>
      </c>
      <c r="P415" s="139">
        <f>O415*H415</f>
        <v>0</v>
      </c>
      <c r="Q415" s="139">
        <v>0.0013</v>
      </c>
      <c r="R415" s="139">
        <f>Q415*H415</f>
        <v>0.18252</v>
      </c>
      <c r="S415" s="139">
        <v>0</v>
      </c>
      <c r="T415" s="140">
        <f>S415*H415</f>
        <v>0</v>
      </c>
      <c r="AR415" s="141" t="s">
        <v>405</v>
      </c>
      <c r="AT415" s="141" t="s">
        <v>240</v>
      </c>
      <c r="AU415" s="141" t="s">
        <v>81</v>
      </c>
      <c r="AY415" s="16" t="s">
        <v>210</v>
      </c>
      <c r="BE415" s="142">
        <f>IF(N415="základní",J415,0)</f>
        <v>0</v>
      </c>
      <c r="BF415" s="142">
        <f>IF(N415="snížená",J415,0)</f>
        <v>0</v>
      </c>
      <c r="BG415" s="142">
        <f>IF(N415="zákl. přenesená",J415,0)</f>
        <v>0</v>
      </c>
      <c r="BH415" s="142">
        <f>IF(N415="sníž. přenesená",J415,0)</f>
        <v>0</v>
      </c>
      <c r="BI415" s="142">
        <f>IF(N415="nulová",J415,0)</f>
        <v>0</v>
      </c>
      <c r="BJ415" s="16" t="s">
        <v>79</v>
      </c>
      <c r="BK415" s="142">
        <f>ROUND(I415*H415,2)</f>
        <v>0</v>
      </c>
      <c r="BL415" s="16" t="s">
        <v>311</v>
      </c>
      <c r="BM415" s="141" t="s">
        <v>2287</v>
      </c>
    </row>
    <row r="416" spans="2:47" s="1" customFormat="1" ht="10.2">
      <c r="B416" s="31"/>
      <c r="D416" s="143" t="s">
        <v>219</v>
      </c>
      <c r="F416" s="144" t="s">
        <v>628</v>
      </c>
      <c r="I416" s="145"/>
      <c r="L416" s="31"/>
      <c r="M416" s="146"/>
      <c r="T416" s="52"/>
      <c r="AT416" s="16" t="s">
        <v>219</v>
      </c>
      <c r="AU416" s="16" t="s">
        <v>81</v>
      </c>
    </row>
    <row r="417" spans="2:51" s="12" customFormat="1" ht="10.2">
      <c r="B417" s="149"/>
      <c r="D417" s="143" t="s">
        <v>223</v>
      </c>
      <c r="F417" s="151" t="s">
        <v>2288</v>
      </c>
      <c r="H417" s="152">
        <v>140.4</v>
      </c>
      <c r="I417" s="153"/>
      <c r="L417" s="149"/>
      <c r="M417" s="154"/>
      <c r="T417" s="155"/>
      <c r="AT417" s="150" t="s">
        <v>223</v>
      </c>
      <c r="AU417" s="150" t="s">
        <v>81</v>
      </c>
      <c r="AV417" s="12" t="s">
        <v>81</v>
      </c>
      <c r="AW417" s="12" t="s">
        <v>4</v>
      </c>
      <c r="AX417" s="12" t="s">
        <v>79</v>
      </c>
      <c r="AY417" s="150" t="s">
        <v>210</v>
      </c>
    </row>
    <row r="418" spans="2:65" s="1" customFormat="1" ht="24.15" customHeight="1">
      <c r="B418" s="31"/>
      <c r="C418" s="156" t="s">
        <v>782</v>
      </c>
      <c r="D418" s="156" t="s">
        <v>240</v>
      </c>
      <c r="E418" s="157" t="s">
        <v>632</v>
      </c>
      <c r="F418" s="158" t="s">
        <v>633</v>
      </c>
      <c r="G418" s="159" t="s">
        <v>634</v>
      </c>
      <c r="H418" s="160">
        <v>9.36</v>
      </c>
      <c r="I418" s="161"/>
      <c r="J418" s="162">
        <f>ROUND(I418*H418,2)</f>
        <v>0</v>
      </c>
      <c r="K418" s="158" t="s">
        <v>216</v>
      </c>
      <c r="L418" s="163"/>
      <c r="M418" s="164" t="s">
        <v>19</v>
      </c>
      <c r="N418" s="165" t="s">
        <v>43</v>
      </c>
      <c r="P418" s="139">
        <f>O418*H418</f>
        <v>0</v>
      </c>
      <c r="Q418" s="139">
        <v>0.00333</v>
      </c>
      <c r="R418" s="139">
        <f>Q418*H418</f>
        <v>0.0311688</v>
      </c>
      <c r="S418" s="139">
        <v>0</v>
      </c>
      <c r="T418" s="140">
        <f>S418*H418</f>
        <v>0</v>
      </c>
      <c r="AR418" s="141" t="s">
        <v>405</v>
      </c>
      <c r="AT418" s="141" t="s">
        <v>240</v>
      </c>
      <c r="AU418" s="141" t="s">
        <v>81</v>
      </c>
      <c r="AY418" s="16" t="s">
        <v>210</v>
      </c>
      <c r="BE418" s="142">
        <f>IF(N418="základní",J418,0)</f>
        <v>0</v>
      </c>
      <c r="BF418" s="142">
        <f>IF(N418="snížená",J418,0)</f>
        <v>0</v>
      </c>
      <c r="BG418" s="142">
        <f>IF(N418="zákl. přenesená",J418,0)</f>
        <v>0</v>
      </c>
      <c r="BH418" s="142">
        <f>IF(N418="sníž. přenesená",J418,0)</f>
        <v>0</v>
      </c>
      <c r="BI418" s="142">
        <f>IF(N418="nulová",J418,0)</f>
        <v>0</v>
      </c>
      <c r="BJ418" s="16" t="s">
        <v>79</v>
      </c>
      <c r="BK418" s="142">
        <f>ROUND(I418*H418,2)</f>
        <v>0</v>
      </c>
      <c r="BL418" s="16" t="s">
        <v>311</v>
      </c>
      <c r="BM418" s="141" t="s">
        <v>2289</v>
      </c>
    </row>
    <row r="419" spans="2:47" s="1" customFormat="1" ht="10.2">
      <c r="B419" s="31"/>
      <c r="D419" s="143" t="s">
        <v>219</v>
      </c>
      <c r="F419" s="144" t="s">
        <v>633</v>
      </c>
      <c r="I419" s="145"/>
      <c r="L419" s="31"/>
      <c r="M419" s="146"/>
      <c r="T419" s="52"/>
      <c r="AT419" s="16" t="s">
        <v>219</v>
      </c>
      <c r="AU419" s="16" t="s">
        <v>81</v>
      </c>
    </row>
    <row r="420" spans="2:51" s="12" customFormat="1" ht="10.2">
      <c r="B420" s="149"/>
      <c r="D420" s="143" t="s">
        <v>223</v>
      </c>
      <c r="E420" s="150" t="s">
        <v>19</v>
      </c>
      <c r="F420" s="151" t="s">
        <v>2290</v>
      </c>
      <c r="H420" s="152">
        <v>9.36</v>
      </c>
      <c r="I420" s="153"/>
      <c r="L420" s="149"/>
      <c r="M420" s="154"/>
      <c r="T420" s="155"/>
      <c r="AT420" s="150" t="s">
        <v>223</v>
      </c>
      <c r="AU420" s="150" t="s">
        <v>81</v>
      </c>
      <c r="AV420" s="12" t="s">
        <v>81</v>
      </c>
      <c r="AW420" s="12" t="s">
        <v>33</v>
      </c>
      <c r="AX420" s="12" t="s">
        <v>79</v>
      </c>
      <c r="AY420" s="150" t="s">
        <v>210</v>
      </c>
    </row>
    <row r="421" spans="2:65" s="1" customFormat="1" ht="24.15" customHeight="1">
      <c r="B421" s="31"/>
      <c r="C421" s="156" t="s">
        <v>789</v>
      </c>
      <c r="D421" s="156" t="s">
        <v>240</v>
      </c>
      <c r="E421" s="157" t="s">
        <v>638</v>
      </c>
      <c r="F421" s="158" t="s">
        <v>639</v>
      </c>
      <c r="G421" s="159" t="s">
        <v>634</v>
      </c>
      <c r="H421" s="160">
        <v>9.36</v>
      </c>
      <c r="I421" s="161"/>
      <c r="J421" s="162">
        <f>ROUND(I421*H421,2)</f>
        <v>0</v>
      </c>
      <c r="K421" s="158" t="s">
        <v>216</v>
      </c>
      <c r="L421" s="163"/>
      <c r="M421" s="164" t="s">
        <v>19</v>
      </c>
      <c r="N421" s="165" t="s">
        <v>43</v>
      </c>
      <c r="P421" s="139">
        <f>O421*H421</f>
        <v>0</v>
      </c>
      <c r="Q421" s="139">
        <v>0.00113</v>
      </c>
      <c r="R421" s="139">
        <f>Q421*H421</f>
        <v>0.010576799999999999</v>
      </c>
      <c r="S421" s="139">
        <v>0</v>
      </c>
      <c r="T421" s="140">
        <f>S421*H421</f>
        <v>0</v>
      </c>
      <c r="AR421" s="141" t="s">
        <v>405</v>
      </c>
      <c r="AT421" s="141" t="s">
        <v>240</v>
      </c>
      <c r="AU421" s="141" t="s">
        <v>81</v>
      </c>
      <c r="AY421" s="16" t="s">
        <v>210</v>
      </c>
      <c r="BE421" s="142">
        <f>IF(N421="základní",J421,0)</f>
        <v>0</v>
      </c>
      <c r="BF421" s="142">
        <f>IF(N421="snížená",J421,0)</f>
        <v>0</v>
      </c>
      <c r="BG421" s="142">
        <f>IF(N421="zákl. přenesená",J421,0)</f>
        <v>0</v>
      </c>
      <c r="BH421" s="142">
        <f>IF(N421="sníž. přenesená",J421,0)</f>
        <v>0</v>
      </c>
      <c r="BI421" s="142">
        <f>IF(N421="nulová",J421,0)</f>
        <v>0</v>
      </c>
      <c r="BJ421" s="16" t="s">
        <v>79</v>
      </c>
      <c r="BK421" s="142">
        <f>ROUND(I421*H421,2)</f>
        <v>0</v>
      </c>
      <c r="BL421" s="16" t="s">
        <v>311</v>
      </c>
      <c r="BM421" s="141" t="s">
        <v>2291</v>
      </c>
    </row>
    <row r="422" spans="2:47" s="1" customFormat="1" ht="10.2">
      <c r="B422" s="31"/>
      <c r="D422" s="143" t="s">
        <v>219</v>
      </c>
      <c r="F422" s="144" t="s">
        <v>639</v>
      </c>
      <c r="I422" s="145"/>
      <c r="L422" s="31"/>
      <c r="M422" s="146"/>
      <c r="T422" s="52"/>
      <c r="AT422" s="16" t="s">
        <v>219</v>
      </c>
      <c r="AU422" s="16" t="s">
        <v>81</v>
      </c>
    </row>
    <row r="423" spans="2:65" s="1" customFormat="1" ht="33" customHeight="1">
      <c r="B423" s="31"/>
      <c r="C423" s="130" t="s">
        <v>797</v>
      </c>
      <c r="D423" s="130" t="s">
        <v>212</v>
      </c>
      <c r="E423" s="131" t="s">
        <v>643</v>
      </c>
      <c r="F423" s="132" t="s">
        <v>644</v>
      </c>
      <c r="G423" s="133" t="s">
        <v>229</v>
      </c>
      <c r="H423" s="134">
        <v>7.63</v>
      </c>
      <c r="I423" s="135"/>
      <c r="J423" s="136">
        <f>ROUND(I423*H423,2)</f>
        <v>0</v>
      </c>
      <c r="K423" s="132" t="s">
        <v>216</v>
      </c>
      <c r="L423" s="31"/>
      <c r="M423" s="137" t="s">
        <v>19</v>
      </c>
      <c r="N423" s="138" t="s">
        <v>43</v>
      </c>
      <c r="P423" s="139">
        <f>O423*H423</f>
        <v>0</v>
      </c>
      <c r="Q423" s="139">
        <v>0</v>
      </c>
      <c r="R423" s="139">
        <f>Q423*H423</f>
        <v>0</v>
      </c>
      <c r="S423" s="139">
        <v>0</v>
      </c>
      <c r="T423" s="140">
        <f>S423*H423</f>
        <v>0</v>
      </c>
      <c r="AR423" s="141" t="s">
        <v>311</v>
      </c>
      <c r="AT423" s="141" t="s">
        <v>212</v>
      </c>
      <c r="AU423" s="141" t="s">
        <v>81</v>
      </c>
      <c r="AY423" s="16" t="s">
        <v>210</v>
      </c>
      <c r="BE423" s="142">
        <f>IF(N423="základní",J423,0)</f>
        <v>0</v>
      </c>
      <c r="BF423" s="142">
        <f>IF(N423="snížená",J423,0)</f>
        <v>0</v>
      </c>
      <c r="BG423" s="142">
        <f>IF(N423="zákl. přenesená",J423,0)</f>
        <v>0</v>
      </c>
      <c r="BH423" s="142">
        <f>IF(N423="sníž. přenesená",J423,0)</f>
        <v>0</v>
      </c>
      <c r="BI423" s="142">
        <f>IF(N423="nulová",J423,0)</f>
        <v>0</v>
      </c>
      <c r="BJ423" s="16" t="s">
        <v>79</v>
      </c>
      <c r="BK423" s="142">
        <f>ROUND(I423*H423,2)</f>
        <v>0</v>
      </c>
      <c r="BL423" s="16" t="s">
        <v>311</v>
      </c>
      <c r="BM423" s="141" t="s">
        <v>2292</v>
      </c>
    </row>
    <row r="424" spans="2:47" s="1" customFormat="1" ht="19.2">
      <c r="B424" s="31"/>
      <c r="D424" s="143" t="s">
        <v>219</v>
      </c>
      <c r="F424" s="144" t="s">
        <v>646</v>
      </c>
      <c r="I424" s="145"/>
      <c r="L424" s="31"/>
      <c r="M424" s="146"/>
      <c r="T424" s="52"/>
      <c r="AT424" s="16" t="s">
        <v>219</v>
      </c>
      <c r="AU424" s="16" t="s">
        <v>81</v>
      </c>
    </row>
    <row r="425" spans="2:47" s="1" customFormat="1" ht="10.2">
      <c r="B425" s="31"/>
      <c r="D425" s="147" t="s">
        <v>221</v>
      </c>
      <c r="F425" s="148" t="s">
        <v>647</v>
      </c>
      <c r="I425" s="145"/>
      <c r="L425" s="31"/>
      <c r="M425" s="146"/>
      <c r="T425" s="52"/>
      <c r="AT425" s="16" t="s">
        <v>221</v>
      </c>
      <c r="AU425" s="16" t="s">
        <v>81</v>
      </c>
    </row>
    <row r="426" spans="2:51" s="12" customFormat="1" ht="10.2">
      <c r="B426" s="149"/>
      <c r="D426" s="143" t="s">
        <v>223</v>
      </c>
      <c r="E426" s="150" t="s">
        <v>19</v>
      </c>
      <c r="F426" s="151" t="s">
        <v>2293</v>
      </c>
      <c r="H426" s="152">
        <v>7.63</v>
      </c>
      <c r="I426" s="153"/>
      <c r="L426" s="149"/>
      <c r="M426" s="154"/>
      <c r="T426" s="155"/>
      <c r="AT426" s="150" t="s">
        <v>223</v>
      </c>
      <c r="AU426" s="150" t="s">
        <v>81</v>
      </c>
      <c r="AV426" s="12" t="s">
        <v>81</v>
      </c>
      <c r="AW426" s="12" t="s">
        <v>33</v>
      </c>
      <c r="AX426" s="12" t="s">
        <v>79</v>
      </c>
      <c r="AY426" s="150" t="s">
        <v>210</v>
      </c>
    </row>
    <row r="427" spans="2:65" s="1" customFormat="1" ht="24.15" customHeight="1">
      <c r="B427" s="31"/>
      <c r="C427" s="156" t="s">
        <v>806</v>
      </c>
      <c r="D427" s="156" t="s">
        <v>240</v>
      </c>
      <c r="E427" s="157" t="s">
        <v>650</v>
      </c>
      <c r="F427" s="158" t="s">
        <v>651</v>
      </c>
      <c r="G427" s="159" t="s">
        <v>229</v>
      </c>
      <c r="H427" s="160">
        <v>8.012</v>
      </c>
      <c r="I427" s="161"/>
      <c r="J427" s="162">
        <f>ROUND(I427*H427,2)</f>
        <v>0</v>
      </c>
      <c r="K427" s="158" t="s">
        <v>216</v>
      </c>
      <c r="L427" s="163"/>
      <c r="M427" s="164" t="s">
        <v>19</v>
      </c>
      <c r="N427" s="165" t="s">
        <v>43</v>
      </c>
      <c r="P427" s="139">
        <f>O427*H427</f>
        <v>0</v>
      </c>
      <c r="Q427" s="139">
        <v>0.0095</v>
      </c>
      <c r="R427" s="139">
        <f>Q427*H427</f>
        <v>0.076114</v>
      </c>
      <c r="S427" s="139">
        <v>0</v>
      </c>
      <c r="T427" s="140">
        <f>S427*H427</f>
        <v>0</v>
      </c>
      <c r="AR427" s="141" t="s">
        <v>405</v>
      </c>
      <c r="AT427" s="141" t="s">
        <v>240</v>
      </c>
      <c r="AU427" s="141" t="s">
        <v>81</v>
      </c>
      <c r="AY427" s="16" t="s">
        <v>210</v>
      </c>
      <c r="BE427" s="142">
        <f>IF(N427="základní",J427,0)</f>
        <v>0</v>
      </c>
      <c r="BF427" s="142">
        <f>IF(N427="snížená",J427,0)</f>
        <v>0</v>
      </c>
      <c r="BG427" s="142">
        <f>IF(N427="zákl. přenesená",J427,0)</f>
        <v>0</v>
      </c>
      <c r="BH427" s="142">
        <f>IF(N427="sníž. přenesená",J427,0)</f>
        <v>0</v>
      </c>
      <c r="BI427" s="142">
        <f>IF(N427="nulová",J427,0)</f>
        <v>0</v>
      </c>
      <c r="BJ427" s="16" t="s">
        <v>79</v>
      </c>
      <c r="BK427" s="142">
        <f>ROUND(I427*H427,2)</f>
        <v>0</v>
      </c>
      <c r="BL427" s="16" t="s">
        <v>311</v>
      </c>
      <c r="BM427" s="141" t="s">
        <v>2294</v>
      </c>
    </row>
    <row r="428" spans="2:47" s="1" customFormat="1" ht="19.2">
      <c r="B428" s="31"/>
      <c r="D428" s="143" t="s">
        <v>219</v>
      </c>
      <c r="F428" s="144" t="s">
        <v>651</v>
      </c>
      <c r="I428" s="145"/>
      <c r="L428" s="31"/>
      <c r="M428" s="146"/>
      <c r="T428" s="52"/>
      <c r="AT428" s="16" t="s">
        <v>219</v>
      </c>
      <c r="AU428" s="16" t="s">
        <v>81</v>
      </c>
    </row>
    <row r="429" spans="2:51" s="12" customFormat="1" ht="10.2">
      <c r="B429" s="149"/>
      <c r="D429" s="143" t="s">
        <v>223</v>
      </c>
      <c r="F429" s="151" t="s">
        <v>2295</v>
      </c>
      <c r="H429" s="152">
        <v>8.012</v>
      </c>
      <c r="I429" s="153"/>
      <c r="L429" s="149"/>
      <c r="M429" s="154"/>
      <c r="T429" s="155"/>
      <c r="AT429" s="150" t="s">
        <v>223</v>
      </c>
      <c r="AU429" s="150" t="s">
        <v>81</v>
      </c>
      <c r="AV429" s="12" t="s">
        <v>81</v>
      </c>
      <c r="AW429" s="12" t="s">
        <v>4</v>
      </c>
      <c r="AX429" s="12" t="s">
        <v>79</v>
      </c>
      <c r="AY429" s="150" t="s">
        <v>210</v>
      </c>
    </row>
    <row r="430" spans="2:65" s="1" customFormat="1" ht="24.15" customHeight="1">
      <c r="B430" s="31"/>
      <c r="C430" s="130" t="s">
        <v>815</v>
      </c>
      <c r="D430" s="130" t="s">
        <v>212</v>
      </c>
      <c r="E430" s="131" t="s">
        <v>655</v>
      </c>
      <c r="F430" s="132" t="s">
        <v>656</v>
      </c>
      <c r="G430" s="133" t="s">
        <v>229</v>
      </c>
      <c r="H430" s="134">
        <v>43.706</v>
      </c>
      <c r="I430" s="135"/>
      <c r="J430" s="136">
        <f>ROUND(I430*H430,2)</f>
        <v>0</v>
      </c>
      <c r="K430" s="132" t="s">
        <v>216</v>
      </c>
      <c r="L430" s="31"/>
      <c r="M430" s="137" t="s">
        <v>19</v>
      </c>
      <c r="N430" s="138" t="s">
        <v>43</v>
      </c>
      <c r="P430" s="139">
        <f>O430*H430</f>
        <v>0</v>
      </c>
      <c r="Q430" s="139">
        <v>0</v>
      </c>
      <c r="R430" s="139">
        <f>Q430*H430</f>
        <v>0</v>
      </c>
      <c r="S430" s="139">
        <v>0.014</v>
      </c>
      <c r="T430" s="140">
        <f>S430*H430</f>
        <v>0.6118840000000001</v>
      </c>
      <c r="AR430" s="141" t="s">
        <v>311</v>
      </c>
      <c r="AT430" s="141" t="s">
        <v>212</v>
      </c>
      <c r="AU430" s="141" t="s">
        <v>81</v>
      </c>
      <c r="AY430" s="16" t="s">
        <v>210</v>
      </c>
      <c r="BE430" s="142">
        <f>IF(N430="základní",J430,0)</f>
        <v>0</v>
      </c>
      <c r="BF430" s="142">
        <f>IF(N430="snížená",J430,0)</f>
        <v>0</v>
      </c>
      <c r="BG430" s="142">
        <f>IF(N430="zákl. přenesená",J430,0)</f>
        <v>0</v>
      </c>
      <c r="BH430" s="142">
        <f>IF(N430="sníž. přenesená",J430,0)</f>
        <v>0</v>
      </c>
      <c r="BI430" s="142">
        <f>IF(N430="nulová",J430,0)</f>
        <v>0</v>
      </c>
      <c r="BJ430" s="16" t="s">
        <v>79</v>
      </c>
      <c r="BK430" s="142">
        <f>ROUND(I430*H430,2)</f>
        <v>0</v>
      </c>
      <c r="BL430" s="16" t="s">
        <v>311</v>
      </c>
      <c r="BM430" s="141" t="s">
        <v>2296</v>
      </c>
    </row>
    <row r="431" spans="2:47" s="1" customFormat="1" ht="19.2">
      <c r="B431" s="31"/>
      <c r="D431" s="143" t="s">
        <v>219</v>
      </c>
      <c r="F431" s="144" t="s">
        <v>658</v>
      </c>
      <c r="I431" s="145"/>
      <c r="L431" s="31"/>
      <c r="M431" s="146"/>
      <c r="T431" s="52"/>
      <c r="AT431" s="16" t="s">
        <v>219</v>
      </c>
      <c r="AU431" s="16" t="s">
        <v>81</v>
      </c>
    </row>
    <row r="432" spans="2:47" s="1" customFormat="1" ht="10.2">
      <c r="B432" s="31"/>
      <c r="D432" s="147" t="s">
        <v>221</v>
      </c>
      <c r="F432" s="148" t="s">
        <v>659</v>
      </c>
      <c r="I432" s="145"/>
      <c r="L432" s="31"/>
      <c r="M432" s="146"/>
      <c r="T432" s="52"/>
      <c r="AT432" s="16" t="s">
        <v>221</v>
      </c>
      <c r="AU432" s="16" t="s">
        <v>81</v>
      </c>
    </row>
    <row r="433" spans="2:51" s="12" customFormat="1" ht="10.2">
      <c r="B433" s="149"/>
      <c r="D433" s="143" t="s">
        <v>223</v>
      </c>
      <c r="E433" s="150" t="s">
        <v>19</v>
      </c>
      <c r="F433" s="151" t="s">
        <v>2297</v>
      </c>
      <c r="H433" s="152">
        <v>43.706</v>
      </c>
      <c r="I433" s="153"/>
      <c r="L433" s="149"/>
      <c r="M433" s="154"/>
      <c r="T433" s="155"/>
      <c r="AT433" s="150" t="s">
        <v>223</v>
      </c>
      <c r="AU433" s="150" t="s">
        <v>81</v>
      </c>
      <c r="AV433" s="12" t="s">
        <v>81</v>
      </c>
      <c r="AW433" s="12" t="s">
        <v>33</v>
      </c>
      <c r="AX433" s="12" t="s">
        <v>79</v>
      </c>
      <c r="AY433" s="150" t="s">
        <v>210</v>
      </c>
    </row>
    <row r="434" spans="2:65" s="1" customFormat="1" ht="24.15" customHeight="1">
      <c r="B434" s="31"/>
      <c r="C434" s="130" t="s">
        <v>822</v>
      </c>
      <c r="D434" s="130" t="s">
        <v>212</v>
      </c>
      <c r="E434" s="131" t="s">
        <v>662</v>
      </c>
      <c r="F434" s="132" t="s">
        <v>663</v>
      </c>
      <c r="G434" s="133" t="s">
        <v>229</v>
      </c>
      <c r="H434" s="134">
        <v>7.8</v>
      </c>
      <c r="I434" s="135"/>
      <c r="J434" s="136">
        <f>ROUND(I434*H434,2)</f>
        <v>0</v>
      </c>
      <c r="K434" s="132" t="s">
        <v>216</v>
      </c>
      <c r="L434" s="31"/>
      <c r="M434" s="137" t="s">
        <v>19</v>
      </c>
      <c r="N434" s="138" t="s">
        <v>43</v>
      </c>
      <c r="P434" s="139">
        <f>O434*H434</f>
        <v>0</v>
      </c>
      <c r="Q434" s="139">
        <v>0.01963</v>
      </c>
      <c r="R434" s="139">
        <f>Q434*H434</f>
        <v>0.153114</v>
      </c>
      <c r="S434" s="139">
        <v>0</v>
      </c>
      <c r="T434" s="140">
        <f>S434*H434</f>
        <v>0</v>
      </c>
      <c r="AR434" s="141" t="s">
        <v>311</v>
      </c>
      <c r="AT434" s="141" t="s">
        <v>212</v>
      </c>
      <c r="AU434" s="141" t="s">
        <v>81</v>
      </c>
      <c r="AY434" s="16" t="s">
        <v>210</v>
      </c>
      <c r="BE434" s="142">
        <f>IF(N434="základní",J434,0)</f>
        <v>0</v>
      </c>
      <c r="BF434" s="142">
        <f>IF(N434="snížená",J434,0)</f>
        <v>0</v>
      </c>
      <c r="BG434" s="142">
        <f>IF(N434="zákl. přenesená",J434,0)</f>
        <v>0</v>
      </c>
      <c r="BH434" s="142">
        <f>IF(N434="sníž. přenesená",J434,0)</f>
        <v>0</v>
      </c>
      <c r="BI434" s="142">
        <f>IF(N434="nulová",J434,0)</f>
        <v>0</v>
      </c>
      <c r="BJ434" s="16" t="s">
        <v>79</v>
      </c>
      <c r="BK434" s="142">
        <f>ROUND(I434*H434,2)</f>
        <v>0</v>
      </c>
      <c r="BL434" s="16" t="s">
        <v>311</v>
      </c>
      <c r="BM434" s="141" t="s">
        <v>2298</v>
      </c>
    </row>
    <row r="435" spans="2:47" s="1" customFormat="1" ht="19.2">
      <c r="B435" s="31"/>
      <c r="D435" s="143" t="s">
        <v>219</v>
      </c>
      <c r="F435" s="144" t="s">
        <v>665</v>
      </c>
      <c r="I435" s="145"/>
      <c r="L435" s="31"/>
      <c r="M435" s="146"/>
      <c r="T435" s="52"/>
      <c r="AT435" s="16" t="s">
        <v>219</v>
      </c>
      <c r="AU435" s="16" t="s">
        <v>81</v>
      </c>
    </row>
    <row r="436" spans="2:47" s="1" customFormat="1" ht="10.2">
      <c r="B436" s="31"/>
      <c r="D436" s="147" t="s">
        <v>221</v>
      </c>
      <c r="F436" s="148" t="s">
        <v>666</v>
      </c>
      <c r="I436" s="145"/>
      <c r="L436" s="31"/>
      <c r="M436" s="146"/>
      <c r="T436" s="52"/>
      <c r="AT436" s="16" t="s">
        <v>221</v>
      </c>
      <c r="AU436" s="16" t="s">
        <v>81</v>
      </c>
    </row>
    <row r="437" spans="2:51" s="12" customFormat="1" ht="10.2">
      <c r="B437" s="149"/>
      <c r="D437" s="143" t="s">
        <v>223</v>
      </c>
      <c r="E437" s="150" t="s">
        <v>19</v>
      </c>
      <c r="F437" s="151" t="s">
        <v>667</v>
      </c>
      <c r="H437" s="152">
        <v>7.8</v>
      </c>
      <c r="I437" s="153"/>
      <c r="L437" s="149"/>
      <c r="M437" s="154"/>
      <c r="T437" s="155"/>
      <c r="AT437" s="150" t="s">
        <v>223</v>
      </c>
      <c r="AU437" s="150" t="s">
        <v>81</v>
      </c>
      <c r="AV437" s="12" t="s">
        <v>81</v>
      </c>
      <c r="AW437" s="12" t="s">
        <v>33</v>
      </c>
      <c r="AX437" s="12" t="s">
        <v>79</v>
      </c>
      <c r="AY437" s="150" t="s">
        <v>210</v>
      </c>
    </row>
    <row r="438" spans="2:65" s="1" customFormat="1" ht="24.15" customHeight="1">
      <c r="B438" s="31"/>
      <c r="C438" s="130" t="s">
        <v>830</v>
      </c>
      <c r="D438" s="130" t="s">
        <v>212</v>
      </c>
      <c r="E438" s="131" t="s">
        <v>669</v>
      </c>
      <c r="F438" s="132" t="s">
        <v>670</v>
      </c>
      <c r="G438" s="133" t="s">
        <v>269</v>
      </c>
      <c r="H438" s="134">
        <v>37</v>
      </c>
      <c r="I438" s="135"/>
      <c r="J438" s="136">
        <f>ROUND(I438*H438,2)</f>
        <v>0</v>
      </c>
      <c r="K438" s="132" t="s">
        <v>216</v>
      </c>
      <c r="L438" s="31"/>
      <c r="M438" s="137" t="s">
        <v>19</v>
      </c>
      <c r="N438" s="138" t="s">
        <v>43</v>
      </c>
      <c r="P438" s="139">
        <f>O438*H438</f>
        <v>0</v>
      </c>
      <c r="Q438" s="139">
        <v>0</v>
      </c>
      <c r="R438" s="139">
        <f>Q438*H438</f>
        <v>0</v>
      </c>
      <c r="S438" s="139">
        <v>0</v>
      </c>
      <c r="T438" s="140">
        <f>S438*H438</f>
        <v>0</v>
      </c>
      <c r="AR438" s="141" t="s">
        <v>311</v>
      </c>
      <c r="AT438" s="141" t="s">
        <v>212</v>
      </c>
      <c r="AU438" s="141" t="s">
        <v>81</v>
      </c>
      <c r="AY438" s="16" t="s">
        <v>210</v>
      </c>
      <c r="BE438" s="142">
        <f>IF(N438="základní",J438,0)</f>
        <v>0</v>
      </c>
      <c r="BF438" s="142">
        <f>IF(N438="snížená",J438,0)</f>
        <v>0</v>
      </c>
      <c r="BG438" s="142">
        <f>IF(N438="zákl. přenesená",J438,0)</f>
        <v>0</v>
      </c>
      <c r="BH438" s="142">
        <f>IF(N438="sníž. přenesená",J438,0)</f>
        <v>0</v>
      </c>
      <c r="BI438" s="142">
        <f>IF(N438="nulová",J438,0)</f>
        <v>0</v>
      </c>
      <c r="BJ438" s="16" t="s">
        <v>79</v>
      </c>
      <c r="BK438" s="142">
        <f>ROUND(I438*H438,2)</f>
        <v>0</v>
      </c>
      <c r="BL438" s="16" t="s">
        <v>311</v>
      </c>
      <c r="BM438" s="141" t="s">
        <v>2299</v>
      </c>
    </row>
    <row r="439" spans="2:47" s="1" customFormat="1" ht="19.2">
      <c r="B439" s="31"/>
      <c r="D439" s="143" t="s">
        <v>219</v>
      </c>
      <c r="F439" s="144" t="s">
        <v>672</v>
      </c>
      <c r="I439" s="145"/>
      <c r="L439" s="31"/>
      <c r="M439" s="146"/>
      <c r="T439" s="52"/>
      <c r="AT439" s="16" t="s">
        <v>219</v>
      </c>
      <c r="AU439" s="16" t="s">
        <v>81</v>
      </c>
    </row>
    <row r="440" spans="2:47" s="1" customFormat="1" ht="10.2">
      <c r="B440" s="31"/>
      <c r="D440" s="147" t="s">
        <v>221</v>
      </c>
      <c r="F440" s="148" t="s">
        <v>673</v>
      </c>
      <c r="I440" s="145"/>
      <c r="L440" s="31"/>
      <c r="M440" s="146"/>
      <c r="T440" s="52"/>
      <c r="AT440" s="16" t="s">
        <v>221</v>
      </c>
      <c r="AU440" s="16" t="s">
        <v>81</v>
      </c>
    </row>
    <row r="441" spans="2:51" s="12" customFormat="1" ht="10.2">
      <c r="B441" s="149"/>
      <c r="D441" s="143" t="s">
        <v>223</v>
      </c>
      <c r="E441" s="150" t="s">
        <v>19</v>
      </c>
      <c r="F441" s="151" t="s">
        <v>674</v>
      </c>
      <c r="H441" s="152">
        <v>9</v>
      </c>
      <c r="I441" s="153"/>
      <c r="L441" s="149"/>
      <c r="M441" s="154"/>
      <c r="T441" s="155"/>
      <c r="AT441" s="150" t="s">
        <v>223</v>
      </c>
      <c r="AU441" s="150" t="s">
        <v>81</v>
      </c>
      <c r="AV441" s="12" t="s">
        <v>81</v>
      </c>
      <c r="AW441" s="12" t="s">
        <v>33</v>
      </c>
      <c r="AX441" s="12" t="s">
        <v>72</v>
      </c>
      <c r="AY441" s="150" t="s">
        <v>210</v>
      </c>
    </row>
    <row r="442" spans="2:51" s="12" customFormat="1" ht="10.2">
      <c r="B442" s="149"/>
      <c r="D442" s="143" t="s">
        <v>223</v>
      </c>
      <c r="E442" s="150" t="s">
        <v>19</v>
      </c>
      <c r="F442" s="151" t="s">
        <v>675</v>
      </c>
      <c r="H442" s="152">
        <v>2</v>
      </c>
      <c r="I442" s="153"/>
      <c r="L442" s="149"/>
      <c r="M442" s="154"/>
      <c r="T442" s="155"/>
      <c r="AT442" s="150" t="s">
        <v>223</v>
      </c>
      <c r="AU442" s="150" t="s">
        <v>81</v>
      </c>
      <c r="AV442" s="12" t="s">
        <v>81</v>
      </c>
      <c r="AW442" s="12" t="s">
        <v>33</v>
      </c>
      <c r="AX442" s="12" t="s">
        <v>72</v>
      </c>
      <c r="AY442" s="150" t="s">
        <v>210</v>
      </c>
    </row>
    <row r="443" spans="2:51" s="12" customFormat="1" ht="10.2">
      <c r="B443" s="149"/>
      <c r="D443" s="143" t="s">
        <v>223</v>
      </c>
      <c r="E443" s="150" t="s">
        <v>19</v>
      </c>
      <c r="F443" s="151" t="s">
        <v>2300</v>
      </c>
      <c r="H443" s="152">
        <v>26</v>
      </c>
      <c r="I443" s="153"/>
      <c r="L443" s="149"/>
      <c r="M443" s="154"/>
      <c r="T443" s="155"/>
      <c r="AT443" s="150" t="s">
        <v>223</v>
      </c>
      <c r="AU443" s="150" t="s">
        <v>81</v>
      </c>
      <c r="AV443" s="12" t="s">
        <v>81</v>
      </c>
      <c r="AW443" s="12" t="s">
        <v>33</v>
      </c>
      <c r="AX443" s="12" t="s">
        <v>72</v>
      </c>
      <c r="AY443" s="150" t="s">
        <v>210</v>
      </c>
    </row>
    <row r="444" spans="2:51" s="13" customFormat="1" ht="10.2">
      <c r="B444" s="167"/>
      <c r="D444" s="143" t="s">
        <v>223</v>
      </c>
      <c r="E444" s="168" t="s">
        <v>19</v>
      </c>
      <c r="F444" s="169" t="s">
        <v>326</v>
      </c>
      <c r="H444" s="170">
        <v>37</v>
      </c>
      <c r="I444" s="171"/>
      <c r="L444" s="167"/>
      <c r="M444" s="172"/>
      <c r="T444" s="173"/>
      <c r="AT444" s="168" t="s">
        <v>223</v>
      </c>
      <c r="AU444" s="168" t="s">
        <v>81</v>
      </c>
      <c r="AV444" s="13" t="s">
        <v>217</v>
      </c>
      <c r="AW444" s="13" t="s">
        <v>33</v>
      </c>
      <c r="AX444" s="13" t="s">
        <v>79</v>
      </c>
      <c r="AY444" s="168" t="s">
        <v>210</v>
      </c>
    </row>
    <row r="445" spans="2:65" s="1" customFormat="1" ht="24.15" customHeight="1">
      <c r="B445" s="31"/>
      <c r="C445" s="156" t="s">
        <v>836</v>
      </c>
      <c r="D445" s="156" t="s">
        <v>240</v>
      </c>
      <c r="E445" s="157" t="s">
        <v>678</v>
      </c>
      <c r="F445" s="158" t="s">
        <v>679</v>
      </c>
      <c r="G445" s="159" t="s">
        <v>215</v>
      </c>
      <c r="H445" s="160">
        <v>0.285</v>
      </c>
      <c r="I445" s="161"/>
      <c r="J445" s="162">
        <f>ROUND(I445*H445,2)</f>
        <v>0</v>
      </c>
      <c r="K445" s="158" t="s">
        <v>216</v>
      </c>
      <c r="L445" s="163"/>
      <c r="M445" s="164" t="s">
        <v>19</v>
      </c>
      <c r="N445" s="165" t="s">
        <v>43</v>
      </c>
      <c r="P445" s="139">
        <f>O445*H445</f>
        <v>0</v>
      </c>
      <c r="Q445" s="139">
        <v>0.44</v>
      </c>
      <c r="R445" s="139">
        <f>Q445*H445</f>
        <v>0.12539999999999998</v>
      </c>
      <c r="S445" s="139">
        <v>0</v>
      </c>
      <c r="T445" s="140">
        <f>S445*H445</f>
        <v>0</v>
      </c>
      <c r="AR445" s="141" t="s">
        <v>405</v>
      </c>
      <c r="AT445" s="141" t="s">
        <v>240</v>
      </c>
      <c r="AU445" s="141" t="s">
        <v>81</v>
      </c>
      <c r="AY445" s="16" t="s">
        <v>210</v>
      </c>
      <c r="BE445" s="142">
        <f>IF(N445="základní",J445,0)</f>
        <v>0</v>
      </c>
      <c r="BF445" s="142">
        <f>IF(N445="snížená",J445,0)</f>
        <v>0</v>
      </c>
      <c r="BG445" s="142">
        <f>IF(N445="zákl. přenesená",J445,0)</f>
        <v>0</v>
      </c>
      <c r="BH445" s="142">
        <f>IF(N445="sníž. přenesená",J445,0)</f>
        <v>0</v>
      </c>
      <c r="BI445" s="142">
        <f>IF(N445="nulová",J445,0)</f>
        <v>0</v>
      </c>
      <c r="BJ445" s="16" t="s">
        <v>79</v>
      </c>
      <c r="BK445" s="142">
        <f>ROUND(I445*H445,2)</f>
        <v>0</v>
      </c>
      <c r="BL445" s="16" t="s">
        <v>311</v>
      </c>
      <c r="BM445" s="141" t="s">
        <v>2301</v>
      </c>
    </row>
    <row r="446" spans="2:47" s="1" customFormat="1" ht="19.2">
      <c r="B446" s="31"/>
      <c r="D446" s="143" t="s">
        <v>219</v>
      </c>
      <c r="F446" s="144" t="s">
        <v>679</v>
      </c>
      <c r="I446" s="145"/>
      <c r="L446" s="31"/>
      <c r="M446" s="146"/>
      <c r="T446" s="52"/>
      <c r="AT446" s="16" t="s">
        <v>219</v>
      </c>
      <c r="AU446" s="16" t="s">
        <v>81</v>
      </c>
    </row>
    <row r="447" spans="2:51" s="12" customFormat="1" ht="10.2">
      <c r="B447" s="149"/>
      <c r="D447" s="143" t="s">
        <v>223</v>
      </c>
      <c r="E447" s="150" t="s">
        <v>19</v>
      </c>
      <c r="F447" s="151" t="s">
        <v>681</v>
      </c>
      <c r="H447" s="152">
        <v>0.086</v>
      </c>
      <c r="I447" s="153"/>
      <c r="L447" s="149"/>
      <c r="M447" s="154"/>
      <c r="T447" s="155"/>
      <c r="AT447" s="150" t="s">
        <v>223</v>
      </c>
      <c r="AU447" s="150" t="s">
        <v>81</v>
      </c>
      <c r="AV447" s="12" t="s">
        <v>81</v>
      </c>
      <c r="AW447" s="12" t="s">
        <v>33</v>
      </c>
      <c r="AX447" s="12" t="s">
        <v>72</v>
      </c>
      <c r="AY447" s="150" t="s">
        <v>210</v>
      </c>
    </row>
    <row r="448" spans="2:51" s="12" customFormat="1" ht="10.2">
      <c r="B448" s="149"/>
      <c r="D448" s="143" t="s">
        <v>223</v>
      </c>
      <c r="E448" s="150" t="s">
        <v>19</v>
      </c>
      <c r="F448" s="151" t="s">
        <v>682</v>
      </c>
      <c r="H448" s="152">
        <v>0.043</v>
      </c>
      <c r="I448" s="153"/>
      <c r="L448" s="149"/>
      <c r="M448" s="154"/>
      <c r="T448" s="155"/>
      <c r="AT448" s="150" t="s">
        <v>223</v>
      </c>
      <c r="AU448" s="150" t="s">
        <v>81</v>
      </c>
      <c r="AV448" s="12" t="s">
        <v>81</v>
      </c>
      <c r="AW448" s="12" t="s">
        <v>33</v>
      </c>
      <c r="AX448" s="12" t="s">
        <v>72</v>
      </c>
      <c r="AY448" s="150" t="s">
        <v>210</v>
      </c>
    </row>
    <row r="449" spans="2:51" s="12" customFormat="1" ht="10.2">
      <c r="B449" s="149"/>
      <c r="D449" s="143" t="s">
        <v>223</v>
      </c>
      <c r="E449" s="150" t="s">
        <v>19</v>
      </c>
      <c r="F449" s="151" t="s">
        <v>2302</v>
      </c>
      <c r="H449" s="152">
        <v>0.156</v>
      </c>
      <c r="I449" s="153"/>
      <c r="L449" s="149"/>
      <c r="M449" s="154"/>
      <c r="T449" s="155"/>
      <c r="AT449" s="150" t="s">
        <v>223</v>
      </c>
      <c r="AU449" s="150" t="s">
        <v>81</v>
      </c>
      <c r="AV449" s="12" t="s">
        <v>81</v>
      </c>
      <c r="AW449" s="12" t="s">
        <v>33</v>
      </c>
      <c r="AX449" s="12" t="s">
        <v>72</v>
      </c>
      <c r="AY449" s="150" t="s">
        <v>210</v>
      </c>
    </row>
    <row r="450" spans="2:51" s="13" customFormat="1" ht="10.2">
      <c r="B450" s="167"/>
      <c r="D450" s="143" t="s">
        <v>223</v>
      </c>
      <c r="E450" s="168" t="s">
        <v>19</v>
      </c>
      <c r="F450" s="169" t="s">
        <v>326</v>
      </c>
      <c r="H450" s="170">
        <v>0.28500000000000003</v>
      </c>
      <c r="I450" s="171"/>
      <c r="L450" s="167"/>
      <c r="M450" s="172"/>
      <c r="T450" s="173"/>
      <c r="AT450" s="168" t="s">
        <v>223</v>
      </c>
      <c r="AU450" s="168" t="s">
        <v>81</v>
      </c>
      <c r="AV450" s="13" t="s">
        <v>217</v>
      </c>
      <c r="AW450" s="13" t="s">
        <v>33</v>
      </c>
      <c r="AX450" s="13" t="s">
        <v>79</v>
      </c>
      <c r="AY450" s="168" t="s">
        <v>210</v>
      </c>
    </row>
    <row r="451" spans="2:65" s="1" customFormat="1" ht="24.15" customHeight="1">
      <c r="B451" s="31"/>
      <c r="C451" s="130" t="s">
        <v>841</v>
      </c>
      <c r="D451" s="130" t="s">
        <v>212</v>
      </c>
      <c r="E451" s="131" t="s">
        <v>685</v>
      </c>
      <c r="F451" s="132" t="s">
        <v>686</v>
      </c>
      <c r="G451" s="133" t="s">
        <v>269</v>
      </c>
      <c r="H451" s="134">
        <v>272.72</v>
      </c>
      <c r="I451" s="135"/>
      <c r="J451" s="136">
        <f>ROUND(I451*H451,2)</f>
        <v>0</v>
      </c>
      <c r="K451" s="132" t="s">
        <v>216</v>
      </c>
      <c r="L451" s="31"/>
      <c r="M451" s="137" t="s">
        <v>19</v>
      </c>
      <c r="N451" s="138" t="s">
        <v>43</v>
      </c>
      <c r="P451" s="139">
        <f>O451*H451</f>
        <v>0</v>
      </c>
      <c r="Q451" s="139">
        <v>6E-05</v>
      </c>
      <c r="R451" s="139">
        <f>Q451*H451</f>
        <v>0.0163632</v>
      </c>
      <c r="S451" s="139">
        <v>0</v>
      </c>
      <c r="T451" s="140">
        <f>S451*H451</f>
        <v>0</v>
      </c>
      <c r="AR451" s="141" t="s">
        <v>311</v>
      </c>
      <c r="AT451" s="141" t="s">
        <v>212</v>
      </c>
      <c r="AU451" s="141" t="s">
        <v>81</v>
      </c>
      <c r="AY451" s="16" t="s">
        <v>210</v>
      </c>
      <c r="BE451" s="142">
        <f>IF(N451="základní",J451,0)</f>
        <v>0</v>
      </c>
      <c r="BF451" s="142">
        <f>IF(N451="snížená",J451,0)</f>
        <v>0</v>
      </c>
      <c r="BG451" s="142">
        <f>IF(N451="zákl. přenesená",J451,0)</f>
        <v>0</v>
      </c>
      <c r="BH451" s="142">
        <f>IF(N451="sníž. přenesená",J451,0)</f>
        <v>0</v>
      </c>
      <c r="BI451" s="142">
        <f>IF(N451="nulová",J451,0)</f>
        <v>0</v>
      </c>
      <c r="BJ451" s="16" t="s">
        <v>79</v>
      </c>
      <c r="BK451" s="142">
        <f>ROUND(I451*H451,2)</f>
        <v>0</v>
      </c>
      <c r="BL451" s="16" t="s">
        <v>311</v>
      </c>
      <c r="BM451" s="141" t="s">
        <v>2303</v>
      </c>
    </row>
    <row r="452" spans="2:47" s="1" customFormat="1" ht="19.2">
      <c r="B452" s="31"/>
      <c r="D452" s="143" t="s">
        <v>219</v>
      </c>
      <c r="F452" s="144" t="s">
        <v>688</v>
      </c>
      <c r="I452" s="145"/>
      <c r="L452" s="31"/>
      <c r="M452" s="146"/>
      <c r="T452" s="52"/>
      <c r="AT452" s="16" t="s">
        <v>219</v>
      </c>
      <c r="AU452" s="16" t="s">
        <v>81</v>
      </c>
    </row>
    <row r="453" spans="2:47" s="1" customFormat="1" ht="10.2">
      <c r="B453" s="31"/>
      <c r="D453" s="147" t="s">
        <v>221</v>
      </c>
      <c r="F453" s="148" t="s">
        <v>689</v>
      </c>
      <c r="I453" s="145"/>
      <c r="L453" s="31"/>
      <c r="M453" s="146"/>
      <c r="T453" s="52"/>
      <c r="AT453" s="16" t="s">
        <v>221</v>
      </c>
      <c r="AU453" s="16" t="s">
        <v>81</v>
      </c>
    </row>
    <row r="454" spans="2:51" s="12" customFormat="1" ht="10.2">
      <c r="B454" s="149"/>
      <c r="D454" s="143" t="s">
        <v>223</v>
      </c>
      <c r="E454" s="150" t="s">
        <v>19</v>
      </c>
      <c r="F454" s="151" t="s">
        <v>2304</v>
      </c>
      <c r="H454" s="152">
        <v>61.02</v>
      </c>
      <c r="I454" s="153"/>
      <c r="L454" s="149"/>
      <c r="M454" s="154"/>
      <c r="T454" s="155"/>
      <c r="AT454" s="150" t="s">
        <v>223</v>
      </c>
      <c r="AU454" s="150" t="s">
        <v>81</v>
      </c>
      <c r="AV454" s="12" t="s">
        <v>81</v>
      </c>
      <c r="AW454" s="12" t="s">
        <v>33</v>
      </c>
      <c r="AX454" s="12" t="s">
        <v>72</v>
      </c>
      <c r="AY454" s="150" t="s">
        <v>210</v>
      </c>
    </row>
    <row r="455" spans="2:51" s="12" customFormat="1" ht="10.2">
      <c r="B455" s="149"/>
      <c r="D455" s="143" t="s">
        <v>223</v>
      </c>
      <c r="E455" s="150" t="s">
        <v>19</v>
      </c>
      <c r="F455" s="151" t="s">
        <v>691</v>
      </c>
      <c r="H455" s="152">
        <v>28.8</v>
      </c>
      <c r="I455" s="153"/>
      <c r="L455" s="149"/>
      <c r="M455" s="154"/>
      <c r="T455" s="155"/>
      <c r="AT455" s="150" t="s">
        <v>223</v>
      </c>
      <c r="AU455" s="150" t="s">
        <v>81</v>
      </c>
      <c r="AV455" s="12" t="s">
        <v>81</v>
      </c>
      <c r="AW455" s="12" t="s">
        <v>33</v>
      </c>
      <c r="AX455" s="12" t="s">
        <v>72</v>
      </c>
      <c r="AY455" s="150" t="s">
        <v>210</v>
      </c>
    </row>
    <row r="456" spans="2:51" s="12" customFormat="1" ht="10.2">
      <c r="B456" s="149"/>
      <c r="D456" s="143" t="s">
        <v>223</v>
      </c>
      <c r="E456" s="150" t="s">
        <v>19</v>
      </c>
      <c r="F456" s="151" t="s">
        <v>692</v>
      </c>
      <c r="H456" s="152">
        <v>12</v>
      </c>
      <c r="I456" s="153"/>
      <c r="L456" s="149"/>
      <c r="M456" s="154"/>
      <c r="T456" s="155"/>
      <c r="AT456" s="150" t="s">
        <v>223</v>
      </c>
      <c r="AU456" s="150" t="s">
        <v>81</v>
      </c>
      <c r="AV456" s="12" t="s">
        <v>81</v>
      </c>
      <c r="AW456" s="12" t="s">
        <v>33</v>
      </c>
      <c r="AX456" s="12" t="s">
        <v>72</v>
      </c>
      <c r="AY456" s="150" t="s">
        <v>210</v>
      </c>
    </row>
    <row r="457" spans="2:51" s="12" customFormat="1" ht="10.2">
      <c r="B457" s="149"/>
      <c r="D457" s="143" t="s">
        <v>223</v>
      </c>
      <c r="E457" s="150" t="s">
        <v>19</v>
      </c>
      <c r="F457" s="151" t="s">
        <v>693</v>
      </c>
      <c r="H457" s="152">
        <v>27.6</v>
      </c>
      <c r="I457" s="153"/>
      <c r="L457" s="149"/>
      <c r="M457" s="154"/>
      <c r="T457" s="155"/>
      <c r="AT457" s="150" t="s">
        <v>223</v>
      </c>
      <c r="AU457" s="150" t="s">
        <v>81</v>
      </c>
      <c r="AV457" s="12" t="s">
        <v>81</v>
      </c>
      <c r="AW457" s="12" t="s">
        <v>33</v>
      </c>
      <c r="AX457" s="12" t="s">
        <v>72</v>
      </c>
      <c r="AY457" s="150" t="s">
        <v>210</v>
      </c>
    </row>
    <row r="458" spans="2:51" s="12" customFormat="1" ht="10.2">
      <c r="B458" s="149"/>
      <c r="D458" s="143" t="s">
        <v>223</v>
      </c>
      <c r="E458" s="150" t="s">
        <v>19</v>
      </c>
      <c r="F458" s="151" t="s">
        <v>694</v>
      </c>
      <c r="H458" s="152">
        <v>21.6</v>
      </c>
      <c r="I458" s="153"/>
      <c r="L458" s="149"/>
      <c r="M458" s="154"/>
      <c r="T458" s="155"/>
      <c r="AT458" s="150" t="s">
        <v>223</v>
      </c>
      <c r="AU458" s="150" t="s">
        <v>81</v>
      </c>
      <c r="AV458" s="12" t="s">
        <v>81</v>
      </c>
      <c r="AW458" s="12" t="s">
        <v>33</v>
      </c>
      <c r="AX458" s="12" t="s">
        <v>72</v>
      </c>
      <c r="AY458" s="150" t="s">
        <v>210</v>
      </c>
    </row>
    <row r="459" spans="2:51" s="12" customFormat="1" ht="10.2">
      <c r="B459" s="149"/>
      <c r="D459" s="143" t="s">
        <v>223</v>
      </c>
      <c r="E459" s="150" t="s">
        <v>19</v>
      </c>
      <c r="F459" s="151" t="s">
        <v>2305</v>
      </c>
      <c r="H459" s="152">
        <v>117</v>
      </c>
      <c r="I459" s="153"/>
      <c r="L459" s="149"/>
      <c r="M459" s="154"/>
      <c r="T459" s="155"/>
      <c r="AT459" s="150" t="s">
        <v>223</v>
      </c>
      <c r="AU459" s="150" t="s">
        <v>81</v>
      </c>
      <c r="AV459" s="12" t="s">
        <v>81</v>
      </c>
      <c r="AW459" s="12" t="s">
        <v>33</v>
      </c>
      <c r="AX459" s="12" t="s">
        <v>72</v>
      </c>
      <c r="AY459" s="150" t="s">
        <v>210</v>
      </c>
    </row>
    <row r="460" spans="2:51" s="12" customFormat="1" ht="10.2">
      <c r="B460" s="149"/>
      <c r="D460" s="143" t="s">
        <v>223</v>
      </c>
      <c r="E460" s="150" t="s">
        <v>19</v>
      </c>
      <c r="F460" s="151" t="s">
        <v>2306</v>
      </c>
      <c r="H460" s="152">
        <v>4.7</v>
      </c>
      <c r="I460" s="153"/>
      <c r="L460" s="149"/>
      <c r="M460" s="154"/>
      <c r="T460" s="155"/>
      <c r="AT460" s="150" t="s">
        <v>223</v>
      </c>
      <c r="AU460" s="150" t="s">
        <v>81</v>
      </c>
      <c r="AV460" s="12" t="s">
        <v>81</v>
      </c>
      <c r="AW460" s="12" t="s">
        <v>33</v>
      </c>
      <c r="AX460" s="12" t="s">
        <v>72</v>
      </c>
      <c r="AY460" s="150" t="s">
        <v>210</v>
      </c>
    </row>
    <row r="461" spans="2:51" s="13" customFormat="1" ht="10.2">
      <c r="B461" s="167"/>
      <c r="D461" s="143" t="s">
        <v>223</v>
      </c>
      <c r="E461" s="168" t="s">
        <v>19</v>
      </c>
      <c r="F461" s="169" t="s">
        <v>326</v>
      </c>
      <c r="H461" s="170">
        <v>272.71999999999997</v>
      </c>
      <c r="I461" s="171"/>
      <c r="L461" s="167"/>
      <c r="M461" s="172"/>
      <c r="T461" s="173"/>
      <c r="AT461" s="168" t="s">
        <v>223</v>
      </c>
      <c r="AU461" s="168" t="s">
        <v>81</v>
      </c>
      <c r="AV461" s="13" t="s">
        <v>217</v>
      </c>
      <c r="AW461" s="13" t="s">
        <v>33</v>
      </c>
      <c r="AX461" s="13" t="s">
        <v>79</v>
      </c>
      <c r="AY461" s="168" t="s">
        <v>210</v>
      </c>
    </row>
    <row r="462" spans="2:65" s="1" customFormat="1" ht="24.15" customHeight="1">
      <c r="B462" s="31"/>
      <c r="C462" s="156" t="s">
        <v>849</v>
      </c>
      <c r="D462" s="156" t="s">
        <v>240</v>
      </c>
      <c r="E462" s="157" t="s">
        <v>697</v>
      </c>
      <c r="F462" s="158" t="s">
        <v>698</v>
      </c>
      <c r="G462" s="159" t="s">
        <v>215</v>
      </c>
      <c r="H462" s="160">
        <v>1.303</v>
      </c>
      <c r="I462" s="161"/>
      <c r="J462" s="162">
        <f>ROUND(I462*H462,2)</f>
        <v>0</v>
      </c>
      <c r="K462" s="158" t="s">
        <v>216</v>
      </c>
      <c r="L462" s="163"/>
      <c r="M462" s="164" t="s">
        <v>19</v>
      </c>
      <c r="N462" s="165" t="s">
        <v>43</v>
      </c>
      <c r="P462" s="139">
        <f>O462*H462</f>
        <v>0</v>
      </c>
      <c r="Q462" s="139">
        <v>0.44</v>
      </c>
      <c r="R462" s="139">
        <f>Q462*H462</f>
        <v>0.5733199999999999</v>
      </c>
      <c r="S462" s="139">
        <v>0</v>
      </c>
      <c r="T462" s="140">
        <f>S462*H462</f>
        <v>0</v>
      </c>
      <c r="AR462" s="141" t="s">
        <v>405</v>
      </c>
      <c r="AT462" s="141" t="s">
        <v>240</v>
      </c>
      <c r="AU462" s="141" t="s">
        <v>81</v>
      </c>
      <c r="AY462" s="16" t="s">
        <v>210</v>
      </c>
      <c r="BE462" s="142">
        <f>IF(N462="základní",J462,0)</f>
        <v>0</v>
      </c>
      <c r="BF462" s="142">
        <f>IF(N462="snížená",J462,0)</f>
        <v>0</v>
      </c>
      <c r="BG462" s="142">
        <f>IF(N462="zákl. přenesená",J462,0)</f>
        <v>0</v>
      </c>
      <c r="BH462" s="142">
        <f>IF(N462="sníž. přenesená",J462,0)</f>
        <v>0</v>
      </c>
      <c r="BI462" s="142">
        <f>IF(N462="nulová",J462,0)</f>
        <v>0</v>
      </c>
      <c r="BJ462" s="16" t="s">
        <v>79</v>
      </c>
      <c r="BK462" s="142">
        <f>ROUND(I462*H462,2)</f>
        <v>0</v>
      </c>
      <c r="BL462" s="16" t="s">
        <v>311</v>
      </c>
      <c r="BM462" s="141" t="s">
        <v>2307</v>
      </c>
    </row>
    <row r="463" spans="2:47" s="1" customFormat="1" ht="19.2">
      <c r="B463" s="31"/>
      <c r="D463" s="143" t="s">
        <v>219</v>
      </c>
      <c r="F463" s="144" t="s">
        <v>698</v>
      </c>
      <c r="I463" s="145"/>
      <c r="L463" s="31"/>
      <c r="M463" s="146"/>
      <c r="T463" s="52"/>
      <c r="AT463" s="16" t="s">
        <v>219</v>
      </c>
      <c r="AU463" s="16" t="s">
        <v>81</v>
      </c>
    </row>
    <row r="464" spans="2:51" s="12" customFormat="1" ht="10.2">
      <c r="B464" s="149"/>
      <c r="D464" s="143" t="s">
        <v>223</v>
      </c>
      <c r="E464" s="150" t="s">
        <v>19</v>
      </c>
      <c r="F464" s="151" t="s">
        <v>2308</v>
      </c>
      <c r="H464" s="152">
        <v>0.458</v>
      </c>
      <c r="I464" s="153"/>
      <c r="L464" s="149"/>
      <c r="M464" s="154"/>
      <c r="T464" s="155"/>
      <c r="AT464" s="150" t="s">
        <v>223</v>
      </c>
      <c r="AU464" s="150" t="s">
        <v>81</v>
      </c>
      <c r="AV464" s="12" t="s">
        <v>81</v>
      </c>
      <c r="AW464" s="12" t="s">
        <v>33</v>
      </c>
      <c r="AX464" s="12" t="s">
        <v>72</v>
      </c>
      <c r="AY464" s="150" t="s">
        <v>210</v>
      </c>
    </row>
    <row r="465" spans="2:51" s="12" customFormat="1" ht="10.2">
      <c r="B465" s="149"/>
      <c r="D465" s="143" t="s">
        <v>223</v>
      </c>
      <c r="E465" s="150" t="s">
        <v>19</v>
      </c>
      <c r="F465" s="151" t="s">
        <v>701</v>
      </c>
      <c r="H465" s="152">
        <v>0.144</v>
      </c>
      <c r="I465" s="153"/>
      <c r="L465" s="149"/>
      <c r="M465" s="154"/>
      <c r="T465" s="155"/>
      <c r="AT465" s="150" t="s">
        <v>223</v>
      </c>
      <c r="AU465" s="150" t="s">
        <v>81</v>
      </c>
      <c r="AV465" s="12" t="s">
        <v>81</v>
      </c>
      <c r="AW465" s="12" t="s">
        <v>33</v>
      </c>
      <c r="AX465" s="12" t="s">
        <v>72</v>
      </c>
      <c r="AY465" s="150" t="s">
        <v>210</v>
      </c>
    </row>
    <row r="466" spans="2:51" s="12" customFormat="1" ht="10.2">
      <c r="B466" s="149"/>
      <c r="D466" s="143" t="s">
        <v>223</v>
      </c>
      <c r="E466" s="150" t="s">
        <v>19</v>
      </c>
      <c r="F466" s="151" t="s">
        <v>702</v>
      </c>
      <c r="H466" s="152">
        <v>0.06</v>
      </c>
      <c r="I466" s="153"/>
      <c r="L466" s="149"/>
      <c r="M466" s="154"/>
      <c r="T466" s="155"/>
      <c r="AT466" s="150" t="s">
        <v>223</v>
      </c>
      <c r="AU466" s="150" t="s">
        <v>81</v>
      </c>
      <c r="AV466" s="12" t="s">
        <v>81</v>
      </c>
      <c r="AW466" s="12" t="s">
        <v>33</v>
      </c>
      <c r="AX466" s="12" t="s">
        <v>72</v>
      </c>
      <c r="AY466" s="150" t="s">
        <v>210</v>
      </c>
    </row>
    <row r="467" spans="2:51" s="12" customFormat="1" ht="10.2">
      <c r="B467" s="149"/>
      <c r="D467" s="143" t="s">
        <v>223</v>
      </c>
      <c r="E467" s="150" t="s">
        <v>19</v>
      </c>
      <c r="F467" s="151" t="s">
        <v>703</v>
      </c>
      <c r="H467" s="152">
        <v>0.138</v>
      </c>
      <c r="I467" s="153"/>
      <c r="L467" s="149"/>
      <c r="M467" s="154"/>
      <c r="T467" s="155"/>
      <c r="AT467" s="150" t="s">
        <v>223</v>
      </c>
      <c r="AU467" s="150" t="s">
        <v>81</v>
      </c>
      <c r="AV467" s="12" t="s">
        <v>81</v>
      </c>
      <c r="AW467" s="12" t="s">
        <v>33</v>
      </c>
      <c r="AX467" s="12" t="s">
        <v>72</v>
      </c>
      <c r="AY467" s="150" t="s">
        <v>210</v>
      </c>
    </row>
    <row r="468" spans="2:51" s="12" customFormat="1" ht="10.2">
      <c r="B468" s="149"/>
      <c r="D468" s="143" t="s">
        <v>223</v>
      </c>
      <c r="E468" s="150" t="s">
        <v>19</v>
      </c>
      <c r="F468" s="151" t="s">
        <v>704</v>
      </c>
      <c r="H468" s="152">
        <v>0.108</v>
      </c>
      <c r="I468" s="153"/>
      <c r="L468" s="149"/>
      <c r="M468" s="154"/>
      <c r="T468" s="155"/>
      <c r="AT468" s="150" t="s">
        <v>223</v>
      </c>
      <c r="AU468" s="150" t="s">
        <v>81</v>
      </c>
      <c r="AV468" s="12" t="s">
        <v>81</v>
      </c>
      <c r="AW468" s="12" t="s">
        <v>33</v>
      </c>
      <c r="AX468" s="12" t="s">
        <v>72</v>
      </c>
      <c r="AY468" s="150" t="s">
        <v>210</v>
      </c>
    </row>
    <row r="469" spans="2:51" s="12" customFormat="1" ht="10.2">
      <c r="B469" s="149"/>
      <c r="D469" s="143" t="s">
        <v>223</v>
      </c>
      <c r="E469" s="150" t="s">
        <v>19</v>
      </c>
      <c r="F469" s="151" t="s">
        <v>2309</v>
      </c>
      <c r="H469" s="152">
        <v>0.293</v>
      </c>
      <c r="I469" s="153"/>
      <c r="L469" s="149"/>
      <c r="M469" s="154"/>
      <c r="T469" s="155"/>
      <c r="AT469" s="150" t="s">
        <v>223</v>
      </c>
      <c r="AU469" s="150" t="s">
        <v>81</v>
      </c>
      <c r="AV469" s="12" t="s">
        <v>81</v>
      </c>
      <c r="AW469" s="12" t="s">
        <v>33</v>
      </c>
      <c r="AX469" s="12" t="s">
        <v>72</v>
      </c>
      <c r="AY469" s="150" t="s">
        <v>210</v>
      </c>
    </row>
    <row r="470" spans="2:51" s="12" customFormat="1" ht="10.2">
      <c r="B470" s="149"/>
      <c r="D470" s="143" t="s">
        <v>223</v>
      </c>
      <c r="E470" s="150" t="s">
        <v>19</v>
      </c>
      <c r="F470" s="151" t="s">
        <v>2310</v>
      </c>
      <c r="H470" s="152">
        <v>0.102</v>
      </c>
      <c r="I470" s="153"/>
      <c r="L470" s="149"/>
      <c r="M470" s="154"/>
      <c r="T470" s="155"/>
      <c r="AT470" s="150" t="s">
        <v>223</v>
      </c>
      <c r="AU470" s="150" t="s">
        <v>81</v>
      </c>
      <c r="AV470" s="12" t="s">
        <v>81</v>
      </c>
      <c r="AW470" s="12" t="s">
        <v>33</v>
      </c>
      <c r="AX470" s="12" t="s">
        <v>72</v>
      </c>
      <c r="AY470" s="150" t="s">
        <v>210</v>
      </c>
    </row>
    <row r="471" spans="2:51" s="13" customFormat="1" ht="10.2">
      <c r="B471" s="167"/>
      <c r="D471" s="143" t="s">
        <v>223</v>
      </c>
      <c r="E471" s="168" t="s">
        <v>19</v>
      </c>
      <c r="F471" s="169" t="s">
        <v>326</v>
      </c>
      <c r="H471" s="170">
        <v>1.303</v>
      </c>
      <c r="I471" s="171"/>
      <c r="L471" s="167"/>
      <c r="M471" s="172"/>
      <c r="T471" s="173"/>
      <c r="AT471" s="168" t="s">
        <v>223</v>
      </c>
      <c r="AU471" s="168" t="s">
        <v>81</v>
      </c>
      <c r="AV471" s="13" t="s">
        <v>217</v>
      </c>
      <c r="AW471" s="13" t="s">
        <v>33</v>
      </c>
      <c r="AX471" s="13" t="s">
        <v>79</v>
      </c>
      <c r="AY471" s="168" t="s">
        <v>210</v>
      </c>
    </row>
    <row r="472" spans="2:65" s="1" customFormat="1" ht="16.5" customHeight="1">
      <c r="B472" s="31"/>
      <c r="C472" s="130" t="s">
        <v>855</v>
      </c>
      <c r="D472" s="130" t="s">
        <v>212</v>
      </c>
      <c r="E472" s="131" t="s">
        <v>707</v>
      </c>
      <c r="F472" s="132" t="s">
        <v>708</v>
      </c>
      <c r="G472" s="133" t="s">
        <v>229</v>
      </c>
      <c r="H472" s="134">
        <v>9.4</v>
      </c>
      <c r="I472" s="135"/>
      <c r="J472" s="136">
        <f>ROUND(I472*H472,2)</f>
        <v>0</v>
      </c>
      <c r="K472" s="132" t="s">
        <v>216</v>
      </c>
      <c r="L472" s="31"/>
      <c r="M472" s="137" t="s">
        <v>19</v>
      </c>
      <c r="N472" s="138" t="s">
        <v>43</v>
      </c>
      <c r="P472" s="139">
        <f>O472*H472</f>
        <v>0</v>
      </c>
      <c r="Q472" s="139">
        <v>0</v>
      </c>
      <c r="R472" s="139">
        <f>Q472*H472</f>
        <v>0</v>
      </c>
      <c r="S472" s="139">
        <v>0.015</v>
      </c>
      <c r="T472" s="140">
        <f>S472*H472</f>
        <v>0.141</v>
      </c>
      <c r="AR472" s="141" t="s">
        <v>311</v>
      </c>
      <c r="AT472" s="141" t="s">
        <v>212</v>
      </c>
      <c r="AU472" s="141" t="s">
        <v>81</v>
      </c>
      <c r="AY472" s="16" t="s">
        <v>210</v>
      </c>
      <c r="BE472" s="142">
        <f>IF(N472="základní",J472,0)</f>
        <v>0</v>
      </c>
      <c r="BF472" s="142">
        <f>IF(N472="snížená",J472,0)</f>
        <v>0</v>
      </c>
      <c r="BG472" s="142">
        <f>IF(N472="zákl. přenesená",J472,0)</f>
        <v>0</v>
      </c>
      <c r="BH472" s="142">
        <f>IF(N472="sníž. přenesená",J472,0)</f>
        <v>0</v>
      </c>
      <c r="BI472" s="142">
        <f>IF(N472="nulová",J472,0)</f>
        <v>0</v>
      </c>
      <c r="BJ472" s="16" t="s">
        <v>79</v>
      </c>
      <c r="BK472" s="142">
        <f>ROUND(I472*H472,2)</f>
        <v>0</v>
      </c>
      <c r="BL472" s="16" t="s">
        <v>311</v>
      </c>
      <c r="BM472" s="141" t="s">
        <v>2311</v>
      </c>
    </row>
    <row r="473" spans="2:47" s="1" customFormat="1" ht="28.8">
      <c r="B473" s="31"/>
      <c r="D473" s="143" t="s">
        <v>219</v>
      </c>
      <c r="F473" s="144" t="s">
        <v>710</v>
      </c>
      <c r="I473" s="145"/>
      <c r="L473" s="31"/>
      <c r="M473" s="146"/>
      <c r="T473" s="52"/>
      <c r="AT473" s="16" t="s">
        <v>219</v>
      </c>
      <c r="AU473" s="16" t="s">
        <v>81</v>
      </c>
    </row>
    <row r="474" spans="2:47" s="1" customFormat="1" ht="10.2">
      <c r="B474" s="31"/>
      <c r="D474" s="147" t="s">
        <v>221</v>
      </c>
      <c r="F474" s="148" t="s">
        <v>711</v>
      </c>
      <c r="I474" s="145"/>
      <c r="L474" s="31"/>
      <c r="M474" s="146"/>
      <c r="T474" s="52"/>
      <c r="AT474" s="16" t="s">
        <v>221</v>
      </c>
      <c r="AU474" s="16" t="s">
        <v>81</v>
      </c>
    </row>
    <row r="475" spans="2:51" s="12" customFormat="1" ht="10.2">
      <c r="B475" s="149"/>
      <c r="D475" s="143" t="s">
        <v>223</v>
      </c>
      <c r="E475" s="150" t="s">
        <v>19</v>
      </c>
      <c r="F475" s="151" t="s">
        <v>2312</v>
      </c>
      <c r="H475" s="152">
        <v>9.4</v>
      </c>
      <c r="I475" s="153"/>
      <c r="L475" s="149"/>
      <c r="M475" s="154"/>
      <c r="T475" s="155"/>
      <c r="AT475" s="150" t="s">
        <v>223</v>
      </c>
      <c r="AU475" s="150" t="s">
        <v>81</v>
      </c>
      <c r="AV475" s="12" t="s">
        <v>81</v>
      </c>
      <c r="AW475" s="12" t="s">
        <v>33</v>
      </c>
      <c r="AX475" s="12" t="s">
        <v>79</v>
      </c>
      <c r="AY475" s="150" t="s">
        <v>210</v>
      </c>
    </row>
    <row r="476" spans="2:65" s="1" customFormat="1" ht="16.5" customHeight="1">
      <c r="B476" s="31"/>
      <c r="C476" s="130" t="s">
        <v>859</v>
      </c>
      <c r="D476" s="130" t="s">
        <v>212</v>
      </c>
      <c r="E476" s="131" t="s">
        <v>714</v>
      </c>
      <c r="F476" s="132" t="s">
        <v>715</v>
      </c>
      <c r="G476" s="133" t="s">
        <v>269</v>
      </c>
      <c r="H476" s="134">
        <v>57.225</v>
      </c>
      <c r="I476" s="135"/>
      <c r="J476" s="136">
        <f>ROUND(I476*H476,2)</f>
        <v>0</v>
      </c>
      <c r="K476" s="132" t="s">
        <v>216</v>
      </c>
      <c r="L476" s="31"/>
      <c r="M476" s="137" t="s">
        <v>19</v>
      </c>
      <c r="N476" s="138" t="s">
        <v>43</v>
      </c>
      <c r="P476" s="139">
        <f>O476*H476</f>
        <v>0</v>
      </c>
      <c r="Q476" s="139">
        <v>2E-05</v>
      </c>
      <c r="R476" s="139">
        <f>Q476*H476</f>
        <v>0.0011445000000000001</v>
      </c>
      <c r="S476" s="139">
        <v>0</v>
      </c>
      <c r="T476" s="140">
        <f>S476*H476</f>
        <v>0</v>
      </c>
      <c r="AR476" s="141" t="s">
        <v>311</v>
      </c>
      <c r="AT476" s="141" t="s">
        <v>212</v>
      </c>
      <c r="AU476" s="141" t="s">
        <v>81</v>
      </c>
      <c r="AY476" s="16" t="s">
        <v>210</v>
      </c>
      <c r="BE476" s="142">
        <f>IF(N476="základní",J476,0)</f>
        <v>0</v>
      </c>
      <c r="BF476" s="142">
        <f>IF(N476="snížená",J476,0)</f>
        <v>0</v>
      </c>
      <c r="BG476" s="142">
        <f>IF(N476="zákl. přenesená",J476,0)</f>
        <v>0</v>
      </c>
      <c r="BH476" s="142">
        <f>IF(N476="sníž. přenesená",J476,0)</f>
        <v>0</v>
      </c>
      <c r="BI476" s="142">
        <f>IF(N476="nulová",J476,0)</f>
        <v>0</v>
      </c>
      <c r="BJ476" s="16" t="s">
        <v>79</v>
      </c>
      <c r="BK476" s="142">
        <f>ROUND(I476*H476,2)</f>
        <v>0</v>
      </c>
      <c r="BL476" s="16" t="s">
        <v>311</v>
      </c>
      <c r="BM476" s="141" t="s">
        <v>2313</v>
      </c>
    </row>
    <row r="477" spans="2:47" s="1" customFormat="1" ht="19.2">
      <c r="B477" s="31"/>
      <c r="D477" s="143" t="s">
        <v>219</v>
      </c>
      <c r="F477" s="144" t="s">
        <v>717</v>
      </c>
      <c r="I477" s="145"/>
      <c r="L477" s="31"/>
      <c r="M477" s="146"/>
      <c r="T477" s="52"/>
      <c r="AT477" s="16" t="s">
        <v>219</v>
      </c>
      <c r="AU477" s="16" t="s">
        <v>81</v>
      </c>
    </row>
    <row r="478" spans="2:47" s="1" customFormat="1" ht="10.2">
      <c r="B478" s="31"/>
      <c r="D478" s="147" t="s">
        <v>221</v>
      </c>
      <c r="F478" s="148" t="s">
        <v>718</v>
      </c>
      <c r="I478" s="145"/>
      <c r="L478" s="31"/>
      <c r="M478" s="146"/>
      <c r="T478" s="52"/>
      <c r="AT478" s="16" t="s">
        <v>221</v>
      </c>
      <c r="AU478" s="16" t="s">
        <v>81</v>
      </c>
    </row>
    <row r="479" spans="2:51" s="12" customFormat="1" ht="10.2">
      <c r="B479" s="149"/>
      <c r="D479" s="143" t="s">
        <v>223</v>
      </c>
      <c r="E479" s="150" t="s">
        <v>19</v>
      </c>
      <c r="F479" s="151" t="s">
        <v>2314</v>
      </c>
      <c r="H479" s="152">
        <v>11.445</v>
      </c>
      <c r="I479" s="153"/>
      <c r="L479" s="149"/>
      <c r="M479" s="154"/>
      <c r="T479" s="155"/>
      <c r="AT479" s="150" t="s">
        <v>223</v>
      </c>
      <c r="AU479" s="150" t="s">
        <v>81</v>
      </c>
      <c r="AV479" s="12" t="s">
        <v>81</v>
      </c>
      <c r="AW479" s="12" t="s">
        <v>33</v>
      </c>
      <c r="AX479" s="12" t="s">
        <v>72</v>
      </c>
      <c r="AY479" s="150" t="s">
        <v>210</v>
      </c>
    </row>
    <row r="480" spans="2:51" s="12" customFormat="1" ht="10.2">
      <c r="B480" s="149"/>
      <c r="D480" s="143" t="s">
        <v>223</v>
      </c>
      <c r="E480" s="150" t="s">
        <v>19</v>
      </c>
      <c r="F480" s="151" t="s">
        <v>2315</v>
      </c>
      <c r="H480" s="152">
        <v>45.78</v>
      </c>
      <c r="I480" s="153"/>
      <c r="L480" s="149"/>
      <c r="M480" s="154"/>
      <c r="T480" s="155"/>
      <c r="AT480" s="150" t="s">
        <v>223</v>
      </c>
      <c r="AU480" s="150" t="s">
        <v>81</v>
      </c>
      <c r="AV480" s="12" t="s">
        <v>81</v>
      </c>
      <c r="AW480" s="12" t="s">
        <v>33</v>
      </c>
      <c r="AX480" s="12" t="s">
        <v>72</v>
      </c>
      <c r="AY480" s="150" t="s">
        <v>210</v>
      </c>
    </row>
    <row r="481" spans="2:51" s="13" customFormat="1" ht="10.2">
      <c r="B481" s="167"/>
      <c r="D481" s="143" t="s">
        <v>223</v>
      </c>
      <c r="E481" s="168" t="s">
        <v>19</v>
      </c>
      <c r="F481" s="169" t="s">
        <v>326</v>
      </c>
      <c r="H481" s="170">
        <v>57.225</v>
      </c>
      <c r="I481" s="171"/>
      <c r="L481" s="167"/>
      <c r="M481" s="172"/>
      <c r="T481" s="173"/>
      <c r="AT481" s="168" t="s">
        <v>223</v>
      </c>
      <c r="AU481" s="168" t="s">
        <v>81</v>
      </c>
      <c r="AV481" s="13" t="s">
        <v>217</v>
      </c>
      <c r="AW481" s="13" t="s">
        <v>33</v>
      </c>
      <c r="AX481" s="13" t="s">
        <v>79</v>
      </c>
      <c r="AY481" s="168" t="s">
        <v>210</v>
      </c>
    </row>
    <row r="482" spans="2:65" s="1" customFormat="1" ht="16.5" customHeight="1">
      <c r="B482" s="31"/>
      <c r="C482" s="156" t="s">
        <v>865</v>
      </c>
      <c r="D482" s="156" t="s">
        <v>240</v>
      </c>
      <c r="E482" s="157" t="s">
        <v>722</v>
      </c>
      <c r="F482" s="158" t="s">
        <v>723</v>
      </c>
      <c r="G482" s="159" t="s">
        <v>215</v>
      </c>
      <c r="H482" s="160">
        <v>0.141</v>
      </c>
      <c r="I482" s="161"/>
      <c r="J482" s="162">
        <f>ROUND(I482*H482,2)</f>
        <v>0</v>
      </c>
      <c r="K482" s="158" t="s">
        <v>216</v>
      </c>
      <c r="L482" s="163"/>
      <c r="M482" s="164" t="s">
        <v>19</v>
      </c>
      <c r="N482" s="165" t="s">
        <v>43</v>
      </c>
      <c r="P482" s="139">
        <f>O482*H482</f>
        <v>0</v>
      </c>
      <c r="Q482" s="139">
        <v>0.55</v>
      </c>
      <c r="R482" s="139">
        <f>Q482*H482</f>
        <v>0.07755</v>
      </c>
      <c r="S482" s="139">
        <v>0</v>
      </c>
      <c r="T482" s="140">
        <f>S482*H482</f>
        <v>0</v>
      </c>
      <c r="AR482" s="141" t="s">
        <v>405</v>
      </c>
      <c r="AT482" s="141" t="s">
        <v>240</v>
      </c>
      <c r="AU482" s="141" t="s">
        <v>81</v>
      </c>
      <c r="AY482" s="16" t="s">
        <v>210</v>
      </c>
      <c r="BE482" s="142">
        <f>IF(N482="základní",J482,0)</f>
        <v>0</v>
      </c>
      <c r="BF482" s="142">
        <f>IF(N482="snížená",J482,0)</f>
        <v>0</v>
      </c>
      <c r="BG482" s="142">
        <f>IF(N482="zákl. přenesená",J482,0)</f>
        <v>0</v>
      </c>
      <c r="BH482" s="142">
        <f>IF(N482="sníž. přenesená",J482,0)</f>
        <v>0</v>
      </c>
      <c r="BI482" s="142">
        <f>IF(N482="nulová",J482,0)</f>
        <v>0</v>
      </c>
      <c r="BJ482" s="16" t="s">
        <v>79</v>
      </c>
      <c r="BK482" s="142">
        <f>ROUND(I482*H482,2)</f>
        <v>0</v>
      </c>
      <c r="BL482" s="16" t="s">
        <v>311</v>
      </c>
      <c r="BM482" s="141" t="s">
        <v>2316</v>
      </c>
    </row>
    <row r="483" spans="2:47" s="1" customFormat="1" ht="10.2">
      <c r="B483" s="31"/>
      <c r="D483" s="143" t="s">
        <v>219</v>
      </c>
      <c r="F483" s="144" t="s">
        <v>723</v>
      </c>
      <c r="I483" s="145"/>
      <c r="L483" s="31"/>
      <c r="M483" s="146"/>
      <c r="T483" s="52"/>
      <c r="AT483" s="16" t="s">
        <v>219</v>
      </c>
      <c r="AU483" s="16" t="s">
        <v>81</v>
      </c>
    </row>
    <row r="484" spans="2:51" s="12" customFormat="1" ht="10.2">
      <c r="B484" s="149"/>
      <c r="D484" s="143" t="s">
        <v>223</v>
      </c>
      <c r="E484" s="150" t="s">
        <v>19</v>
      </c>
      <c r="F484" s="151" t="s">
        <v>2317</v>
      </c>
      <c r="H484" s="152">
        <v>0.027</v>
      </c>
      <c r="I484" s="153"/>
      <c r="L484" s="149"/>
      <c r="M484" s="154"/>
      <c r="T484" s="155"/>
      <c r="AT484" s="150" t="s">
        <v>223</v>
      </c>
      <c r="AU484" s="150" t="s">
        <v>81</v>
      </c>
      <c r="AV484" s="12" t="s">
        <v>81</v>
      </c>
      <c r="AW484" s="12" t="s">
        <v>33</v>
      </c>
      <c r="AX484" s="12" t="s">
        <v>72</v>
      </c>
      <c r="AY484" s="150" t="s">
        <v>210</v>
      </c>
    </row>
    <row r="485" spans="2:51" s="12" customFormat="1" ht="10.2">
      <c r="B485" s="149"/>
      <c r="D485" s="143" t="s">
        <v>223</v>
      </c>
      <c r="E485" s="150" t="s">
        <v>19</v>
      </c>
      <c r="F485" s="151" t="s">
        <v>2318</v>
      </c>
      <c r="H485" s="152">
        <v>0.114</v>
      </c>
      <c r="I485" s="153"/>
      <c r="L485" s="149"/>
      <c r="M485" s="154"/>
      <c r="T485" s="155"/>
      <c r="AT485" s="150" t="s">
        <v>223</v>
      </c>
      <c r="AU485" s="150" t="s">
        <v>81</v>
      </c>
      <c r="AV485" s="12" t="s">
        <v>81</v>
      </c>
      <c r="AW485" s="12" t="s">
        <v>33</v>
      </c>
      <c r="AX485" s="12" t="s">
        <v>72</v>
      </c>
      <c r="AY485" s="150" t="s">
        <v>210</v>
      </c>
    </row>
    <row r="486" spans="2:51" s="13" customFormat="1" ht="10.2">
      <c r="B486" s="167"/>
      <c r="D486" s="143" t="s">
        <v>223</v>
      </c>
      <c r="E486" s="168" t="s">
        <v>19</v>
      </c>
      <c r="F486" s="169" t="s">
        <v>326</v>
      </c>
      <c r="H486" s="170">
        <v>0.14100000000000001</v>
      </c>
      <c r="I486" s="171"/>
      <c r="L486" s="167"/>
      <c r="M486" s="172"/>
      <c r="T486" s="173"/>
      <c r="AT486" s="168" t="s">
        <v>223</v>
      </c>
      <c r="AU486" s="168" t="s">
        <v>81</v>
      </c>
      <c r="AV486" s="13" t="s">
        <v>217</v>
      </c>
      <c r="AW486" s="13" t="s">
        <v>33</v>
      </c>
      <c r="AX486" s="13" t="s">
        <v>79</v>
      </c>
      <c r="AY486" s="168" t="s">
        <v>210</v>
      </c>
    </row>
    <row r="487" spans="2:65" s="1" customFormat="1" ht="21.75" customHeight="1">
      <c r="B487" s="31"/>
      <c r="C487" s="130" t="s">
        <v>867</v>
      </c>
      <c r="D487" s="130" t="s">
        <v>212</v>
      </c>
      <c r="E487" s="131" t="s">
        <v>728</v>
      </c>
      <c r="F487" s="132" t="s">
        <v>729</v>
      </c>
      <c r="G487" s="133" t="s">
        <v>229</v>
      </c>
      <c r="H487" s="134">
        <v>31.886</v>
      </c>
      <c r="I487" s="135"/>
      <c r="J487" s="136">
        <f>ROUND(I487*H487,2)</f>
        <v>0</v>
      </c>
      <c r="K487" s="132" t="s">
        <v>216</v>
      </c>
      <c r="L487" s="31"/>
      <c r="M487" s="137" t="s">
        <v>19</v>
      </c>
      <c r="N487" s="138" t="s">
        <v>43</v>
      </c>
      <c r="P487" s="139">
        <f>O487*H487</f>
        <v>0</v>
      </c>
      <c r="Q487" s="139">
        <v>0</v>
      </c>
      <c r="R487" s="139">
        <f>Q487*H487</f>
        <v>0</v>
      </c>
      <c r="S487" s="139">
        <v>0.015</v>
      </c>
      <c r="T487" s="140">
        <f>S487*H487</f>
        <v>0.47829</v>
      </c>
      <c r="AR487" s="141" t="s">
        <v>311</v>
      </c>
      <c r="AT487" s="141" t="s">
        <v>212</v>
      </c>
      <c r="AU487" s="141" t="s">
        <v>81</v>
      </c>
      <c r="AY487" s="16" t="s">
        <v>210</v>
      </c>
      <c r="BE487" s="142">
        <f>IF(N487="základní",J487,0)</f>
        <v>0</v>
      </c>
      <c r="BF487" s="142">
        <f>IF(N487="snížená",J487,0)</f>
        <v>0</v>
      </c>
      <c r="BG487" s="142">
        <f>IF(N487="zákl. přenesená",J487,0)</f>
        <v>0</v>
      </c>
      <c r="BH487" s="142">
        <f>IF(N487="sníž. přenesená",J487,0)</f>
        <v>0</v>
      </c>
      <c r="BI487" s="142">
        <f>IF(N487="nulová",J487,0)</f>
        <v>0</v>
      </c>
      <c r="BJ487" s="16" t="s">
        <v>79</v>
      </c>
      <c r="BK487" s="142">
        <f>ROUND(I487*H487,2)</f>
        <v>0</v>
      </c>
      <c r="BL487" s="16" t="s">
        <v>311</v>
      </c>
      <c r="BM487" s="141" t="s">
        <v>2319</v>
      </c>
    </row>
    <row r="488" spans="2:47" s="1" customFormat="1" ht="28.8">
      <c r="B488" s="31"/>
      <c r="D488" s="143" t="s">
        <v>219</v>
      </c>
      <c r="F488" s="144" t="s">
        <v>731</v>
      </c>
      <c r="I488" s="145"/>
      <c r="L488" s="31"/>
      <c r="M488" s="146"/>
      <c r="T488" s="52"/>
      <c r="AT488" s="16" t="s">
        <v>219</v>
      </c>
      <c r="AU488" s="16" t="s">
        <v>81</v>
      </c>
    </row>
    <row r="489" spans="2:47" s="1" customFormat="1" ht="10.2">
      <c r="B489" s="31"/>
      <c r="D489" s="147" t="s">
        <v>221</v>
      </c>
      <c r="F489" s="148" t="s">
        <v>732</v>
      </c>
      <c r="I489" s="145"/>
      <c r="L489" s="31"/>
      <c r="M489" s="146"/>
      <c r="T489" s="52"/>
      <c r="AT489" s="16" t="s">
        <v>221</v>
      </c>
      <c r="AU489" s="16" t="s">
        <v>81</v>
      </c>
    </row>
    <row r="490" spans="2:51" s="12" customFormat="1" ht="10.2">
      <c r="B490" s="149"/>
      <c r="D490" s="143" t="s">
        <v>223</v>
      </c>
      <c r="E490" s="150" t="s">
        <v>19</v>
      </c>
      <c r="F490" s="151" t="s">
        <v>2320</v>
      </c>
      <c r="H490" s="152">
        <v>7.376</v>
      </c>
      <c r="I490" s="153"/>
      <c r="L490" s="149"/>
      <c r="M490" s="154"/>
      <c r="T490" s="155"/>
      <c r="AT490" s="150" t="s">
        <v>223</v>
      </c>
      <c r="AU490" s="150" t="s">
        <v>81</v>
      </c>
      <c r="AV490" s="12" t="s">
        <v>81</v>
      </c>
      <c r="AW490" s="12" t="s">
        <v>33</v>
      </c>
      <c r="AX490" s="12" t="s">
        <v>72</v>
      </c>
      <c r="AY490" s="150" t="s">
        <v>210</v>
      </c>
    </row>
    <row r="491" spans="2:51" s="12" customFormat="1" ht="10.2">
      <c r="B491" s="149"/>
      <c r="D491" s="143" t="s">
        <v>223</v>
      </c>
      <c r="E491" s="150" t="s">
        <v>19</v>
      </c>
      <c r="F491" s="151" t="s">
        <v>2321</v>
      </c>
      <c r="H491" s="152">
        <v>11.6</v>
      </c>
      <c r="I491" s="153"/>
      <c r="L491" s="149"/>
      <c r="M491" s="154"/>
      <c r="T491" s="155"/>
      <c r="AT491" s="150" t="s">
        <v>223</v>
      </c>
      <c r="AU491" s="150" t="s">
        <v>81</v>
      </c>
      <c r="AV491" s="12" t="s">
        <v>81</v>
      </c>
      <c r="AW491" s="12" t="s">
        <v>33</v>
      </c>
      <c r="AX491" s="12" t="s">
        <v>72</v>
      </c>
      <c r="AY491" s="150" t="s">
        <v>210</v>
      </c>
    </row>
    <row r="492" spans="2:51" s="12" customFormat="1" ht="10.2">
      <c r="B492" s="149"/>
      <c r="D492" s="143" t="s">
        <v>223</v>
      </c>
      <c r="E492" s="150" t="s">
        <v>19</v>
      </c>
      <c r="F492" s="151" t="s">
        <v>929</v>
      </c>
      <c r="H492" s="152">
        <v>7.772</v>
      </c>
      <c r="I492" s="153"/>
      <c r="L492" s="149"/>
      <c r="M492" s="154"/>
      <c r="T492" s="155"/>
      <c r="AT492" s="150" t="s">
        <v>223</v>
      </c>
      <c r="AU492" s="150" t="s">
        <v>81</v>
      </c>
      <c r="AV492" s="12" t="s">
        <v>81</v>
      </c>
      <c r="AW492" s="12" t="s">
        <v>33</v>
      </c>
      <c r="AX492" s="12" t="s">
        <v>72</v>
      </c>
      <c r="AY492" s="150" t="s">
        <v>210</v>
      </c>
    </row>
    <row r="493" spans="2:51" s="12" customFormat="1" ht="10.2">
      <c r="B493" s="149"/>
      <c r="D493" s="143" t="s">
        <v>223</v>
      </c>
      <c r="E493" s="150" t="s">
        <v>19</v>
      </c>
      <c r="F493" s="151" t="s">
        <v>2322</v>
      </c>
      <c r="H493" s="152">
        <v>5.138</v>
      </c>
      <c r="I493" s="153"/>
      <c r="L493" s="149"/>
      <c r="M493" s="154"/>
      <c r="T493" s="155"/>
      <c r="AT493" s="150" t="s">
        <v>223</v>
      </c>
      <c r="AU493" s="150" t="s">
        <v>81</v>
      </c>
      <c r="AV493" s="12" t="s">
        <v>81</v>
      </c>
      <c r="AW493" s="12" t="s">
        <v>33</v>
      </c>
      <c r="AX493" s="12" t="s">
        <v>72</v>
      </c>
      <c r="AY493" s="150" t="s">
        <v>210</v>
      </c>
    </row>
    <row r="494" spans="2:51" s="13" customFormat="1" ht="10.2">
      <c r="B494" s="167"/>
      <c r="D494" s="143" t="s">
        <v>223</v>
      </c>
      <c r="E494" s="168" t="s">
        <v>19</v>
      </c>
      <c r="F494" s="169" t="s">
        <v>326</v>
      </c>
      <c r="H494" s="170">
        <v>31.885999999999996</v>
      </c>
      <c r="I494" s="171"/>
      <c r="L494" s="167"/>
      <c r="M494" s="172"/>
      <c r="T494" s="173"/>
      <c r="AT494" s="168" t="s">
        <v>223</v>
      </c>
      <c r="AU494" s="168" t="s">
        <v>81</v>
      </c>
      <c r="AV494" s="13" t="s">
        <v>217</v>
      </c>
      <c r="AW494" s="13" t="s">
        <v>33</v>
      </c>
      <c r="AX494" s="13" t="s">
        <v>79</v>
      </c>
      <c r="AY494" s="168" t="s">
        <v>210</v>
      </c>
    </row>
    <row r="495" spans="2:65" s="1" customFormat="1" ht="24.15" customHeight="1">
      <c r="B495" s="31"/>
      <c r="C495" s="130" t="s">
        <v>873</v>
      </c>
      <c r="D495" s="130" t="s">
        <v>212</v>
      </c>
      <c r="E495" s="131" t="s">
        <v>2323</v>
      </c>
      <c r="F495" s="132" t="s">
        <v>2324</v>
      </c>
      <c r="G495" s="133" t="s">
        <v>229</v>
      </c>
      <c r="H495" s="134">
        <v>2.3</v>
      </c>
      <c r="I495" s="135"/>
      <c r="J495" s="136">
        <f>ROUND(I495*H495,2)</f>
        <v>0</v>
      </c>
      <c r="K495" s="132" t="s">
        <v>216</v>
      </c>
      <c r="L495" s="31"/>
      <c r="M495" s="137" t="s">
        <v>19</v>
      </c>
      <c r="N495" s="138" t="s">
        <v>43</v>
      </c>
      <c r="P495" s="139">
        <f>O495*H495</f>
        <v>0</v>
      </c>
      <c r="Q495" s="139">
        <v>0.0142</v>
      </c>
      <c r="R495" s="139">
        <f>Q495*H495</f>
        <v>0.03266</v>
      </c>
      <c r="S495" s="139">
        <v>0</v>
      </c>
      <c r="T495" s="140">
        <f>S495*H495</f>
        <v>0</v>
      </c>
      <c r="AR495" s="141" t="s">
        <v>311</v>
      </c>
      <c r="AT495" s="141" t="s">
        <v>212</v>
      </c>
      <c r="AU495" s="141" t="s">
        <v>81</v>
      </c>
      <c r="AY495" s="16" t="s">
        <v>210</v>
      </c>
      <c r="BE495" s="142">
        <f>IF(N495="základní",J495,0)</f>
        <v>0</v>
      </c>
      <c r="BF495" s="142">
        <f>IF(N495="snížená",J495,0)</f>
        <v>0</v>
      </c>
      <c r="BG495" s="142">
        <f>IF(N495="zákl. přenesená",J495,0)</f>
        <v>0</v>
      </c>
      <c r="BH495" s="142">
        <f>IF(N495="sníž. přenesená",J495,0)</f>
        <v>0</v>
      </c>
      <c r="BI495" s="142">
        <f>IF(N495="nulová",J495,0)</f>
        <v>0</v>
      </c>
      <c r="BJ495" s="16" t="s">
        <v>79</v>
      </c>
      <c r="BK495" s="142">
        <f>ROUND(I495*H495,2)</f>
        <v>0</v>
      </c>
      <c r="BL495" s="16" t="s">
        <v>311</v>
      </c>
      <c r="BM495" s="141" t="s">
        <v>2325</v>
      </c>
    </row>
    <row r="496" spans="2:47" s="1" customFormat="1" ht="19.2">
      <c r="B496" s="31"/>
      <c r="D496" s="143" t="s">
        <v>219</v>
      </c>
      <c r="F496" s="144" t="s">
        <v>2326</v>
      </c>
      <c r="I496" s="145"/>
      <c r="L496" s="31"/>
      <c r="M496" s="146"/>
      <c r="T496" s="52"/>
      <c r="AT496" s="16" t="s">
        <v>219</v>
      </c>
      <c r="AU496" s="16" t="s">
        <v>81</v>
      </c>
    </row>
    <row r="497" spans="2:47" s="1" customFormat="1" ht="10.2">
      <c r="B497" s="31"/>
      <c r="D497" s="147" t="s">
        <v>221</v>
      </c>
      <c r="F497" s="148" t="s">
        <v>2327</v>
      </c>
      <c r="I497" s="145"/>
      <c r="L497" s="31"/>
      <c r="M497" s="146"/>
      <c r="T497" s="52"/>
      <c r="AT497" s="16" t="s">
        <v>221</v>
      </c>
      <c r="AU497" s="16" t="s">
        <v>81</v>
      </c>
    </row>
    <row r="498" spans="2:51" s="12" customFormat="1" ht="10.2">
      <c r="B498" s="149"/>
      <c r="D498" s="143" t="s">
        <v>223</v>
      </c>
      <c r="E498" s="150" t="s">
        <v>19</v>
      </c>
      <c r="F498" s="151" t="s">
        <v>2328</v>
      </c>
      <c r="H498" s="152">
        <v>2.3</v>
      </c>
      <c r="I498" s="153"/>
      <c r="L498" s="149"/>
      <c r="M498" s="154"/>
      <c r="T498" s="155"/>
      <c r="AT498" s="150" t="s">
        <v>223</v>
      </c>
      <c r="AU498" s="150" t="s">
        <v>81</v>
      </c>
      <c r="AV498" s="12" t="s">
        <v>81</v>
      </c>
      <c r="AW498" s="12" t="s">
        <v>33</v>
      </c>
      <c r="AX498" s="12" t="s">
        <v>79</v>
      </c>
      <c r="AY498" s="150" t="s">
        <v>210</v>
      </c>
    </row>
    <row r="499" spans="2:65" s="1" customFormat="1" ht="21.75" customHeight="1">
      <c r="B499" s="31"/>
      <c r="C499" s="130" t="s">
        <v>877</v>
      </c>
      <c r="D499" s="130" t="s">
        <v>212</v>
      </c>
      <c r="E499" s="131" t="s">
        <v>738</v>
      </c>
      <c r="F499" s="132" t="s">
        <v>739</v>
      </c>
      <c r="G499" s="133" t="s">
        <v>229</v>
      </c>
      <c r="H499" s="134">
        <v>32.48</v>
      </c>
      <c r="I499" s="135"/>
      <c r="J499" s="136">
        <f>ROUND(I499*H499,2)</f>
        <v>0</v>
      </c>
      <c r="K499" s="132" t="s">
        <v>216</v>
      </c>
      <c r="L499" s="31"/>
      <c r="M499" s="137" t="s">
        <v>19</v>
      </c>
      <c r="N499" s="138" t="s">
        <v>43</v>
      </c>
      <c r="P499" s="139">
        <f>O499*H499</f>
        <v>0</v>
      </c>
      <c r="Q499" s="139">
        <v>0</v>
      </c>
      <c r="R499" s="139">
        <f>Q499*H499</f>
        <v>0</v>
      </c>
      <c r="S499" s="139">
        <v>0</v>
      </c>
      <c r="T499" s="140">
        <f>S499*H499</f>
        <v>0</v>
      </c>
      <c r="AR499" s="141" t="s">
        <v>311</v>
      </c>
      <c r="AT499" s="141" t="s">
        <v>212</v>
      </c>
      <c r="AU499" s="141" t="s">
        <v>81</v>
      </c>
      <c r="AY499" s="16" t="s">
        <v>210</v>
      </c>
      <c r="BE499" s="142">
        <f>IF(N499="základní",J499,0)</f>
        <v>0</v>
      </c>
      <c r="BF499" s="142">
        <f>IF(N499="snížená",J499,0)</f>
        <v>0</v>
      </c>
      <c r="BG499" s="142">
        <f>IF(N499="zákl. přenesená",J499,0)</f>
        <v>0</v>
      </c>
      <c r="BH499" s="142">
        <f>IF(N499="sníž. přenesená",J499,0)</f>
        <v>0</v>
      </c>
      <c r="BI499" s="142">
        <f>IF(N499="nulová",J499,0)</f>
        <v>0</v>
      </c>
      <c r="BJ499" s="16" t="s">
        <v>79</v>
      </c>
      <c r="BK499" s="142">
        <f>ROUND(I499*H499,2)</f>
        <v>0</v>
      </c>
      <c r="BL499" s="16" t="s">
        <v>311</v>
      </c>
      <c r="BM499" s="141" t="s">
        <v>2329</v>
      </c>
    </row>
    <row r="500" spans="2:47" s="1" customFormat="1" ht="28.8">
      <c r="B500" s="31"/>
      <c r="D500" s="143" t="s">
        <v>219</v>
      </c>
      <c r="F500" s="144" t="s">
        <v>741</v>
      </c>
      <c r="I500" s="145"/>
      <c r="L500" s="31"/>
      <c r="M500" s="146"/>
      <c r="T500" s="52"/>
      <c r="AT500" s="16" t="s">
        <v>219</v>
      </c>
      <c r="AU500" s="16" t="s">
        <v>81</v>
      </c>
    </row>
    <row r="501" spans="2:47" s="1" customFormat="1" ht="10.2">
      <c r="B501" s="31"/>
      <c r="D501" s="147" t="s">
        <v>221</v>
      </c>
      <c r="F501" s="148" t="s">
        <v>742</v>
      </c>
      <c r="I501" s="145"/>
      <c r="L501" s="31"/>
      <c r="M501" s="146"/>
      <c r="T501" s="52"/>
      <c r="AT501" s="16" t="s">
        <v>221</v>
      </c>
      <c r="AU501" s="16" t="s">
        <v>81</v>
      </c>
    </row>
    <row r="502" spans="2:51" s="12" customFormat="1" ht="10.2">
      <c r="B502" s="149"/>
      <c r="D502" s="143" t="s">
        <v>223</v>
      </c>
      <c r="E502" s="150" t="s">
        <v>19</v>
      </c>
      <c r="F502" s="151" t="s">
        <v>2330</v>
      </c>
      <c r="H502" s="152">
        <v>32.48</v>
      </c>
      <c r="I502" s="153"/>
      <c r="L502" s="149"/>
      <c r="M502" s="154"/>
      <c r="T502" s="155"/>
      <c r="AT502" s="150" t="s">
        <v>223</v>
      </c>
      <c r="AU502" s="150" t="s">
        <v>81</v>
      </c>
      <c r="AV502" s="12" t="s">
        <v>81</v>
      </c>
      <c r="AW502" s="12" t="s">
        <v>33</v>
      </c>
      <c r="AX502" s="12" t="s">
        <v>79</v>
      </c>
      <c r="AY502" s="150" t="s">
        <v>210</v>
      </c>
    </row>
    <row r="503" spans="2:65" s="1" customFormat="1" ht="21.75" customHeight="1">
      <c r="B503" s="31"/>
      <c r="C503" s="156" t="s">
        <v>883</v>
      </c>
      <c r="D503" s="156" t="s">
        <v>240</v>
      </c>
      <c r="E503" s="157" t="s">
        <v>745</v>
      </c>
      <c r="F503" s="158" t="s">
        <v>746</v>
      </c>
      <c r="G503" s="159" t="s">
        <v>229</v>
      </c>
      <c r="H503" s="160">
        <v>35.728</v>
      </c>
      <c r="I503" s="161"/>
      <c r="J503" s="162">
        <f>ROUND(I503*H503,2)</f>
        <v>0</v>
      </c>
      <c r="K503" s="158" t="s">
        <v>216</v>
      </c>
      <c r="L503" s="163"/>
      <c r="M503" s="164" t="s">
        <v>19</v>
      </c>
      <c r="N503" s="165" t="s">
        <v>43</v>
      </c>
      <c r="P503" s="139">
        <f>O503*H503</f>
        <v>0</v>
      </c>
      <c r="Q503" s="139">
        <v>0.0131</v>
      </c>
      <c r="R503" s="139">
        <f>Q503*H503</f>
        <v>0.46803680000000003</v>
      </c>
      <c r="S503" s="139">
        <v>0</v>
      </c>
      <c r="T503" s="140">
        <f>S503*H503</f>
        <v>0</v>
      </c>
      <c r="AR503" s="141" t="s">
        <v>405</v>
      </c>
      <c r="AT503" s="141" t="s">
        <v>240</v>
      </c>
      <c r="AU503" s="141" t="s">
        <v>81</v>
      </c>
      <c r="AY503" s="16" t="s">
        <v>210</v>
      </c>
      <c r="BE503" s="142">
        <f>IF(N503="základní",J503,0)</f>
        <v>0</v>
      </c>
      <c r="BF503" s="142">
        <f>IF(N503="snížená",J503,0)</f>
        <v>0</v>
      </c>
      <c r="BG503" s="142">
        <f>IF(N503="zákl. přenesená",J503,0)</f>
        <v>0</v>
      </c>
      <c r="BH503" s="142">
        <f>IF(N503="sníž. přenesená",J503,0)</f>
        <v>0</v>
      </c>
      <c r="BI503" s="142">
        <f>IF(N503="nulová",J503,0)</f>
        <v>0</v>
      </c>
      <c r="BJ503" s="16" t="s">
        <v>79</v>
      </c>
      <c r="BK503" s="142">
        <f>ROUND(I503*H503,2)</f>
        <v>0</v>
      </c>
      <c r="BL503" s="16" t="s">
        <v>311</v>
      </c>
      <c r="BM503" s="141" t="s">
        <v>2331</v>
      </c>
    </row>
    <row r="504" spans="2:47" s="1" customFormat="1" ht="10.2">
      <c r="B504" s="31"/>
      <c r="D504" s="143" t="s">
        <v>219</v>
      </c>
      <c r="F504" s="144" t="s">
        <v>746</v>
      </c>
      <c r="I504" s="145"/>
      <c r="L504" s="31"/>
      <c r="M504" s="146"/>
      <c r="T504" s="52"/>
      <c r="AT504" s="16" t="s">
        <v>219</v>
      </c>
      <c r="AU504" s="16" t="s">
        <v>81</v>
      </c>
    </row>
    <row r="505" spans="2:51" s="12" customFormat="1" ht="10.2">
      <c r="B505" s="149"/>
      <c r="D505" s="143" t="s">
        <v>223</v>
      </c>
      <c r="F505" s="151" t="s">
        <v>2332</v>
      </c>
      <c r="H505" s="152">
        <v>35.728</v>
      </c>
      <c r="I505" s="153"/>
      <c r="L505" s="149"/>
      <c r="M505" s="154"/>
      <c r="T505" s="155"/>
      <c r="AT505" s="150" t="s">
        <v>223</v>
      </c>
      <c r="AU505" s="150" t="s">
        <v>81</v>
      </c>
      <c r="AV505" s="12" t="s">
        <v>81</v>
      </c>
      <c r="AW505" s="12" t="s">
        <v>4</v>
      </c>
      <c r="AX505" s="12" t="s">
        <v>79</v>
      </c>
      <c r="AY505" s="150" t="s">
        <v>210</v>
      </c>
    </row>
    <row r="506" spans="2:63" s="11" customFormat="1" ht="22.8" customHeight="1">
      <c r="B506" s="118"/>
      <c r="D506" s="119" t="s">
        <v>71</v>
      </c>
      <c r="E506" s="128" t="s">
        <v>749</v>
      </c>
      <c r="F506" s="128" t="s">
        <v>750</v>
      </c>
      <c r="I506" s="121"/>
      <c r="J506" s="129">
        <f>BK506</f>
        <v>0</v>
      </c>
      <c r="L506" s="118"/>
      <c r="M506" s="123"/>
      <c r="P506" s="124">
        <f>SUM(P507:P588)</f>
        <v>0</v>
      </c>
      <c r="R506" s="124">
        <f>SUM(R507:R588)</f>
        <v>10.39438414</v>
      </c>
      <c r="T506" s="125">
        <f>SUM(T507:T588)</f>
        <v>1.8288640000000003</v>
      </c>
      <c r="AR506" s="119" t="s">
        <v>81</v>
      </c>
      <c r="AT506" s="126" t="s">
        <v>71</v>
      </c>
      <c r="AU506" s="126" t="s">
        <v>79</v>
      </c>
      <c r="AY506" s="119" t="s">
        <v>210</v>
      </c>
      <c r="BK506" s="127">
        <f>SUM(BK507:BK588)</f>
        <v>0</v>
      </c>
    </row>
    <row r="507" spans="2:65" s="1" customFormat="1" ht="24.15" customHeight="1">
      <c r="B507" s="31"/>
      <c r="C507" s="130" t="s">
        <v>887</v>
      </c>
      <c r="D507" s="130" t="s">
        <v>212</v>
      </c>
      <c r="E507" s="131" t="s">
        <v>752</v>
      </c>
      <c r="F507" s="132" t="s">
        <v>753</v>
      </c>
      <c r="G507" s="133" t="s">
        <v>229</v>
      </c>
      <c r="H507" s="134">
        <v>82.924</v>
      </c>
      <c r="I507" s="135"/>
      <c r="J507" s="136">
        <f>ROUND(I507*H507,2)</f>
        <v>0</v>
      </c>
      <c r="K507" s="132" t="s">
        <v>216</v>
      </c>
      <c r="L507" s="31"/>
      <c r="M507" s="137" t="s">
        <v>19</v>
      </c>
      <c r="N507" s="138" t="s">
        <v>43</v>
      </c>
      <c r="P507" s="139">
        <f>O507*H507</f>
        <v>0</v>
      </c>
      <c r="Q507" s="139">
        <v>0.05026</v>
      </c>
      <c r="R507" s="139">
        <f>Q507*H507</f>
        <v>4.167760240000001</v>
      </c>
      <c r="S507" s="139">
        <v>0</v>
      </c>
      <c r="T507" s="140">
        <f>S507*H507</f>
        <v>0</v>
      </c>
      <c r="AR507" s="141" t="s">
        <v>311</v>
      </c>
      <c r="AT507" s="141" t="s">
        <v>212</v>
      </c>
      <c r="AU507" s="141" t="s">
        <v>81</v>
      </c>
      <c r="AY507" s="16" t="s">
        <v>210</v>
      </c>
      <c r="BE507" s="142">
        <f>IF(N507="základní",J507,0)</f>
        <v>0</v>
      </c>
      <c r="BF507" s="142">
        <f>IF(N507="snížená",J507,0)</f>
        <v>0</v>
      </c>
      <c r="BG507" s="142">
        <f>IF(N507="zákl. přenesená",J507,0)</f>
        <v>0</v>
      </c>
      <c r="BH507" s="142">
        <f>IF(N507="sníž. přenesená",J507,0)</f>
        <v>0</v>
      </c>
      <c r="BI507" s="142">
        <f>IF(N507="nulová",J507,0)</f>
        <v>0</v>
      </c>
      <c r="BJ507" s="16" t="s">
        <v>79</v>
      </c>
      <c r="BK507" s="142">
        <f>ROUND(I507*H507,2)</f>
        <v>0</v>
      </c>
      <c r="BL507" s="16" t="s">
        <v>311</v>
      </c>
      <c r="BM507" s="141" t="s">
        <v>2333</v>
      </c>
    </row>
    <row r="508" spans="2:47" s="1" customFormat="1" ht="38.4">
      <c r="B508" s="31"/>
      <c r="D508" s="143" t="s">
        <v>219</v>
      </c>
      <c r="F508" s="144" t="s">
        <v>755</v>
      </c>
      <c r="I508" s="145"/>
      <c r="L508" s="31"/>
      <c r="M508" s="146"/>
      <c r="T508" s="52"/>
      <c r="AT508" s="16" t="s">
        <v>219</v>
      </c>
      <c r="AU508" s="16" t="s">
        <v>81</v>
      </c>
    </row>
    <row r="509" spans="2:47" s="1" customFormat="1" ht="10.2">
      <c r="B509" s="31"/>
      <c r="D509" s="147" t="s">
        <v>221</v>
      </c>
      <c r="F509" s="148" t="s">
        <v>756</v>
      </c>
      <c r="I509" s="145"/>
      <c r="L509" s="31"/>
      <c r="M509" s="146"/>
      <c r="T509" s="52"/>
      <c r="AT509" s="16" t="s">
        <v>221</v>
      </c>
      <c r="AU509" s="16" t="s">
        <v>81</v>
      </c>
    </row>
    <row r="510" spans="2:47" s="1" customFormat="1" ht="19.2">
      <c r="B510" s="31"/>
      <c r="D510" s="143" t="s">
        <v>315</v>
      </c>
      <c r="F510" s="166" t="s">
        <v>757</v>
      </c>
      <c r="I510" s="145"/>
      <c r="L510" s="31"/>
      <c r="M510" s="146"/>
      <c r="T510" s="52"/>
      <c r="AT510" s="16" t="s">
        <v>315</v>
      </c>
      <c r="AU510" s="16" t="s">
        <v>81</v>
      </c>
    </row>
    <row r="511" spans="2:51" s="12" customFormat="1" ht="10.2">
      <c r="B511" s="149"/>
      <c r="D511" s="143" t="s">
        <v>223</v>
      </c>
      <c r="E511" s="150" t="s">
        <v>19</v>
      </c>
      <c r="F511" s="151" t="s">
        <v>2334</v>
      </c>
      <c r="H511" s="152">
        <v>57.098</v>
      </c>
      <c r="I511" s="153"/>
      <c r="L511" s="149"/>
      <c r="M511" s="154"/>
      <c r="T511" s="155"/>
      <c r="AT511" s="150" t="s">
        <v>223</v>
      </c>
      <c r="AU511" s="150" t="s">
        <v>81</v>
      </c>
      <c r="AV511" s="12" t="s">
        <v>81</v>
      </c>
      <c r="AW511" s="12" t="s">
        <v>33</v>
      </c>
      <c r="AX511" s="12" t="s">
        <v>72</v>
      </c>
      <c r="AY511" s="150" t="s">
        <v>210</v>
      </c>
    </row>
    <row r="512" spans="2:51" s="12" customFormat="1" ht="10.2">
      <c r="B512" s="149"/>
      <c r="D512" s="143" t="s">
        <v>223</v>
      </c>
      <c r="E512" s="150" t="s">
        <v>19</v>
      </c>
      <c r="F512" s="151" t="s">
        <v>2335</v>
      </c>
      <c r="H512" s="152">
        <v>25.826</v>
      </c>
      <c r="I512" s="153"/>
      <c r="L512" s="149"/>
      <c r="M512" s="154"/>
      <c r="T512" s="155"/>
      <c r="AT512" s="150" t="s">
        <v>223</v>
      </c>
      <c r="AU512" s="150" t="s">
        <v>81</v>
      </c>
      <c r="AV512" s="12" t="s">
        <v>81</v>
      </c>
      <c r="AW512" s="12" t="s">
        <v>33</v>
      </c>
      <c r="AX512" s="12" t="s">
        <v>72</v>
      </c>
      <c r="AY512" s="150" t="s">
        <v>210</v>
      </c>
    </row>
    <row r="513" spans="2:51" s="13" customFormat="1" ht="10.2">
      <c r="B513" s="167"/>
      <c r="D513" s="143" t="s">
        <v>223</v>
      </c>
      <c r="E513" s="168" t="s">
        <v>19</v>
      </c>
      <c r="F513" s="169" t="s">
        <v>326</v>
      </c>
      <c r="H513" s="170">
        <v>82.924</v>
      </c>
      <c r="I513" s="171"/>
      <c r="L513" s="167"/>
      <c r="M513" s="172"/>
      <c r="T513" s="173"/>
      <c r="AT513" s="168" t="s">
        <v>223</v>
      </c>
      <c r="AU513" s="168" t="s">
        <v>81</v>
      </c>
      <c r="AV513" s="13" t="s">
        <v>217</v>
      </c>
      <c r="AW513" s="13" t="s">
        <v>33</v>
      </c>
      <c r="AX513" s="13" t="s">
        <v>79</v>
      </c>
      <c r="AY513" s="168" t="s">
        <v>210</v>
      </c>
    </row>
    <row r="514" spans="2:65" s="1" customFormat="1" ht="33" customHeight="1">
      <c r="B514" s="31"/>
      <c r="C514" s="130" t="s">
        <v>893</v>
      </c>
      <c r="D514" s="130" t="s">
        <v>212</v>
      </c>
      <c r="E514" s="131" t="s">
        <v>761</v>
      </c>
      <c r="F514" s="132" t="s">
        <v>762</v>
      </c>
      <c r="G514" s="133" t="s">
        <v>229</v>
      </c>
      <c r="H514" s="134">
        <v>30.784</v>
      </c>
      <c r="I514" s="135"/>
      <c r="J514" s="136">
        <f>ROUND(I514*H514,2)</f>
        <v>0</v>
      </c>
      <c r="K514" s="132" t="s">
        <v>216</v>
      </c>
      <c r="L514" s="31"/>
      <c r="M514" s="137" t="s">
        <v>19</v>
      </c>
      <c r="N514" s="138" t="s">
        <v>43</v>
      </c>
      <c r="P514" s="139">
        <f>O514*H514</f>
        <v>0</v>
      </c>
      <c r="Q514" s="139">
        <v>0.05353</v>
      </c>
      <c r="R514" s="139">
        <f>Q514*H514</f>
        <v>1.64786752</v>
      </c>
      <c r="S514" s="139">
        <v>0</v>
      </c>
      <c r="T514" s="140">
        <f>S514*H514</f>
        <v>0</v>
      </c>
      <c r="AR514" s="141" t="s">
        <v>311</v>
      </c>
      <c r="AT514" s="141" t="s">
        <v>212</v>
      </c>
      <c r="AU514" s="141" t="s">
        <v>81</v>
      </c>
      <c r="AY514" s="16" t="s">
        <v>210</v>
      </c>
      <c r="BE514" s="142">
        <f>IF(N514="základní",J514,0)</f>
        <v>0</v>
      </c>
      <c r="BF514" s="142">
        <f>IF(N514="snížená",J514,0)</f>
        <v>0</v>
      </c>
      <c r="BG514" s="142">
        <f>IF(N514="zákl. přenesená",J514,0)</f>
        <v>0</v>
      </c>
      <c r="BH514" s="142">
        <f>IF(N514="sníž. přenesená",J514,0)</f>
        <v>0</v>
      </c>
      <c r="BI514" s="142">
        <f>IF(N514="nulová",J514,0)</f>
        <v>0</v>
      </c>
      <c r="BJ514" s="16" t="s">
        <v>79</v>
      </c>
      <c r="BK514" s="142">
        <f>ROUND(I514*H514,2)</f>
        <v>0</v>
      </c>
      <c r="BL514" s="16" t="s">
        <v>311</v>
      </c>
      <c r="BM514" s="141" t="s">
        <v>2336</v>
      </c>
    </row>
    <row r="515" spans="2:47" s="1" customFormat="1" ht="38.4">
      <c r="B515" s="31"/>
      <c r="D515" s="143" t="s">
        <v>219</v>
      </c>
      <c r="F515" s="144" t="s">
        <v>764</v>
      </c>
      <c r="I515" s="145"/>
      <c r="L515" s="31"/>
      <c r="M515" s="146"/>
      <c r="T515" s="52"/>
      <c r="AT515" s="16" t="s">
        <v>219</v>
      </c>
      <c r="AU515" s="16" t="s">
        <v>81</v>
      </c>
    </row>
    <row r="516" spans="2:47" s="1" customFormat="1" ht="10.2">
      <c r="B516" s="31"/>
      <c r="D516" s="147" t="s">
        <v>221</v>
      </c>
      <c r="F516" s="148" t="s">
        <v>765</v>
      </c>
      <c r="I516" s="145"/>
      <c r="L516" s="31"/>
      <c r="M516" s="146"/>
      <c r="T516" s="52"/>
      <c r="AT516" s="16" t="s">
        <v>221</v>
      </c>
      <c r="AU516" s="16" t="s">
        <v>81</v>
      </c>
    </row>
    <row r="517" spans="2:47" s="1" customFormat="1" ht="19.2">
      <c r="B517" s="31"/>
      <c r="D517" s="143" t="s">
        <v>315</v>
      </c>
      <c r="F517" s="166" t="s">
        <v>766</v>
      </c>
      <c r="I517" s="145"/>
      <c r="L517" s="31"/>
      <c r="M517" s="146"/>
      <c r="T517" s="52"/>
      <c r="AT517" s="16" t="s">
        <v>315</v>
      </c>
      <c r="AU517" s="16" t="s">
        <v>81</v>
      </c>
    </row>
    <row r="518" spans="2:51" s="12" customFormat="1" ht="10.2">
      <c r="B518" s="149"/>
      <c r="D518" s="143" t="s">
        <v>223</v>
      </c>
      <c r="E518" s="150" t="s">
        <v>19</v>
      </c>
      <c r="F518" s="151" t="s">
        <v>2337</v>
      </c>
      <c r="H518" s="152">
        <v>30.784</v>
      </c>
      <c r="I518" s="153"/>
      <c r="L518" s="149"/>
      <c r="M518" s="154"/>
      <c r="T518" s="155"/>
      <c r="AT518" s="150" t="s">
        <v>223</v>
      </c>
      <c r="AU518" s="150" t="s">
        <v>81</v>
      </c>
      <c r="AV518" s="12" t="s">
        <v>81</v>
      </c>
      <c r="AW518" s="12" t="s">
        <v>33</v>
      </c>
      <c r="AX518" s="12" t="s">
        <v>79</v>
      </c>
      <c r="AY518" s="150" t="s">
        <v>210</v>
      </c>
    </row>
    <row r="519" spans="2:65" s="1" customFormat="1" ht="16.5" customHeight="1">
      <c r="B519" s="31"/>
      <c r="C519" s="130" t="s">
        <v>897</v>
      </c>
      <c r="D519" s="130" t="s">
        <v>212</v>
      </c>
      <c r="E519" s="131" t="s">
        <v>769</v>
      </c>
      <c r="F519" s="132" t="s">
        <v>770</v>
      </c>
      <c r="G519" s="133" t="s">
        <v>229</v>
      </c>
      <c r="H519" s="134">
        <v>121.216</v>
      </c>
      <c r="I519" s="135"/>
      <c r="J519" s="136">
        <f>ROUND(I519*H519,2)</f>
        <v>0</v>
      </c>
      <c r="K519" s="132" t="s">
        <v>216</v>
      </c>
      <c r="L519" s="31"/>
      <c r="M519" s="137" t="s">
        <v>19</v>
      </c>
      <c r="N519" s="138" t="s">
        <v>43</v>
      </c>
      <c r="P519" s="139">
        <f>O519*H519</f>
        <v>0</v>
      </c>
      <c r="Q519" s="139">
        <v>0</v>
      </c>
      <c r="R519" s="139">
        <f>Q519*H519</f>
        <v>0</v>
      </c>
      <c r="S519" s="139">
        <v>0</v>
      </c>
      <c r="T519" s="140">
        <f>S519*H519</f>
        <v>0</v>
      </c>
      <c r="AR519" s="141" t="s">
        <v>311</v>
      </c>
      <c r="AT519" s="141" t="s">
        <v>212</v>
      </c>
      <c r="AU519" s="141" t="s">
        <v>81</v>
      </c>
      <c r="AY519" s="16" t="s">
        <v>210</v>
      </c>
      <c r="BE519" s="142">
        <f>IF(N519="základní",J519,0)</f>
        <v>0</v>
      </c>
      <c r="BF519" s="142">
        <f>IF(N519="snížená",J519,0)</f>
        <v>0</v>
      </c>
      <c r="BG519" s="142">
        <f>IF(N519="zákl. přenesená",J519,0)</f>
        <v>0</v>
      </c>
      <c r="BH519" s="142">
        <f>IF(N519="sníž. přenesená",J519,0)</f>
        <v>0</v>
      </c>
      <c r="BI519" s="142">
        <f>IF(N519="nulová",J519,0)</f>
        <v>0</v>
      </c>
      <c r="BJ519" s="16" t="s">
        <v>79</v>
      </c>
      <c r="BK519" s="142">
        <f>ROUND(I519*H519,2)</f>
        <v>0</v>
      </c>
      <c r="BL519" s="16" t="s">
        <v>311</v>
      </c>
      <c r="BM519" s="141" t="s">
        <v>2338</v>
      </c>
    </row>
    <row r="520" spans="2:47" s="1" customFormat="1" ht="28.8">
      <c r="B520" s="31"/>
      <c r="D520" s="143" t="s">
        <v>219</v>
      </c>
      <c r="F520" s="144" t="s">
        <v>772</v>
      </c>
      <c r="I520" s="145"/>
      <c r="L520" s="31"/>
      <c r="M520" s="146"/>
      <c r="T520" s="52"/>
      <c r="AT520" s="16" t="s">
        <v>219</v>
      </c>
      <c r="AU520" s="16" t="s">
        <v>81</v>
      </c>
    </row>
    <row r="521" spans="2:47" s="1" customFormat="1" ht="10.2">
      <c r="B521" s="31"/>
      <c r="D521" s="147" t="s">
        <v>221</v>
      </c>
      <c r="F521" s="148" t="s">
        <v>773</v>
      </c>
      <c r="I521" s="145"/>
      <c r="L521" s="31"/>
      <c r="M521" s="146"/>
      <c r="T521" s="52"/>
      <c r="AT521" s="16" t="s">
        <v>221</v>
      </c>
      <c r="AU521" s="16" t="s">
        <v>81</v>
      </c>
    </row>
    <row r="522" spans="2:51" s="12" customFormat="1" ht="10.2">
      <c r="B522" s="149"/>
      <c r="D522" s="143" t="s">
        <v>223</v>
      </c>
      <c r="E522" s="150" t="s">
        <v>19</v>
      </c>
      <c r="F522" s="151" t="s">
        <v>2339</v>
      </c>
      <c r="H522" s="152">
        <v>147.96</v>
      </c>
      <c r="I522" s="153"/>
      <c r="L522" s="149"/>
      <c r="M522" s="154"/>
      <c r="T522" s="155"/>
      <c r="AT522" s="150" t="s">
        <v>223</v>
      </c>
      <c r="AU522" s="150" t="s">
        <v>81</v>
      </c>
      <c r="AV522" s="12" t="s">
        <v>81</v>
      </c>
      <c r="AW522" s="12" t="s">
        <v>33</v>
      </c>
      <c r="AX522" s="12" t="s">
        <v>72</v>
      </c>
      <c r="AY522" s="150" t="s">
        <v>210</v>
      </c>
    </row>
    <row r="523" spans="2:51" s="12" customFormat="1" ht="10.2">
      <c r="B523" s="149"/>
      <c r="D523" s="143" t="s">
        <v>223</v>
      </c>
      <c r="E523" s="150" t="s">
        <v>19</v>
      </c>
      <c r="F523" s="151" t="s">
        <v>2340</v>
      </c>
      <c r="H523" s="152">
        <v>-32.744</v>
      </c>
      <c r="I523" s="153"/>
      <c r="L523" s="149"/>
      <c r="M523" s="154"/>
      <c r="T523" s="155"/>
      <c r="AT523" s="150" t="s">
        <v>223</v>
      </c>
      <c r="AU523" s="150" t="s">
        <v>81</v>
      </c>
      <c r="AV523" s="12" t="s">
        <v>81</v>
      </c>
      <c r="AW523" s="12" t="s">
        <v>33</v>
      </c>
      <c r="AX523" s="12" t="s">
        <v>72</v>
      </c>
      <c r="AY523" s="150" t="s">
        <v>210</v>
      </c>
    </row>
    <row r="524" spans="2:51" s="12" customFormat="1" ht="10.2">
      <c r="B524" s="149"/>
      <c r="D524" s="143" t="s">
        <v>223</v>
      </c>
      <c r="E524" s="150" t="s">
        <v>19</v>
      </c>
      <c r="F524" s="151" t="s">
        <v>2341</v>
      </c>
      <c r="H524" s="152">
        <v>6</v>
      </c>
      <c r="I524" s="153"/>
      <c r="L524" s="149"/>
      <c r="M524" s="154"/>
      <c r="T524" s="155"/>
      <c r="AT524" s="150" t="s">
        <v>223</v>
      </c>
      <c r="AU524" s="150" t="s">
        <v>81</v>
      </c>
      <c r="AV524" s="12" t="s">
        <v>81</v>
      </c>
      <c r="AW524" s="12" t="s">
        <v>33</v>
      </c>
      <c r="AX524" s="12" t="s">
        <v>72</v>
      </c>
      <c r="AY524" s="150" t="s">
        <v>210</v>
      </c>
    </row>
    <row r="525" spans="2:51" s="13" customFormat="1" ht="10.2">
      <c r="B525" s="167"/>
      <c r="D525" s="143" t="s">
        <v>223</v>
      </c>
      <c r="E525" s="168" t="s">
        <v>19</v>
      </c>
      <c r="F525" s="169" t="s">
        <v>326</v>
      </c>
      <c r="H525" s="170">
        <v>121.21600000000001</v>
      </c>
      <c r="I525" s="171"/>
      <c r="L525" s="167"/>
      <c r="M525" s="172"/>
      <c r="T525" s="173"/>
      <c r="AT525" s="168" t="s">
        <v>223</v>
      </c>
      <c r="AU525" s="168" t="s">
        <v>81</v>
      </c>
      <c r="AV525" s="13" t="s">
        <v>217</v>
      </c>
      <c r="AW525" s="13" t="s">
        <v>33</v>
      </c>
      <c r="AX525" s="13" t="s">
        <v>79</v>
      </c>
      <c r="AY525" s="168" t="s">
        <v>210</v>
      </c>
    </row>
    <row r="526" spans="2:65" s="1" customFormat="1" ht="24.15" customHeight="1">
      <c r="B526" s="31"/>
      <c r="C526" s="156" t="s">
        <v>904</v>
      </c>
      <c r="D526" s="156" t="s">
        <v>240</v>
      </c>
      <c r="E526" s="157" t="s">
        <v>778</v>
      </c>
      <c r="F526" s="158" t="s">
        <v>779</v>
      </c>
      <c r="G526" s="159" t="s">
        <v>229</v>
      </c>
      <c r="H526" s="160">
        <v>136.186</v>
      </c>
      <c r="I526" s="161"/>
      <c r="J526" s="162">
        <f>ROUND(I526*H526,2)</f>
        <v>0</v>
      </c>
      <c r="K526" s="158" t="s">
        <v>216</v>
      </c>
      <c r="L526" s="163"/>
      <c r="M526" s="164" t="s">
        <v>19</v>
      </c>
      <c r="N526" s="165" t="s">
        <v>43</v>
      </c>
      <c r="P526" s="139">
        <f>O526*H526</f>
        <v>0</v>
      </c>
      <c r="Q526" s="139">
        <v>0.00016</v>
      </c>
      <c r="R526" s="139">
        <f>Q526*H526</f>
        <v>0.021789760000000002</v>
      </c>
      <c r="S526" s="139">
        <v>0</v>
      </c>
      <c r="T526" s="140">
        <f>S526*H526</f>
        <v>0</v>
      </c>
      <c r="AR526" s="141" t="s">
        <v>405</v>
      </c>
      <c r="AT526" s="141" t="s">
        <v>240</v>
      </c>
      <c r="AU526" s="141" t="s">
        <v>81</v>
      </c>
      <c r="AY526" s="16" t="s">
        <v>210</v>
      </c>
      <c r="BE526" s="142">
        <f>IF(N526="základní",J526,0)</f>
        <v>0</v>
      </c>
      <c r="BF526" s="142">
        <f>IF(N526="snížená",J526,0)</f>
        <v>0</v>
      </c>
      <c r="BG526" s="142">
        <f>IF(N526="zákl. přenesená",J526,0)</f>
        <v>0</v>
      </c>
      <c r="BH526" s="142">
        <f>IF(N526="sníž. přenesená",J526,0)</f>
        <v>0</v>
      </c>
      <c r="BI526" s="142">
        <f>IF(N526="nulová",J526,0)</f>
        <v>0</v>
      </c>
      <c r="BJ526" s="16" t="s">
        <v>79</v>
      </c>
      <c r="BK526" s="142">
        <f>ROUND(I526*H526,2)</f>
        <v>0</v>
      </c>
      <c r="BL526" s="16" t="s">
        <v>311</v>
      </c>
      <c r="BM526" s="141" t="s">
        <v>2342</v>
      </c>
    </row>
    <row r="527" spans="2:47" s="1" customFormat="1" ht="10.2">
      <c r="B527" s="31"/>
      <c r="D527" s="143" t="s">
        <v>219</v>
      </c>
      <c r="F527" s="144" t="s">
        <v>779</v>
      </c>
      <c r="I527" s="145"/>
      <c r="L527" s="31"/>
      <c r="M527" s="146"/>
      <c r="T527" s="52"/>
      <c r="AT527" s="16" t="s">
        <v>219</v>
      </c>
      <c r="AU527" s="16" t="s">
        <v>81</v>
      </c>
    </row>
    <row r="528" spans="2:51" s="12" customFormat="1" ht="10.2">
      <c r="B528" s="149"/>
      <c r="D528" s="143" t="s">
        <v>223</v>
      </c>
      <c r="F528" s="151" t="s">
        <v>2343</v>
      </c>
      <c r="H528" s="152">
        <v>136.186</v>
      </c>
      <c r="I528" s="153"/>
      <c r="L528" s="149"/>
      <c r="M528" s="154"/>
      <c r="T528" s="155"/>
      <c r="AT528" s="150" t="s">
        <v>223</v>
      </c>
      <c r="AU528" s="150" t="s">
        <v>81</v>
      </c>
      <c r="AV528" s="12" t="s">
        <v>81</v>
      </c>
      <c r="AW528" s="12" t="s">
        <v>4</v>
      </c>
      <c r="AX528" s="12" t="s">
        <v>79</v>
      </c>
      <c r="AY528" s="150" t="s">
        <v>210</v>
      </c>
    </row>
    <row r="529" spans="2:65" s="1" customFormat="1" ht="24.15" customHeight="1">
      <c r="B529" s="31"/>
      <c r="C529" s="130" t="s">
        <v>911</v>
      </c>
      <c r="D529" s="130" t="s">
        <v>212</v>
      </c>
      <c r="E529" s="131" t="s">
        <v>798</v>
      </c>
      <c r="F529" s="132" t="s">
        <v>799</v>
      </c>
      <c r="G529" s="133" t="s">
        <v>229</v>
      </c>
      <c r="H529" s="134">
        <v>41.958</v>
      </c>
      <c r="I529" s="135"/>
      <c r="J529" s="136">
        <f>ROUND(I529*H529,2)</f>
        <v>0</v>
      </c>
      <c r="K529" s="132" t="s">
        <v>216</v>
      </c>
      <c r="L529" s="31"/>
      <c r="M529" s="137" t="s">
        <v>19</v>
      </c>
      <c r="N529" s="138" t="s">
        <v>43</v>
      </c>
      <c r="P529" s="139">
        <f>O529*H529</f>
        <v>0</v>
      </c>
      <c r="Q529" s="139">
        <v>0.0279</v>
      </c>
      <c r="R529" s="139">
        <f>Q529*H529</f>
        <v>1.1706282</v>
      </c>
      <c r="S529" s="139">
        <v>0</v>
      </c>
      <c r="T529" s="140">
        <f>S529*H529</f>
        <v>0</v>
      </c>
      <c r="AR529" s="141" t="s">
        <v>311</v>
      </c>
      <c r="AT529" s="141" t="s">
        <v>212</v>
      </c>
      <c r="AU529" s="141" t="s">
        <v>81</v>
      </c>
      <c r="AY529" s="16" t="s">
        <v>210</v>
      </c>
      <c r="BE529" s="142">
        <f>IF(N529="základní",J529,0)</f>
        <v>0</v>
      </c>
      <c r="BF529" s="142">
        <f>IF(N529="snížená",J529,0)</f>
        <v>0</v>
      </c>
      <c r="BG529" s="142">
        <f>IF(N529="zákl. přenesená",J529,0)</f>
        <v>0</v>
      </c>
      <c r="BH529" s="142">
        <f>IF(N529="sníž. přenesená",J529,0)</f>
        <v>0</v>
      </c>
      <c r="BI529" s="142">
        <f>IF(N529="nulová",J529,0)</f>
        <v>0</v>
      </c>
      <c r="BJ529" s="16" t="s">
        <v>79</v>
      </c>
      <c r="BK529" s="142">
        <f>ROUND(I529*H529,2)</f>
        <v>0</v>
      </c>
      <c r="BL529" s="16" t="s">
        <v>311</v>
      </c>
      <c r="BM529" s="141" t="s">
        <v>2344</v>
      </c>
    </row>
    <row r="530" spans="2:47" s="1" customFormat="1" ht="38.4">
      <c r="B530" s="31"/>
      <c r="D530" s="143" t="s">
        <v>219</v>
      </c>
      <c r="F530" s="144" t="s">
        <v>801</v>
      </c>
      <c r="I530" s="145"/>
      <c r="L530" s="31"/>
      <c r="M530" s="146"/>
      <c r="T530" s="52"/>
      <c r="AT530" s="16" t="s">
        <v>219</v>
      </c>
      <c r="AU530" s="16" t="s">
        <v>81</v>
      </c>
    </row>
    <row r="531" spans="2:47" s="1" customFormat="1" ht="10.2">
      <c r="B531" s="31"/>
      <c r="D531" s="147" t="s">
        <v>221</v>
      </c>
      <c r="F531" s="148" t="s">
        <v>802</v>
      </c>
      <c r="I531" s="145"/>
      <c r="L531" s="31"/>
      <c r="M531" s="146"/>
      <c r="T531" s="52"/>
      <c r="AT531" s="16" t="s">
        <v>221</v>
      </c>
      <c r="AU531" s="16" t="s">
        <v>81</v>
      </c>
    </row>
    <row r="532" spans="2:47" s="1" customFormat="1" ht="19.2">
      <c r="B532" s="31"/>
      <c r="D532" s="143" t="s">
        <v>315</v>
      </c>
      <c r="F532" s="166" t="s">
        <v>803</v>
      </c>
      <c r="I532" s="145"/>
      <c r="L532" s="31"/>
      <c r="M532" s="146"/>
      <c r="T532" s="52"/>
      <c r="AT532" s="16" t="s">
        <v>315</v>
      </c>
      <c r="AU532" s="16" t="s">
        <v>81</v>
      </c>
    </row>
    <row r="533" spans="2:51" s="12" customFormat="1" ht="10.2">
      <c r="B533" s="149"/>
      <c r="D533" s="143" t="s">
        <v>223</v>
      </c>
      <c r="E533" s="150" t="s">
        <v>19</v>
      </c>
      <c r="F533" s="151" t="s">
        <v>2345</v>
      </c>
      <c r="H533" s="152">
        <v>41.958</v>
      </c>
      <c r="I533" s="153"/>
      <c r="L533" s="149"/>
      <c r="M533" s="154"/>
      <c r="T533" s="155"/>
      <c r="AT533" s="150" t="s">
        <v>223</v>
      </c>
      <c r="AU533" s="150" t="s">
        <v>81</v>
      </c>
      <c r="AV533" s="12" t="s">
        <v>81</v>
      </c>
      <c r="AW533" s="12" t="s">
        <v>33</v>
      </c>
      <c r="AX533" s="12" t="s">
        <v>72</v>
      </c>
      <c r="AY533" s="150" t="s">
        <v>210</v>
      </c>
    </row>
    <row r="534" spans="2:51" s="13" customFormat="1" ht="10.2">
      <c r="B534" s="167"/>
      <c r="D534" s="143" t="s">
        <v>223</v>
      </c>
      <c r="E534" s="168" t="s">
        <v>19</v>
      </c>
      <c r="F534" s="169" t="s">
        <v>326</v>
      </c>
      <c r="H534" s="170">
        <v>41.958</v>
      </c>
      <c r="I534" s="171"/>
      <c r="L534" s="167"/>
      <c r="M534" s="172"/>
      <c r="T534" s="173"/>
      <c r="AT534" s="168" t="s">
        <v>223</v>
      </c>
      <c r="AU534" s="168" t="s">
        <v>81</v>
      </c>
      <c r="AV534" s="13" t="s">
        <v>217</v>
      </c>
      <c r="AW534" s="13" t="s">
        <v>33</v>
      </c>
      <c r="AX534" s="13" t="s">
        <v>79</v>
      </c>
      <c r="AY534" s="168" t="s">
        <v>210</v>
      </c>
    </row>
    <row r="535" spans="2:65" s="1" customFormat="1" ht="24.15" customHeight="1">
      <c r="B535" s="31"/>
      <c r="C535" s="130" t="s">
        <v>915</v>
      </c>
      <c r="D535" s="130" t="s">
        <v>212</v>
      </c>
      <c r="E535" s="131" t="s">
        <v>807</v>
      </c>
      <c r="F535" s="132" t="s">
        <v>808</v>
      </c>
      <c r="G535" s="133" t="s">
        <v>229</v>
      </c>
      <c r="H535" s="134">
        <v>43.122</v>
      </c>
      <c r="I535" s="135"/>
      <c r="J535" s="136">
        <f>ROUND(I535*H535,2)</f>
        <v>0</v>
      </c>
      <c r="K535" s="132" t="s">
        <v>216</v>
      </c>
      <c r="L535" s="31"/>
      <c r="M535" s="137" t="s">
        <v>19</v>
      </c>
      <c r="N535" s="138" t="s">
        <v>43</v>
      </c>
      <c r="P535" s="139">
        <f>O535*H535</f>
        <v>0</v>
      </c>
      <c r="Q535" s="139">
        <v>0.02855</v>
      </c>
      <c r="R535" s="139">
        <f>Q535*H535</f>
        <v>1.2311330999999999</v>
      </c>
      <c r="S535" s="139">
        <v>0</v>
      </c>
      <c r="T535" s="140">
        <f>S535*H535</f>
        <v>0</v>
      </c>
      <c r="AR535" s="141" t="s">
        <v>311</v>
      </c>
      <c r="AT535" s="141" t="s">
        <v>212</v>
      </c>
      <c r="AU535" s="141" t="s">
        <v>81</v>
      </c>
      <c r="AY535" s="16" t="s">
        <v>210</v>
      </c>
      <c r="BE535" s="142">
        <f>IF(N535="základní",J535,0)</f>
        <v>0</v>
      </c>
      <c r="BF535" s="142">
        <f>IF(N535="snížená",J535,0)</f>
        <v>0</v>
      </c>
      <c r="BG535" s="142">
        <f>IF(N535="zákl. přenesená",J535,0)</f>
        <v>0</v>
      </c>
      <c r="BH535" s="142">
        <f>IF(N535="sníž. přenesená",J535,0)</f>
        <v>0</v>
      </c>
      <c r="BI535" s="142">
        <f>IF(N535="nulová",J535,0)</f>
        <v>0</v>
      </c>
      <c r="BJ535" s="16" t="s">
        <v>79</v>
      </c>
      <c r="BK535" s="142">
        <f>ROUND(I535*H535,2)</f>
        <v>0</v>
      </c>
      <c r="BL535" s="16" t="s">
        <v>311</v>
      </c>
      <c r="BM535" s="141" t="s">
        <v>2346</v>
      </c>
    </row>
    <row r="536" spans="2:47" s="1" customFormat="1" ht="38.4">
      <c r="B536" s="31"/>
      <c r="D536" s="143" t="s">
        <v>219</v>
      </c>
      <c r="F536" s="144" t="s">
        <v>810</v>
      </c>
      <c r="I536" s="145"/>
      <c r="L536" s="31"/>
      <c r="M536" s="146"/>
      <c r="T536" s="52"/>
      <c r="AT536" s="16" t="s">
        <v>219</v>
      </c>
      <c r="AU536" s="16" t="s">
        <v>81</v>
      </c>
    </row>
    <row r="537" spans="2:47" s="1" customFormat="1" ht="10.2">
      <c r="B537" s="31"/>
      <c r="D537" s="147" t="s">
        <v>221</v>
      </c>
      <c r="F537" s="148" t="s">
        <v>811</v>
      </c>
      <c r="I537" s="145"/>
      <c r="L537" s="31"/>
      <c r="M537" s="146"/>
      <c r="T537" s="52"/>
      <c r="AT537" s="16" t="s">
        <v>221</v>
      </c>
      <c r="AU537" s="16" t="s">
        <v>81</v>
      </c>
    </row>
    <row r="538" spans="2:47" s="1" customFormat="1" ht="19.2">
      <c r="B538" s="31"/>
      <c r="D538" s="143" t="s">
        <v>315</v>
      </c>
      <c r="F538" s="166" t="s">
        <v>812</v>
      </c>
      <c r="I538" s="145"/>
      <c r="L538" s="31"/>
      <c r="M538" s="146"/>
      <c r="T538" s="52"/>
      <c r="AT538" s="16" t="s">
        <v>315</v>
      </c>
      <c r="AU538" s="16" t="s">
        <v>81</v>
      </c>
    </row>
    <row r="539" spans="2:51" s="12" customFormat="1" ht="10.2">
      <c r="B539" s="149"/>
      <c r="D539" s="143" t="s">
        <v>223</v>
      </c>
      <c r="E539" s="150" t="s">
        <v>19</v>
      </c>
      <c r="F539" s="151" t="s">
        <v>2347</v>
      </c>
      <c r="H539" s="152">
        <v>62.604</v>
      </c>
      <c r="I539" s="153"/>
      <c r="L539" s="149"/>
      <c r="M539" s="154"/>
      <c r="T539" s="155"/>
      <c r="AT539" s="150" t="s">
        <v>223</v>
      </c>
      <c r="AU539" s="150" t="s">
        <v>81</v>
      </c>
      <c r="AV539" s="12" t="s">
        <v>81</v>
      </c>
      <c r="AW539" s="12" t="s">
        <v>33</v>
      </c>
      <c r="AX539" s="12" t="s">
        <v>72</v>
      </c>
      <c r="AY539" s="150" t="s">
        <v>210</v>
      </c>
    </row>
    <row r="540" spans="2:51" s="12" customFormat="1" ht="10.2">
      <c r="B540" s="149"/>
      <c r="D540" s="143" t="s">
        <v>223</v>
      </c>
      <c r="E540" s="150" t="s">
        <v>19</v>
      </c>
      <c r="F540" s="151" t="s">
        <v>2348</v>
      </c>
      <c r="H540" s="152">
        <v>-19.482</v>
      </c>
      <c r="I540" s="153"/>
      <c r="L540" s="149"/>
      <c r="M540" s="154"/>
      <c r="T540" s="155"/>
      <c r="AT540" s="150" t="s">
        <v>223</v>
      </c>
      <c r="AU540" s="150" t="s">
        <v>81</v>
      </c>
      <c r="AV540" s="12" t="s">
        <v>81</v>
      </c>
      <c r="AW540" s="12" t="s">
        <v>33</v>
      </c>
      <c r="AX540" s="12" t="s">
        <v>72</v>
      </c>
      <c r="AY540" s="150" t="s">
        <v>210</v>
      </c>
    </row>
    <row r="541" spans="2:51" s="13" customFormat="1" ht="10.2">
      <c r="B541" s="167"/>
      <c r="D541" s="143" t="s">
        <v>223</v>
      </c>
      <c r="E541" s="168" t="s">
        <v>19</v>
      </c>
      <c r="F541" s="169" t="s">
        <v>326</v>
      </c>
      <c r="H541" s="170">
        <v>43.122</v>
      </c>
      <c r="I541" s="171"/>
      <c r="L541" s="167"/>
      <c r="M541" s="172"/>
      <c r="T541" s="173"/>
      <c r="AT541" s="168" t="s">
        <v>223</v>
      </c>
      <c r="AU541" s="168" t="s">
        <v>81</v>
      </c>
      <c r="AV541" s="13" t="s">
        <v>217</v>
      </c>
      <c r="AW541" s="13" t="s">
        <v>33</v>
      </c>
      <c r="AX541" s="13" t="s">
        <v>79</v>
      </c>
      <c r="AY541" s="168" t="s">
        <v>210</v>
      </c>
    </row>
    <row r="542" spans="2:65" s="1" customFormat="1" ht="24.15" customHeight="1">
      <c r="B542" s="31"/>
      <c r="C542" s="130" t="s">
        <v>923</v>
      </c>
      <c r="D542" s="130" t="s">
        <v>212</v>
      </c>
      <c r="E542" s="131" t="s">
        <v>823</v>
      </c>
      <c r="F542" s="132" t="s">
        <v>824</v>
      </c>
      <c r="G542" s="133" t="s">
        <v>229</v>
      </c>
      <c r="H542" s="134">
        <v>102.4</v>
      </c>
      <c r="I542" s="135"/>
      <c r="J542" s="136">
        <f>ROUND(I542*H542,2)</f>
        <v>0</v>
      </c>
      <c r="K542" s="132" t="s">
        <v>216</v>
      </c>
      <c r="L542" s="31"/>
      <c r="M542" s="137" t="s">
        <v>19</v>
      </c>
      <c r="N542" s="138" t="s">
        <v>43</v>
      </c>
      <c r="P542" s="139">
        <f>O542*H542</f>
        <v>0</v>
      </c>
      <c r="Q542" s="139">
        <v>0.01807</v>
      </c>
      <c r="R542" s="139">
        <f>Q542*H542</f>
        <v>1.850368</v>
      </c>
      <c r="S542" s="139">
        <v>0</v>
      </c>
      <c r="T542" s="140">
        <f>S542*H542</f>
        <v>0</v>
      </c>
      <c r="AR542" s="141" t="s">
        <v>311</v>
      </c>
      <c r="AT542" s="141" t="s">
        <v>212</v>
      </c>
      <c r="AU542" s="141" t="s">
        <v>81</v>
      </c>
      <c r="AY542" s="16" t="s">
        <v>210</v>
      </c>
      <c r="BE542" s="142">
        <f>IF(N542="základní",J542,0)</f>
        <v>0</v>
      </c>
      <c r="BF542" s="142">
        <f>IF(N542="snížená",J542,0)</f>
        <v>0</v>
      </c>
      <c r="BG542" s="142">
        <f>IF(N542="zákl. přenesená",J542,0)</f>
        <v>0</v>
      </c>
      <c r="BH542" s="142">
        <f>IF(N542="sníž. přenesená",J542,0)</f>
        <v>0</v>
      </c>
      <c r="BI542" s="142">
        <f>IF(N542="nulová",J542,0)</f>
        <v>0</v>
      </c>
      <c r="BJ542" s="16" t="s">
        <v>79</v>
      </c>
      <c r="BK542" s="142">
        <f>ROUND(I542*H542,2)</f>
        <v>0</v>
      </c>
      <c r="BL542" s="16" t="s">
        <v>311</v>
      </c>
      <c r="BM542" s="141" t="s">
        <v>2349</v>
      </c>
    </row>
    <row r="543" spans="2:47" s="1" customFormat="1" ht="28.8">
      <c r="B543" s="31"/>
      <c r="D543" s="143" t="s">
        <v>219</v>
      </c>
      <c r="F543" s="144" t="s">
        <v>826</v>
      </c>
      <c r="I543" s="145"/>
      <c r="L543" s="31"/>
      <c r="M543" s="146"/>
      <c r="T543" s="52"/>
      <c r="AT543" s="16" t="s">
        <v>219</v>
      </c>
      <c r="AU543" s="16" t="s">
        <v>81</v>
      </c>
    </row>
    <row r="544" spans="2:47" s="1" customFormat="1" ht="10.2">
      <c r="B544" s="31"/>
      <c r="D544" s="147" t="s">
        <v>221</v>
      </c>
      <c r="F544" s="148" t="s">
        <v>827</v>
      </c>
      <c r="I544" s="145"/>
      <c r="L544" s="31"/>
      <c r="M544" s="146"/>
      <c r="T544" s="52"/>
      <c r="AT544" s="16" t="s">
        <v>221</v>
      </c>
      <c r="AU544" s="16" t="s">
        <v>81</v>
      </c>
    </row>
    <row r="545" spans="2:51" s="12" customFormat="1" ht="10.2">
      <c r="B545" s="149"/>
      <c r="D545" s="143" t="s">
        <v>223</v>
      </c>
      <c r="E545" s="150" t="s">
        <v>19</v>
      </c>
      <c r="F545" s="151" t="s">
        <v>2350</v>
      </c>
      <c r="H545" s="152">
        <v>80.7</v>
      </c>
      <c r="I545" s="153"/>
      <c r="L545" s="149"/>
      <c r="M545" s="154"/>
      <c r="T545" s="155"/>
      <c r="AT545" s="150" t="s">
        <v>223</v>
      </c>
      <c r="AU545" s="150" t="s">
        <v>81</v>
      </c>
      <c r="AV545" s="12" t="s">
        <v>81</v>
      </c>
      <c r="AW545" s="12" t="s">
        <v>33</v>
      </c>
      <c r="AX545" s="12" t="s">
        <v>72</v>
      </c>
      <c r="AY545" s="150" t="s">
        <v>210</v>
      </c>
    </row>
    <row r="546" spans="2:51" s="12" customFormat="1" ht="10.2">
      <c r="B546" s="149"/>
      <c r="D546" s="143" t="s">
        <v>223</v>
      </c>
      <c r="E546" s="150" t="s">
        <v>19</v>
      </c>
      <c r="F546" s="151" t="s">
        <v>2351</v>
      </c>
      <c r="H546" s="152">
        <v>21.7</v>
      </c>
      <c r="I546" s="153"/>
      <c r="L546" s="149"/>
      <c r="M546" s="154"/>
      <c r="T546" s="155"/>
      <c r="AT546" s="150" t="s">
        <v>223</v>
      </c>
      <c r="AU546" s="150" t="s">
        <v>81</v>
      </c>
      <c r="AV546" s="12" t="s">
        <v>81</v>
      </c>
      <c r="AW546" s="12" t="s">
        <v>33</v>
      </c>
      <c r="AX546" s="12" t="s">
        <v>72</v>
      </c>
      <c r="AY546" s="150" t="s">
        <v>210</v>
      </c>
    </row>
    <row r="547" spans="2:51" s="13" customFormat="1" ht="10.2">
      <c r="B547" s="167"/>
      <c r="D547" s="143" t="s">
        <v>223</v>
      </c>
      <c r="E547" s="168" t="s">
        <v>19</v>
      </c>
      <c r="F547" s="169" t="s">
        <v>326</v>
      </c>
      <c r="H547" s="170">
        <v>102.4</v>
      </c>
      <c r="I547" s="171"/>
      <c r="L547" s="167"/>
      <c r="M547" s="172"/>
      <c r="T547" s="173"/>
      <c r="AT547" s="168" t="s">
        <v>223</v>
      </c>
      <c r="AU547" s="168" t="s">
        <v>81</v>
      </c>
      <c r="AV547" s="13" t="s">
        <v>217</v>
      </c>
      <c r="AW547" s="13" t="s">
        <v>33</v>
      </c>
      <c r="AX547" s="13" t="s">
        <v>79</v>
      </c>
      <c r="AY547" s="168" t="s">
        <v>210</v>
      </c>
    </row>
    <row r="548" spans="2:65" s="1" customFormat="1" ht="16.5" customHeight="1">
      <c r="B548" s="31"/>
      <c r="C548" s="130" t="s">
        <v>931</v>
      </c>
      <c r="D548" s="130" t="s">
        <v>212</v>
      </c>
      <c r="E548" s="131" t="s">
        <v>831</v>
      </c>
      <c r="F548" s="132" t="s">
        <v>832</v>
      </c>
      <c r="G548" s="133" t="s">
        <v>229</v>
      </c>
      <c r="H548" s="134">
        <v>102.4</v>
      </c>
      <c r="I548" s="135"/>
      <c r="J548" s="136">
        <f>ROUND(I548*H548,2)</f>
        <v>0</v>
      </c>
      <c r="K548" s="132" t="s">
        <v>216</v>
      </c>
      <c r="L548" s="31"/>
      <c r="M548" s="137" t="s">
        <v>19</v>
      </c>
      <c r="N548" s="138" t="s">
        <v>43</v>
      </c>
      <c r="P548" s="139">
        <f>O548*H548</f>
        <v>0</v>
      </c>
      <c r="Q548" s="139">
        <v>0</v>
      </c>
      <c r="R548" s="139">
        <f>Q548*H548</f>
        <v>0</v>
      </c>
      <c r="S548" s="139">
        <v>0</v>
      </c>
      <c r="T548" s="140">
        <f>S548*H548</f>
        <v>0</v>
      </c>
      <c r="AR548" s="141" t="s">
        <v>311</v>
      </c>
      <c r="AT548" s="141" t="s">
        <v>212</v>
      </c>
      <c r="AU548" s="141" t="s">
        <v>81</v>
      </c>
      <c r="AY548" s="16" t="s">
        <v>210</v>
      </c>
      <c r="BE548" s="142">
        <f>IF(N548="základní",J548,0)</f>
        <v>0</v>
      </c>
      <c r="BF548" s="142">
        <f>IF(N548="snížená",J548,0)</f>
        <v>0</v>
      </c>
      <c r="BG548" s="142">
        <f>IF(N548="zákl. přenesená",J548,0)</f>
        <v>0</v>
      </c>
      <c r="BH548" s="142">
        <f>IF(N548="sníž. přenesená",J548,0)</f>
        <v>0</v>
      </c>
      <c r="BI548" s="142">
        <f>IF(N548="nulová",J548,0)</f>
        <v>0</v>
      </c>
      <c r="BJ548" s="16" t="s">
        <v>79</v>
      </c>
      <c r="BK548" s="142">
        <f>ROUND(I548*H548,2)</f>
        <v>0</v>
      </c>
      <c r="BL548" s="16" t="s">
        <v>311</v>
      </c>
      <c r="BM548" s="141" t="s">
        <v>2352</v>
      </c>
    </row>
    <row r="549" spans="2:47" s="1" customFormat="1" ht="28.8">
      <c r="B549" s="31"/>
      <c r="D549" s="143" t="s">
        <v>219</v>
      </c>
      <c r="F549" s="144" t="s">
        <v>834</v>
      </c>
      <c r="I549" s="145"/>
      <c r="L549" s="31"/>
      <c r="M549" s="146"/>
      <c r="T549" s="52"/>
      <c r="AT549" s="16" t="s">
        <v>219</v>
      </c>
      <c r="AU549" s="16" t="s">
        <v>81</v>
      </c>
    </row>
    <row r="550" spans="2:47" s="1" customFormat="1" ht="10.2">
      <c r="B550" s="31"/>
      <c r="D550" s="147" t="s">
        <v>221</v>
      </c>
      <c r="F550" s="148" t="s">
        <v>835</v>
      </c>
      <c r="I550" s="145"/>
      <c r="L550" s="31"/>
      <c r="M550" s="146"/>
      <c r="T550" s="52"/>
      <c r="AT550" s="16" t="s">
        <v>221</v>
      </c>
      <c r="AU550" s="16" t="s">
        <v>81</v>
      </c>
    </row>
    <row r="551" spans="2:51" s="12" customFormat="1" ht="10.2">
      <c r="B551" s="149"/>
      <c r="D551" s="143" t="s">
        <v>223</v>
      </c>
      <c r="E551" s="150" t="s">
        <v>19</v>
      </c>
      <c r="F551" s="151" t="s">
        <v>2353</v>
      </c>
      <c r="H551" s="152">
        <v>102.4</v>
      </c>
      <c r="I551" s="153"/>
      <c r="L551" s="149"/>
      <c r="M551" s="154"/>
      <c r="T551" s="155"/>
      <c r="AT551" s="150" t="s">
        <v>223</v>
      </c>
      <c r="AU551" s="150" t="s">
        <v>81</v>
      </c>
      <c r="AV551" s="12" t="s">
        <v>81</v>
      </c>
      <c r="AW551" s="12" t="s">
        <v>33</v>
      </c>
      <c r="AX551" s="12" t="s">
        <v>79</v>
      </c>
      <c r="AY551" s="150" t="s">
        <v>210</v>
      </c>
    </row>
    <row r="552" spans="2:65" s="1" customFormat="1" ht="24.15" customHeight="1">
      <c r="B552" s="31"/>
      <c r="C552" s="156" t="s">
        <v>938</v>
      </c>
      <c r="D552" s="156" t="s">
        <v>240</v>
      </c>
      <c r="E552" s="157" t="s">
        <v>837</v>
      </c>
      <c r="F552" s="158" t="s">
        <v>838</v>
      </c>
      <c r="G552" s="159" t="s">
        <v>229</v>
      </c>
      <c r="H552" s="160">
        <v>115.046</v>
      </c>
      <c r="I552" s="161"/>
      <c r="J552" s="162">
        <f>ROUND(I552*H552,2)</f>
        <v>0</v>
      </c>
      <c r="K552" s="158" t="s">
        <v>216</v>
      </c>
      <c r="L552" s="163"/>
      <c r="M552" s="164" t="s">
        <v>19</v>
      </c>
      <c r="N552" s="165" t="s">
        <v>43</v>
      </c>
      <c r="P552" s="139">
        <f>O552*H552</f>
        <v>0</v>
      </c>
      <c r="Q552" s="139">
        <v>0.00017</v>
      </c>
      <c r="R552" s="139">
        <f>Q552*H552</f>
        <v>0.019557820000000004</v>
      </c>
      <c r="S552" s="139">
        <v>0</v>
      </c>
      <c r="T552" s="140">
        <f>S552*H552</f>
        <v>0</v>
      </c>
      <c r="AR552" s="141" t="s">
        <v>405</v>
      </c>
      <c r="AT552" s="141" t="s">
        <v>240</v>
      </c>
      <c r="AU552" s="141" t="s">
        <v>81</v>
      </c>
      <c r="AY552" s="16" t="s">
        <v>210</v>
      </c>
      <c r="BE552" s="142">
        <f>IF(N552="základní",J552,0)</f>
        <v>0</v>
      </c>
      <c r="BF552" s="142">
        <f>IF(N552="snížená",J552,0)</f>
        <v>0</v>
      </c>
      <c r="BG552" s="142">
        <f>IF(N552="zákl. přenesená",J552,0)</f>
        <v>0</v>
      </c>
      <c r="BH552" s="142">
        <f>IF(N552="sníž. přenesená",J552,0)</f>
        <v>0</v>
      </c>
      <c r="BI552" s="142">
        <f>IF(N552="nulová",J552,0)</f>
        <v>0</v>
      </c>
      <c r="BJ552" s="16" t="s">
        <v>79</v>
      </c>
      <c r="BK552" s="142">
        <f>ROUND(I552*H552,2)</f>
        <v>0</v>
      </c>
      <c r="BL552" s="16" t="s">
        <v>311</v>
      </c>
      <c r="BM552" s="141" t="s">
        <v>2354</v>
      </c>
    </row>
    <row r="553" spans="2:47" s="1" customFormat="1" ht="10.2">
      <c r="B553" s="31"/>
      <c r="D553" s="143" t="s">
        <v>219</v>
      </c>
      <c r="F553" s="144" t="s">
        <v>838</v>
      </c>
      <c r="I553" s="145"/>
      <c r="L553" s="31"/>
      <c r="M553" s="146"/>
      <c r="T553" s="52"/>
      <c r="AT553" s="16" t="s">
        <v>219</v>
      </c>
      <c r="AU553" s="16" t="s">
        <v>81</v>
      </c>
    </row>
    <row r="554" spans="2:51" s="12" customFormat="1" ht="10.2">
      <c r="B554" s="149"/>
      <c r="D554" s="143" t="s">
        <v>223</v>
      </c>
      <c r="F554" s="151" t="s">
        <v>2355</v>
      </c>
      <c r="H554" s="152">
        <v>115.046</v>
      </c>
      <c r="I554" s="153"/>
      <c r="L554" s="149"/>
      <c r="M554" s="154"/>
      <c r="T554" s="155"/>
      <c r="AT554" s="150" t="s">
        <v>223</v>
      </c>
      <c r="AU554" s="150" t="s">
        <v>81</v>
      </c>
      <c r="AV554" s="12" t="s">
        <v>81</v>
      </c>
      <c r="AW554" s="12" t="s">
        <v>4</v>
      </c>
      <c r="AX554" s="12" t="s">
        <v>79</v>
      </c>
      <c r="AY554" s="150" t="s">
        <v>210</v>
      </c>
    </row>
    <row r="555" spans="2:65" s="1" customFormat="1" ht="24.15" customHeight="1">
      <c r="B555" s="31"/>
      <c r="C555" s="130" t="s">
        <v>942</v>
      </c>
      <c r="D555" s="130" t="s">
        <v>212</v>
      </c>
      <c r="E555" s="131" t="s">
        <v>842</v>
      </c>
      <c r="F555" s="132" t="s">
        <v>843</v>
      </c>
      <c r="G555" s="133" t="s">
        <v>229</v>
      </c>
      <c r="H555" s="134">
        <v>102.4</v>
      </c>
      <c r="I555" s="135"/>
      <c r="J555" s="136">
        <f>ROUND(I555*H555,2)</f>
        <v>0</v>
      </c>
      <c r="K555" s="132" t="s">
        <v>216</v>
      </c>
      <c r="L555" s="31"/>
      <c r="M555" s="137" t="s">
        <v>19</v>
      </c>
      <c r="N555" s="138" t="s">
        <v>43</v>
      </c>
      <c r="P555" s="139">
        <f>O555*H555</f>
        <v>0</v>
      </c>
      <c r="Q555" s="139">
        <v>0</v>
      </c>
      <c r="R555" s="139">
        <f>Q555*H555</f>
        <v>0</v>
      </c>
      <c r="S555" s="139">
        <v>0.01786</v>
      </c>
      <c r="T555" s="140">
        <f>S555*H555</f>
        <v>1.8288640000000003</v>
      </c>
      <c r="AR555" s="141" t="s">
        <v>311</v>
      </c>
      <c r="AT555" s="141" t="s">
        <v>212</v>
      </c>
      <c r="AU555" s="141" t="s">
        <v>81</v>
      </c>
      <c r="AY555" s="16" t="s">
        <v>210</v>
      </c>
      <c r="BE555" s="142">
        <f>IF(N555="základní",J555,0)</f>
        <v>0</v>
      </c>
      <c r="BF555" s="142">
        <f>IF(N555="snížená",J555,0)</f>
        <v>0</v>
      </c>
      <c r="BG555" s="142">
        <f>IF(N555="zákl. přenesená",J555,0)</f>
        <v>0</v>
      </c>
      <c r="BH555" s="142">
        <f>IF(N555="sníž. přenesená",J555,0)</f>
        <v>0</v>
      </c>
      <c r="BI555" s="142">
        <f>IF(N555="nulová",J555,0)</f>
        <v>0</v>
      </c>
      <c r="BJ555" s="16" t="s">
        <v>79</v>
      </c>
      <c r="BK555" s="142">
        <f>ROUND(I555*H555,2)</f>
        <v>0</v>
      </c>
      <c r="BL555" s="16" t="s">
        <v>311</v>
      </c>
      <c r="BM555" s="141" t="s">
        <v>2356</v>
      </c>
    </row>
    <row r="556" spans="2:47" s="1" customFormat="1" ht="28.8">
      <c r="B556" s="31"/>
      <c r="D556" s="143" t="s">
        <v>219</v>
      </c>
      <c r="F556" s="144" t="s">
        <v>845</v>
      </c>
      <c r="I556" s="145"/>
      <c r="L556" s="31"/>
      <c r="M556" s="146"/>
      <c r="T556" s="52"/>
      <c r="AT556" s="16" t="s">
        <v>219</v>
      </c>
      <c r="AU556" s="16" t="s">
        <v>81</v>
      </c>
    </row>
    <row r="557" spans="2:47" s="1" customFormat="1" ht="10.2">
      <c r="B557" s="31"/>
      <c r="D557" s="147" t="s">
        <v>221</v>
      </c>
      <c r="F557" s="148" t="s">
        <v>846</v>
      </c>
      <c r="I557" s="145"/>
      <c r="L557" s="31"/>
      <c r="M557" s="146"/>
      <c r="T557" s="52"/>
      <c r="AT557" s="16" t="s">
        <v>221</v>
      </c>
      <c r="AU557" s="16" t="s">
        <v>81</v>
      </c>
    </row>
    <row r="558" spans="2:65" s="1" customFormat="1" ht="33" customHeight="1">
      <c r="B558" s="31"/>
      <c r="C558" s="130" t="s">
        <v>946</v>
      </c>
      <c r="D558" s="130" t="s">
        <v>212</v>
      </c>
      <c r="E558" s="131" t="s">
        <v>850</v>
      </c>
      <c r="F558" s="132" t="s">
        <v>851</v>
      </c>
      <c r="G558" s="133" t="s">
        <v>297</v>
      </c>
      <c r="H558" s="134">
        <v>2</v>
      </c>
      <c r="I558" s="135"/>
      <c r="J558" s="136">
        <f>ROUND(I558*H558,2)</f>
        <v>0</v>
      </c>
      <c r="K558" s="132" t="s">
        <v>216</v>
      </c>
      <c r="L558" s="31"/>
      <c r="M558" s="137" t="s">
        <v>19</v>
      </c>
      <c r="N558" s="138" t="s">
        <v>43</v>
      </c>
      <c r="P558" s="139">
        <f>O558*H558</f>
        <v>0</v>
      </c>
      <c r="Q558" s="139">
        <v>0.00044</v>
      </c>
      <c r="R558" s="139">
        <f>Q558*H558</f>
        <v>0.00088</v>
      </c>
      <c r="S558" s="139">
        <v>0</v>
      </c>
      <c r="T558" s="140">
        <f>S558*H558</f>
        <v>0</v>
      </c>
      <c r="AR558" s="141" t="s">
        <v>311</v>
      </c>
      <c r="AT558" s="141" t="s">
        <v>212</v>
      </c>
      <c r="AU558" s="141" t="s">
        <v>81</v>
      </c>
      <c r="AY558" s="16" t="s">
        <v>210</v>
      </c>
      <c r="BE558" s="142">
        <f>IF(N558="základní",J558,0)</f>
        <v>0</v>
      </c>
      <c r="BF558" s="142">
        <f>IF(N558="snížená",J558,0)</f>
        <v>0</v>
      </c>
      <c r="BG558" s="142">
        <f>IF(N558="zákl. přenesená",J558,0)</f>
        <v>0</v>
      </c>
      <c r="BH558" s="142">
        <f>IF(N558="sníž. přenesená",J558,0)</f>
        <v>0</v>
      </c>
      <c r="BI558" s="142">
        <f>IF(N558="nulová",J558,0)</f>
        <v>0</v>
      </c>
      <c r="BJ558" s="16" t="s">
        <v>79</v>
      </c>
      <c r="BK558" s="142">
        <f>ROUND(I558*H558,2)</f>
        <v>0</v>
      </c>
      <c r="BL558" s="16" t="s">
        <v>311</v>
      </c>
      <c r="BM558" s="141" t="s">
        <v>2357</v>
      </c>
    </row>
    <row r="559" spans="2:47" s="1" customFormat="1" ht="28.8">
      <c r="B559" s="31"/>
      <c r="D559" s="143" t="s">
        <v>219</v>
      </c>
      <c r="F559" s="144" t="s">
        <v>853</v>
      </c>
      <c r="I559" s="145"/>
      <c r="L559" s="31"/>
      <c r="M559" s="146"/>
      <c r="T559" s="52"/>
      <c r="AT559" s="16" t="s">
        <v>219</v>
      </c>
      <c r="AU559" s="16" t="s">
        <v>81</v>
      </c>
    </row>
    <row r="560" spans="2:47" s="1" customFormat="1" ht="10.2">
      <c r="B560" s="31"/>
      <c r="D560" s="147" t="s">
        <v>221</v>
      </c>
      <c r="F560" s="148" t="s">
        <v>854</v>
      </c>
      <c r="I560" s="145"/>
      <c r="L560" s="31"/>
      <c r="M560" s="146"/>
      <c r="T560" s="52"/>
      <c r="AT560" s="16" t="s">
        <v>221</v>
      </c>
      <c r="AU560" s="16" t="s">
        <v>81</v>
      </c>
    </row>
    <row r="561" spans="2:65" s="1" customFormat="1" ht="24.15" customHeight="1">
      <c r="B561" s="31"/>
      <c r="C561" s="156" t="s">
        <v>950</v>
      </c>
      <c r="D561" s="156" t="s">
        <v>240</v>
      </c>
      <c r="E561" s="157" t="s">
        <v>856</v>
      </c>
      <c r="F561" s="158" t="s">
        <v>857</v>
      </c>
      <c r="G561" s="159" t="s">
        <v>297</v>
      </c>
      <c r="H561" s="160">
        <v>2</v>
      </c>
      <c r="I561" s="161"/>
      <c r="J561" s="162">
        <f>ROUND(I561*H561,2)</f>
        <v>0</v>
      </c>
      <c r="K561" s="158" t="s">
        <v>216</v>
      </c>
      <c r="L561" s="163"/>
      <c r="M561" s="164" t="s">
        <v>19</v>
      </c>
      <c r="N561" s="165" t="s">
        <v>43</v>
      </c>
      <c r="P561" s="139">
        <f>O561*H561</f>
        <v>0</v>
      </c>
      <c r="Q561" s="139">
        <v>0.0062</v>
      </c>
      <c r="R561" s="139">
        <f>Q561*H561</f>
        <v>0.0124</v>
      </c>
      <c r="S561" s="139">
        <v>0</v>
      </c>
      <c r="T561" s="140">
        <f>S561*H561</f>
        <v>0</v>
      </c>
      <c r="AR561" s="141" t="s">
        <v>405</v>
      </c>
      <c r="AT561" s="141" t="s">
        <v>240</v>
      </c>
      <c r="AU561" s="141" t="s">
        <v>81</v>
      </c>
      <c r="AY561" s="16" t="s">
        <v>210</v>
      </c>
      <c r="BE561" s="142">
        <f>IF(N561="základní",J561,0)</f>
        <v>0</v>
      </c>
      <c r="BF561" s="142">
        <f>IF(N561="snížená",J561,0)</f>
        <v>0</v>
      </c>
      <c r="BG561" s="142">
        <f>IF(N561="zákl. přenesená",J561,0)</f>
        <v>0</v>
      </c>
      <c r="BH561" s="142">
        <f>IF(N561="sníž. přenesená",J561,0)</f>
        <v>0</v>
      </c>
      <c r="BI561" s="142">
        <f>IF(N561="nulová",J561,0)</f>
        <v>0</v>
      </c>
      <c r="BJ561" s="16" t="s">
        <v>79</v>
      </c>
      <c r="BK561" s="142">
        <f>ROUND(I561*H561,2)</f>
        <v>0</v>
      </c>
      <c r="BL561" s="16" t="s">
        <v>311</v>
      </c>
      <c r="BM561" s="141" t="s">
        <v>2358</v>
      </c>
    </row>
    <row r="562" spans="2:47" s="1" customFormat="1" ht="19.2">
      <c r="B562" s="31"/>
      <c r="D562" s="143" t="s">
        <v>219</v>
      </c>
      <c r="F562" s="144" t="s">
        <v>857</v>
      </c>
      <c r="I562" s="145"/>
      <c r="L562" s="31"/>
      <c r="M562" s="146"/>
      <c r="T562" s="52"/>
      <c r="AT562" s="16" t="s">
        <v>219</v>
      </c>
      <c r="AU562" s="16" t="s">
        <v>81</v>
      </c>
    </row>
    <row r="563" spans="2:65" s="1" customFormat="1" ht="21.75" customHeight="1">
      <c r="B563" s="31"/>
      <c r="C563" s="130" t="s">
        <v>954</v>
      </c>
      <c r="D563" s="130" t="s">
        <v>212</v>
      </c>
      <c r="E563" s="131" t="s">
        <v>868</v>
      </c>
      <c r="F563" s="132" t="s">
        <v>869</v>
      </c>
      <c r="G563" s="133" t="s">
        <v>297</v>
      </c>
      <c r="H563" s="134">
        <v>11</v>
      </c>
      <c r="I563" s="135"/>
      <c r="J563" s="136">
        <f>ROUND(I563*H563,2)</f>
        <v>0</v>
      </c>
      <c r="K563" s="132" t="s">
        <v>216</v>
      </c>
      <c r="L563" s="31"/>
      <c r="M563" s="137" t="s">
        <v>19</v>
      </c>
      <c r="N563" s="138" t="s">
        <v>43</v>
      </c>
      <c r="P563" s="139">
        <f>O563*H563</f>
        <v>0</v>
      </c>
      <c r="Q563" s="139">
        <v>0.00022</v>
      </c>
      <c r="R563" s="139">
        <f>Q563*H563</f>
        <v>0.0024200000000000003</v>
      </c>
      <c r="S563" s="139">
        <v>0</v>
      </c>
      <c r="T563" s="140">
        <f>S563*H563</f>
        <v>0</v>
      </c>
      <c r="AR563" s="141" t="s">
        <v>311</v>
      </c>
      <c r="AT563" s="141" t="s">
        <v>212</v>
      </c>
      <c r="AU563" s="141" t="s">
        <v>81</v>
      </c>
      <c r="AY563" s="16" t="s">
        <v>210</v>
      </c>
      <c r="BE563" s="142">
        <f>IF(N563="základní",J563,0)</f>
        <v>0</v>
      </c>
      <c r="BF563" s="142">
        <f>IF(N563="snížená",J563,0)</f>
        <v>0</v>
      </c>
      <c r="BG563" s="142">
        <f>IF(N563="zákl. přenesená",J563,0)</f>
        <v>0</v>
      </c>
      <c r="BH563" s="142">
        <f>IF(N563="sníž. přenesená",J563,0)</f>
        <v>0</v>
      </c>
      <c r="BI563" s="142">
        <f>IF(N563="nulová",J563,0)</f>
        <v>0</v>
      </c>
      <c r="BJ563" s="16" t="s">
        <v>79</v>
      </c>
      <c r="BK563" s="142">
        <f>ROUND(I563*H563,2)</f>
        <v>0</v>
      </c>
      <c r="BL563" s="16" t="s">
        <v>311</v>
      </c>
      <c r="BM563" s="141" t="s">
        <v>2359</v>
      </c>
    </row>
    <row r="564" spans="2:47" s="1" customFormat="1" ht="19.2">
      <c r="B564" s="31"/>
      <c r="D564" s="143" t="s">
        <v>219</v>
      </c>
      <c r="F564" s="144" t="s">
        <v>871</v>
      </c>
      <c r="I564" s="145"/>
      <c r="L564" s="31"/>
      <c r="M564" s="146"/>
      <c r="T564" s="52"/>
      <c r="AT564" s="16" t="s">
        <v>219</v>
      </c>
      <c r="AU564" s="16" t="s">
        <v>81</v>
      </c>
    </row>
    <row r="565" spans="2:47" s="1" customFormat="1" ht="10.2">
      <c r="B565" s="31"/>
      <c r="D565" s="147" t="s">
        <v>221</v>
      </c>
      <c r="F565" s="148" t="s">
        <v>872</v>
      </c>
      <c r="I565" s="145"/>
      <c r="L565" s="31"/>
      <c r="M565" s="146"/>
      <c r="T565" s="52"/>
      <c r="AT565" s="16" t="s">
        <v>221</v>
      </c>
      <c r="AU565" s="16" t="s">
        <v>81</v>
      </c>
    </row>
    <row r="566" spans="2:65" s="1" customFormat="1" ht="33" customHeight="1">
      <c r="B566" s="31"/>
      <c r="C566" s="156" t="s">
        <v>958</v>
      </c>
      <c r="D566" s="156" t="s">
        <v>240</v>
      </c>
      <c r="E566" s="157" t="s">
        <v>874</v>
      </c>
      <c r="F566" s="158" t="s">
        <v>875</v>
      </c>
      <c r="G566" s="159" t="s">
        <v>297</v>
      </c>
      <c r="H566" s="160">
        <v>4</v>
      </c>
      <c r="I566" s="161"/>
      <c r="J566" s="162">
        <f>ROUND(I566*H566,2)</f>
        <v>0</v>
      </c>
      <c r="K566" s="158" t="s">
        <v>216</v>
      </c>
      <c r="L566" s="163"/>
      <c r="M566" s="164" t="s">
        <v>19</v>
      </c>
      <c r="N566" s="165" t="s">
        <v>43</v>
      </c>
      <c r="P566" s="139">
        <f>O566*H566</f>
        <v>0</v>
      </c>
      <c r="Q566" s="139">
        <v>0.01249</v>
      </c>
      <c r="R566" s="139">
        <f>Q566*H566</f>
        <v>0.04996</v>
      </c>
      <c r="S566" s="139">
        <v>0</v>
      </c>
      <c r="T566" s="140">
        <f>S566*H566</f>
        <v>0</v>
      </c>
      <c r="AR566" s="141" t="s">
        <v>405</v>
      </c>
      <c r="AT566" s="141" t="s">
        <v>240</v>
      </c>
      <c r="AU566" s="141" t="s">
        <v>81</v>
      </c>
      <c r="AY566" s="16" t="s">
        <v>210</v>
      </c>
      <c r="BE566" s="142">
        <f>IF(N566="základní",J566,0)</f>
        <v>0</v>
      </c>
      <c r="BF566" s="142">
        <f>IF(N566="snížená",J566,0)</f>
        <v>0</v>
      </c>
      <c r="BG566" s="142">
        <f>IF(N566="zákl. přenesená",J566,0)</f>
        <v>0</v>
      </c>
      <c r="BH566" s="142">
        <f>IF(N566="sníž. přenesená",J566,0)</f>
        <v>0</v>
      </c>
      <c r="BI566" s="142">
        <f>IF(N566="nulová",J566,0)</f>
        <v>0</v>
      </c>
      <c r="BJ566" s="16" t="s">
        <v>79</v>
      </c>
      <c r="BK566" s="142">
        <f>ROUND(I566*H566,2)</f>
        <v>0</v>
      </c>
      <c r="BL566" s="16" t="s">
        <v>311</v>
      </c>
      <c r="BM566" s="141" t="s">
        <v>2360</v>
      </c>
    </row>
    <row r="567" spans="2:47" s="1" customFormat="1" ht="19.2">
      <c r="B567" s="31"/>
      <c r="D567" s="143" t="s">
        <v>219</v>
      </c>
      <c r="F567" s="144" t="s">
        <v>875</v>
      </c>
      <c r="I567" s="145"/>
      <c r="L567" s="31"/>
      <c r="M567" s="146"/>
      <c r="T567" s="52"/>
      <c r="AT567" s="16" t="s">
        <v>219</v>
      </c>
      <c r="AU567" s="16" t="s">
        <v>81</v>
      </c>
    </row>
    <row r="568" spans="2:65" s="1" customFormat="1" ht="33" customHeight="1">
      <c r="B568" s="31"/>
      <c r="C568" s="156" t="s">
        <v>962</v>
      </c>
      <c r="D568" s="156" t="s">
        <v>240</v>
      </c>
      <c r="E568" s="157" t="s">
        <v>2361</v>
      </c>
      <c r="F568" s="158" t="s">
        <v>2362</v>
      </c>
      <c r="G568" s="159" t="s">
        <v>297</v>
      </c>
      <c r="H568" s="160">
        <v>3</v>
      </c>
      <c r="I568" s="161"/>
      <c r="J568" s="162">
        <f>ROUND(I568*H568,2)</f>
        <v>0</v>
      </c>
      <c r="K568" s="158" t="s">
        <v>216</v>
      </c>
      <c r="L568" s="163"/>
      <c r="M568" s="164" t="s">
        <v>19</v>
      </c>
      <c r="N568" s="165" t="s">
        <v>43</v>
      </c>
      <c r="P568" s="139">
        <f>O568*H568</f>
        <v>0</v>
      </c>
      <c r="Q568" s="139">
        <v>0.01249</v>
      </c>
      <c r="R568" s="139">
        <f>Q568*H568</f>
        <v>0.037469999999999996</v>
      </c>
      <c r="S568" s="139">
        <v>0</v>
      </c>
      <c r="T568" s="140">
        <f>S568*H568</f>
        <v>0</v>
      </c>
      <c r="AR568" s="141" t="s">
        <v>405</v>
      </c>
      <c r="AT568" s="141" t="s">
        <v>240</v>
      </c>
      <c r="AU568" s="141" t="s">
        <v>81</v>
      </c>
      <c r="AY568" s="16" t="s">
        <v>210</v>
      </c>
      <c r="BE568" s="142">
        <f>IF(N568="základní",J568,0)</f>
        <v>0</v>
      </c>
      <c r="BF568" s="142">
        <f>IF(N568="snížená",J568,0)</f>
        <v>0</v>
      </c>
      <c r="BG568" s="142">
        <f>IF(N568="zákl. přenesená",J568,0)</f>
        <v>0</v>
      </c>
      <c r="BH568" s="142">
        <f>IF(N568="sníž. přenesená",J568,0)</f>
        <v>0</v>
      </c>
      <c r="BI568" s="142">
        <f>IF(N568="nulová",J568,0)</f>
        <v>0</v>
      </c>
      <c r="BJ568" s="16" t="s">
        <v>79</v>
      </c>
      <c r="BK568" s="142">
        <f>ROUND(I568*H568,2)</f>
        <v>0</v>
      </c>
      <c r="BL568" s="16" t="s">
        <v>311</v>
      </c>
      <c r="BM568" s="141" t="s">
        <v>2363</v>
      </c>
    </row>
    <row r="569" spans="2:47" s="1" customFormat="1" ht="19.2">
      <c r="B569" s="31"/>
      <c r="D569" s="143" t="s">
        <v>219</v>
      </c>
      <c r="F569" s="144" t="s">
        <v>2362</v>
      </c>
      <c r="I569" s="145"/>
      <c r="L569" s="31"/>
      <c r="M569" s="146"/>
      <c r="T569" s="52"/>
      <c r="AT569" s="16" t="s">
        <v>219</v>
      </c>
      <c r="AU569" s="16" t="s">
        <v>81</v>
      </c>
    </row>
    <row r="570" spans="2:65" s="1" customFormat="1" ht="33" customHeight="1">
      <c r="B570" s="31"/>
      <c r="C570" s="156" t="s">
        <v>966</v>
      </c>
      <c r="D570" s="156" t="s">
        <v>240</v>
      </c>
      <c r="E570" s="157" t="s">
        <v>2364</v>
      </c>
      <c r="F570" s="158" t="s">
        <v>2365</v>
      </c>
      <c r="G570" s="159" t="s">
        <v>297</v>
      </c>
      <c r="H570" s="160">
        <v>4</v>
      </c>
      <c r="I570" s="161"/>
      <c r="J570" s="162">
        <f>ROUND(I570*H570,2)</f>
        <v>0</v>
      </c>
      <c r="K570" s="158" t="s">
        <v>216</v>
      </c>
      <c r="L570" s="163"/>
      <c r="M570" s="164" t="s">
        <v>19</v>
      </c>
      <c r="N570" s="165" t="s">
        <v>43</v>
      </c>
      <c r="P570" s="139">
        <f>O570*H570</f>
        <v>0</v>
      </c>
      <c r="Q570" s="139">
        <v>0.01272</v>
      </c>
      <c r="R570" s="139">
        <f>Q570*H570</f>
        <v>0.05088</v>
      </c>
      <c r="S570" s="139">
        <v>0</v>
      </c>
      <c r="T570" s="140">
        <f>S570*H570</f>
        <v>0</v>
      </c>
      <c r="AR570" s="141" t="s">
        <v>405</v>
      </c>
      <c r="AT570" s="141" t="s">
        <v>240</v>
      </c>
      <c r="AU570" s="141" t="s">
        <v>81</v>
      </c>
      <c r="AY570" s="16" t="s">
        <v>210</v>
      </c>
      <c r="BE570" s="142">
        <f>IF(N570="základní",J570,0)</f>
        <v>0</v>
      </c>
      <c r="BF570" s="142">
        <f>IF(N570="snížená",J570,0)</f>
        <v>0</v>
      </c>
      <c r="BG570" s="142">
        <f>IF(N570="zákl. přenesená",J570,0)</f>
        <v>0</v>
      </c>
      <c r="BH570" s="142">
        <f>IF(N570="sníž. přenesená",J570,0)</f>
        <v>0</v>
      </c>
      <c r="BI570" s="142">
        <f>IF(N570="nulová",J570,0)</f>
        <v>0</v>
      </c>
      <c r="BJ570" s="16" t="s">
        <v>79</v>
      </c>
      <c r="BK570" s="142">
        <f>ROUND(I570*H570,2)</f>
        <v>0</v>
      </c>
      <c r="BL570" s="16" t="s">
        <v>311</v>
      </c>
      <c r="BM570" s="141" t="s">
        <v>2366</v>
      </c>
    </row>
    <row r="571" spans="2:47" s="1" customFormat="1" ht="19.2">
      <c r="B571" s="31"/>
      <c r="D571" s="143" t="s">
        <v>219</v>
      </c>
      <c r="F571" s="144" t="s">
        <v>2365</v>
      </c>
      <c r="I571" s="145"/>
      <c r="L571" s="31"/>
      <c r="M571" s="146"/>
      <c r="T571" s="52"/>
      <c r="AT571" s="16" t="s">
        <v>219</v>
      </c>
      <c r="AU571" s="16" t="s">
        <v>81</v>
      </c>
    </row>
    <row r="572" spans="2:65" s="1" customFormat="1" ht="33" customHeight="1">
      <c r="B572" s="31"/>
      <c r="C572" s="130" t="s">
        <v>970</v>
      </c>
      <c r="D572" s="130" t="s">
        <v>212</v>
      </c>
      <c r="E572" s="131" t="s">
        <v>898</v>
      </c>
      <c r="F572" s="132" t="s">
        <v>899</v>
      </c>
      <c r="G572" s="133" t="s">
        <v>229</v>
      </c>
      <c r="H572" s="134">
        <v>66.4</v>
      </c>
      <c r="I572" s="135"/>
      <c r="J572" s="136">
        <f>ROUND(I572*H572,2)</f>
        <v>0</v>
      </c>
      <c r="K572" s="132" t="s">
        <v>216</v>
      </c>
      <c r="L572" s="31"/>
      <c r="M572" s="137" t="s">
        <v>19</v>
      </c>
      <c r="N572" s="138" t="s">
        <v>43</v>
      </c>
      <c r="P572" s="139">
        <f>O572*H572</f>
        <v>0</v>
      </c>
      <c r="Q572" s="139">
        <v>0.00117</v>
      </c>
      <c r="R572" s="139">
        <f>Q572*H572</f>
        <v>0.07768800000000001</v>
      </c>
      <c r="S572" s="139">
        <v>0</v>
      </c>
      <c r="T572" s="140">
        <f>S572*H572</f>
        <v>0</v>
      </c>
      <c r="AR572" s="141" t="s">
        <v>311</v>
      </c>
      <c r="AT572" s="141" t="s">
        <v>212</v>
      </c>
      <c r="AU572" s="141" t="s">
        <v>81</v>
      </c>
      <c r="AY572" s="16" t="s">
        <v>210</v>
      </c>
      <c r="BE572" s="142">
        <f>IF(N572="základní",J572,0)</f>
        <v>0</v>
      </c>
      <c r="BF572" s="142">
        <f>IF(N572="snížená",J572,0)</f>
        <v>0</v>
      </c>
      <c r="BG572" s="142">
        <f>IF(N572="zákl. přenesená",J572,0)</f>
        <v>0</v>
      </c>
      <c r="BH572" s="142">
        <f>IF(N572="sníž. přenesená",J572,0)</f>
        <v>0</v>
      </c>
      <c r="BI572" s="142">
        <f>IF(N572="nulová",J572,0)</f>
        <v>0</v>
      </c>
      <c r="BJ572" s="16" t="s">
        <v>79</v>
      </c>
      <c r="BK572" s="142">
        <f>ROUND(I572*H572,2)</f>
        <v>0</v>
      </c>
      <c r="BL572" s="16" t="s">
        <v>311</v>
      </c>
      <c r="BM572" s="141" t="s">
        <v>2367</v>
      </c>
    </row>
    <row r="573" spans="2:47" s="1" customFormat="1" ht="28.8">
      <c r="B573" s="31"/>
      <c r="D573" s="143" t="s">
        <v>219</v>
      </c>
      <c r="F573" s="144" t="s">
        <v>901</v>
      </c>
      <c r="I573" s="145"/>
      <c r="L573" s="31"/>
      <c r="M573" s="146"/>
      <c r="T573" s="52"/>
      <c r="AT573" s="16" t="s">
        <v>219</v>
      </c>
      <c r="AU573" s="16" t="s">
        <v>81</v>
      </c>
    </row>
    <row r="574" spans="2:47" s="1" customFormat="1" ht="10.2">
      <c r="B574" s="31"/>
      <c r="D574" s="147" t="s">
        <v>221</v>
      </c>
      <c r="F574" s="148" t="s">
        <v>902</v>
      </c>
      <c r="I574" s="145"/>
      <c r="L574" s="31"/>
      <c r="M574" s="146"/>
      <c r="T574" s="52"/>
      <c r="AT574" s="16" t="s">
        <v>221</v>
      </c>
      <c r="AU574" s="16" t="s">
        <v>81</v>
      </c>
    </row>
    <row r="575" spans="2:51" s="12" customFormat="1" ht="10.2">
      <c r="B575" s="149"/>
      <c r="D575" s="143" t="s">
        <v>223</v>
      </c>
      <c r="E575" s="150" t="s">
        <v>19</v>
      </c>
      <c r="F575" s="151" t="s">
        <v>2368</v>
      </c>
      <c r="H575" s="152">
        <v>42.1</v>
      </c>
      <c r="I575" s="153"/>
      <c r="L575" s="149"/>
      <c r="M575" s="154"/>
      <c r="T575" s="155"/>
      <c r="AT575" s="150" t="s">
        <v>223</v>
      </c>
      <c r="AU575" s="150" t="s">
        <v>81</v>
      </c>
      <c r="AV575" s="12" t="s">
        <v>81</v>
      </c>
      <c r="AW575" s="12" t="s">
        <v>33</v>
      </c>
      <c r="AX575" s="12" t="s">
        <v>72</v>
      </c>
      <c r="AY575" s="150" t="s">
        <v>210</v>
      </c>
    </row>
    <row r="576" spans="2:51" s="12" customFormat="1" ht="10.2">
      <c r="B576" s="149"/>
      <c r="D576" s="143" t="s">
        <v>223</v>
      </c>
      <c r="E576" s="150" t="s">
        <v>19</v>
      </c>
      <c r="F576" s="151" t="s">
        <v>2369</v>
      </c>
      <c r="H576" s="152">
        <v>24.3</v>
      </c>
      <c r="I576" s="153"/>
      <c r="L576" s="149"/>
      <c r="M576" s="154"/>
      <c r="T576" s="155"/>
      <c r="AT576" s="150" t="s">
        <v>223</v>
      </c>
      <c r="AU576" s="150" t="s">
        <v>81</v>
      </c>
      <c r="AV576" s="12" t="s">
        <v>81</v>
      </c>
      <c r="AW576" s="12" t="s">
        <v>33</v>
      </c>
      <c r="AX576" s="12" t="s">
        <v>72</v>
      </c>
      <c r="AY576" s="150" t="s">
        <v>210</v>
      </c>
    </row>
    <row r="577" spans="2:51" s="13" customFormat="1" ht="10.2">
      <c r="B577" s="167"/>
      <c r="D577" s="143" t="s">
        <v>223</v>
      </c>
      <c r="E577" s="168" t="s">
        <v>19</v>
      </c>
      <c r="F577" s="169" t="s">
        <v>326</v>
      </c>
      <c r="H577" s="170">
        <v>66.4</v>
      </c>
      <c r="I577" s="171"/>
      <c r="L577" s="167"/>
      <c r="M577" s="172"/>
      <c r="T577" s="173"/>
      <c r="AT577" s="168" t="s">
        <v>223</v>
      </c>
      <c r="AU577" s="168" t="s">
        <v>81</v>
      </c>
      <c r="AV577" s="13" t="s">
        <v>217</v>
      </c>
      <c r="AW577" s="13" t="s">
        <v>33</v>
      </c>
      <c r="AX577" s="13" t="s">
        <v>79</v>
      </c>
      <c r="AY577" s="168" t="s">
        <v>210</v>
      </c>
    </row>
    <row r="578" spans="2:65" s="1" customFormat="1" ht="16.5" customHeight="1">
      <c r="B578" s="31"/>
      <c r="C578" s="156" t="s">
        <v>974</v>
      </c>
      <c r="D578" s="156" t="s">
        <v>240</v>
      </c>
      <c r="E578" s="157" t="s">
        <v>2370</v>
      </c>
      <c r="F578" s="158" t="s">
        <v>906</v>
      </c>
      <c r="G578" s="159" t="s">
        <v>229</v>
      </c>
      <c r="H578" s="160">
        <v>25.515</v>
      </c>
      <c r="I578" s="161"/>
      <c r="J578" s="162">
        <f>ROUND(I578*H578,2)</f>
        <v>0</v>
      </c>
      <c r="K578" s="158" t="s">
        <v>19</v>
      </c>
      <c r="L578" s="163"/>
      <c r="M578" s="164" t="s">
        <v>19</v>
      </c>
      <c r="N578" s="165" t="s">
        <v>43</v>
      </c>
      <c r="P578" s="139">
        <f>O578*H578</f>
        <v>0</v>
      </c>
      <c r="Q578" s="139">
        <v>0.0021</v>
      </c>
      <c r="R578" s="139">
        <f>Q578*H578</f>
        <v>0.0535815</v>
      </c>
      <c r="S578" s="139">
        <v>0</v>
      </c>
      <c r="T578" s="140">
        <f>S578*H578</f>
        <v>0</v>
      </c>
      <c r="AR578" s="141" t="s">
        <v>405</v>
      </c>
      <c r="AT578" s="141" t="s">
        <v>240</v>
      </c>
      <c r="AU578" s="141" t="s">
        <v>81</v>
      </c>
      <c r="AY578" s="16" t="s">
        <v>210</v>
      </c>
      <c r="BE578" s="142">
        <f>IF(N578="základní",J578,0)</f>
        <v>0</v>
      </c>
      <c r="BF578" s="142">
        <f>IF(N578="snížená",J578,0)</f>
        <v>0</v>
      </c>
      <c r="BG578" s="142">
        <f>IF(N578="zákl. přenesená",J578,0)</f>
        <v>0</v>
      </c>
      <c r="BH578" s="142">
        <f>IF(N578="sníž. přenesená",J578,0)</f>
        <v>0</v>
      </c>
      <c r="BI578" s="142">
        <f>IF(N578="nulová",J578,0)</f>
        <v>0</v>
      </c>
      <c r="BJ578" s="16" t="s">
        <v>79</v>
      </c>
      <c r="BK578" s="142">
        <f>ROUND(I578*H578,2)</f>
        <v>0</v>
      </c>
      <c r="BL578" s="16" t="s">
        <v>311</v>
      </c>
      <c r="BM578" s="141" t="s">
        <v>2371</v>
      </c>
    </row>
    <row r="579" spans="2:47" s="1" customFormat="1" ht="10.2">
      <c r="B579" s="31"/>
      <c r="D579" s="143" t="s">
        <v>219</v>
      </c>
      <c r="F579" s="144" t="s">
        <v>906</v>
      </c>
      <c r="I579" s="145"/>
      <c r="L579" s="31"/>
      <c r="M579" s="146"/>
      <c r="T579" s="52"/>
      <c r="AT579" s="16" t="s">
        <v>219</v>
      </c>
      <c r="AU579" s="16" t="s">
        <v>81</v>
      </c>
    </row>
    <row r="580" spans="2:47" s="1" customFormat="1" ht="19.2">
      <c r="B580" s="31"/>
      <c r="D580" s="143" t="s">
        <v>315</v>
      </c>
      <c r="F580" s="166" t="s">
        <v>2372</v>
      </c>
      <c r="I580" s="145"/>
      <c r="L580" s="31"/>
      <c r="M580" s="146"/>
      <c r="T580" s="52"/>
      <c r="AT580" s="16" t="s">
        <v>315</v>
      </c>
      <c r="AU580" s="16" t="s">
        <v>81</v>
      </c>
    </row>
    <row r="581" spans="2:51" s="12" customFormat="1" ht="10.2">
      <c r="B581" s="149"/>
      <c r="D581" s="143" t="s">
        <v>223</v>
      </c>
      <c r="E581" s="150" t="s">
        <v>19</v>
      </c>
      <c r="F581" s="151" t="s">
        <v>2369</v>
      </c>
      <c r="H581" s="152">
        <v>24.3</v>
      </c>
      <c r="I581" s="153"/>
      <c r="L581" s="149"/>
      <c r="M581" s="154"/>
      <c r="T581" s="155"/>
      <c r="AT581" s="150" t="s">
        <v>223</v>
      </c>
      <c r="AU581" s="150" t="s">
        <v>81</v>
      </c>
      <c r="AV581" s="12" t="s">
        <v>81</v>
      </c>
      <c r="AW581" s="12" t="s">
        <v>33</v>
      </c>
      <c r="AX581" s="12" t="s">
        <v>79</v>
      </c>
      <c r="AY581" s="150" t="s">
        <v>210</v>
      </c>
    </row>
    <row r="582" spans="2:51" s="12" customFormat="1" ht="10.2">
      <c r="B582" s="149"/>
      <c r="D582" s="143" t="s">
        <v>223</v>
      </c>
      <c r="F582" s="151" t="s">
        <v>2373</v>
      </c>
      <c r="H582" s="152">
        <v>25.515</v>
      </c>
      <c r="I582" s="153"/>
      <c r="L582" s="149"/>
      <c r="M582" s="154"/>
      <c r="T582" s="155"/>
      <c r="AT582" s="150" t="s">
        <v>223</v>
      </c>
      <c r="AU582" s="150" t="s">
        <v>81</v>
      </c>
      <c r="AV582" s="12" t="s">
        <v>81</v>
      </c>
      <c r="AW582" s="12" t="s">
        <v>4</v>
      </c>
      <c r="AX582" s="12" t="s">
        <v>79</v>
      </c>
      <c r="AY582" s="150" t="s">
        <v>210</v>
      </c>
    </row>
    <row r="583" spans="2:65" s="1" customFormat="1" ht="16.5" customHeight="1">
      <c r="B583" s="31"/>
      <c r="C583" s="156" t="s">
        <v>978</v>
      </c>
      <c r="D583" s="156" t="s">
        <v>240</v>
      </c>
      <c r="E583" s="157" t="s">
        <v>2374</v>
      </c>
      <c r="F583" s="158" t="s">
        <v>2375</v>
      </c>
      <c r="G583" s="159" t="s">
        <v>229</v>
      </c>
      <c r="H583" s="160">
        <v>42.1</v>
      </c>
      <c r="I583" s="161"/>
      <c r="J583" s="162">
        <f>ROUND(I583*H583,2)</f>
        <v>0</v>
      </c>
      <c r="K583" s="158" t="s">
        <v>19</v>
      </c>
      <c r="L583" s="163"/>
      <c r="M583" s="164" t="s">
        <v>19</v>
      </c>
      <c r="N583" s="165" t="s">
        <v>43</v>
      </c>
      <c r="P583" s="139">
        <f>O583*H583</f>
        <v>0</v>
      </c>
      <c r="Q583" s="139">
        <v>0</v>
      </c>
      <c r="R583" s="139">
        <f>Q583*H583</f>
        <v>0</v>
      </c>
      <c r="S583" s="139">
        <v>0</v>
      </c>
      <c r="T583" s="140">
        <f>S583*H583</f>
        <v>0</v>
      </c>
      <c r="AR583" s="141" t="s">
        <v>405</v>
      </c>
      <c r="AT583" s="141" t="s">
        <v>240</v>
      </c>
      <c r="AU583" s="141" t="s">
        <v>81</v>
      </c>
      <c r="AY583" s="16" t="s">
        <v>210</v>
      </c>
      <c r="BE583" s="142">
        <f>IF(N583="základní",J583,0)</f>
        <v>0</v>
      </c>
      <c r="BF583" s="142">
        <f>IF(N583="snížená",J583,0)</f>
        <v>0</v>
      </c>
      <c r="BG583" s="142">
        <f>IF(N583="zákl. přenesená",J583,0)</f>
        <v>0</v>
      </c>
      <c r="BH583" s="142">
        <f>IF(N583="sníž. přenesená",J583,0)</f>
        <v>0</v>
      </c>
      <c r="BI583" s="142">
        <f>IF(N583="nulová",J583,0)</f>
        <v>0</v>
      </c>
      <c r="BJ583" s="16" t="s">
        <v>79</v>
      </c>
      <c r="BK583" s="142">
        <f>ROUND(I583*H583,2)</f>
        <v>0</v>
      </c>
      <c r="BL583" s="16" t="s">
        <v>311</v>
      </c>
      <c r="BM583" s="141" t="s">
        <v>2376</v>
      </c>
    </row>
    <row r="584" spans="2:47" s="1" customFormat="1" ht="10.2">
      <c r="B584" s="31"/>
      <c r="D584" s="143" t="s">
        <v>219</v>
      </c>
      <c r="F584" s="144" t="s">
        <v>2375</v>
      </c>
      <c r="I584" s="145"/>
      <c r="L584" s="31"/>
      <c r="M584" s="146"/>
      <c r="T584" s="52"/>
      <c r="AT584" s="16" t="s">
        <v>219</v>
      </c>
      <c r="AU584" s="16" t="s">
        <v>81</v>
      </c>
    </row>
    <row r="585" spans="2:47" s="1" customFormat="1" ht="19.2">
      <c r="B585" s="31"/>
      <c r="D585" s="143" t="s">
        <v>315</v>
      </c>
      <c r="F585" s="166" t="s">
        <v>2372</v>
      </c>
      <c r="I585" s="145"/>
      <c r="L585" s="31"/>
      <c r="M585" s="146"/>
      <c r="T585" s="52"/>
      <c r="AT585" s="16" t="s">
        <v>315</v>
      </c>
      <c r="AU585" s="16" t="s">
        <v>81</v>
      </c>
    </row>
    <row r="586" spans="2:65" s="1" customFormat="1" ht="24.15" customHeight="1">
      <c r="B586" s="31"/>
      <c r="C586" s="130" t="s">
        <v>982</v>
      </c>
      <c r="D586" s="130" t="s">
        <v>212</v>
      </c>
      <c r="E586" s="131" t="s">
        <v>916</v>
      </c>
      <c r="F586" s="132" t="s">
        <v>917</v>
      </c>
      <c r="G586" s="133" t="s">
        <v>332</v>
      </c>
      <c r="H586" s="134">
        <v>10.394</v>
      </c>
      <c r="I586" s="135"/>
      <c r="J586" s="136">
        <f>ROUND(I586*H586,2)</f>
        <v>0</v>
      </c>
      <c r="K586" s="132" t="s">
        <v>216</v>
      </c>
      <c r="L586" s="31"/>
      <c r="M586" s="137" t="s">
        <v>19</v>
      </c>
      <c r="N586" s="138" t="s">
        <v>43</v>
      </c>
      <c r="P586" s="139">
        <f>O586*H586</f>
        <v>0</v>
      </c>
      <c r="Q586" s="139">
        <v>0</v>
      </c>
      <c r="R586" s="139">
        <f>Q586*H586</f>
        <v>0</v>
      </c>
      <c r="S586" s="139">
        <v>0</v>
      </c>
      <c r="T586" s="140">
        <f>S586*H586</f>
        <v>0</v>
      </c>
      <c r="AR586" s="141" t="s">
        <v>311</v>
      </c>
      <c r="AT586" s="141" t="s">
        <v>212</v>
      </c>
      <c r="AU586" s="141" t="s">
        <v>81</v>
      </c>
      <c r="AY586" s="16" t="s">
        <v>210</v>
      </c>
      <c r="BE586" s="142">
        <f>IF(N586="základní",J586,0)</f>
        <v>0</v>
      </c>
      <c r="BF586" s="142">
        <f>IF(N586="snížená",J586,0)</f>
        <v>0</v>
      </c>
      <c r="BG586" s="142">
        <f>IF(N586="zákl. přenesená",J586,0)</f>
        <v>0</v>
      </c>
      <c r="BH586" s="142">
        <f>IF(N586="sníž. přenesená",J586,0)</f>
        <v>0</v>
      </c>
      <c r="BI586" s="142">
        <f>IF(N586="nulová",J586,0)</f>
        <v>0</v>
      </c>
      <c r="BJ586" s="16" t="s">
        <v>79</v>
      </c>
      <c r="BK586" s="142">
        <f>ROUND(I586*H586,2)</f>
        <v>0</v>
      </c>
      <c r="BL586" s="16" t="s">
        <v>311</v>
      </c>
      <c r="BM586" s="141" t="s">
        <v>2377</v>
      </c>
    </row>
    <row r="587" spans="2:47" s="1" customFormat="1" ht="28.8">
      <c r="B587" s="31"/>
      <c r="D587" s="143" t="s">
        <v>219</v>
      </c>
      <c r="F587" s="144" t="s">
        <v>919</v>
      </c>
      <c r="I587" s="145"/>
      <c r="L587" s="31"/>
      <c r="M587" s="146"/>
      <c r="T587" s="52"/>
      <c r="AT587" s="16" t="s">
        <v>219</v>
      </c>
      <c r="AU587" s="16" t="s">
        <v>81</v>
      </c>
    </row>
    <row r="588" spans="2:47" s="1" customFormat="1" ht="10.2">
      <c r="B588" s="31"/>
      <c r="D588" s="147" t="s">
        <v>221</v>
      </c>
      <c r="F588" s="148" t="s">
        <v>920</v>
      </c>
      <c r="I588" s="145"/>
      <c r="L588" s="31"/>
      <c r="M588" s="146"/>
      <c r="T588" s="52"/>
      <c r="AT588" s="16" t="s">
        <v>221</v>
      </c>
      <c r="AU588" s="16" t="s">
        <v>81</v>
      </c>
    </row>
    <row r="589" spans="2:63" s="11" customFormat="1" ht="22.8" customHeight="1">
      <c r="B589" s="118"/>
      <c r="D589" s="119" t="s">
        <v>71</v>
      </c>
      <c r="E589" s="128" t="s">
        <v>921</v>
      </c>
      <c r="F589" s="128" t="s">
        <v>922</v>
      </c>
      <c r="I589" s="121"/>
      <c r="J589" s="129">
        <f>BK589</f>
        <v>0</v>
      </c>
      <c r="L589" s="118"/>
      <c r="M589" s="123"/>
      <c r="P589" s="124">
        <f>SUM(P590:P636)</f>
        <v>0</v>
      </c>
      <c r="R589" s="124">
        <f>SUM(R590:R636)</f>
        <v>0.060135</v>
      </c>
      <c r="T589" s="125">
        <f>SUM(T590:T636)</f>
        <v>0.0987189</v>
      </c>
      <c r="AR589" s="119" t="s">
        <v>81</v>
      </c>
      <c r="AT589" s="126" t="s">
        <v>71</v>
      </c>
      <c r="AU589" s="126" t="s">
        <v>79</v>
      </c>
      <c r="AY589" s="119" t="s">
        <v>210</v>
      </c>
      <c r="BK589" s="127">
        <f>SUM(BK590:BK636)</f>
        <v>0</v>
      </c>
    </row>
    <row r="590" spans="2:65" s="1" customFormat="1" ht="16.5" customHeight="1">
      <c r="B590" s="31"/>
      <c r="C590" s="130" t="s">
        <v>986</v>
      </c>
      <c r="D590" s="130" t="s">
        <v>212</v>
      </c>
      <c r="E590" s="131" t="s">
        <v>924</v>
      </c>
      <c r="F590" s="132" t="s">
        <v>925</v>
      </c>
      <c r="G590" s="133" t="s">
        <v>229</v>
      </c>
      <c r="H590" s="134">
        <v>10.185</v>
      </c>
      <c r="I590" s="135"/>
      <c r="J590" s="136">
        <f>ROUND(I590*H590,2)</f>
        <v>0</v>
      </c>
      <c r="K590" s="132" t="s">
        <v>216</v>
      </c>
      <c r="L590" s="31"/>
      <c r="M590" s="137" t="s">
        <v>19</v>
      </c>
      <c r="N590" s="138" t="s">
        <v>43</v>
      </c>
      <c r="P590" s="139">
        <f>O590*H590</f>
        <v>0</v>
      </c>
      <c r="Q590" s="139">
        <v>0</v>
      </c>
      <c r="R590" s="139">
        <f>Q590*H590</f>
        <v>0</v>
      </c>
      <c r="S590" s="139">
        <v>0.00594</v>
      </c>
      <c r="T590" s="140">
        <f>S590*H590</f>
        <v>0.0604989</v>
      </c>
      <c r="AR590" s="141" t="s">
        <v>311</v>
      </c>
      <c r="AT590" s="141" t="s">
        <v>212</v>
      </c>
      <c r="AU590" s="141" t="s">
        <v>81</v>
      </c>
      <c r="AY590" s="16" t="s">
        <v>210</v>
      </c>
      <c r="BE590" s="142">
        <f>IF(N590="základní",J590,0)</f>
        <v>0</v>
      </c>
      <c r="BF590" s="142">
        <f>IF(N590="snížená",J590,0)</f>
        <v>0</v>
      </c>
      <c r="BG590" s="142">
        <f>IF(N590="zákl. přenesená",J590,0)</f>
        <v>0</v>
      </c>
      <c r="BH590" s="142">
        <f>IF(N590="sníž. přenesená",J590,0)</f>
        <v>0</v>
      </c>
      <c r="BI590" s="142">
        <f>IF(N590="nulová",J590,0)</f>
        <v>0</v>
      </c>
      <c r="BJ590" s="16" t="s">
        <v>79</v>
      </c>
      <c r="BK590" s="142">
        <f>ROUND(I590*H590,2)</f>
        <v>0</v>
      </c>
      <c r="BL590" s="16" t="s">
        <v>311</v>
      </c>
      <c r="BM590" s="141" t="s">
        <v>2378</v>
      </c>
    </row>
    <row r="591" spans="2:47" s="1" customFormat="1" ht="19.2">
      <c r="B591" s="31"/>
      <c r="D591" s="143" t="s">
        <v>219</v>
      </c>
      <c r="F591" s="144" t="s">
        <v>927</v>
      </c>
      <c r="I591" s="145"/>
      <c r="L591" s="31"/>
      <c r="M591" s="146"/>
      <c r="T591" s="52"/>
      <c r="AT591" s="16" t="s">
        <v>219</v>
      </c>
      <c r="AU591" s="16" t="s">
        <v>81</v>
      </c>
    </row>
    <row r="592" spans="2:47" s="1" customFormat="1" ht="10.2">
      <c r="B592" s="31"/>
      <c r="D592" s="147" t="s">
        <v>221</v>
      </c>
      <c r="F592" s="148" t="s">
        <v>928</v>
      </c>
      <c r="I592" s="145"/>
      <c r="L592" s="31"/>
      <c r="M592" s="146"/>
      <c r="T592" s="52"/>
      <c r="AT592" s="16" t="s">
        <v>221</v>
      </c>
      <c r="AU592" s="16" t="s">
        <v>81</v>
      </c>
    </row>
    <row r="593" spans="2:51" s="12" customFormat="1" ht="10.2">
      <c r="B593" s="149"/>
      <c r="D593" s="143" t="s">
        <v>223</v>
      </c>
      <c r="E593" s="150" t="s">
        <v>19</v>
      </c>
      <c r="F593" s="151" t="s">
        <v>2379</v>
      </c>
      <c r="H593" s="152">
        <v>5.005</v>
      </c>
      <c r="I593" s="153"/>
      <c r="L593" s="149"/>
      <c r="M593" s="154"/>
      <c r="T593" s="155"/>
      <c r="AT593" s="150" t="s">
        <v>223</v>
      </c>
      <c r="AU593" s="150" t="s">
        <v>81</v>
      </c>
      <c r="AV593" s="12" t="s">
        <v>81</v>
      </c>
      <c r="AW593" s="12" t="s">
        <v>33</v>
      </c>
      <c r="AX593" s="12" t="s">
        <v>72</v>
      </c>
      <c r="AY593" s="150" t="s">
        <v>210</v>
      </c>
    </row>
    <row r="594" spans="2:51" s="12" customFormat="1" ht="10.2">
      <c r="B594" s="149"/>
      <c r="D594" s="143" t="s">
        <v>223</v>
      </c>
      <c r="E594" s="150" t="s">
        <v>19</v>
      </c>
      <c r="F594" s="151" t="s">
        <v>2380</v>
      </c>
      <c r="H594" s="152">
        <v>5.18</v>
      </c>
      <c r="I594" s="153"/>
      <c r="L594" s="149"/>
      <c r="M594" s="154"/>
      <c r="T594" s="155"/>
      <c r="AT594" s="150" t="s">
        <v>223</v>
      </c>
      <c r="AU594" s="150" t="s">
        <v>81</v>
      </c>
      <c r="AV594" s="12" t="s">
        <v>81</v>
      </c>
      <c r="AW594" s="12" t="s">
        <v>33</v>
      </c>
      <c r="AX594" s="12" t="s">
        <v>72</v>
      </c>
      <c r="AY594" s="150" t="s">
        <v>210</v>
      </c>
    </row>
    <row r="595" spans="2:51" s="13" customFormat="1" ht="10.2">
      <c r="B595" s="167"/>
      <c r="D595" s="143" t="s">
        <v>223</v>
      </c>
      <c r="E595" s="168" t="s">
        <v>19</v>
      </c>
      <c r="F595" s="169" t="s">
        <v>326</v>
      </c>
      <c r="H595" s="170">
        <v>10.184999999999999</v>
      </c>
      <c r="I595" s="171"/>
      <c r="L595" s="167"/>
      <c r="M595" s="172"/>
      <c r="T595" s="173"/>
      <c r="AT595" s="168" t="s">
        <v>223</v>
      </c>
      <c r="AU595" s="168" t="s">
        <v>81</v>
      </c>
      <c r="AV595" s="13" t="s">
        <v>217</v>
      </c>
      <c r="AW595" s="13" t="s">
        <v>33</v>
      </c>
      <c r="AX595" s="13" t="s">
        <v>79</v>
      </c>
      <c r="AY595" s="168" t="s">
        <v>210</v>
      </c>
    </row>
    <row r="596" spans="2:65" s="1" customFormat="1" ht="16.5" customHeight="1">
      <c r="B596" s="31"/>
      <c r="C596" s="130" t="s">
        <v>990</v>
      </c>
      <c r="D596" s="130" t="s">
        <v>212</v>
      </c>
      <c r="E596" s="131" t="s">
        <v>932</v>
      </c>
      <c r="F596" s="132" t="s">
        <v>933</v>
      </c>
      <c r="G596" s="133" t="s">
        <v>269</v>
      </c>
      <c r="H596" s="134">
        <v>14.7</v>
      </c>
      <c r="I596" s="135"/>
      <c r="J596" s="136">
        <f>ROUND(I596*H596,2)</f>
        <v>0</v>
      </c>
      <c r="K596" s="132" t="s">
        <v>216</v>
      </c>
      <c r="L596" s="31"/>
      <c r="M596" s="137" t="s">
        <v>19</v>
      </c>
      <c r="N596" s="138" t="s">
        <v>43</v>
      </c>
      <c r="P596" s="139">
        <f>O596*H596</f>
        <v>0</v>
      </c>
      <c r="Q596" s="139">
        <v>0</v>
      </c>
      <c r="R596" s="139">
        <f>Q596*H596</f>
        <v>0</v>
      </c>
      <c r="S596" s="139">
        <v>0.0026</v>
      </c>
      <c r="T596" s="140">
        <f>S596*H596</f>
        <v>0.03822</v>
      </c>
      <c r="AR596" s="141" t="s">
        <v>311</v>
      </c>
      <c r="AT596" s="141" t="s">
        <v>212</v>
      </c>
      <c r="AU596" s="141" t="s">
        <v>81</v>
      </c>
      <c r="AY596" s="16" t="s">
        <v>210</v>
      </c>
      <c r="BE596" s="142">
        <f>IF(N596="základní",J596,0)</f>
        <v>0</v>
      </c>
      <c r="BF596" s="142">
        <f>IF(N596="snížená",J596,0)</f>
        <v>0</v>
      </c>
      <c r="BG596" s="142">
        <f>IF(N596="zákl. přenesená",J596,0)</f>
        <v>0</v>
      </c>
      <c r="BH596" s="142">
        <f>IF(N596="sníž. přenesená",J596,0)</f>
        <v>0</v>
      </c>
      <c r="BI596" s="142">
        <f>IF(N596="nulová",J596,0)</f>
        <v>0</v>
      </c>
      <c r="BJ596" s="16" t="s">
        <v>79</v>
      </c>
      <c r="BK596" s="142">
        <f>ROUND(I596*H596,2)</f>
        <v>0</v>
      </c>
      <c r="BL596" s="16" t="s">
        <v>311</v>
      </c>
      <c r="BM596" s="141" t="s">
        <v>2381</v>
      </c>
    </row>
    <row r="597" spans="2:47" s="1" customFormat="1" ht="10.2">
      <c r="B597" s="31"/>
      <c r="D597" s="143" t="s">
        <v>219</v>
      </c>
      <c r="F597" s="144" t="s">
        <v>935</v>
      </c>
      <c r="I597" s="145"/>
      <c r="L597" s="31"/>
      <c r="M597" s="146"/>
      <c r="T597" s="52"/>
      <c r="AT597" s="16" t="s">
        <v>219</v>
      </c>
      <c r="AU597" s="16" t="s">
        <v>81</v>
      </c>
    </row>
    <row r="598" spans="2:47" s="1" customFormat="1" ht="10.2">
      <c r="B598" s="31"/>
      <c r="D598" s="147" t="s">
        <v>221</v>
      </c>
      <c r="F598" s="148" t="s">
        <v>936</v>
      </c>
      <c r="I598" s="145"/>
      <c r="L598" s="31"/>
      <c r="M598" s="146"/>
      <c r="T598" s="52"/>
      <c r="AT598" s="16" t="s">
        <v>221</v>
      </c>
      <c r="AU598" s="16" t="s">
        <v>81</v>
      </c>
    </row>
    <row r="599" spans="2:51" s="12" customFormat="1" ht="10.2">
      <c r="B599" s="149"/>
      <c r="D599" s="143" t="s">
        <v>223</v>
      </c>
      <c r="E599" s="150" t="s">
        <v>19</v>
      </c>
      <c r="F599" s="151" t="s">
        <v>2382</v>
      </c>
      <c r="H599" s="152">
        <v>14.7</v>
      </c>
      <c r="I599" s="153"/>
      <c r="L599" s="149"/>
      <c r="M599" s="154"/>
      <c r="T599" s="155"/>
      <c r="AT599" s="150" t="s">
        <v>223</v>
      </c>
      <c r="AU599" s="150" t="s">
        <v>81</v>
      </c>
      <c r="AV599" s="12" t="s">
        <v>81</v>
      </c>
      <c r="AW599" s="12" t="s">
        <v>33</v>
      </c>
      <c r="AX599" s="12" t="s">
        <v>79</v>
      </c>
      <c r="AY599" s="150" t="s">
        <v>210</v>
      </c>
    </row>
    <row r="600" spans="2:65" s="1" customFormat="1" ht="16.5" customHeight="1">
      <c r="B600" s="31"/>
      <c r="C600" s="130" t="s">
        <v>994</v>
      </c>
      <c r="D600" s="130" t="s">
        <v>212</v>
      </c>
      <c r="E600" s="131" t="s">
        <v>939</v>
      </c>
      <c r="F600" s="132" t="s">
        <v>940</v>
      </c>
      <c r="G600" s="133" t="s">
        <v>269</v>
      </c>
      <c r="H600" s="134">
        <v>23.25</v>
      </c>
      <c r="I600" s="135"/>
      <c r="J600" s="136">
        <f>ROUND(I600*H600,2)</f>
        <v>0</v>
      </c>
      <c r="K600" s="132" t="s">
        <v>19</v>
      </c>
      <c r="L600" s="31"/>
      <c r="M600" s="137" t="s">
        <v>19</v>
      </c>
      <c r="N600" s="138" t="s">
        <v>43</v>
      </c>
      <c r="P600" s="139">
        <f>O600*H600</f>
        <v>0</v>
      </c>
      <c r="Q600" s="139">
        <v>0.00218</v>
      </c>
      <c r="R600" s="139">
        <f>Q600*H600</f>
        <v>0.050685</v>
      </c>
      <c r="S600" s="139">
        <v>0</v>
      </c>
      <c r="T600" s="140">
        <f>S600*H600</f>
        <v>0</v>
      </c>
      <c r="AR600" s="141" t="s">
        <v>311</v>
      </c>
      <c r="AT600" s="141" t="s">
        <v>212</v>
      </c>
      <c r="AU600" s="141" t="s">
        <v>81</v>
      </c>
      <c r="AY600" s="16" t="s">
        <v>210</v>
      </c>
      <c r="BE600" s="142">
        <f>IF(N600="základní",J600,0)</f>
        <v>0</v>
      </c>
      <c r="BF600" s="142">
        <f>IF(N600="snížená",J600,0)</f>
        <v>0</v>
      </c>
      <c r="BG600" s="142">
        <f>IF(N600="zákl. přenesená",J600,0)</f>
        <v>0</v>
      </c>
      <c r="BH600" s="142">
        <f>IF(N600="sníž. přenesená",J600,0)</f>
        <v>0</v>
      </c>
      <c r="BI600" s="142">
        <f>IF(N600="nulová",J600,0)</f>
        <v>0</v>
      </c>
      <c r="BJ600" s="16" t="s">
        <v>79</v>
      </c>
      <c r="BK600" s="142">
        <f>ROUND(I600*H600,2)</f>
        <v>0</v>
      </c>
      <c r="BL600" s="16" t="s">
        <v>311</v>
      </c>
      <c r="BM600" s="141" t="s">
        <v>2383</v>
      </c>
    </row>
    <row r="601" spans="2:47" s="1" customFormat="1" ht="10.2">
      <c r="B601" s="31"/>
      <c r="D601" s="143" t="s">
        <v>219</v>
      </c>
      <c r="F601" s="144" t="s">
        <v>940</v>
      </c>
      <c r="I601" s="145"/>
      <c r="L601" s="31"/>
      <c r="M601" s="146"/>
      <c r="T601" s="52"/>
      <c r="AT601" s="16" t="s">
        <v>219</v>
      </c>
      <c r="AU601" s="16" t="s">
        <v>81</v>
      </c>
    </row>
    <row r="602" spans="2:65" s="1" customFormat="1" ht="16.5" customHeight="1">
      <c r="B602" s="31"/>
      <c r="C602" s="130" t="s">
        <v>998</v>
      </c>
      <c r="D602" s="130" t="s">
        <v>212</v>
      </c>
      <c r="E602" s="131" t="s">
        <v>943</v>
      </c>
      <c r="F602" s="132" t="s">
        <v>944</v>
      </c>
      <c r="G602" s="133" t="s">
        <v>269</v>
      </c>
      <c r="H602" s="134">
        <v>7.2</v>
      </c>
      <c r="I602" s="135"/>
      <c r="J602" s="136">
        <f>ROUND(I602*H602,2)</f>
        <v>0</v>
      </c>
      <c r="K602" s="132" t="s">
        <v>19</v>
      </c>
      <c r="L602" s="31"/>
      <c r="M602" s="137" t="s">
        <v>19</v>
      </c>
      <c r="N602" s="138" t="s">
        <v>43</v>
      </c>
      <c r="P602" s="139">
        <f>O602*H602</f>
        <v>0</v>
      </c>
      <c r="Q602" s="139">
        <v>0</v>
      </c>
      <c r="R602" s="139">
        <f>Q602*H602</f>
        <v>0</v>
      </c>
      <c r="S602" s="139">
        <v>0</v>
      </c>
      <c r="T602" s="140">
        <f>S602*H602</f>
        <v>0</v>
      </c>
      <c r="AR602" s="141" t="s">
        <v>311</v>
      </c>
      <c r="AT602" s="141" t="s">
        <v>212</v>
      </c>
      <c r="AU602" s="141" t="s">
        <v>81</v>
      </c>
      <c r="AY602" s="16" t="s">
        <v>210</v>
      </c>
      <c r="BE602" s="142">
        <f>IF(N602="základní",J602,0)</f>
        <v>0</v>
      </c>
      <c r="BF602" s="142">
        <f>IF(N602="snížená",J602,0)</f>
        <v>0</v>
      </c>
      <c r="BG602" s="142">
        <f>IF(N602="zákl. přenesená",J602,0)</f>
        <v>0</v>
      </c>
      <c r="BH602" s="142">
        <f>IF(N602="sníž. přenesená",J602,0)</f>
        <v>0</v>
      </c>
      <c r="BI602" s="142">
        <f>IF(N602="nulová",J602,0)</f>
        <v>0</v>
      </c>
      <c r="BJ602" s="16" t="s">
        <v>79</v>
      </c>
      <c r="BK602" s="142">
        <f>ROUND(I602*H602,2)</f>
        <v>0</v>
      </c>
      <c r="BL602" s="16" t="s">
        <v>311</v>
      </c>
      <c r="BM602" s="141" t="s">
        <v>2384</v>
      </c>
    </row>
    <row r="603" spans="2:47" s="1" customFormat="1" ht="10.2">
      <c r="B603" s="31"/>
      <c r="D603" s="143" t="s">
        <v>219</v>
      </c>
      <c r="F603" s="144" t="s">
        <v>944</v>
      </c>
      <c r="I603" s="145"/>
      <c r="L603" s="31"/>
      <c r="M603" s="146"/>
      <c r="T603" s="52"/>
      <c r="AT603" s="16" t="s">
        <v>219</v>
      </c>
      <c r="AU603" s="16" t="s">
        <v>81</v>
      </c>
    </row>
    <row r="604" spans="2:65" s="1" customFormat="1" ht="16.5" customHeight="1">
      <c r="B604" s="31"/>
      <c r="C604" s="130" t="s">
        <v>1005</v>
      </c>
      <c r="D604" s="130" t="s">
        <v>212</v>
      </c>
      <c r="E604" s="131" t="s">
        <v>947</v>
      </c>
      <c r="F604" s="132" t="s">
        <v>948</v>
      </c>
      <c r="G604" s="133" t="s">
        <v>269</v>
      </c>
      <c r="H604" s="134">
        <v>23</v>
      </c>
      <c r="I604" s="135"/>
      <c r="J604" s="136">
        <f>ROUND(I604*H604,2)</f>
        <v>0</v>
      </c>
      <c r="K604" s="132" t="s">
        <v>19</v>
      </c>
      <c r="L604" s="31"/>
      <c r="M604" s="137" t="s">
        <v>19</v>
      </c>
      <c r="N604" s="138" t="s">
        <v>43</v>
      </c>
      <c r="P604" s="139">
        <f>O604*H604</f>
        <v>0</v>
      </c>
      <c r="Q604" s="139">
        <v>0</v>
      </c>
      <c r="R604" s="139">
        <f>Q604*H604</f>
        <v>0</v>
      </c>
      <c r="S604" s="139">
        <v>0</v>
      </c>
      <c r="T604" s="140">
        <f>S604*H604</f>
        <v>0</v>
      </c>
      <c r="AR604" s="141" t="s">
        <v>311</v>
      </c>
      <c r="AT604" s="141" t="s">
        <v>212</v>
      </c>
      <c r="AU604" s="141" t="s">
        <v>81</v>
      </c>
      <c r="AY604" s="16" t="s">
        <v>210</v>
      </c>
      <c r="BE604" s="142">
        <f>IF(N604="základní",J604,0)</f>
        <v>0</v>
      </c>
      <c r="BF604" s="142">
        <f>IF(N604="snížená",J604,0)</f>
        <v>0</v>
      </c>
      <c r="BG604" s="142">
        <f>IF(N604="zákl. přenesená",J604,0)</f>
        <v>0</v>
      </c>
      <c r="BH604" s="142">
        <f>IF(N604="sníž. přenesená",J604,0)</f>
        <v>0</v>
      </c>
      <c r="BI604" s="142">
        <f>IF(N604="nulová",J604,0)</f>
        <v>0</v>
      </c>
      <c r="BJ604" s="16" t="s">
        <v>79</v>
      </c>
      <c r="BK604" s="142">
        <f>ROUND(I604*H604,2)</f>
        <v>0</v>
      </c>
      <c r="BL604" s="16" t="s">
        <v>311</v>
      </c>
      <c r="BM604" s="141" t="s">
        <v>2385</v>
      </c>
    </row>
    <row r="605" spans="2:47" s="1" customFormat="1" ht="10.2">
      <c r="B605" s="31"/>
      <c r="D605" s="143" t="s">
        <v>219</v>
      </c>
      <c r="F605" s="144" t="s">
        <v>948</v>
      </c>
      <c r="I605" s="145"/>
      <c r="L605" s="31"/>
      <c r="M605" s="146"/>
      <c r="T605" s="52"/>
      <c r="AT605" s="16" t="s">
        <v>219</v>
      </c>
      <c r="AU605" s="16" t="s">
        <v>81</v>
      </c>
    </row>
    <row r="606" spans="2:65" s="1" customFormat="1" ht="16.5" customHeight="1">
      <c r="B606" s="31"/>
      <c r="C606" s="130" t="s">
        <v>1013</v>
      </c>
      <c r="D606" s="130" t="s">
        <v>212</v>
      </c>
      <c r="E606" s="131" t="s">
        <v>951</v>
      </c>
      <c r="F606" s="132" t="s">
        <v>952</v>
      </c>
      <c r="G606" s="133" t="s">
        <v>269</v>
      </c>
      <c r="H606" s="134">
        <v>38.9</v>
      </c>
      <c r="I606" s="135"/>
      <c r="J606" s="136">
        <f>ROUND(I606*H606,2)</f>
        <v>0</v>
      </c>
      <c r="K606" s="132" t="s">
        <v>19</v>
      </c>
      <c r="L606" s="31"/>
      <c r="M606" s="137" t="s">
        <v>19</v>
      </c>
      <c r="N606" s="138" t="s">
        <v>43</v>
      </c>
      <c r="P606" s="139">
        <f>O606*H606</f>
        <v>0</v>
      </c>
      <c r="Q606" s="139">
        <v>0</v>
      </c>
      <c r="R606" s="139">
        <f>Q606*H606</f>
        <v>0</v>
      </c>
      <c r="S606" s="139">
        <v>0</v>
      </c>
      <c r="T606" s="140">
        <f>S606*H606</f>
        <v>0</v>
      </c>
      <c r="AR606" s="141" t="s">
        <v>311</v>
      </c>
      <c r="AT606" s="141" t="s">
        <v>212</v>
      </c>
      <c r="AU606" s="141" t="s">
        <v>81</v>
      </c>
      <c r="AY606" s="16" t="s">
        <v>210</v>
      </c>
      <c r="BE606" s="142">
        <f>IF(N606="základní",J606,0)</f>
        <v>0</v>
      </c>
      <c r="BF606" s="142">
        <f>IF(N606="snížená",J606,0)</f>
        <v>0</v>
      </c>
      <c r="BG606" s="142">
        <f>IF(N606="zákl. přenesená",J606,0)</f>
        <v>0</v>
      </c>
      <c r="BH606" s="142">
        <f>IF(N606="sníž. přenesená",J606,0)</f>
        <v>0</v>
      </c>
      <c r="BI606" s="142">
        <f>IF(N606="nulová",J606,0)</f>
        <v>0</v>
      </c>
      <c r="BJ606" s="16" t="s">
        <v>79</v>
      </c>
      <c r="BK606" s="142">
        <f>ROUND(I606*H606,2)</f>
        <v>0</v>
      </c>
      <c r="BL606" s="16" t="s">
        <v>311</v>
      </c>
      <c r="BM606" s="141" t="s">
        <v>2386</v>
      </c>
    </row>
    <row r="607" spans="2:47" s="1" customFormat="1" ht="10.2">
      <c r="B607" s="31"/>
      <c r="D607" s="143" t="s">
        <v>219</v>
      </c>
      <c r="F607" s="144" t="s">
        <v>952</v>
      </c>
      <c r="I607" s="145"/>
      <c r="L607" s="31"/>
      <c r="M607" s="146"/>
      <c r="T607" s="52"/>
      <c r="AT607" s="16" t="s">
        <v>219</v>
      </c>
      <c r="AU607" s="16" t="s">
        <v>81</v>
      </c>
    </row>
    <row r="608" spans="2:65" s="1" customFormat="1" ht="16.5" customHeight="1">
      <c r="B608" s="31"/>
      <c r="C608" s="130" t="s">
        <v>1019</v>
      </c>
      <c r="D608" s="130" t="s">
        <v>212</v>
      </c>
      <c r="E608" s="131" t="s">
        <v>955</v>
      </c>
      <c r="F608" s="132" t="s">
        <v>956</v>
      </c>
      <c r="G608" s="133" t="s">
        <v>269</v>
      </c>
      <c r="H608" s="134">
        <v>4.5</v>
      </c>
      <c r="I608" s="135"/>
      <c r="J608" s="136">
        <f>ROUND(I608*H608,2)</f>
        <v>0</v>
      </c>
      <c r="K608" s="132" t="s">
        <v>19</v>
      </c>
      <c r="L608" s="31"/>
      <c r="M608" s="137" t="s">
        <v>19</v>
      </c>
      <c r="N608" s="138" t="s">
        <v>43</v>
      </c>
      <c r="P608" s="139">
        <f>O608*H608</f>
        <v>0</v>
      </c>
      <c r="Q608" s="139">
        <v>0</v>
      </c>
      <c r="R608" s="139">
        <f>Q608*H608</f>
        <v>0</v>
      </c>
      <c r="S608" s="139">
        <v>0</v>
      </c>
      <c r="T608" s="140">
        <f>S608*H608</f>
        <v>0</v>
      </c>
      <c r="AR608" s="141" t="s">
        <v>311</v>
      </c>
      <c r="AT608" s="141" t="s">
        <v>212</v>
      </c>
      <c r="AU608" s="141" t="s">
        <v>81</v>
      </c>
      <c r="AY608" s="16" t="s">
        <v>210</v>
      </c>
      <c r="BE608" s="142">
        <f>IF(N608="základní",J608,0)</f>
        <v>0</v>
      </c>
      <c r="BF608" s="142">
        <f>IF(N608="snížená",J608,0)</f>
        <v>0</v>
      </c>
      <c r="BG608" s="142">
        <f>IF(N608="zákl. přenesená",J608,0)</f>
        <v>0</v>
      </c>
      <c r="BH608" s="142">
        <f>IF(N608="sníž. přenesená",J608,0)</f>
        <v>0</v>
      </c>
      <c r="BI608" s="142">
        <f>IF(N608="nulová",J608,0)</f>
        <v>0</v>
      </c>
      <c r="BJ608" s="16" t="s">
        <v>79</v>
      </c>
      <c r="BK608" s="142">
        <f>ROUND(I608*H608,2)</f>
        <v>0</v>
      </c>
      <c r="BL608" s="16" t="s">
        <v>311</v>
      </c>
      <c r="BM608" s="141" t="s">
        <v>2387</v>
      </c>
    </row>
    <row r="609" spans="2:47" s="1" customFormat="1" ht="10.2">
      <c r="B609" s="31"/>
      <c r="D609" s="143" t="s">
        <v>219</v>
      </c>
      <c r="F609" s="144" t="s">
        <v>956</v>
      </c>
      <c r="I609" s="145"/>
      <c r="L609" s="31"/>
      <c r="M609" s="146"/>
      <c r="T609" s="52"/>
      <c r="AT609" s="16" t="s">
        <v>219</v>
      </c>
      <c r="AU609" s="16" t="s">
        <v>81</v>
      </c>
    </row>
    <row r="610" spans="2:65" s="1" customFormat="1" ht="16.5" customHeight="1">
      <c r="B610" s="31"/>
      <c r="C610" s="130" t="s">
        <v>1026</v>
      </c>
      <c r="D610" s="130" t="s">
        <v>212</v>
      </c>
      <c r="E610" s="131" t="s">
        <v>959</v>
      </c>
      <c r="F610" s="132" t="s">
        <v>960</v>
      </c>
      <c r="G610" s="133" t="s">
        <v>269</v>
      </c>
      <c r="H610" s="134">
        <v>8</v>
      </c>
      <c r="I610" s="135"/>
      <c r="J610" s="136">
        <f>ROUND(I610*H610,2)</f>
        <v>0</v>
      </c>
      <c r="K610" s="132" t="s">
        <v>19</v>
      </c>
      <c r="L610" s="31"/>
      <c r="M610" s="137" t="s">
        <v>19</v>
      </c>
      <c r="N610" s="138" t="s">
        <v>43</v>
      </c>
      <c r="P610" s="139">
        <f>O610*H610</f>
        <v>0</v>
      </c>
      <c r="Q610" s="139">
        <v>0</v>
      </c>
      <c r="R610" s="139">
        <f>Q610*H610</f>
        <v>0</v>
      </c>
      <c r="S610" s="139">
        <v>0</v>
      </c>
      <c r="T610" s="140">
        <f>S610*H610</f>
        <v>0</v>
      </c>
      <c r="AR610" s="141" t="s">
        <v>311</v>
      </c>
      <c r="AT610" s="141" t="s">
        <v>212</v>
      </c>
      <c r="AU610" s="141" t="s">
        <v>81</v>
      </c>
      <c r="AY610" s="16" t="s">
        <v>210</v>
      </c>
      <c r="BE610" s="142">
        <f>IF(N610="základní",J610,0)</f>
        <v>0</v>
      </c>
      <c r="BF610" s="142">
        <f>IF(N610="snížená",J610,0)</f>
        <v>0</v>
      </c>
      <c r="BG610" s="142">
        <f>IF(N610="zákl. přenesená",J610,0)</f>
        <v>0</v>
      </c>
      <c r="BH610" s="142">
        <f>IF(N610="sníž. přenesená",J610,0)</f>
        <v>0</v>
      </c>
      <c r="BI610" s="142">
        <f>IF(N610="nulová",J610,0)</f>
        <v>0</v>
      </c>
      <c r="BJ610" s="16" t="s">
        <v>79</v>
      </c>
      <c r="BK610" s="142">
        <f>ROUND(I610*H610,2)</f>
        <v>0</v>
      </c>
      <c r="BL610" s="16" t="s">
        <v>311</v>
      </c>
      <c r="BM610" s="141" t="s">
        <v>2388</v>
      </c>
    </row>
    <row r="611" spans="2:47" s="1" customFormat="1" ht="10.2">
      <c r="B611" s="31"/>
      <c r="D611" s="143" t="s">
        <v>219</v>
      </c>
      <c r="F611" s="144" t="s">
        <v>960</v>
      </c>
      <c r="I611" s="145"/>
      <c r="L611" s="31"/>
      <c r="M611" s="146"/>
      <c r="T611" s="52"/>
      <c r="AT611" s="16" t="s">
        <v>219</v>
      </c>
      <c r="AU611" s="16" t="s">
        <v>81</v>
      </c>
    </row>
    <row r="612" spans="2:65" s="1" customFormat="1" ht="16.5" customHeight="1">
      <c r="B612" s="31"/>
      <c r="C612" s="130" t="s">
        <v>1033</v>
      </c>
      <c r="D612" s="130" t="s">
        <v>212</v>
      </c>
      <c r="E612" s="131" t="s">
        <v>963</v>
      </c>
      <c r="F612" s="132" t="s">
        <v>964</v>
      </c>
      <c r="G612" s="133" t="s">
        <v>269</v>
      </c>
      <c r="H612" s="134">
        <v>8.65</v>
      </c>
      <c r="I612" s="135"/>
      <c r="J612" s="136">
        <f>ROUND(I612*H612,2)</f>
        <v>0</v>
      </c>
      <c r="K612" s="132" t="s">
        <v>19</v>
      </c>
      <c r="L612" s="31"/>
      <c r="M612" s="137" t="s">
        <v>19</v>
      </c>
      <c r="N612" s="138" t="s">
        <v>43</v>
      </c>
      <c r="P612" s="139">
        <f>O612*H612</f>
        <v>0</v>
      </c>
      <c r="Q612" s="139">
        <v>0</v>
      </c>
      <c r="R612" s="139">
        <f>Q612*H612</f>
        <v>0</v>
      </c>
      <c r="S612" s="139">
        <v>0</v>
      </c>
      <c r="T612" s="140">
        <f>S612*H612</f>
        <v>0</v>
      </c>
      <c r="AR612" s="141" t="s">
        <v>311</v>
      </c>
      <c r="AT612" s="141" t="s">
        <v>212</v>
      </c>
      <c r="AU612" s="141" t="s">
        <v>81</v>
      </c>
      <c r="AY612" s="16" t="s">
        <v>210</v>
      </c>
      <c r="BE612" s="142">
        <f>IF(N612="základní",J612,0)</f>
        <v>0</v>
      </c>
      <c r="BF612" s="142">
        <f>IF(N612="snížená",J612,0)</f>
        <v>0</v>
      </c>
      <c r="BG612" s="142">
        <f>IF(N612="zákl. přenesená",J612,0)</f>
        <v>0</v>
      </c>
      <c r="BH612" s="142">
        <f>IF(N612="sníž. přenesená",J612,0)</f>
        <v>0</v>
      </c>
      <c r="BI612" s="142">
        <f>IF(N612="nulová",J612,0)</f>
        <v>0</v>
      </c>
      <c r="BJ612" s="16" t="s">
        <v>79</v>
      </c>
      <c r="BK612" s="142">
        <f>ROUND(I612*H612,2)</f>
        <v>0</v>
      </c>
      <c r="BL612" s="16" t="s">
        <v>311</v>
      </c>
      <c r="BM612" s="141" t="s">
        <v>2389</v>
      </c>
    </row>
    <row r="613" spans="2:47" s="1" customFormat="1" ht="10.2">
      <c r="B613" s="31"/>
      <c r="D613" s="143" t="s">
        <v>219</v>
      </c>
      <c r="F613" s="144" t="s">
        <v>964</v>
      </c>
      <c r="I613" s="145"/>
      <c r="L613" s="31"/>
      <c r="M613" s="146"/>
      <c r="T613" s="52"/>
      <c r="AT613" s="16" t="s">
        <v>219</v>
      </c>
      <c r="AU613" s="16" t="s">
        <v>81</v>
      </c>
    </row>
    <row r="614" spans="2:65" s="1" customFormat="1" ht="16.5" customHeight="1">
      <c r="B614" s="31"/>
      <c r="C614" s="130" t="s">
        <v>1040</v>
      </c>
      <c r="D614" s="130" t="s">
        <v>212</v>
      </c>
      <c r="E614" s="131" t="s">
        <v>967</v>
      </c>
      <c r="F614" s="132" t="s">
        <v>968</v>
      </c>
      <c r="G614" s="133" t="s">
        <v>269</v>
      </c>
      <c r="H614" s="134">
        <v>8.65</v>
      </c>
      <c r="I614" s="135"/>
      <c r="J614" s="136">
        <f>ROUND(I614*H614,2)</f>
        <v>0</v>
      </c>
      <c r="K614" s="132" t="s">
        <v>19</v>
      </c>
      <c r="L614" s="31"/>
      <c r="M614" s="137" t="s">
        <v>19</v>
      </c>
      <c r="N614" s="138" t="s">
        <v>43</v>
      </c>
      <c r="P614" s="139">
        <f>O614*H614</f>
        <v>0</v>
      </c>
      <c r="Q614" s="139">
        <v>0</v>
      </c>
      <c r="R614" s="139">
        <f>Q614*H614</f>
        <v>0</v>
      </c>
      <c r="S614" s="139">
        <v>0</v>
      </c>
      <c r="T614" s="140">
        <f>S614*H614</f>
        <v>0</v>
      </c>
      <c r="AR614" s="141" t="s">
        <v>311</v>
      </c>
      <c r="AT614" s="141" t="s">
        <v>212</v>
      </c>
      <c r="AU614" s="141" t="s">
        <v>81</v>
      </c>
      <c r="AY614" s="16" t="s">
        <v>210</v>
      </c>
      <c r="BE614" s="142">
        <f>IF(N614="základní",J614,0)</f>
        <v>0</v>
      </c>
      <c r="BF614" s="142">
        <f>IF(N614="snížená",J614,0)</f>
        <v>0</v>
      </c>
      <c r="BG614" s="142">
        <f>IF(N614="zákl. přenesená",J614,0)</f>
        <v>0</v>
      </c>
      <c r="BH614" s="142">
        <f>IF(N614="sníž. přenesená",J614,0)</f>
        <v>0</v>
      </c>
      <c r="BI614" s="142">
        <f>IF(N614="nulová",J614,0)</f>
        <v>0</v>
      </c>
      <c r="BJ614" s="16" t="s">
        <v>79</v>
      </c>
      <c r="BK614" s="142">
        <f>ROUND(I614*H614,2)</f>
        <v>0</v>
      </c>
      <c r="BL614" s="16" t="s">
        <v>311</v>
      </c>
      <c r="BM614" s="141" t="s">
        <v>2390</v>
      </c>
    </row>
    <row r="615" spans="2:47" s="1" customFormat="1" ht="10.2">
      <c r="B615" s="31"/>
      <c r="D615" s="143" t="s">
        <v>219</v>
      </c>
      <c r="F615" s="144" t="s">
        <v>968</v>
      </c>
      <c r="I615" s="145"/>
      <c r="L615" s="31"/>
      <c r="M615" s="146"/>
      <c r="T615" s="52"/>
      <c r="AT615" s="16" t="s">
        <v>219</v>
      </c>
      <c r="AU615" s="16" t="s">
        <v>81</v>
      </c>
    </row>
    <row r="616" spans="2:65" s="1" customFormat="1" ht="16.5" customHeight="1">
      <c r="B616" s="31"/>
      <c r="C616" s="130" t="s">
        <v>1047</v>
      </c>
      <c r="D616" s="130" t="s">
        <v>212</v>
      </c>
      <c r="E616" s="131" t="s">
        <v>971</v>
      </c>
      <c r="F616" s="132" t="s">
        <v>972</v>
      </c>
      <c r="G616" s="133" t="s">
        <v>269</v>
      </c>
      <c r="H616" s="134">
        <v>23.25</v>
      </c>
      <c r="I616" s="135"/>
      <c r="J616" s="136">
        <f>ROUND(I616*H616,2)</f>
        <v>0</v>
      </c>
      <c r="K616" s="132" t="s">
        <v>19</v>
      </c>
      <c r="L616" s="31"/>
      <c r="M616" s="137" t="s">
        <v>19</v>
      </c>
      <c r="N616" s="138" t="s">
        <v>43</v>
      </c>
      <c r="P616" s="139">
        <f>O616*H616</f>
        <v>0</v>
      </c>
      <c r="Q616" s="139">
        <v>0</v>
      </c>
      <c r="R616" s="139">
        <f>Q616*H616</f>
        <v>0</v>
      </c>
      <c r="S616" s="139">
        <v>0</v>
      </c>
      <c r="T616" s="140">
        <f>S616*H616</f>
        <v>0</v>
      </c>
      <c r="AR616" s="141" t="s">
        <v>311</v>
      </c>
      <c r="AT616" s="141" t="s">
        <v>212</v>
      </c>
      <c r="AU616" s="141" t="s">
        <v>81</v>
      </c>
      <c r="AY616" s="16" t="s">
        <v>210</v>
      </c>
      <c r="BE616" s="142">
        <f>IF(N616="základní",J616,0)</f>
        <v>0</v>
      </c>
      <c r="BF616" s="142">
        <f>IF(N616="snížená",J616,0)</f>
        <v>0</v>
      </c>
      <c r="BG616" s="142">
        <f>IF(N616="zákl. přenesená",J616,0)</f>
        <v>0</v>
      </c>
      <c r="BH616" s="142">
        <f>IF(N616="sníž. přenesená",J616,0)</f>
        <v>0</v>
      </c>
      <c r="BI616" s="142">
        <f>IF(N616="nulová",J616,0)</f>
        <v>0</v>
      </c>
      <c r="BJ616" s="16" t="s">
        <v>79</v>
      </c>
      <c r="BK616" s="142">
        <f>ROUND(I616*H616,2)</f>
        <v>0</v>
      </c>
      <c r="BL616" s="16" t="s">
        <v>311</v>
      </c>
      <c r="BM616" s="141" t="s">
        <v>2391</v>
      </c>
    </row>
    <row r="617" spans="2:47" s="1" customFormat="1" ht="10.2">
      <c r="B617" s="31"/>
      <c r="D617" s="143" t="s">
        <v>219</v>
      </c>
      <c r="F617" s="144" t="s">
        <v>972</v>
      </c>
      <c r="I617" s="145"/>
      <c r="L617" s="31"/>
      <c r="M617" s="146"/>
      <c r="T617" s="52"/>
      <c r="AT617" s="16" t="s">
        <v>219</v>
      </c>
      <c r="AU617" s="16" t="s">
        <v>81</v>
      </c>
    </row>
    <row r="618" spans="2:65" s="1" customFormat="1" ht="16.5" customHeight="1">
      <c r="B618" s="31"/>
      <c r="C618" s="130" t="s">
        <v>1053</v>
      </c>
      <c r="D618" s="130" t="s">
        <v>212</v>
      </c>
      <c r="E618" s="131" t="s">
        <v>975</v>
      </c>
      <c r="F618" s="132" t="s">
        <v>976</v>
      </c>
      <c r="G618" s="133" t="s">
        <v>269</v>
      </c>
      <c r="H618" s="134">
        <v>14.6</v>
      </c>
      <c r="I618" s="135"/>
      <c r="J618" s="136">
        <f>ROUND(I618*H618,2)</f>
        <v>0</v>
      </c>
      <c r="K618" s="132" t="s">
        <v>19</v>
      </c>
      <c r="L618" s="31"/>
      <c r="M618" s="137" t="s">
        <v>19</v>
      </c>
      <c r="N618" s="138" t="s">
        <v>43</v>
      </c>
      <c r="P618" s="139">
        <f>O618*H618</f>
        <v>0</v>
      </c>
      <c r="Q618" s="139">
        <v>0</v>
      </c>
      <c r="R618" s="139">
        <f>Q618*H618</f>
        <v>0</v>
      </c>
      <c r="S618" s="139">
        <v>0</v>
      </c>
      <c r="T618" s="140">
        <f>S618*H618</f>
        <v>0</v>
      </c>
      <c r="AR618" s="141" t="s">
        <v>311</v>
      </c>
      <c r="AT618" s="141" t="s">
        <v>212</v>
      </c>
      <c r="AU618" s="141" t="s">
        <v>81</v>
      </c>
      <c r="AY618" s="16" t="s">
        <v>210</v>
      </c>
      <c r="BE618" s="142">
        <f>IF(N618="základní",J618,0)</f>
        <v>0</v>
      </c>
      <c r="BF618" s="142">
        <f>IF(N618="snížená",J618,0)</f>
        <v>0</v>
      </c>
      <c r="BG618" s="142">
        <f>IF(N618="zákl. přenesená",J618,0)</f>
        <v>0</v>
      </c>
      <c r="BH618" s="142">
        <f>IF(N618="sníž. přenesená",J618,0)</f>
        <v>0</v>
      </c>
      <c r="BI618" s="142">
        <f>IF(N618="nulová",J618,0)</f>
        <v>0</v>
      </c>
      <c r="BJ618" s="16" t="s">
        <v>79</v>
      </c>
      <c r="BK618" s="142">
        <f>ROUND(I618*H618,2)</f>
        <v>0</v>
      </c>
      <c r="BL618" s="16" t="s">
        <v>311</v>
      </c>
      <c r="BM618" s="141" t="s">
        <v>2392</v>
      </c>
    </row>
    <row r="619" spans="2:47" s="1" customFormat="1" ht="10.2">
      <c r="B619" s="31"/>
      <c r="D619" s="143" t="s">
        <v>219</v>
      </c>
      <c r="F619" s="144" t="s">
        <v>976</v>
      </c>
      <c r="I619" s="145"/>
      <c r="L619" s="31"/>
      <c r="M619" s="146"/>
      <c r="T619" s="52"/>
      <c r="AT619" s="16" t="s">
        <v>219</v>
      </c>
      <c r="AU619" s="16" t="s">
        <v>81</v>
      </c>
    </row>
    <row r="620" spans="2:65" s="1" customFormat="1" ht="16.5" customHeight="1">
      <c r="B620" s="31"/>
      <c r="C620" s="130" t="s">
        <v>1057</v>
      </c>
      <c r="D620" s="130" t="s">
        <v>212</v>
      </c>
      <c r="E620" s="131" t="s">
        <v>979</v>
      </c>
      <c r="F620" s="132" t="s">
        <v>980</v>
      </c>
      <c r="G620" s="133" t="s">
        <v>269</v>
      </c>
      <c r="H620" s="134">
        <v>14.6</v>
      </c>
      <c r="I620" s="135"/>
      <c r="J620" s="136">
        <f>ROUND(I620*H620,2)</f>
        <v>0</v>
      </c>
      <c r="K620" s="132" t="s">
        <v>19</v>
      </c>
      <c r="L620" s="31"/>
      <c r="M620" s="137" t="s">
        <v>19</v>
      </c>
      <c r="N620" s="138" t="s">
        <v>43</v>
      </c>
      <c r="P620" s="139">
        <f>O620*H620</f>
        <v>0</v>
      </c>
      <c r="Q620" s="139">
        <v>0</v>
      </c>
      <c r="R620" s="139">
        <f>Q620*H620</f>
        <v>0</v>
      </c>
      <c r="S620" s="139">
        <v>0</v>
      </c>
      <c r="T620" s="140">
        <f>S620*H620</f>
        <v>0</v>
      </c>
      <c r="AR620" s="141" t="s">
        <v>311</v>
      </c>
      <c r="AT620" s="141" t="s">
        <v>212</v>
      </c>
      <c r="AU620" s="141" t="s">
        <v>81</v>
      </c>
      <c r="AY620" s="16" t="s">
        <v>210</v>
      </c>
      <c r="BE620" s="142">
        <f>IF(N620="základní",J620,0)</f>
        <v>0</v>
      </c>
      <c r="BF620" s="142">
        <f>IF(N620="snížená",J620,0)</f>
        <v>0</v>
      </c>
      <c r="BG620" s="142">
        <f>IF(N620="zákl. přenesená",J620,0)</f>
        <v>0</v>
      </c>
      <c r="BH620" s="142">
        <f>IF(N620="sníž. přenesená",J620,0)</f>
        <v>0</v>
      </c>
      <c r="BI620" s="142">
        <f>IF(N620="nulová",J620,0)</f>
        <v>0</v>
      </c>
      <c r="BJ620" s="16" t="s">
        <v>79</v>
      </c>
      <c r="BK620" s="142">
        <f>ROUND(I620*H620,2)</f>
        <v>0</v>
      </c>
      <c r="BL620" s="16" t="s">
        <v>311</v>
      </c>
      <c r="BM620" s="141" t="s">
        <v>2393</v>
      </c>
    </row>
    <row r="621" spans="2:47" s="1" customFormat="1" ht="10.2">
      <c r="B621" s="31"/>
      <c r="D621" s="143" t="s">
        <v>219</v>
      </c>
      <c r="F621" s="144" t="s">
        <v>980</v>
      </c>
      <c r="I621" s="145"/>
      <c r="L621" s="31"/>
      <c r="M621" s="146"/>
      <c r="T621" s="52"/>
      <c r="AT621" s="16" t="s">
        <v>219</v>
      </c>
      <c r="AU621" s="16" t="s">
        <v>81</v>
      </c>
    </row>
    <row r="622" spans="2:65" s="1" customFormat="1" ht="16.5" customHeight="1">
      <c r="B622" s="31"/>
      <c r="C622" s="130" t="s">
        <v>1061</v>
      </c>
      <c r="D622" s="130" t="s">
        <v>212</v>
      </c>
      <c r="E622" s="131" t="s">
        <v>983</v>
      </c>
      <c r="F622" s="132" t="s">
        <v>984</v>
      </c>
      <c r="G622" s="133" t="s">
        <v>269</v>
      </c>
      <c r="H622" s="134">
        <v>14.6</v>
      </c>
      <c r="I622" s="135"/>
      <c r="J622" s="136">
        <f>ROUND(I622*H622,2)</f>
        <v>0</v>
      </c>
      <c r="K622" s="132" t="s">
        <v>19</v>
      </c>
      <c r="L622" s="31"/>
      <c r="M622" s="137" t="s">
        <v>19</v>
      </c>
      <c r="N622" s="138" t="s">
        <v>43</v>
      </c>
      <c r="P622" s="139">
        <f>O622*H622</f>
        <v>0</v>
      </c>
      <c r="Q622" s="139">
        <v>0</v>
      </c>
      <c r="R622" s="139">
        <f>Q622*H622</f>
        <v>0</v>
      </c>
      <c r="S622" s="139">
        <v>0</v>
      </c>
      <c r="T622" s="140">
        <f>S622*H622</f>
        <v>0</v>
      </c>
      <c r="AR622" s="141" t="s">
        <v>311</v>
      </c>
      <c r="AT622" s="141" t="s">
        <v>212</v>
      </c>
      <c r="AU622" s="141" t="s">
        <v>81</v>
      </c>
      <c r="AY622" s="16" t="s">
        <v>210</v>
      </c>
      <c r="BE622" s="142">
        <f>IF(N622="základní",J622,0)</f>
        <v>0</v>
      </c>
      <c r="BF622" s="142">
        <f>IF(N622="snížená",J622,0)</f>
        <v>0</v>
      </c>
      <c r="BG622" s="142">
        <f>IF(N622="zákl. přenesená",J622,0)</f>
        <v>0</v>
      </c>
      <c r="BH622" s="142">
        <f>IF(N622="sníž. přenesená",J622,0)</f>
        <v>0</v>
      </c>
      <c r="BI622" s="142">
        <f>IF(N622="nulová",J622,0)</f>
        <v>0</v>
      </c>
      <c r="BJ622" s="16" t="s">
        <v>79</v>
      </c>
      <c r="BK622" s="142">
        <f>ROUND(I622*H622,2)</f>
        <v>0</v>
      </c>
      <c r="BL622" s="16" t="s">
        <v>311</v>
      </c>
      <c r="BM622" s="141" t="s">
        <v>2394</v>
      </c>
    </row>
    <row r="623" spans="2:47" s="1" customFormat="1" ht="10.2">
      <c r="B623" s="31"/>
      <c r="D623" s="143" t="s">
        <v>219</v>
      </c>
      <c r="F623" s="144" t="s">
        <v>984</v>
      </c>
      <c r="I623" s="145"/>
      <c r="L623" s="31"/>
      <c r="M623" s="146"/>
      <c r="T623" s="52"/>
      <c r="AT623" s="16" t="s">
        <v>219</v>
      </c>
      <c r="AU623" s="16" t="s">
        <v>81</v>
      </c>
    </row>
    <row r="624" spans="2:65" s="1" customFormat="1" ht="16.5" customHeight="1">
      <c r="B624" s="31"/>
      <c r="C624" s="130" t="s">
        <v>1067</v>
      </c>
      <c r="D624" s="130" t="s">
        <v>212</v>
      </c>
      <c r="E624" s="131" t="s">
        <v>987</v>
      </c>
      <c r="F624" s="132" t="s">
        <v>988</v>
      </c>
      <c r="G624" s="133" t="s">
        <v>269</v>
      </c>
      <c r="H624" s="134">
        <v>2.7</v>
      </c>
      <c r="I624" s="135"/>
      <c r="J624" s="136">
        <f>ROUND(I624*H624,2)</f>
        <v>0</v>
      </c>
      <c r="K624" s="132" t="s">
        <v>19</v>
      </c>
      <c r="L624" s="31"/>
      <c r="M624" s="137" t="s">
        <v>19</v>
      </c>
      <c r="N624" s="138" t="s">
        <v>43</v>
      </c>
      <c r="P624" s="139">
        <f>O624*H624</f>
        <v>0</v>
      </c>
      <c r="Q624" s="139">
        <v>0</v>
      </c>
      <c r="R624" s="139">
        <f>Q624*H624</f>
        <v>0</v>
      </c>
      <c r="S624" s="139">
        <v>0</v>
      </c>
      <c r="T624" s="140">
        <f>S624*H624</f>
        <v>0</v>
      </c>
      <c r="AR624" s="141" t="s">
        <v>311</v>
      </c>
      <c r="AT624" s="141" t="s">
        <v>212</v>
      </c>
      <c r="AU624" s="141" t="s">
        <v>81</v>
      </c>
      <c r="AY624" s="16" t="s">
        <v>210</v>
      </c>
      <c r="BE624" s="142">
        <f>IF(N624="základní",J624,0)</f>
        <v>0</v>
      </c>
      <c r="BF624" s="142">
        <f>IF(N624="snížená",J624,0)</f>
        <v>0</v>
      </c>
      <c r="BG624" s="142">
        <f>IF(N624="zákl. přenesená",J624,0)</f>
        <v>0</v>
      </c>
      <c r="BH624" s="142">
        <f>IF(N624="sníž. přenesená",J624,0)</f>
        <v>0</v>
      </c>
      <c r="BI624" s="142">
        <f>IF(N624="nulová",J624,0)</f>
        <v>0</v>
      </c>
      <c r="BJ624" s="16" t="s">
        <v>79</v>
      </c>
      <c r="BK624" s="142">
        <f>ROUND(I624*H624,2)</f>
        <v>0</v>
      </c>
      <c r="BL624" s="16" t="s">
        <v>311</v>
      </c>
      <c r="BM624" s="141" t="s">
        <v>2395</v>
      </c>
    </row>
    <row r="625" spans="2:47" s="1" customFormat="1" ht="10.2">
      <c r="B625" s="31"/>
      <c r="D625" s="143" t="s">
        <v>219</v>
      </c>
      <c r="F625" s="144" t="s">
        <v>988</v>
      </c>
      <c r="I625" s="145"/>
      <c r="L625" s="31"/>
      <c r="M625" s="146"/>
      <c r="T625" s="52"/>
      <c r="AT625" s="16" t="s">
        <v>219</v>
      </c>
      <c r="AU625" s="16" t="s">
        <v>81</v>
      </c>
    </row>
    <row r="626" spans="2:65" s="1" customFormat="1" ht="16.5" customHeight="1">
      <c r="B626" s="31"/>
      <c r="C626" s="130" t="s">
        <v>1071</v>
      </c>
      <c r="D626" s="130" t="s">
        <v>212</v>
      </c>
      <c r="E626" s="131" t="s">
        <v>991</v>
      </c>
      <c r="F626" s="132" t="s">
        <v>992</v>
      </c>
      <c r="G626" s="133" t="s">
        <v>269</v>
      </c>
      <c r="H626" s="134">
        <v>15.2</v>
      </c>
      <c r="I626" s="135"/>
      <c r="J626" s="136">
        <f>ROUND(I626*H626,2)</f>
        <v>0</v>
      </c>
      <c r="K626" s="132" t="s">
        <v>19</v>
      </c>
      <c r="L626" s="31"/>
      <c r="M626" s="137" t="s">
        <v>19</v>
      </c>
      <c r="N626" s="138" t="s">
        <v>43</v>
      </c>
      <c r="P626" s="139">
        <f>O626*H626</f>
        <v>0</v>
      </c>
      <c r="Q626" s="139">
        <v>0</v>
      </c>
      <c r="R626" s="139">
        <f>Q626*H626</f>
        <v>0</v>
      </c>
      <c r="S626" s="139">
        <v>0</v>
      </c>
      <c r="T626" s="140">
        <f>S626*H626</f>
        <v>0</v>
      </c>
      <c r="AR626" s="141" t="s">
        <v>311</v>
      </c>
      <c r="AT626" s="141" t="s">
        <v>212</v>
      </c>
      <c r="AU626" s="141" t="s">
        <v>81</v>
      </c>
      <c r="AY626" s="16" t="s">
        <v>210</v>
      </c>
      <c r="BE626" s="142">
        <f>IF(N626="základní",J626,0)</f>
        <v>0</v>
      </c>
      <c r="BF626" s="142">
        <f>IF(N626="snížená",J626,0)</f>
        <v>0</v>
      </c>
      <c r="BG626" s="142">
        <f>IF(N626="zákl. přenesená",J626,0)</f>
        <v>0</v>
      </c>
      <c r="BH626" s="142">
        <f>IF(N626="sníž. přenesená",J626,0)</f>
        <v>0</v>
      </c>
      <c r="BI626" s="142">
        <f>IF(N626="nulová",J626,0)</f>
        <v>0</v>
      </c>
      <c r="BJ626" s="16" t="s">
        <v>79</v>
      </c>
      <c r="BK626" s="142">
        <f>ROUND(I626*H626,2)</f>
        <v>0</v>
      </c>
      <c r="BL626" s="16" t="s">
        <v>311</v>
      </c>
      <c r="BM626" s="141" t="s">
        <v>2396</v>
      </c>
    </row>
    <row r="627" spans="2:47" s="1" customFormat="1" ht="10.2">
      <c r="B627" s="31"/>
      <c r="D627" s="143" t="s">
        <v>219</v>
      </c>
      <c r="F627" s="144" t="s">
        <v>992</v>
      </c>
      <c r="I627" s="145"/>
      <c r="L627" s="31"/>
      <c r="M627" s="146"/>
      <c r="T627" s="52"/>
      <c r="AT627" s="16" t="s">
        <v>219</v>
      </c>
      <c r="AU627" s="16" t="s">
        <v>81</v>
      </c>
    </row>
    <row r="628" spans="2:65" s="1" customFormat="1" ht="16.5" customHeight="1">
      <c r="B628" s="31"/>
      <c r="C628" s="130" t="s">
        <v>1075</v>
      </c>
      <c r="D628" s="130" t="s">
        <v>212</v>
      </c>
      <c r="E628" s="131" t="s">
        <v>995</v>
      </c>
      <c r="F628" s="132" t="s">
        <v>996</v>
      </c>
      <c r="G628" s="133" t="s">
        <v>269</v>
      </c>
      <c r="H628" s="134">
        <v>10.7</v>
      </c>
      <c r="I628" s="135"/>
      <c r="J628" s="136">
        <f>ROUND(I628*H628,2)</f>
        <v>0</v>
      </c>
      <c r="K628" s="132" t="s">
        <v>19</v>
      </c>
      <c r="L628" s="31"/>
      <c r="M628" s="137" t="s">
        <v>19</v>
      </c>
      <c r="N628" s="138" t="s">
        <v>43</v>
      </c>
      <c r="P628" s="139">
        <f>O628*H628</f>
        <v>0</v>
      </c>
      <c r="Q628" s="139">
        <v>0</v>
      </c>
      <c r="R628" s="139">
        <f>Q628*H628</f>
        <v>0</v>
      </c>
      <c r="S628" s="139">
        <v>0</v>
      </c>
      <c r="T628" s="140">
        <f>S628*H628</f>
        <v>0</v>
      </c>
      <c r="AR628" s="141" t="s">
        <v>311</v>
      </c>
      <c r="AT628" s="141" t="s">
        <v>212</v>
      </c>
      <c r="AU628" s="141" t="s">
        <v>81</v>
      </c>
      <c r="AY628" s="16" t="s">
        <v>210</v>
      </c>
      <c r="BE628" s="142">
        <f>IF(N628="základní",J628,0)</f>
        <v>0</v>
      </c>
      <c r="BF628" s="142">
        <f>IF(N628="snížená",J628,0)</f>
        <v>0</v>
      </c>
      <c r="BG628" s="142">
        <f>IF(N628="zákl. přenesená",J628,0)</f>
        <v>0</v>
      </c>
      <c r="BH628" s="142">
        <f>IF(N628="sníž. přenesená",J628,0)</f>
        <v>0</v>
      </c>
      <c r="BI628" s="142">
        <f>IF(N628="nulová",J628,0)</f>
        <v>0</v>
      </c>
      <c r="BJ628" s="16" t="s">
        <v>79</v>
      </c>
      <c r="BK628" s="142">
        <f>ROUND(I628*H628,2)</f>
        <v>0</v>
      </c>
      <c r="BL628" s="16" t="s">
        <v>311</v>
      </c>
      <c r="BM628" s="141" t="s">
        <v>2397</v>
      </c>
    </row>
    <row r="629" spans="2:47" s="1" customFormat="1" ht="10.2">
      <c r="B629" s="31"/>
      <c r="D629" s="143" t="s">
        <v>219</v>
      </c>
      <c r="F629" s="144" t="s">
        <v>996</v>
      </c>
      <c r="I629" s="145"/>
      <c r="L629" s="31"/>
      <c r="M629" s="146"/>
      <c r="T629" s="52"/>
      <c r="AT629" s="16" t="s">
        <v>219</v>
      </c>
      <c r="AU629" s="16" t="s">
        <v>81</v>
      </c>
    </row>
    <row r="630" spans="2:65" s="1" customFormat="1" ht="24.15" customHeight="1">
      <c r="B630" s="31"/>
      <c r="C630" s="130" t="s">
        <v>1081</v>
      </c>
      <c r="D630" s="130" t="s">
        <v>212</v>
      </c>
      <c r="E630" s="131" t="s">
        <v>999</v>
      </c>
      <c r="F630" s="132" t="s">
        <v>1000</v>
      </c>
      <c r="G630" s="133" t="s">
        <v>269</v>
      </c>
      <c r="H630" s="134">
        <v>4.5</v>
      </c>
      <c r="I630" s="135"/>
      <c r="J630" s="136">
        <f>ROUND(I630*H630,2)</f>
        <v>0</v>
      </c>
      <c r="K630" s="132" t="s">
        <v>216</v>
      </c>
      <c r="L630" s="31"/>
      <c r="M630" s="137" t="s">
        <v>19</v>
      </c>
      <c r="N630" s="138" t="s">
        <v>43</v>
      </c>
      <c r="P630" s="139">
        <f>O630*H630</f>
        <v>0</v>
      </c>
      <c r="Q630" s="139">
        <v>0.0021</v>
      </c>
      <c r="R630" s="139">
        <f>Q630*H630</f>
        <v>0.00945</v>
      </c>
      <c r="S630" s="139">
        <v>0</v>
      </c>
      <c r="T630" s="140">
        <f>S630*H630</f>
        <v>0</v>
      </c>
      <c r="AR630" s="141" t="s">
        <v>311</v>
      </c>
      <c r="AT630" s="141" t="s">
        <v>212</v>
      </c>
      <c r="AU630" s="141" t="s">
        <v>81</v>
      </c>
      <c r="AY630" s="16" t="s">
        <v>210</v>
      </c>
      <c r="BE630" s="142">
        <f>IF(N630="základní",J630,0)</f>
        <v>0</v>
      </c>
      <c r="BF630" s="142">
        <f>IF(N630="snížená",J630,0)</f>
        <v>0</v>
      </c>
      <c r="BG630" s="142">
        <f>IF(N630="zákl. přenesená",J630,0)</f>
        <v>0</v>
      </c>
      <c r="BH630" s="142">
        <f>IF(N630="sníž. přenesená",J630,0)</f>
        <v>0</v>
      </c>
      <c r="BI630" s="142">
        <f>IF(N630="nulová",J630,0)</f>
        <v>0</v>
      </c>
      <c r="BJ630" s="16" t="s">
        <v>79</v>
      </c>
      <c r="BK630" s="142">
        <f>ROUND(I630*H630,2)</f>
        <v>0</v>
      </c>
      <c r="BL630" s="16" t="s">
        <v>311</v>
      </c>
      <c r="BM630" s="141" t="s">
        <v>2398</v>
      </c>
    </row>
    <row r="631" spans="2:47" s="1" customFormat="1" ht="19.2">
      <c r="B631" s="31"/>
      <c r="D631" s="143" t="s">
        <v>219</v>
      </c>
      <c r="F631" s="144" t="s">
        <v>1002</v>
      </c>
      <c r="I631" s="145"/>
      <c r="L631" s="31"/>
      <c r="M631" s="146"/>
      <c r="T631" s="52"/>
      <c r="AT631" s="16" t="s">
        <v>219</v>
      </c>
      <c r="AU631" s="16" t="s">
        <v>81</v>
      </c>
    </row>
    <row r="632" spans="2:47" s="1" customFormat="1" ht="10.2">
      <c r="B632" s="31"/>
      <c r="D632" s="147" t="s">
        <v>221</v>
      </c>
      <c r="F632" s="148" t="s">
        <v>1003</v>
      </c>
      <c r="I632" s="145"/>
      <c r="L632" s="31"/>
      <c r="M632" s="146"/>
      <c r="T632" s="52"/>
      <c r="AT632" s="16" t="s">
        <v>221</v>
      </c>
      <c r="AU632" s="16" t="s">
        <v>81</v>
      </c>
    </row>
    <row r="633" spans="2:47" s="1" customFormat="1" ht="19.2">
      <c r="B633" s="31"/>
      <c r="D633" s="143" t="s">
        <v>315</v>
      </c>
      <c r="F633" s="166" t="s">
        <v>1004</v>
      </c>
      <c r="I633" s="145"/>
      <c r="L633" s="31"/>
      <c r="M633" s="146"/>
      <c r="T633" s="52"/>
      <c r="AT633" s="16" t="s">
        <v>315</v>
      </c>
      <c r="AU633" s="16" t="s">
        <v>81</v>
      </c>
    </row>
    <row r="634" spans="2:65" s="1" customFormat="1" ht="24.15" customHeight="1">
      <c r="B634" s="31"/>
      <c r="C634" s="130" t="s">
        <v>1085</v>
      </c>
      <c r="D634" s="130" t="s">
        <v>212</v>
      </c>
      <c r="E634" s="131" t="s">
        <v>1006</v>
      </c>
      <c r="F634" s="132" t="s">
        <v>1007</v>
      </c>
      <c r="G634" s="133" t="s">
        <v>332</v>
      </c>
      <c r="H634" s="134">
        <v>0.06</v>
      </c>
      <c r="I634" s="135"/>
      <c r="J634" s="136">
        <f>ROUND(I634*H634,2)</f>
        <v>0</v>
      </c>
      <c r="K634" s="132" t="s">
        <v>216</v>
      </c>
      <c r="L634" s="31"/>
      <c r="M634" s="137" t="s">
        <v>19</v>
      </c>
      <c r="N634" s="138" t="s">
        <v>43</v>
      </c>
      <c r="P634" s="139">
        <f>O634*H634</f>
        <v>0</v>
      </c>
      <c r="Q634" s="139">
        <v>0</v>
      </c>
      <c r="R634" s="139">
        <f>Q634*H634</f>
        <v>0</v>
      </c>
      <c r="S634" s="139">
        <v>0</v>
      </c>
      <c r="T634" s="140">
        <f>S634*H634</f>
        <v>0</v>
      </c>
      <c r="AR634" s="141" t="s">
        <v>311</v>
      </c>
      <c r="AT634" s="141" t="s">
        <v>212</v>
      </c>
      <c r="AU634" s="141" t="s">
        <v>81</v>
      </c>
      <c r="AY634" s="16" t="s">
        <v>210</v>
      </c>
      <c r="BE634" s="142">
        <f>IF(N634="základní",J634,0)</f>
        <v>0</v>
      </c>
      <c r="BF634" s="142">
        <f>IF(N634="snížená",J634,0)</f>
        <v>0</v>
      </c>
      <c r="BG634" s="142">
        <f>IF(N634="zákl. přenesená",J634,0)</f>
        <v>0</v>
      </c>
      <c r="BH634" s="142">
        <f>IF(N634="sníž. přenesená",J634,0)</f>
        <v>0</v>
      </c>
      <c r="BI634" s="142">
        <f>IF(N634="nulová",J634,0)</f>
        <v>0</v>
      </c>
      <c r="BJ634" s="16" t="s">
        <v>79</v>
      </c>
      <c r="BK634" s="142">
        <f>ROUND(I634*H634,2)</f>
        <v>0</v>
      </c>
      <c r="BL634" s="16" t="s">
        <v>311</v>
      </c>
      <c r="BM634" s="141" t="s">
        <v>2399</v>
      </c>
    </row>
    <row r="635" spans="2:47" s="1" customFormat="1" ht="28.8">
      <c r="B635" s="31"/>
      <c r="D635" s="143" t="s">
        <v>219</v>
      </c>
      <c r="F635" s="144" t="s">
        <v>1009</v>
      </c>
      <c r="I635" s="145"/>
      <c r="L635" s="31"/>
      <c r="M635" s="146"/>
      <c r="T635" s="52"/>
      <c r="AT635" s="16" t="s">
        <v>219</v>
      </c>
      <c r="AU635" s="16" t="s">
        <v>81</v>
      </c>
    </row>
    <row r="636" spans="2:47" s="1" customFormat="1" ht="10.2">
      <c r="B636" s="31"/>
      <c r="D636" s="147" t="s">
        <v>221</v>
      </c>
      <c r="F636" s="148" t="s">
        <v>1010</v>
      </c>
      <c r="I636" s="145"/>
      <c r="L636" s="31"/>
      <c r="M636" s="146"/>
      <c r="T636" s="52"/>
      <c r="AT636" s="16" t="s">
        <v>221</v>
      </c>
      <c r="AU636" s="16" t="s">
        <v>81</v>
      </c>
    </row>
    <row r="637" spans="2:63" s="11" customFormat="1" ht="22.8" customHeight="1">
      <c r="B637" s="118"/>
      <c r="D637" s="119" t="s">
        <v>71</v>
      </c>
      <c r="E637" s="128" t="s">
        <v>1011</v>
      </c>
      <c r="F637" s="128" t="s">
        <v>1012</v>
      </c>
      <c r="I637" s="121"/>
      <c r="J637" s="129">
        <f>BK637</f>
        <v>0</v>
      </c>
      <c r="L637" s="118"/>
      <c r="M637" s="123"/>
      <c r="P637" s="124">
        <f>SUM(P638:P643)</f>
        <v>0</v>
      </c>
      <c r="R637" s="124">
        <f>SUM(R638:R643)</f>
        <v>0.02816</v>
      </c>
      <c r="T637" s="125">
        <f>SUM(T638:T643)</f>
        <v>0</v>
      </c>
      <c r="AR637" s="119" t="s">
        <v>81</v>
      </c>
      <c r="AT637" s="126" t="s">
        <v>71</v>
      </c>
      <c r="AU637" s="126" t="s">
        <v>79</v>
      </c>
      <c r="AY637" s="119" t="s">
        <v>210</v>
      </c>
      <c r="BK637" s="127">
        <f>SUM(BK638:BK643)</f>
        <v>0</v>
      </c>
    </row>
    <row r="638" spans="2:65" s="1" customFormat="1" ht="37.8" customHeight="1">
      <c r="B638" s="31"/>
      <c r="C638" s="130" t="s">
        <v>1091</v>
      </c>
      <c r="D638" s="130" t="s">
        <v>212</v>
      </c>
      <c r="E638" s="131" t="s">
        <v>1014</v>
      </c>
      <c r="F638" s="132" t="s">
        <v>1015</v>
      </c>
      <c r="G638" s="133" t="s">
        <v>229</v>
      </c>
      <c r="H638" s="134">
        <v>102.4</v>
      </c>
      <c r="I638" s="135"/>
      <c r="J638" s="136">
        <f>ROUND(I638*H638,2)</f>
        <v>0</v>
      </c>
      <c r="K638" s="132" t="s">
        <v>216</v>
      </c>
      <c r="L638" s="31"/>
      <c r="M638" s="137" t="s">
        <v>19</v>
      </c>
      <c r="N638" s="138" t="s">
        <v>43</v>
      </c>
      <c r="P638" s="139">
        <f>O638*H638</f>
        <v>0</v>
      </c>
      <c r="Q638" s="139">
        <v>0</v>
      </c>
      <c r="R638" s="139">
        <f>Q638*H638</f>
        <v>0</v>
      </c>
      <c r="S638" s="139">
        <v>0</v>
      </c>
      <c r="T638" s="140">
        <f>S638*H638</f>
        <v>0</v>
      </c>
      <c r="AR638" s="141" t="s">
        <v>311</v>
      </c>
      <c r="AT638" s="141" t="s">
        <v>212</v>
      </c>
      <c r="AU638" s="141" t="s">
        <v>81</v>
      </c>
      <c r="AY638" s="16" t="s">
        <v>210</v>
      </c>
      <c r="BE638" s="142">
        <f>IF(N638="základní",J638,0)</f>
        <v>0</v>
      </c>
      <c r="BF638" s="142">
        <f>IF(N638="snížená",J638,0)</f>
        <v>0</v>
      </c>
      <c r="BG638" s="142">
        <f>IF(N638="zákl. přenesená",J638,0)</f>
        <v>0</v>
      </c>
      <c r="BH638" s="142">
        <f>IF(N638="sníž. přenesená",J638,0)</f>
        <v>0</v>
      </c>
      <c r="BI638" s="142">
        <f>IF(N638="nulová",J638,0)</f>
        <v>0</v>
      </c>
      <c r="BJ638" s="16" t="s">
        <v>79</v>
      </c>
      <c r="BK638" s="142">
        <f>ROUND(I638*H638,2)</f>
        <v>0</v>
      </c>
      <c r="BL638" s="16" t="s">
        <v>311</v>
      </c>
      <c r="BM638" s="141" t="s">
        <v>2400</v>
      </c>
    </row>
    <row r="639" spans="2:47" s="1" customFormat="1" ht="19.2">
      <c r="B639" s="31"/>
      <c r="D639" s="143" t="s">
        <v>219</v>
      </c>
      <c r="F639" s="144" t="s">
        <v>1017</v>
      </c>
      <c r="I639" s="145"/>
      <c r="L639" s="31"/>
      <c r="M639" s="146"/>
      <c r="T639" s="52"/>
      <c r="AT639" s="16" t="s">
        <v>219</v>
      </c>
      <c r="AU639" s="16" t="s">
        <v>81</v>
      </c>
    </row>
    <row r="640" spans="2:47" s="1" customFormat="1" ht="10.2">
      <c r="B640" s="31"/>
      <c r="D640" s="147" t="s">
        <v>221</v>
      </c>
      <c r="F640" s="148" t="s">
        <v>1018</v>
      </c>
      <c r="I640" s="145"/>
      <c r="L640" s="31"/>
      <c r="M640" s="146"/>
      <c r="T640" s="52"/>
      <c r="AT640" s="16" t="s">
        <v>221</v>
      </c>
      <c r="AU640" s="16" t="s">
        <v>81</v>
      </c>
    </row>
    <row r="641" spans="2:65" s="1" customFormat="1" ht="37.8" customHeight="1">
      <c r="B641" s="31"/>
      <c r="C641" s="156" t="s">
        <v>1095</v>
      </c>
      <c r="D641" s="156" t="s">
        <v>240</v>
      </c>
      <c r="E641" s="157" t="s">
        <v>1020</v>
      </c>
      <c r="F641" s="158" t="s">
        <v>1021</v>
      </c>
      <c r="G641" s="159" t="s">
        <v>229</v>
      </c>
      <c r="H641" s="160">
        <v>112.64</v>
      </c>
      <c r="I641" s="161"/>
      <c r="J641" s="162">
        <f>ROUND(I641*H641,2)</f>
        <v>0</v>
      </c>
      <c r="K641" s="158" t="s">
        <v>216</v>
      </c>
      <c r="L641" s="163"/>
      <c r="M641" s="164" t="s">
        <v>19</v>
      </c>
      <c r="N641" s="165" t="s">
        <v>43</v>
      </c>
      <c r="P641" s="139">
        <f>O641*H641</f>
        <v>0</v>
      </c>
      <c r="Q641" s="139">
        <v>0.00025</v>
      </c>
      <c r="R641" s="139">
        <f>Q641*H641</f>
        <v>0.02816</v>
      </c>
      <c r="S641" s="139">
        <v>0</v>
      </c>
      <c r="T641" s="140">
        <f>S641*H641</f>
        <v>0</v>
      </c>
      <c r="AR641" s="141" t="s">
        <v>405</v>
      </c>
      <c r="AT641" s="141" t="s">
        <v>240</v>
      </c>
      <c r="AU641" s="141" t="s">
        <v>81</v>
      </c>
      <c r="AY641" s="16" t="s">
        <v>210</v>
      </c>
      <c r="BE641" s="142">
        <f>IF(N641="základní",J641,0)</f>
        <v>0</v>
      </c>
      <c r="BF641" s="142">
        <f>IF(N641="snížená",J641,0)</f>
        <v>0</v>
      </c>
      <c r="BG641" s="142">
        <f>IF(N641="zákl. přenesená",J641,0)</f>
        <v>0</v>
      </c>
      <c r="BH641" s="142">
        <f>IF(N641="sníž. přenesená",J641,0)</f>
        <v>0</v>
      </c>
      <c r="BI641" s="142">
        <f>IF(N641="nulová",J641,0)</f>
        <v>0</v>
      </c>
      <c r="BJ641" s="16" t="s">
        <v>79</v>
      </c>
      <c r="BK641" s="142">
        <f>ROUND(I641*H641,2)</f>
        <v>0</v>
      </c>
      <c r="BL641" s="16" t="s">
        <v>311</v>
      </c>
      <c r="BM641" s="141" t="s">
        <v>2401</v>
      </c>
    </row>
    <row r="642" spans="2:47" s="1" customFormat="1" ht="28.8">
      <c r="B642" s="31"/>
      <c r="D642" s="143" t="s">
        <v>219</v>
      </c>
      <c r="F642" s="144" t="s">
        <v>1021</v>
      </c>
      <c r="I642" s="145"/>
      <c r="L642" s="31"/>
      <c r="M642" s="146"/>
      <c r="T642" s="52"/>
      <c r="AT642" s="16" t="s">
        <v>219</v>
      </c>
      <c r="AU642" s="16" t="s">
        <v>81</v>
      </c>
    </row>
    <row r="643" spans="2:51" s="12" customFormat="1" ht="10.2">
      <c r="B643" s="149"/>
      <c r="D643" s="143" t="s">
        <v>223</v>
      </c>
      <c r="F643" s="151" t="s">
        <v>2402</v>
      </c>
      <c r="H643" s="152">
        <v>112.64</v>
      </c>
      <c r="I643" s="153"/>
      <c r="L643" s="149"/>
      <c r="M643" s="154"/>
      <c r="T643" s="155"/>
      <c r="AT643" s="150" t="s">
        <v>223</v>
      </c>
      <c r="AU643" s="150" t="s">
        <v>81</v>
      </c>
      <c r="AV643" s="12" t="s">
        <v>81</v>
      </c>
      <c r="AW643" s="12" t="s">
        <v>4</v>
      </c>
      <c r="AX643" s="12" t="s">
        <v>79</v>
      </c>
      <c r="AY643" s="150" t="s">
        <v>210</v>
      </c>
    </row>
    <row r="644" spans="2:63" s="11" customFormat="1" ht="22.8" customHeight="1">
      <c r="B644" s="118"/>
      <c r="D644" s="119" t="s">
        <v>71</v>
      </c>
      <c r="E644" s="128" t="s">
        <v>1024</v>
      </c>
      <c r="F644" s="128" t="s">
        <v>1025</v>
      </c>
      <c r="I644" s="121"/>
      <c r="J644" s="129">
        <f>BK644</f>
        <v>0</v>
      </c>
      <c r="L644" s="118"/>
      <c r="M644" s="123"/>
      <c r="P644" s="124">
        <f>SUM(P645:P718)</f>
        <v>0</v>
      </c>
      <c r="R644" s="124">
        <f>SUM(R645:R718)</f>
        <v>0.093765</v>
      </c>
      <c r="T644" s="125">
        <f>SUM(T645:T718)</f>
        <v>1.73206878</v>
      </c>
      <c r="AR644" s="119" t="s">
        <v>81</v>
      </c>
      <c r="AT644" s="126" t="s">
        <v>71</v>
      </c>
      <c r="AU644" s="126" t="s">
        <v>79</v>
      </c>
      <c r="AY644" s="119" t="s">
        <v>210</v>
      </c>
      <c r="BK644" s="127">
        <f>SUM(BK645:BK718)</f>
        <v>0</v>
      </c>
    </row>
    <row r="645" spans="2:65" s="1" customFormat="1" ht="24.15" customHeight="1">
      <c r="B645" s="31"/>
      <c r="C645" s="130" t="s">
        <v>1102</v>
      </c>
      <c r="D645" s="130" t="s">
        <v>212</v>
      </c>
      <c r="E645" s="131" t="s">
        <v>1034</v>
      </c>
      <c r="F645" s="132" t="s">
        <v>1035</v>
      </c>
      <c r="G645" s="133" t="s">
        <v>229</v>
      </c>
      <c r="H645" s="134">
        <v>43.706</v>
      </c>
      <c r="I645" s="135"/>
      <c r="J645" s="136">
        <f>ROUND(I645*H645,2)</f>
        <v>0</v>
      </c>
      <c r="K645" s="132" t="s">
        <v>216</v>
      </c>
      <c r="L645" s="31"/>
      <c r="M645" s="137" t="s">
        <v>19</v>
      </c>
      <c r="N645" s="138" t="s">
        <v>43</v>
      </c>
      <c r="P645" s="139">
        <f>O645*H645</f>
        <v>0</v>
      </c>
      <c r="Q645" s="139">
        <v>0</v>
      </c>
      <c r="R645" s="139">
        <f>Q645*H645</f>
        <v>0</v>
      </c>
      <c r="S645" s="139">
        <v>0.02465</v>
      </c>
      <c r="T645" s="140">
        <f>S645*H645</f>
        <v>1.0773529</v>
      </c>
      <c r="AR645" s="141" t="s">
        <v>311</v>
      </c>
      <c r="AT645" s="141" t="s">
        <v>212</v>
      </c>
      <c r="AU645" s="141" t="s">
        <v>81</v>
      </c>
      <c r="AY645" s="16" t="s">
        <v>210</v>
      </c>
      <c r="BE645" s="142">
        <f>IF(N645="základní",J645,0)</f>
        <v>0</v>
      </c>
      <c r="BF645" s="142">
        <f>IF(N645="snížená",J645,0)</f>
        <v>0</v>
      </c>
      <c r="BG645" s="142">
        <f>IF(N645="zákl. přenesená",J645,0)</f>
        <v>0</v>
      </c>
      <c r="BH645" s="142">
        <f>IF(N645="sníž. přenesená",J645,0)</f>
        <v>0</v>
      </c>
      <c r="BI645" s="142">
        <f>IF(N645="nulová",J645,0)</f>
        <v>0</v>
      </c>
      <c r="BJ645" s="16" t="s">
        <v>79</v>
      </c>
      <c r="BK645" s="142">
        <f>ROUND(I645*H645,2)</f>
        <v>0</v>
      </c>
      <c r="BL645" s="16" t="s">
        <v>311</v>
      </c>
      <c r="BM645" s="141" t="s">
        <v>2403</v>
      </c>
    </row>
    <row r="646" spans="2:47" s="1" customFormat="1" ht="10.2">
      <c r="B646" s="31"/>
      <c r="D646" s="143" t="s">
        <v>219</v>
      </c>
      <c r="F646" s="144" t="s">
        <v>1037</v>
      </c>
      <c r="I646" s="145"/>
      <c r="L646" s="31"/>
      <c r="M646" s="146"/>
      <c r="T646" s="52"/>
      <c r="AT646" s="16" t="s">
        <v>219</v>
      </c>
      <c r="AU646" s="16" t="s">
        <v>81</v>
      </c>
    </row>
    <row r="647" spans="2:47" s="1" customFormat="1" ht="10.2">
      <c r="B647" s="31"/>
      <c r="D647" s="147" t="s">
        <v>221</v>
      </c>
      <c r="F647" s="148" t="s">
        <v>1038</v>
      </c>
      <c r="I647" s="145"/>
      <c r="L647" s="31"/>
      <c r="M647" s="146"/>
      <c r="T647" s="52"/>
      <c r="AT647" s="16" t="s">
        <v>221</v>
      </c>
      <c r="AU647" s="16" t="s">
        <v>81</v>
      </c>
    </row>
    <row r="648" spans="2:51" s="12" customFormat="1" ht="10.2">
      <c r="B648" s="149"/>
      <c r="D648" s="143" t="s">
        <v>223</v>
      </c>
      <c r="E648" s="150" t="s">
        <v>19</v>
      </c>
      <c r="F648" s="151" t="s">
        <v>2404</v>
      </c>
      <c r="H648" s="152">
        <v>32.42</v>
      </c>
      <c r="I648" s="153"/>
      <c r="L648" s="149"/>
      <c r="M648" s="154"/>
      <c r="T648" s="155"/>
      <c r="AT648" s="150" t="s">
        <v>223</v>
      </c>
      <c r="AU648" s="150" t="s">
        <v>81</v>
      </c>
      <c r="AV648" s="12" t="s">
        <v>81</v>
      </c>
      <c r="AW648" s="12" t="s">
        <v>33</v>
      </c>
      <c r="AX648" s="12" t="s">
        <v>72</v>
      </c>
      <c r="AY648" s="150" t="s">
        <v>210</v>
      </c>
    </row>
    <row r="649" spans="2:51" s="12" customFormat="1" ht="10.2">
      <c r="B649" s="149"/>
      <c r="D649" s="143" t="s">
        <v>223</v>
      </c>
      <c r="E649" s="150" t="s">
        <v>19</v>
      </c>
      <c r="F649" s="151" t="s">
        <v>2405</v>
      </c>
      <c r="H649" s="152">
        <v>11.286</v>
      </c>
      <c r="I649" s="153"/>
      <c r="L649" s="149"/>
      <c r="M649" s="154"/>
      <c r="T649" s="155"/>
      <c r="AT649" s="150" t="s">
        <v>223</v>
      </c>
      <c r="AU649" s="150" t="s">
        <v>81</v>
      </c>
      <c r="AV649" s="12" t="s">
        <v>81</v>
      </c>
      <c r="AW649" s="12" t="s">
        <v>33</v>
      </c>
      <c r="AX649" s="12" t="s">
        <v>72</v>
      </c>
      <c r="AY649" s="150" t="s">
        <v>210</v>
      </c>
    </row>
    <row r="650" spans="2:51" s="13" customFormat="1" ht="10.2">
      <c r="B650" s="167"/>
      <c r="D650" s="143" t="s">
        <v>223</v>
      </c>
      <c r="E650" s="168" t="s">
        <v>19</v>
      </c>
      <c r="F650" s="169" t="s">
        <v>326</v>
      </c>
      <c r="H650" s="170">
        <v>43.706</v>
      </c>
      <c r="I650" s="171"/>
      <c r="L650" s="167"/>
      <c r="M650" s="172"/>
      <c r="T650" s="173"/>
      <c r="AT650" s="168" t="s">
        <v>223</v>
      </c>
      <c r="AU650" s="168" t="s">
        <v>81</v>
      </c>
      <c r="AV650" s="13" t="s">
        <v>217</v>
      </c>
      <c r="AW650" s="13" t="s">
        <v>33</v>
      </c>
      <c r="AX650" s="13" t="s">
        <v>79</v>
      </c>
      <c r="AY650" s="168" t="s">
        <v>210</v>
      </c>
    </row>
    <row r="651" spans="2:65" s="1" customFormat="1" ht="16.5" customHeight="1">
      <c r="B651" s="31"/>
      <c r="C651" s="130" t="s">
        <v>1106</v>
      </c>
      <c r="D651" s="130" t="s">
        <v>212</v>
      </c>
      <c r="E651" s="131" t="s">
        <v>1041</v>
      </c>
      <c r="F651" s="132" t="s">
        <v>1042</v>
      </c>
      <c r="G651" s="133" t="s">
        <v>229</v>
      </c>
      <c r="H651" s="134">
        <v>43.706</v>
      </c>
      <c r="I651" s="135"/>
      <c r="J651" s="136">
        <f>ROUND(I651*H651,2)</f>
        <v>0</v>
      </c>
      <c r="K651" s="132" t="s">
        <v>216</v>
      </c>
      <c r="L651" s="31"/>
      <c r="M651" s="137" t="s">
        <v>19</v>
      </c>
      <c r="N651" s="138" t="s">
        <v>43</v>
      </c>
      <c r="P651" s="139">
        <f>O651*H651</f>
        <v>0</v>
      </c>
      <c r="Q651" s="139">
        <v>0</v>
      </c>
      <c r="R651" s="139">
        <f>Q651*H651</f>
        <v>0</v>
      </c>
      <c r="S651" s="139">
        <v>0.01098</v>
      </c>
      <c r="T651" s="140">
        <f>S651*H651</f>
        <v>0.47989188000000005</v>
      </c>
      <c r="AR651" s="141" t="s">
        <v>311</v>
      </c>
      <c r="AT651" s="141" t="s">
        <v>212</v>
      </c>
      <c r="AU651" s="141" t="s">
        <v>81</v>
      </c>
      <c r="AY651" s="16" t="s">
        <v>210</v>
      </c>
      <c r="BE651" s="142">
        <f>IF(N651="základní",J651,0)</f>
        <v>0</v>
      </c>
      <c r="BF651" s="142">
        <f>IF(N651="snížená",J651,0)</f>
        <v>0</v>
      </c>
      <c r="BG651" s="142">
        <f>IF(N651="zákl. přenesená",J651,0)</f>
        <v>0</v>
      </c>
      <c r="BH651" s="142">
        <f>IF(N651="sníž. přenesená",J651,0)</f>
        <v>0</v>
      </c>
      <c r="BI651" s="142">
        <f>IF(N651="nulová",J651,0)</f>
        <v>0</v>
      </c>
      <c r="BJ651" s="16" t="s">
        <v>79</v>
      </c>
      <c r="BK651" s="142">
        <f>ROUND(I651*H651,2)</f>
        <v>0</v>
      </c>
      <c r="BL651" s="16" t="s">
        <v>311</v>
      </c>
      <c r="BM651" s="141" t="s">
        <v>2406</v>
      </c>
    </row>
    <row r="652" spans="2:47" s="1" customFormat="1" ht="10.2">
      <c r="B652" s="31"/>
      <c r="D652" s="143" t="s">
        <v>219</v>
      </c>
      <c r="F652" s="144" t="s">
        <v>1044</v>
      </c>
      <c r="I652" s="145"/>
      <c r="L652" s="31"/>
      <c r="M652" s="146"/>
      <c r="T652" s="52"/>
      <c r="AT652" s="16" t="s">
        <v>219</v>
      </c>
      <c r="AU652" s="16" t="s">
        <v>81</v>
      </c>
    </row>
    <row r="653" spans="2:47" s="1" customFormat="1" ht="10.2">
      <c r="B653" s="31"/>
      <c r="D653" s="147" t="s">
        <v>221</v>
      </c>
      <c r="F653" s="148" t="s">
        <v>1045</v>
      </c>
      <c r="I653" s="145"/>
      <c r="L653" s="31"/>
      <c r="M653" s="146"/>
      <c r="T653" s="52"/>
      <c r="AT653" s="16" t="s">
        <v>221</v>
      </c>
      <c r="AU653" s="16" t="s">
        <v>81</v>
      </c>
    </row>
    <row r="654" spans="2:51" s="12" customFormat="1" ht="10.2">
      <c r="B654" s="149"/>
      <c r="D654" s="143" t="s">
        <v>223</v>
      </c>
      <c r="E654" s="150" t="s">
        <v>19</v>
      </c>
      <c r="F654" s="151" t="s">
        <v>2407</v>
      </c>
      <c r="H654" s="152">
        <v>43.706</v>
      </c>
      <c r="I654" s="153"/>
      <c r="L654" s="149"/>
      <c r="M654" s="154"/>
      <c r="T654" s="155"/>
      <c r="AT654" s="150" t="s">
        <v>223</v>
      </c>
      <c r="AU654" s="150" t="s">
        <v>81</v>
      </c>
      <c r="AV654" s="12" t="s">
        <v>81</v>
      </c>
      <c r="AW654" s="12" t="s">
        <v>33</v>
      </c>
      <c r="AX654" s="12" t="s">
        <v>79</v>
      </c>
      <c r="AY654" s="150" t="s">
        <v>210</v>
      </c>
    </row>
    <row r="655" spans="2:65" s="1" customFormat="1" ht="24.15" customHeight="1">
      <c r="B655" s="31"/>
      <c r="C655" s="130" t="s">
        <v>1110</v>
      </c>
      <c r="D655" s="130" t="s">
        <v>212</v>
      </c>
      <c r="E655" s="131" t="s">
        <v>2408</v>
      </c>
      <c r="F655" s="132" t="s">
        <v>2409</v>
      </c>
      <c r="G655" s="133" t="s">
        <v>229</v>
      </c>
      <c r="H655" s="134">
        <v>21.853</v>
      </c>
      <c r="I655" s="135"/>
      <c r="J655" s="136">
        <f>ROUND(I655*H655,2)</f>
        <v>0</v>
      </c>
      <c r="K655" s="132" t="s">
        <v>216</v>
      </c>
      <c r="L655" s="31"/>
      <c r="M655" s="137" t="s">
        <v>19</v>
      </c>
      <c r="N655" s="138" t="s">
        <v>43</v>
      </c>
      <c r="P655" s="139">
        <f>O655*H655</f>
        <v>0</v>
      </c>
      <c r="Q655" s="139">
        <v>0</v>
      </c>
      <c r="R655" s="139">
        <f>Q655*H655</f>
        <v>0</v>
      </c>
      <c r="S655" s="139">
        <v>0.008</v>
      </c>
      <c r="T655" s="140">
        <f>S655*H655</f>
        <v>0.174824</v>
      </c>
      <c r="AR655" s="141" t="s">
        <v>311</v>
      </c>
      <c r="AT655" s="141" t="s">
        <v>212</v>
      </c>
      <c r="AU655" s="141" t="s">
        <v>81</v>
      </c>
      <c r="AY655" s="16" t="s">
        <v>210</v>
      </c>
      <c r="BE655" s="142">
        <f>IF(N655="základní",J655,0)</f>
        <v>0</v>
      </c>
      <c r="BF655" s="142">
        <f>IF(N655="snížená",J655,0)</f>
        <v>0</v>
      </c>
      <c r="BG655" s="142">
        <f>IF(N655="zákl. přenesená",J655,0)</f>
        <v>0</v>
      </c>
      <c r="BH655" s="142">
        <f>IF(N655="sníž. přenesená",J655,0)</f>
        <v>0</v>
      </c>
      <c r="BI655" s="142">
        <f>IF(N655="nulová",J655,0)</f>
        <v>0</v>
      </c>
      <c r="BJ655" s="16" t="s">
        <v>79</v>
      </c>
      <c r="BK655" s="142">
        <f>ROUND(I655*H655,2)</f>
        <v>0</v>
      </c>
      <c r="BL655" s="16" t="s">
        <v>311</v>
      </c>
      <c r="BM655" s="141" t="s">
        <v>2410</v>
      </c>
    </row>
    <row r="656" spans="2:47" s="1" customFormat="1" ht="10.2">
      <c r="B656" s="31"/>
      <c r="D656" s="143" t="s">
        <v>219</v>
      </c>
      <c r="F656" s="144" t="s">
        <v>2411</v>
      </c>
      <c r="I656" s="145"/>
      <c r="L656" s="31"/>
      <c r="M656" s="146"/>
      <c r="T656" s="52"/>
      <c r="AT656" s="16" t="s">
        <v>219</v>
      </c>
      <c r="AU656" s="16" t="s">
        <v>81</v>
      </c>
    </row>
    <row r="657" spans="2:47" s="1" customFormat="1" ht="10.2">
      <c r="B657" s="31"/>
      <c r="D657" s="147" t="s">
        <v>221</v>
      </c>
      <c r="F657" s="148" t="s">
        <v>2412</v>
      </c>
      <c r="I657" s="145"/>
      <c r="L657" s="31"/>
      <c r="M657" s="146"/>
      <c r="T657" s="52"/>
      <c r="AT657" s="16" t="s">
        <v>221</v>
      </c>
      <c r="AU657" s="16" t="s">
        <v>81</v>
      </c>
    </row>
    <row r="658" spans="2:51" s="12" customFormat="1" ht="10.2">
      <c r="B658" s="149"/>
      <c r="D658" s="143" t="s">
        <v>223</v>
      </c>
      <c r="E658" s="150" t="s">
        <v>19</v>
      </c>
      <c r="F658" s="151" t="s">
        <v>2413</v>
      </c>
      <c r="H658" s="152">
        <v>21.853</v>
      </c>
      <c r="I658" s="153"/>
      <c r="L658" s="149"/>
      <c r="M658" s="154"/>
      <c r="T658" s="155"/>
      <c r="AT658" s="150" t="s">
        <v>223</v>
      </c>
      <c r="AU658" s="150" t="s">
        <v>81</v>
      </c>
      <c r="AV658" s="12" t="s">
        <v>81</v>
      </c>
      <c r="AW658" s="12" t="s">
        <v>33</v>
      </c>
      <c r="AX658" s="12" t="s">
        <v>79</v>
      </c>
      <c r="AY658" s="150" t="s">
        <v>210</v>
      </c>
    </row>
    <row r="659" spans="2:65" s="1" customFormat="1" ht="33" customHeight="1">
      <c r="B659" s="31"/>
      <c r="C659" s="130" t="s">
        <v>1115</v>
      </c>
      <c r="D659" s="130" t="s">
        <v>212</v>
      </c>
      <c r="E659" s="131" t="s">
        <v>2414</v>
      </c>
      <c r="F659" s="132" t="s">
        <v>2415</v>
      </c>
      <c r="G659" s="133" t="s">
        <v>229</v>
      </c>
      <c r="H659" s="134">
        <v>2.1</v>
      </c>
      <c r="I659" s="135"/>
      <c r="J659" s="136">
        <f>ROUND(I659*H659,2)</f>
        <v>0</v>
      </c>
      <c r="K659" s="132" t="s">
        <v>216</v>
      </c>
      <c r="L659" s="31"/>
      <c r="M659" s="137" t="s">
        <v>19</v>
      </c>
      <c r="N659" s="138" t="s">
        <v>43</v>
      </c>
      <c r="P659" s="139">
        <f>O659*H659</f>
        <v>0</v>
      </c>
      <c r="Q659" s="139">
        <v>0.00026</v>
      </c>
      <c r="R659" s="139">
        <f>Q659*H659</f>
        <v>0.0005459999999999999</v>
      </c>
      <c r="S659" s="139">
        <v>0</v>
      </c>
      <c r="T659" s="140">
        <f>S659*H659</f>
        <v>0</v>
      </c>
      <c r="AR659" s="141" t="s">
        <v>311</v>
      </c>
      <c r="AT659" s="141" t="s">
        <v>212</v>
      </c>
      <c r="AU659" s="141" t="s">
        <v>81</v>
      </c>
      <c r="AY659" s="16" t="s">
        <v>210</v>
      </c>
      <c r="BE659" s="142">
        <f>IF(N659="základní",J659,0)</f>
        <v>0</v>
      </c>
      <c r="BF659" s="142">
        <f>IF(N659="snížená",J659,0)</f>
        <v>0</v>
      </c>
      <c r="BG659" s="142">
        <f>IF(N659="zákl. přenesená",J659,0)</f>
        <v>0</v>
      </c>
      <c r="BH659" s="142">
        <f>IF(N659="sníž. přenesená",J659,0)</f>
        <v>0</v>
      </c>
      <c r="BI659" s="142">
        <f>IF(N659="nulová",J659,0)</f>
        <v>0</v>
      </c>
      <c r="BJ659" s="16" t="s">
        <v>79</v>
      </c>
      <c r="BK659" s="142">
        <f>ROUND(I659*H659,2)</f>
        <v>0</v>
      </c>
      <c r="BL659" s="16" t="s">
        <v>311</v>
      </c>
      <c r="BM659" s="141" t="s">
        <v>2416</v>
      </c>
    </row>
    <row r="660" spans="2:47" s="1" customFormat="1" ht="19.2">
      <c r="B660" s="31"/>
      <c r="D660" s="143" t="s">
        <v>219</v>
      </c>
      <c r="F660" s="144" t="s">
        <v>2417</v>
      </c>
      <c r="I660" s="145"/>
      <c r="L660" s="31"/>
      <c r="M660" s="146"/>
      <c r="T660" s="52"/>
      <c r="AT660" s="16" t="s">
        <v>219</v>
      </c>
      <c r="AU660" s="16" t="s">
        <v>81</v>
      </c>
    </row>
    <row r="661" spans="2:47" s="1" customFormat="1" ht="10.2">
      <c r="B661" s="31"/>
      <c r="D661" s="147" t="s">
        <v>221</v>
      </c>
      <c r="F661" s="148" t="s">
        <v>2418</v>
      </c>
      <c r="I661" s="145"/>
      <c r="L661" s="31"/>
      <c r="M661" s="146"/>
      <c r="T661" s="52"/>
      <c r="AT661" s="16" t="s">
        <v>221</v>
      </c>
      <c r="AU661" s="16" t="s">
        <v>81</v>
      </c>
    </row>
    <row r="662" spans="2:51" s="12" customFormat="1" ht="10.2">
      <c r="B662" s="149"/>
      <c r="D662" s="143" t="s">
        <v>223</v>
      </c>
      <c r="E662" s="150" t="s">
        <v>19</v>
      </c>
      <c r="F662" s="151" t="s">
        <v>2419</v>
      </c>
      <c r="H662" s="152">
        <v>2.1</v>
      </c>
      <c r="I662" s="153"/>
      <c r="L662" s="149"/>
      <c r="M662" s="154"/>
      <c r="T662" s="155"/>
      <c r="AT662" s="150" t="s">
        <v>223</v>
      </c>
      <c r="AU662" s="150" t="s">
        <v>81</v>
      </c>
      <c r="AV662" s="12" t="s">
        <v>81</v>
      </c>
      <c r="AW662" s="12" t="s">
        <v>33</v>
      </c>
      <c r="AX662" s="12" t="s">
        <v>79</v>
      </c>
      <c r="AY662" s="150" t="s">
        <v>210</v>
      </c>
    </row>
    <row r="663" spans="2:65" s="1" customFormat="1" ht="24.15" customHeight="1">
      <c r="B663" s="31"/>
      <c r="C663" s="156" t="s">
        <v>1123</v>
      </c>
      <c r="D663" s="156" t="s">
        <v>240</v>
      </c>
      <c r="E663" s="157" t="s">
        <v>2420</v>
      </c>
      <c r="F663" s="158" t="s">
        <v>2421</v>
      </c>
      <c r="G663" s="159" t="s">
        <v>229</v>
      </c>
      <c r="H663" s="160">
        <v>2.1</v>
      </c>
      <c r="I663" s="161"/>
      <c r="J663" s="162">
        <f>ROUND(I663*H663,2)</f>
        <v>0</v>
      </c>
      <c r="K663" s="158" t="s">
        <v>216</v>
      </c>
      <c r="L663" s="163"/>
      <c r="M663" s="164" t="s">
        <v>19</v>
      </c>
      <c r="N663" s="165" t="s">
        <v>43</v>
      </c>
      <c r="P663" s="139">
        <f>O663*H663</f>
        <v>0</v>
      </c>
      <c r="Q663" s="139">
        <v>0.02639</v>
      </c>
      <c r="R663" s="139">
        <f>Q663*H663</f>
        <v>0.055419</v>
      </c>
      <c r="S663" s="139">
        <v>0</v>
      </c>
      <c r="T663" s="140">
        <f>S663*H663</f>
        <v>0</v>
      </c>
      <c r="AR663" s="141" t="s">
        <v>405</v>
      </c>
      <c r="AT663" s="141" t="s">
        <v>240</v>
      </c>
      <c r="AU663" s="141" t="s">
        <v>81</v>
      </c>
      <c r="AY663" s="16" t="s">
        <v>210</v>
      </c>
      <c r="BE663" s="142">
        <f>IF(N663="základní",J663,0)</f>
        <v>0</v>
      </c>
      <c r="BF663" s="142">
        <f>IF(N663="snížená",J663,0)</f>
        <v>0</v>
      </c>
      <c r="BG663" s="142">
        <f>IF(N663="zákl. přenesená",J663,0)</f>
        <v>0</v>
      </c>
      <c r="BH663" s="142">
        <f>IF(N663="sníž. přenesená",J663,0)</f>
        <v>0</v>
      </c>
      <c r="BI663" s="142">
        <f>IF(N663="nulová",J663,0)</f>
        <v>0</v>
      </c>
      <c r="BJ663" s="16" t="s">
        <v>79</v>
      </c>
      <c r="BK663" s="142">
        <f>ROUND(I663*H663,2)</f>
        <v>0</v>
      </c>
      <c r="BL663" s="16" t="s">
        <v>311</v>
      </c>
      <c r="BM663" s="141" t="s">
        <v>2422</v>
      </c>
    </row>
    <row r="664" spans="2:47" s="1" customFormat="1" ht="10.2">
      <c r="B664" s="31"/>
      <c r="D664" s="143" t="s">
        <v>219</v>
      </c>
      <c r="F664" s="144" t="s">
        <v>2421</v>
      </c>
      <c r="I664" s="145"/>
      <c r="L664" s="31"/>
      <c r="M664" s="146"/>
      <c r="T664" s="52"/>
      <c r="AT664" s="16" t="s">
        <v>219</v>
      </c>
      <c r="AU664" s="16" t="s">
        <v>81</v>
      </c>
    </row>
    <row r="665" spans="2:47" s="1" customFormat="1" ht="19.2">
      <c r="B665" s="31"/>
      <c r="D665" s="143" t="s">
        <v>315</v>
      </c>
      <c r="F665" s="166" t="s">
        <v>2423</v>
      </c>
      <c r="I665" s="145"/>
      <c r="L665" s="31"/>
      <c r="M665" s="146"/>
      <c r="T665" s="52"/>
      <c r="AT665" s="16" t="s">
        <v>315</v>
      </c>
      <c r="AU665" s="16" t="s">
        <v>81</v>
      </c>
    </row>
    <row r="666" spans="2:65" s="1" customFormat="1" ht="16.5" customHeight="1">
      <c r="B666" s="31"/>
      <c r="C666" s="130" t="s">
        <v>1130</v>
      </c>
      <c r="D666" s="130" t="s">
        <v>212</v>
      </c>
      <c r="E666" s="131" t="s">
        <v>2424</v>
      </c>
      <c r="F666" s="132" t="s">
        <v>2425</v>
      </c>
      <c r="G666" s="133" t="s">
        <v>297</v>
      </c>
      <c r="H666" s="134">
        <v>1</v>
      </c>
      <c r="I666" s="135"/>
      <c r="J666" s="136">
        <f>ROUND(I666*H666,2)</f>
        <v>0</v>
      </c>
      <c r="K666" s="132" t="s">
        <v>19</v>
      </c>
      <c r="L666" s="31"/>
      <c r="M666" s="137" t="s">
        <v>19</v>
      </c>
      <c r="N666" s="138" t="s">
        <v>43</v>
      </c>
      <c r="P666" s="139">
        <f>O666*H666</f>
        <v>0</v>
      </c>
      <c r="Q666" s="139">
        <v>0</v>
      </c>
      <c r="R666" s="139">
        <f>Q666*H666</f>
        <v>0</v>
      </c>
      <c r="S666" s="139">
        <v>0</v>
      </c>
      <c r="T666" s="140">
        <f>S666*H666</f>
        <v>0</v>
      </c>
      <c r="AR666" s="141" t="s">
        <v>311</v>
      </c>
      <c r="AT666" s="141" t="s">
        <v>212</v>
      </c>
      <c r="AU666" s="141" t="s">
        <v>81</v>
      </c>
      <c r="AY666" s="16" t="s">
        <v>210</v>
      </c>
      <c r="BE666" s="142">
        <f>IF(N666="základní",J666,0)</f>
        <v>0</v>
      </c>
      <c r="BF666" s="142">
        <f>IF(N666="snížená",J666,0)</f>
        <v>0</v>
      </c>
      <c r="BG666" s="142">
        <f>IF(N666="zákl. přenesená",J666,0)</f>
        <v>0</v>
      </c>
      <c r="BH666" s="142">
        <f>IF(N666="sníž. přenesená",J666,0)</f>
        <v>0</v>
      </c>
      <c r="BI666" s="142">
        <f>IF(N666="nulová",J666,0)</f>
        <v>0</v>
      </c>
      <c r="BJ666" s="16" t="s">
        <v>79</v>
      </c>
      <c r="BK666" s="142">
        <f>ROUND(I666*H666,2)</f>
        <v>0</v>
      </c>
      <c r="BL666" s="16" t="s">
        <v>311</v>
      </c>
      <c r="BM666" s="141" t="s">
        <v>2426</v>
      </c>
    </row>
    <row r="667" spans="2:47" s="1" customFormat="1" ht="10.2">
      <c r="B667" s="31"/>
      <c r="D667" s="143" t="s">
        <v>219</v>
      </c>
      <c r="F667" s="144" t="s">
        <v>2425</v>
      </c>
      <c r="I667" s="145"/>
      <c r="L667" s="31"/>
      <c r="M667" s="146"/>
      <c r="T667" s="52"/>
      <c r="AT667" s="16" t="s">
        <v>219</v>
      </c>
      <c r="AU667" s="16" t="s">
        <v>81</v>
      </c>
    </row>
    <row r="668" spans="2:65" s="1" customFormat="1" ht="24.15" customHeight="1">
      <c r="B668" s="31"/>
      <c r="C668" s="130" t="s">
        <v>1136</v>
      </c>
      <c r="D668" s="130" t="s">
        <v>212</v>
      </c>
      <c r="E668" s="131" t="s">
        <v>1048</v>
      </c>
      <c r="F668" s="132" t="s">
        <v>1049</v>
      </c>
      <c r="G668" s="133" t="s">
        <v>297</v>
      </c>
      <c r="H668" s="134">
        <v>7</v>
      </c>
      <c r="I668" s="135"/>
      <c r="J668" s="136">
        <f>ROUND(I668*H668,2)</f>
        <v>0</v>
      </c>
      <c r="K668" s="132" t="s">
        <v>216</v>
      </c>
      <c r="L668" s="31"/>
      <c r="M668" s="137" t="s">
        <v>19</v>
      </c>
      <c r="N668" s="138" t="s">
        <v>43</v>
      </c>
      <c r="P668" s="139">
        <f>O668*H668</f>
        <v>0</v>
      </c>
      <c r="Q668" s="139">
        <v>0</v>
      </c>
      <c r="R668" s="139">
        <f>Q668*H668</f>
        <v>0</v>
      </c>
      <c r="S668" s="139">
        <v>0</v>
      </c>
      <c r="T668" s="140">
        <f>S668*H668</f>
        <v>0</v>
      </c>
      <c r="AR668" s="141" t="s">
        <v>311</v>
      </c>
      <c r="AT668" s="141" t="s">
        <v>212</v>
      </c>
      <c r="AU668" s="141" t="s">
        <v>81</v>
      </c>
      <c r="AY668" s="16" t="s">
        <v>210</v>
      </c>
      <c r="BE668" s="142">
        <f>IF(N668="základní",J668,0)</f>
        <v>0</v>
      </c>
      <c r="BF668" s="142">
        <f>IF(N668="snížená",J668,0)</f>
        <v>0</v>
      </c>
      <c r="BG668" s="142">
        <f>IF(N668="zákl. přenesená",J668,0)</f>
        <v>0</v>
      </c>
      <c r="BH668" s="142">
        <f>IF(N668="sníž. přenesená",J668,0)</f>
        <v>0</v>
      </c>
      <c r="BI668" s="142">
        <f>IF(N668="nulová",J668,0)</f>
        <v>0</v>
      </c>
      <c r="BJ668" s="16" t="s">
        <v>79</v>
      </c>
      <c r="BK668" s="142">
        <f>ROUND(I668*H668,2)</f>
        <v>0</v>
      </c>
      <c r="BL668" s="16" t="s">
        <v>311</v>
      </c>
      <c r="BM668" s="141" t="s">
        <v>2427</v>
      </c>
    </row>
    <row r="669" spans="2:47" s="1" customFormat="1" ht="28.8">
      <c r="B669" s="31"/>
      <c r="D669" s="143" t="s">
        <v>219</v>
      </c>
      <c r="F669" s="144" t="s">
        <v>1051</v>
      </c>
      <c r="I669" s="145"/>
      <c r="L669" s="31"/>
      <c r="M669" s="146"/>
      <c r="T669" s="52"/>
      <c r="AT669" s="16" t="s">
        <v>219</v>
      </c>
      <c r="AU669" s="16" t="s">
        <v>81</v>
      </c>
    </row>
    <row r="670" spans="2:47" s="1" customFormat="1" ht="10.2">
      <c r="B670" s="31"/>
      <c r="D670" s="147" t="s">
        <v>221</v>
      </c>
      <c r="F670" s="148" t="s">
        <v>1052</v>
      </c>
      <c r="I670" s="145"/>
      <c r="L670" s="31"/>
      <c r="M670" s="146"/>
      <c r="T670" s="52"/>
      <c r="AT670" s="16" t="s">
        <v>221</v>
      </c>
      <c r="AU670" s="16" t="s">
        <v>81</v>
      </c>
    </row>
    <row r="671" spans="2:65" s="1" customFormat="1" ht="16.5" customHeight="1">
      <c r="B671" s="31"/>
      <c r="C671" s="156" t="s">
        <v>1140</v>
      </c>
      <c r="D671" s="156" t="s">
        <v>240</v>
      </c>
      <c r="E671" s="157" t="s">
        <v>2428</v>
      </c>
      <c r="F671" s="158" t="s">
        <v>2429</v>
      </c>
      <c r="G671" s="159" t="s">
        <v>297</v>
      </c>
      <c r="H671" s="160">
        <v>1</v>
      </c>
      <c r="I671" s="161"/>
      <c r="J671" s="162">
        <f>ROUND(I671*H671,2)</f>
        <v>0</v>
      </c>
      <c r="K671" s="158" t="s">
        <v>19</v>
      </c>
      <c r="L671" s="163"/>
      <c r="M671" s="164" t="s">
        <v>19</v>
      </c>
      <c r="N671" s="165" t="s">
        <v>43</v>
      </c>
      <c r="P671" s="139">
        <f>O671*H671</f>
        <v>0</v>
      </c>
      <c r="Q671" s="139">
        <v>0</v>
      </c>
      <c r="R671" s="139">
        <f>Q671*H671</f>
        <v>0</v>
      </c>
      <c r="S671" s="139">
        <v>0</v>
      </c>
      <c r="T671" s="140">
        <f>S671*H671</f>
        <v>0</v>
      </c>
      <c r="AR671" s="141" t="s">
        <v>405</v>
      </c>
      <c r="AT671" s="141" t="s">
        <v>240</v>
      </c>
      <c r="AU671" s="141" t="s">
        <v>81</v>
      </c>
      <c r="AY671" s="16" t="s">
        <v>210</v>
      </c>
      <c r="BE671" s="142">
        <f>IF(N671="základní",J671,0)</f>
        <v>0</v>
      </c>
      <c r="BF671" s="142">
        <f>IF(N671="snížená",J671,0)</f>
        <v>0</v>
      </c>
      <c r="BG671" s="142">
        <f>IF(N671="zákl. přenesená",J671,0)</f>
        <v>0</v>
      </c>
      <c r="BH671" s="142">
        <f>IF(N671="sníž. přenesená",J671,0)</f>
        <v>0</v>
      </c>
      <c r="BI671" s="142">
        <f>IF(N671="nulová",J671,0)</f>
        <v>0</v>
      </c>
      <c r="BJ671" s="16" t="s">
        <v>79</v>
      </c>
      <c r="BK671" s="142">
        <f>ROUND(I671*H671,2)</f>
        <v>0</v>
      </c>
      <c r="BL671" s="16" t="s">
        <v>311</v>
      </c>
      <c r="BM671" s="141" t="s">
        <v>2430</v>
      </c>
    </row>
    <row r="672" spans="2:47" s="1" customFormat="1" ht="10.2">
      <c r="B672" s="31"/>
      <c r="D672" s="143" t="s">
        <v>219</v>
      </c>
      <c r="F672" s="144" t="s">
        <v>2429</v>
      </c>
      <c r="I672" s="145"/>
      <c r="L672" s="31"/>
      <c r="M672" s="146"/>
      <c r="T672" s="52"/>
      <c r="AT672" s="16" t="s">
        <v>219</v>
      </c>
      <c r="AU672" s="16" t="s">
        <v>81</v>
      </c>
    </row>
    <row r="673" spans="2:65" s="1" customFormat="1" ht="16.5" customHeight="1">
      <c r="B673" s="31"/>
      <c r="C673" s="156" t="s">
        <v>1144</v>
      </c>
      <c r="D673" s="156" t="s">
        <v>240</v>
      </c>
      <c r="E673" s="157" t="s">
        <v>2431</v>
      </c>
      <c r="F673" s="158" t="s">
        <v>2432</v>
      </c>
      <c r="G673" s="159" t="s">
        <v>297</v>
      </c>
      <c r="H673" s="160">
        <v>1</v>
      </c>
      <c r="I673" s="161"/>
      <c r="J673" s="162">
        <f>ROUND(I673*H673,2)</f>
        <v>0</v>
      </c>
      <c r="K673" s="158" t="s">
        <v>19</v>
      </c>
      <c r="L673" s="163"/>
      <c r="M673" s="164" t="s">
        <v>19</v>
      </c>
      <c r="N673" s="165" t="s">
        <v>43</v>
      </c>
      <c r="P673" s="139">
        <f>O673*H673</f>
        <v>0</v>
      </c>
      <c r="Q673" s="139">
        <v>0</v>
      </c>
      <c r="R673" s="139">
        <f>Q673*H673</f>
        <v>0</v>
      </c>
      <c r="S673" s="139">
        <v>0</v>
      </c>
      <c r="T673" s="140">
        <f>S673*H673</f>
        <v>0</v>
      </c>
      <c r="AR673" s="141" t="s">
        <v>405</v>
      </c>
      <c r="AT673" s="141" t="s">
        <v>240</v>
      </c>
      <c r="AU673" s="141" t="s">
        <v>81</v>
      </c>
      <c r="AY673" s="16" t="s">
        <v>210</v>
      </c>
      <c r="BE673" s="142">
        <f>IF(N673="základní",J673,0)</f>
        <v>0</v>
      </c>
      <c r="BF673" s="142">
        <f>IF(N673="snížená",J673,0)</f>
        <v>0</v>
      </c>
      <c r="BG673" s="142">
        <f>IF(N673="zákl. přenesená",J673,0)</f>
        <v>0</v>
      </c>
      <c r="BH673" s="142">
        <f>IF(N673="sníž. přenesená",J673,0)</f>
        <v>0</v>
      </c>
      <c r="BI673" s="142">
        <f>IF(N673="nulová",J673,0)</f>
        <v>0</v>
      </c>
      <c r="BJ673" s="16" t="s">
        <v>79</v>
      </c>
      <c r="BK673" s="142">
        <f>ROUND(I673*H673,2)</f>
        <v>0</v>
      </c>
      <c r="BL673" s="16" t="s">
        <v>311</v>
      </c>
      <c r="BM673" s="141" t="s">
        <v>2433</v>
      </c>
    </row>
    <row r="674" spans="2:47" s="1" customFormat="1" ht="10.2">
      <c r="B674" s="31"/>
      <c r="D674" s="143" t="s">
        <v>219</v>
      </c>
      <c r="F674" s="144" t="s">
        <v>2432</v>
      </c>
      <c r="I674" s="145"/>
      <c r="L674" s="31"/>
      <c r="M674" s="146"/>
      <c r="T674" s="52"/>
      <c r="AT674" s="16" t="s">
        <v>219</v>
      </c>
      <c r="AU674" s="16" t="s">
        <v>81</v>
      </c>
    </row>
    <row r="675" spans="2:65" s="1" customFormat="1" ht="16.5" customHeight="1">
      <c r="B675" s="31"/>
      <c r="C675" s="156" t="s">
        <v>1154</v>
      </c>
      <c r="D675" s="156" t="s">
        <v>240</v>
      </c>
      <c r="E675" s="157" t="s">
        <v>2434</v>
      </c>
      <c r="F675" s="158" t="s">
        <v>2435</v>
      </c>
      <c r="G675" s="159" t="s">
        <v>297</v>
      </c>
      <c r="H675" s="160">
        <v>1</v>
      </c>
      <c r="I675" s="161"/>
      <c r="J675" s="162">
        <f>ROUND(I675*H675,2)</f>
        <v>0</v>
      </c>
      <c r="K675" s="158" t="s">
        <v>19</v>
      </c>
      <c r="L675" s="163"/>
      <c r="M675" s="164" t="s">
        <v>19</v>
      </c>
      <c r="N675" s="165" t="s">
        <v>43</v>
      </c>
      <c r="P675" s="139">
        <f>O675*H675</f>
        <v>0</v>
      </c>
      <c r="Q675" s="139">
        <v>0</v>
      </c>
      <c r="R675" s="139">
        <f>Q675*H675</f>
        <v>0</v>
      </c>
      <c r="S675" s="139">
        <v>0</v>
      </c>
      <c r="T675" s="140">
        <f>S675*H675</f>
        <v>0</v>
      </c>
      <c r="AR675" s="141" t="s">
        <v>405</v>
      </c>
      <c r="AT675" s="141" t="s">
        <v>240</v>
      </c>
      <c r="AU675" s="141" t="s">
        <v>81</v>
      </c>
      <c r="AY675" s="16" t="s">
        <v>210</v>
      </c>
      <c r="BE675" s="142">
        <f>IF(N675="základní",J675,0)</f>
        <v>0</v>
      </c>
      <c r="BF675" s="142">
        <f>IF(N675="snížená",J675,0)</f>
        <v>0</v>
      </c>
      <c r="BG675" s="142">
        <f>IF(N675="zákl. přenesená",J675,0)</f>
        <v>0</v>
      </c>
      <c r="BH675" s="142">
        <f>IF(N675="sníž. přenesená",J675,0)</f>
        <v>0</v>
      </c>
      <c r="BI675" s="142">
        <f>IF(N675="nulová",J675,0)</f>
        <v>0</v>
      </c>
      <c r="BJ675" s="16" t="s">
        <v>79</v>
      </c>
      <c r="BK675" s="142">
        <f>ROUND(I675*H675,2)</f>
        <v>0</v>
      </c>
      <c r="BL675" s="16" t="s">
        <v>311</v>
      </c>
      <c r="BM675" s="141" t="s">
        <v>2436</v>
      </c>
    </row>
    <row r="676" spans="2:47" s="1" customFormat="1" ht="10.2">
      <c r="B676" s="31"/>
      <c r="D676" s="143" t="s">
        <v>219</v>
      </c>
      <c r="F676" s="144" t="s">
        <v>2435</v>
      </c>
      <c r="I676" s="145"/>
      <c r="L676" s="31"/>
      <c r="M676" s="146"/>
      <c r="T676" s="52"/>
      <c r="AT676" s="16" t="s">
        <v>219</v>
      </c>
      <c r="AU676" s="16" t="s">
        <v>81</v>
      </c>
    </row>
    <row r="677" spans="2:65" s="1" customFormat="1" ht="16.5" customHeight="1">
      <c r="B677" s="31"/>
      <c r="C677" s="156" t="s">
        <v>1160</v>
      </c>
      <c r="D677" s="156" t="s">
        <v>240</v>
      </c>
      <c r="E677" s="157" t="s">
        <v>2437</v>
      </c>
      <c r="F677" s="158" t="s">
        <v>2438</v>
      </c>
      <c r="G677" s="159" t="s">
        <v>297</v>
      </c>
      <c r="H677" s="160">
        <v>1</v>
      </c>
      <c r="I677" s="161"/>
      <c r="J677" s="162">
        <f>ROUND(I677*H677,2)</f>
        <v>0</v>
      </c>
      <c r="K677" s="158" t="s">
        <v>19</v>
      </c>
      <c r="L677" s="163"/>
      <c r="M677" s="164" t="s">
        <v>19</v>
      </c>
      <c r="N677" s="165" t="s">
        <v>43</v>
      </c>
      <c r="P677" s="139">
        <f>O677*H677</f>
        <v>0</v>
      </c>
      <c r="Q677" s="139">
        <v>0</v>
      </c>
      <c r="R677" s="139">
        <f>Q677*H677</f>
        <v>0</v>
      </c>
      <c r="S677" s="139">
        <v>0</v>
      </c>
      <c r="T677" s="140">
        <f>S677*H677</f>
        <v>0</v>
      </c>
      <c r="AR677" s="141" t="s">
        <v>405</v>
      </c>
      <c r="AT677" s="141" t="s">
        <v>240</v>
      </c>
      <c r="AU677" s="141" t="s">
        <v>81</v>
      </c>
      <c r="AY677" s="16" t="s">
        <v>210</v>
      </c>
      <c r="BE677" s="142">
        <f>IF(N677="základní",J677,0)</f>
        <v>0</v>
      </c>
      <c r="BF677" s="142">
        <f>IF(N677="snížená",J677,0)</f>
        <v>0</v>
      </c>
      <c r="BG677" s="142">
        <f>IF(N677="zákl. přenesená",J677,0)</f>
        <v>0</v>
      </c>
      <c r="BH677" s="142">
        <f>IF(N677="sníž. přenesená",J677,0)</f>
        <v>0</v>
      </c>
      <c r="BI677" s="142">
        <f>IF(N677="nulová",J677,0)</f>
        <v>0</v>
      </c>
      <c r="BJ677" s="16" t="s">
        <v>79</v>
      </c>
      <c r="BK677" s="142">
        <f>ROUND(I677*H677,2)</f>
        <v>0</v>
      </c>
      <c r="BL677" s="16" t="s">
        <v>311</v>
      </c>
      <c r="BM677" s="141" t="s">
        <v>2439</v>
      </c>
    </row>
    <row r="678" spans="2:47" s="1" customFormat="1" ht="10.2">
      <c r="B678" s="31"/>
      <c r="D678" s="143" t="s">
        <v>219</v>
      </c>
      <c r="F678" s="144" t="s">
        <v>2438</v>
      </c>
      <c r="I678" s="145"/>
      <c r="L678" s="31"/>
      <c r="M678" s="146"/>
      <c r="T678" s="52"/>
      <c r="AT678" s="16" t="s">
        <v>219</v>
      </c>
      <c r="AU678" s="16" t="s">
        <v>81</v>
      </c>
    </row>
    <row r="679" spans="2:65" s="1" customFormat="1" ht="16.5" customHeight="1">
      <c r="B679" s="31"/>
      <c r="C679" s="156" t="s">
        <v>1168</v>
      </c>
      <c r="D679" s="156" t="s">
        <v>240</v>
      </c>
      <c r="E679" s="157" t="s">
        <v>2440</v>
      </c>
      <c r="F679" s="158" t="s">
        <v>2441</v>
      </c>
      <c r="G679" s="159" t="s">
        <v>297</v>
      </c>
      <c r="H679" s="160">
        <v>1</v>
      </c>
      <c r="I679" s="161"/>
      <c r="J679" s="162">
        <f>ROUND(I679*H679,2)</f>
        <v>0</v>
      </c>
      <c r="K679" s="158" t="s">
        <v>19</v>
      </c>
      <c r="L679" s="163"/>
      <c r="M679" s="164" t="s">
        <v>19</v>
      </c>
      <c r="N679" s="165" t="s">
        <v>43</v>
      </c>
      <c r="P679" s="139">
        <f>O679*H679</f>
        <v>0</v>
      </c>
      <c r="Q679" s="139">
        <v>0</v>
      </c>
      <c r="R679" s="139">
        <f>Q679*H679</f>
        <v>0</v>
      </c>
      <c r="S679" s="139">
        <v>0</v>
      </c>
      <c r="T679" s="140">
        <f>S679*H679</f>
        <v>0</v>
      </c>
      <c r="AR679" s="141" t="s">
        <v>405</v>
      </c>
      <c r="AT679" s="141" t="s">
        <v>240</v>
      </c>
      <c r="AU679" s="141" t="s">
        <v>81</v>
      </c>
      <c r="AY679" s="16" t="s">
        <v>210</v>
      </c>
      <c r="BE679" s="142">
        <f>IF(N679="základní",J679,0)</f>
        <v>0</v>
      </c>
      <c r="BF679" s="142">
        <f>IF(N679="snížená",J679,0)</f>
        <v>0</v>
      </c>
      <c r="BG679" s="142">
        <f>IF(N679="zákl. přenesená",J679,0)</f>
        <v>0</v>
      </c>
      <c r="BH679" s="142">
        <f>IF(N679="sníž. přenesená",J679,0)</f>
        <v>0</v>
      </c>
      <c r="BI679" s="142">
        <f>IF(N679="nulová",J679,0)</f>
        <v>0</v>
      </c>
      <c r="BJ679" s="16" t="s">
        <v>79</v>
      </c>
      <c r="BK679" s="142">
        <f>ROUND(I679*H679,2)</f>
        <v>0</v>
      </c>
      <c r="BL679" s="16" t="s">
        <v>311</v>
      </c>
      <c r="BM679" s="141" t="s">
        <v>2442</v>
      </c>
    </row>
    <row r="680" spans="2:47" s="1" customFormat="1" ht="10.2">
      <c r="B680" s="31"/>
      <c r="D680" s="143" t="s">
        <v>219</v>
      </c>
      <c r="F680" s="144" t="s">
        <v>2441</v>
      </c>
      <c r="I680" s="145"/>
      <c r="L680" s="31"/>
      <c r="M680" s="146"/>
      <c r="T680" s="52"/>
      <c r="AT680" s="16" t="s">
        <v>219</v>
      </c>
      <c r="AU680" s="16" t="s">
        <v>81</v>
      </c>
    </row>
    <row r="681" spans="2:65" s="1" customFormat="1" ht="16.5" customHeight="1">
      <c r="B681" s="31"/>
      <c r="C681" s="156" t="s">
        <v>1175</v>
      </c>
      <c r="D681" s="156" t="s">
        <v>240</v>
      </c>
      <c r="E681" s="157" t="s">
        <v>2443</v>
      </c>
      <c r="F681" s="158" t="s">
        <v>2444</v>
      </c>
      <c r="G681" s="159" t="s">
        <v>297</v>
      </c>
      <c r="H681" s="160">
        <v>1</v>
      </c>
      <c r="I681" s="161"/>
      <c r="J681" s="162">
        <f>ROUND(I681*H681,2)</f>
        <v>0</v>
      </c>
      <c r="K681" s="158" t="s">
        <v>19</v>
      </c>
      <c r="L681" s="163"/>
      <c r="M681" s="164" t="s">
        <v>19</v>
      </c>
      <c r="N681" s="165" t="s">
        <v>43</v>
      </c>
      <c r="P681" s="139">
        <f>O681*H681</f>
        <v>0</v>
      </c>
      <c r="Q681" s="139">
        <v>0</v>
      </c>
      <c r="R681" s="139">
        <f>Q681*H681</f>
        <v>0</v>
      </c>
      <c r="S681" s="139">
        <v>0</v>
      </c>
      <c r="T681" s="140">
        <f>S681*H681</f>
        <v>0</v>
      </c>
      <c r="AR681" s="141" t="s">
        <v>405</v>
      </c>
      <c r="AT681" s="141" t="s">
        <v>240</v>
      </c>
      <c r="AU681" s="141" t="s">
        <v>81</v>
      </c>
      <c r="AY681" s="16" t="s">
        <v>210</v>
      </c>
      <c r="BE681" s="142">
        <f>IF(N681="základní",J681,0)</f>
        <v>0</v>
      </c>
      <c r="BF681" s="142">
        <f>IF(N681="snížená",J681,0)</f>
        <v>0</v>
      </c>
      <c r="BG681" s="142">
        <f>IF(N681="zákl. přenesená",J681,0)</f>
        <v>0</v>
      </c>
      <c r="BH681" s="142">
        <f>IF(N681="sníž. přenesená",J681,0)</f>
        <v>0</v>
      </c>
      <c r="BI681" s="142">
        <f>IF(N681="nulová",J681,0)</f>
        <v>0</v>
      </c>
      <c r="BJ681" s="16" t="s">
        <v>79</v>
      </c>
      <c r="BK681" s="142">
        <f>ROUND(I681*H681,2)</f>
        <v>0</v>
      </c>
      <c r="BL681" s="16" t="s">
        <v>311</v>
      </c>
      <c r="BM681" s="141" t="s">
        <v>2445</v>
      </c>
    </row>
    <row r="682" spans="2:47" s="1" customFormat="1" ht="10.2">
      <c r="B682" s="31"/>
      <c r="D682" s="143" t="s">
        <v>219</v>
      </c>
      <c r="F682" s="144" t="s">
        <v>2444</v>
      </c>
      <c r="I682" s="145"/>
      <c r="L682" s="31"/>
      <c r="M682" s="146"/>
      <c r="T682" s="52"/>
      <c r="AT682" s="16" t="s">
        <v>219</v>
      </c>
      <c r="AU682" s="16" t="s">
        <v>81</v>
      </c>
    </row>
    <row r="683" spans="2:65" s="1" customFormat="1" ht="16.5" customHeight="1">
      <c r="B683" s="31"/>
      <c r="C683" s="156" t="s">
        <v>1181</v>
      </c>
      <c r="D683" s="156" t="s">
        <v>240</v>
      </c>
      <c r="E683" s="157" t="s">
        <v>2446</v>
      </c>
      <c r="F683" s="158" t="s">
        <v>2447</v>
      </c>
      <c r="G683" s="159" t="s">
        <v>297</v>
      </c>
      <c r="H683" s="160">
        <v>1</v>
      </c>
      <c r="I683" s="161"/>
      <c r="J683" s="162">
        <f>ROUND(I683*H683,2)</f>
        <v>0</v>
      </c>
      <c r="K683" s="158" t="s">
        <v>19</v>
      </c>
      <c r="L683" s="163"/>
      <c r="M683" s="164" t="s">
        <v>19</v>
      </c>
      <c r="N683" s="165" t="s">
        <v>43</v>
      </c>
      <c r="P683" s="139">
        <f>O683*H683</f>
        <v>0</v>
      </c>
      <c r="Q683" s="139">
        <v>0</v>
      </c>
      <c r="R683" s="139">
        <f>Q683*H683</f>
        <v>0</v>
      </c>
      <c r="S683" s="139">
        <v>0</v>
      </c>
      <c r="T683" s="140">
        <f>S683*H683</f>
        <v>0</v>
      </c>
      <c r="AR683" s="141" t="s">
        <v>405</v>
      </c>
      <c r="AT683" s="141" t="s">
        <v>240</v>
      </c>
      <c r="AU683" s="141" t="s">
        <v>81</v>
      </c>
      <c r="AY683" s="16" t="s">
        <v>210</v>
      </c>
      <c r="BE683" s="142">
        <f>IF(N683="základní",J683,0)</f>
        <v>0</v>
      </c>
      <c r="BF683" s="142">
        <f>IF(N683="snížená",J683,0)</f>
        <v>0</v>
      </c>
      <c r="BG683" s="142">
        <f>IF(N683="zákl. přenesená",J683,0)</f>
        <v>0</v>
      </c>
      <c r="BH683" s="142">
        <f>IF(N683="sníž. přenesená",J683,0)</f>
        <v>0</v>
      </c>
      <c r="BI683" s="142">
        <f>IF(N683="nulová",J683,0)</f>
        <v>0</v>
      </c>
      <c r="BJ683" s="16" t="s">
        <v>79</v>
      </c>
      <c r="BK683" s="142">
        <f>ROUND(I683*H683,2)</f>
        <v>0</v>
      </c>
      <c r="BL683" s="16" t="s">
        <v>311</v>
      </c>
      <c r="BM683" s="141" t="s">
        <v>2448</v>
      </c>
    </row>
    <row r="684" spans="2:47" s="1" customFormat="1" ht="10.2">
      <c r="B684" s="31"/>
      <c r="D684" s="143" t="s">
        <v>219</v>
      </c>
      <c r="F684" s="144" t="s">
        <v>2447</v>
      </c>
      <c r="I684" s="145"/>
      <c r="L684" s="31"/>
      <c r="M684" s="146"/>
      <c r="T684" s="52"/>
      <c r="AT684" s="16" t="s">
        <v>219</v>
      </c>
      <c r="AU684" s="16" t="s">
        <v>81</v>
      </c>
    </row>
    <row r="685" spans="2:65" s="1" customFormat="1" ht="24.15" customHeight="1">
      <c r="B685" s="31"/>
      <c r="C685" s="130" t="s">
        <v>1188</v>
      </c>
      <c r="D685" s="130" t="s">
        <v>212</v>
      </c>
      <c r="E685" s="131" t="s">
        <v>2449</v>
      </c>
      <c r="F685" s="132" t="s">
        <v>2450</v>
      </c>
      <c r="G685" s="133" t="s">
        <v>297</v>
      </c>
      <c r="H685" s="134">
        <v>1</v>
      </c>
      <c r="I685" s="135"/>
      <c r="J685" s="136">
        <f>ROUND(I685*H685,2)</f>
        <v>0</v>
      </c>
      <c r="K685" s="132" t="s">
        <v>216</v>
      </c>
      <c r="L685" s="31"/>
      <c r="M685" s="137" t="s">
        <v>19</v>
      </c>
      <c r="N685" s="138" t="s">
        <v>43</v>
      </c>
      <c r="P685" s="139">
        <f>O685*H685</f>
        <v>0</v>
      </c>
      <c r="Q685" s="139">
        <v>0</v>
      </c>
      <c r="R685" s="139">
        <f>Q685*H685</f>
        <v>0</v>
      </c>
      <c r="S685" s="139">
        <v>0</v>
      </c>
      <c r="T685" s="140">
        <f>S685*H685</f>
        <v>0</v>
      </c>
      <c r="AR685" s="141" t="s">
        <v>311</v>
      </c>
      <c r="AT685" s="141" t="s">
        <v>212</v>
      </c>
      <c r="AU685" s="141" t="s">
        <v>81</v>
      </c>
      <c r="AY685" s="16" t="s">
        <v>210</v>
      </c>
      <c r="BE685" s="142">
        <f>IF(N685="základní",J685,0)</f>
        <v>0</v>
      </c>
      <c r="BF685" s="142">
        <f>IF(N685="snížená",J685,0)</f>
        <v>0</v>
      </c>
      <c r="BG685" s="142">
        <f>IF(N685="zákl. přenesená",J685,0)</f>
        <v>0</v>
      </c>
      <c r="BH685" s="142">
        <f>IF(N685="sníž. přenesená",J685,0)</f>
        <v>0</v>
      </c>
      <c r="BI685" s="142">
        <f>IF(N685="nulová",J685,0)</f>
        <v>0</v>
      </c>
      <c r="BJ685" s="16" t="s">
        <v>79</v>
      </c>
      <c r="BK685" s="142">
        <f>ROUND(I685*H685,2)</f>
        <v>0</v>
      </c>
      <c r="BL685" s="16" t="s">
        <v>311</v>
      </c>
      <c r="BM685" s="141" t="s">
        <v>2451</v>
      </c>
    </row>
    <row r="686" spans="2:47" s="1" customFormat="1" ht="28.8">
      <c r="B686" s="31"/>
      <c r="D686" s="143" t="s">
        <v>219</v>
      </c>
      <c r="F686" s="144" t="s">
        <v>2452</v>
      </c>
      <c r="I686" s="145"/>
      <c r="L686" s="31"/>
      <c r="M686" s="146"/>
      <c r="T686" s="52"/>
      <c r="AT686" s="16" t="s">
        <v>219</v>
      </c>
      <c r="AU686" s="16" t="s">
        <v>81</v>
      </c>
    </row>
    <row r="687" spans="2:47" s="1" customFormat="1" ht="10.2">
      <c r="B687" s="31"/>
      <c r="D687" s="147" t="s">
        <v>221</v>
      </c>
      <c r="F687" s="148" t="s">
        <v>2453</v>
      </c>
      <c r="I687" s="145"/>
      <c r="L687" s="31"/>
      <c r="M687" s="146"/>
      <c r="T687" s="52"/>
      <c r="AT687" s="16" t="s">
        <v>221</v>
      </c>
      <c r="AU687" s="16" t="s">
        <v>81</v>
      </c>
    </row>
    <row r="688" spans="2:65" s="1" customFormat="1" ht="16.5" customHeight="1">
      <c r="B688" s="31"/>
      <c r="C688" s="156" t="s">
        <v>1194</v>
      </c>
      <c r="D688" s="156" t="s">
        <v>240</v>
      </c>
      <c r="E688" s="157" t="s">
        <v>2454</v>
      </c>
      <c r="F688" s="158" t="s">
        <v>2455</v>
      </c>
      <c r="G688" s="159" t="s">
        <v>297</v>
      </c>
      <c r="H688" s="160">
        <v>1</v>
      </c>
      <c r="I688" s="161"/>
      <c r="J688" s="162">
        <f>ROUND(I688*H688,2)</f>
        <v>0</v>
      </c>
      <c r="K688" s="158" t="s">
        <v>19</v>
      </c>
      <c r="L688" s="163"/>
      <c r="M688" s="164" t="s">
        <v>19</v>
      </c>
      <c r="N688" s="165" t="s">
        <v>43</v>
      </c>
      <c r="P688" s="139">
        <f>O688*H688</f>
        <v>0</v>
      </c>
      <c r="Q688" s="139">
        <v>0</v>
      </c>
      <c r="R688" s="139">
        <f>Q688*H688</f>
        <v>0</v>
      </c>
      <c r="S688" s="139">
        <v>0</v>
      </c>
      <c r="T688" s="140">
        <f>S688*H688</f>
        <v>0</v>
      </c>
      <c r="AR688" s="141" t="s">
        <v>405</v>
      </c>
      <c r="AT688" s="141" t="s">
        <v>240</v>
      </c>
      <c r="AU688" s="141" t="s">
        <v>81</v>
      </c>
      <c r="AY688" s="16" t="s">
        <v>210</v>
      </c>
      <c r="BE688" s="142">
        <f>IF(N688="základní",J688,0)</f>
        <v>0</v>
      </c>
      <c r="BF688" s="142">
        <f>IF(N688="snížená",J688,0)</f>
        <v>0</v>
      </c>
      <c r="BG688" s="142">
        <f>IF(N688="zákl. přenesená",J688,0)</f>
        <v>0</v>
      </c>
      <c r="BH688" s="142">
        <f>IF(N688="sníž. přenesená",J688,0)</f>
        <v>0</v>
      </c>
      <c r="BI688" s="142">
        <f>IF(N688="nulová",J688,0)</f>
        <v>0</v>
      </c>
      <c r="BJ688" s="16" t="s">
        <v>79</v>
      </c>
      <c r="BK688" s="142">
        <f>ROUND(I688*H688,2)</f>
        <v>0</v>
      </c>
      <c r="BL688" s="16" t="s">
        <v>311</v>
      </c>
      <c r="BM688" s="141" t="s">
        <v>2456</v>
      </c>
    </row>
    <row r="689" spans="2:47" s="1" customFormat="1" ht="10.2">
      <c r="B689" s="31"/>
      <c r="D689" s="143" t="s">
        <v>219</v>
      </c>
      <c r="F689" s="144" t="s">
        <v>2455</v>
      </c>
      <c r="I689" s="145"/>
      <c r="L689" s="31"/>
      <c r="M689" s="146"/>
      <c r="T689" s="52"/>
      <c r="AT689" s="16" t="s">
        <v>219</v>
      </c>
      <c r="AU689" s="16" t="s">
        <v>81</v>
      </c>
    </row>
    <row r="690" spans="2:65" s="1" customFormat="1" ht="24.15" customHeight="1">
      <c r="B690" s="31"/>
      <c r="C690" s="130" t="s">
        <v>1200</v>
      </c>
      <c r="D690" s="130" t="s">
        <v>212</v>
      </c>
      <c r="E690" s="131" t="s">
        <v>2457</v>
      </c>
      <c r="F690" s="132" t="s">
        <v>2458</v>
      </c>
      <c r="G690" s="133" t="s">
        <v>297</v>
      </c>
      <c r="H690" s="134">
        <v>3</v>
      </c>
      <c r="I690" s="135"/>
      <c r="J690" s="136">
        <f>ROUND(I690*H690,2)</f>
        <v>0</v>
      </c>
      <c r="K690" s="132" t="s">
        <v>216</v>
      </c>
      <c r="L690" s="31"/>
      <c r="M690" s="137" t="s">
        <v>19</v>
      </c>
      <c r="N690" s="138" t="s">
        <v>43</v>
      </c>
      <c r="P690" s="139">
        <f>O690*H690</f>
        <v>0</v>
      </c>
      <c r="Q690" s="139">
        <v>0</v>
      </c>
      <c r="R690" s="139">
        <f>Q690*H690</f>
        <v>0</v>
      </c>
      <c r="S690" s="139">
        <v>0</v>
      </c>
      <c r="T690" s="140">
        <f>S690*H690</f>
        <v>0</v>
      </c>
      <c r="AR690" s="141" t="s">
        <v>311</v>
      </c>
      <c r="AT690" s="141" t="s">
        <v>212</v>
      </c>
      <c r="AU690" s="141" t="s">
        <v>81</v>
      </c>
      <c r="AY690" s="16" t="s">
        <v>210</v>
      </c>
      <c r="BE690" s="142">
        <f>IF(N690="základní",J690,0)</f>
        <v>0</v>
      </c>
      <c r="BF690" s="142">
        <f>IF(N690="snížená",J690,0)</f>
        <v>0</v>
      </c>
      <c r="BG690" s="142">
        <f>IF(N690="zákl. přenesená",J690,0)</f>
        <v>0</v>
      </c>
      <c r="BH690" s="142">
        <f>IF(N690="sníž. přenesená",J690,0)</f>
        <v>0</v>
      </c>
      <c r="BI690" s="142">
        <f>IF(N690="nulová",J690,0)</f>
        <v>0</v>
      </c>
      <c r="BJ690" s="16" t="s">
        <v>79</v>
      </c>
      <c r="BK690" s="142">
        <f>ROUND(I690*H690,2)</f>
        <v>0</v>
      </c>
      <c r="BL690" s="16" t="s">
        <v>311</v>
      </c>
      <c r="BM690" s="141" t="s">
        <v>2459</v>
      </c>
    </row>
    <row r="691" spans="2:47" s="1" customFormat="1" ht="28.8">
      <c r="B691" s="31"/>
      <c r="D691" s="143" t="s">
        <v>219</v>
      </c>
      <c r="F691" s="144" t="s">
        <v>2460</v>
      </c>
      <c r="I691" s="145"/>
      <c r="L691" s="31"/>
      <c r="M691" s="146"/>
      <c r="T691" s="52"/>
      <c r="AT691" s="16" t="s">
        <v>219</v>
      </c>
      <c r="AU691" s="16" t="s">
        <v>81</v>
      </c>
    </row>
    <row r="692" spans="2:47" s="1" customFormat="1" ht="10.2">
      <c r="B692" s="31"/>
      <c r="D692" s="147" t="s">
        <v>221</v>
      </c>
      <c r="F692" s="148" t="s">
        <v>2461</v>
      </c>
      <c r="I692" s="145"/>
      <c r="L692" s="31"/>
      <c r="M692" s="146"/>
      <c r="T692" s="52"/>
      <c r="AT692" s="16" t="s">
        <v>221</v>
      </c>
      <c r="AU692" s="16" t="s">
        <v>81</v>
      </c>
    </row>
    <row r="693" spans="2:65" s="1" customFormat="1" ht="16.5" customHeight="1">
      <c r="B693" s="31"/>
      <c r="C693" s="156" t="s">
        <v>1207</v>
      </c>
      <c r="D693" s="156" t="s">
        <v>240</v>
      </c>
      <c r="E693" s="157" t="s">
        <v>2462</v>
      </c>
      <c r="F693" s="158" t="s">
        <v>2463</v>
      </c>
      <c r="G693" s="159" t="s">
        <v>297</v>
      </c>
      <c r="H693" s="160">
        <v>1</v>
      </c>
      <c r="I693" s="161"/>
      <c r="J693" s="162">
        <f>ROUND(I693*H693,2)</f>
        <v>0</v>
      </c>
      <c r="K693" s="158" t="s">
        <v>19</v>
      </c>
      <c r="L693" s="163"/>
      <c r="M693" s="164" t="s">
        <v>19</v>
      </c>
      <c r="N693" s="165" t="s">
        <v>43</v>
      </c>
      <c r="P693" s="139">
        <f>O693*H693</f>
        <v>0</v>
      </c>
      <c r="Q693" s="139">
        <v>0</v>
      </c>
      <c r="R693" s="139">
        <f>Q693*H693</f>
        <v>0</v>
      </c>
      <c r="S693" s="139">
        <v>0</v>
      </c>
      <c r="T693" s="140">
        <f>S693*H693</f>
        <v>0</v>
      </c>
      <c r="AR693" s="141" t="s">
        <v>405</v>
      </c>
      <c r="AT693" s="141" t="s">
        <v>240</v>
      </c>
      <c r="AU693" s="141" t="s">
        <v>81</v>
      </c>
      <c r="AY693" s="16" t="s">
        <v>210</v>
      </c>
      <c r="BE693" s="142">
        <f>IF(N693="základní",J693,0)</f>
        <v>0</v>
      </c>
      <c r="BF693" s="142">
        <f>IF(N693="snížená",J693,0)</f>
        <v>0</v>
      </c>
      <c r="BG693" s="142">
        <f>IF(N693="zákl. přenesená",J693,0)</f>
        <v>0</v>
      </c>
      <c r="BH693" s="142">
        <f>IF(N693="sníž. přenesená",J693,0)</f>
        <v>0</v>
      </c>
      <c r="BI693" s="142">
        <f>IF(N693="nulová",J693,0)</f>
        <v>0</v>
      </c>
      <c r="BJ693" s="16" t="s">
        <v>79</v>
      </c>
      <c r="BK693" s="142">
        <f>ROUND(I693*H693,2)</f>
        <v>0</v>
      </c>
      <c r="BL693" s="16" t="s">
        <v>311</v>
      </c>
      <c r="BM693" s="141" t="s">
        <v>2464</v>
      </c>
    </row>
    <row r="694" spans="2:47" s="1" customFormat="1" ht="10.2">
      <c r="B694" s="31"/>
      <c r="D694" s="143" t="s">
        <v>219</v>
      </c>
      <c r="F694" s="144" t="s">
        <v>2463</v>
      </c>
      <c r="I694" s="145"/>
      <c r="L694" s="31"/>
      <c r="M694" s="146"/>
      <c r="T694" s="52"/>
      <c r="AT694" s="16" t="s">
        <v>219</v>
      </c>
      <c r="AU694" s="16" t="s">
        <v>81</v>
      </c>
    </row>
    <row r="695" spans="2:65" s="1" customFormat="1" ht="16.5" customHeight="1">
      <c r="B695" s="31"/>
      <c r="C695" s="156" t="s">
        <v>1212</v>
      </c>
      <c r="D695" s="156" t="s">
        <v>240</v>
      </c>
      <c r="E695" s="157" t="s">
        <v>2465</v>
      </c>
      <c r="F695" s="158" t="s">
        <v>2466</v>
      </c>
      <c r="G695" s="159" t="s">
        <v>297</v>
      </c>
      <c r="H695" s="160">
        <v>1</v>
      </c>
      <c r="I695" s="161"/>
      <c r="J695" s="162">
        <f>ROUND(I695*H695,2)</f>
        <v>0</v>
      </c>
      <c r="K695" s="158" t="s">
        <v>19</v>
      </c>
      <c r="L695" s="163"/>
      <c r="M695" s="164" t="s">
        <v>19</v>
      </c>
      <c r="N695" s="165" t="s">
        <v>43</v>
      </c>
      <c r="P695" s="139">
        <f>O695*H695</f>
        <v>0</v>
      </c>
      <c r="Q695" s="139">
        <v>0</v>
      </c>
      <c r="R695" s="139">
        <f>Q695*H695</f>
        <v>0</v>
      </c>
      <c r="S695" s="139">
        <v>0</v>
      </c>
      <c r="T695" s="140">
        <f>S695*H695</f>
        <v>0</v>
      </c>
      <c r="AR695" s="141" t="s">
        <v>405</v>
      </c>
      <c r="AT695" s="141" t="s">
        <v>240</v>
      </c>
      <c r="AU695" s="141" t="s">
        <v>81</v>
      </c>
      <c r="AY695" s="16" t="s">
        <v>210</v>
      </c>
      <c r="BE695" s="142">
        <f>IF(N695="základní",J695,0)</f>
        <v>0</v>
      </c>
      <c r="BF695" s="142">
        <f>IF(N695="snížená",J695,0)</f>
        <v>0</v>
      </c>
      <c r="BG695" s="142">
        <f>IF(N695="zákl. přenesená",J695,0)</f>
        <v>0</v>
      </c>
      <c r="BH695" s="142">
        <f>IF(N695="sníž. přenesená",J695,0)</f>
        <v>0</v>
      </c>
      <c r="BI695" s="142">
        <f>IF(N695="nulová",J695,0)</f>
        <v>0</v>
      </c>
      <c r="BJ695" s="16" t="s">
        <v>79</v>
      </c>
      <c r="BK695" s="142">
        <f>ROUND(I695*H695,2)</f>
        <v>0</v>
      </c>
      <c r="BL695" s="16" t="s">
        <v>311</v>
      </c>
      <c r="BM695" s="141" t="s">
        <v>2467</v>
      </c>
    </row>
    <row r="696" spans="2:47" s="1" customFormat="1" ht="10.2">
      <c r="B696" s="31"/>
      <c r="D696" s="143" t="s">
        <v>219</v>
      </c>
      <c r="F696" s="144" t="s">
        <v>2466</v>
      </c>
      <c r="I696" s="145"/>
      <c r="L696" s="31"/>
      <c r="M696" s="146"/>
      <c r="T696" s="52"/>
      <c r="AT696" s="16" t="s">
        <v>219</v>
      </c>
      <c r="AU696" s="16" t="s">
        <v>81</v>
      </c>
    </row>
    <row r="697" spans="2:65" s="1" customFormat="1" ht="16.5" customHeight="1">
      <c r="B697" s="31"/>
      <c r="C697" s="156" t="s">
        <v>1220</v>
      </c>
      <c r="D697" s="156" t="s">
        <v>240</v>
      </c>
      <c r="E697" s="157" t="s">
        <v>2468</v>
      </c>
      <c r="F697" s="158" t="s">
        <v>2469</v>
      </c>
      <c r="G697" s="159" t="s">
        <v>297</v>
      </c>
      <c r="H697" s="160">
        <v>1</v>
      </c>
      <c r="I697" s="161"/>
      <c r="J697" s="162">
        <f>ROUND(I697*H697,2)</f>
        <v>0</v>
      </c>
      <c r="K697" s="158" t="s">
        <v>19</v>
      </c>
      <c r="L697" s="163"/>
      <c r="M697" s="164" t="s">
        <v>19</v>
      </c>
      <c r="N697" s="165" t="s">
        <v>43</v>
      </c>
      <c r="P697" s="139">
        <f>O697*H697</f>
        <v>0</v>
      </c>
      <c r="Q697" s="139">
        <v>0</v>
      </c>
      <c r="R697" s="139">
        <f>Q697*H697</f>
        <v>0</v>
      </c>
      <c r="S697" s="139">
        <v>0</v>
      </c>
      <c r="T697" s="140">
        <f>S697*H697</f>
        <v>0</v>
      </c>
      <c r="AR697" s="141" t="s">
        <v>405</v>
      </c>
      <c r="AT697" s="141" t="s">
        <v>240</v>
      </c>
      <c r="AU697" s="141" t="s">
        <v>81</v>
      </c>
      <c r="AY697" s="16" t="s">
        <v>210</v>
      </c>
      <c r="BE697" s="142">
        <f>IF(N697="základní",J697,0)</f>
        <v>0</v>
      </c>
      <c r="BF697" s="142">
        <f>IF(N697="snížená",J697,0)</f>
        <v>0</v>
      </c>
      <c r="BG697" s="142">
        <f>IF(N697="zákl. přenesená",J697,0)</f>
        <v>0</v>
      </c>
      <c r="BH697" s="142">
        <f>IF(N697="sníž. přenesená",J697,0)</f>
        <v>0</v>
      </c>
      <c r="BI697" s="142">
        <f>IF(N697="nulová",J697,0)</f>
        <v>0</v>
      </c>
      <c r="BJ697" s="16" t="s">
        <v>79</v>
      </c>
      <c r="BK697" s="142">
        <f>ROUND(I697*H697,2)</f>
        <v>0</v>
      </c>
      <c r="BL697" s="16" t="s">
        <v>311</v>
      </c>
      <c r="BM697" s="141" t="s">
        <v>2470</v>
      </c>
    </row>
    <row r="698" spans="2:47" s="1" customFormat="1" ht="10.2">
      <c r="B698" s="31"/>
      <c r="D698" s="143" t="s">
        <v>219</v>
      </c>
      <c r="F698" s="144" t="s">
        <v>2469</v>
      </c>
      <c r="I698" s="145"/>
      <c r="L698" s="31"/>
      <c r="M698" s="146"/>
      <c r="T698" s="52"/>
      <c r="AT698" s="16" t="s">
        <v>219</v>
      </c>
      <c r="AU698" s="16" t="s">
        <v>81</v>
      </c>
    </row>
    <row r="699" spans="2:65" s="1" customFormat="1" ht="24.15" customHeight="1">
      <c r="B699" s="31"/>
      <c r="C699" s="130" t="s">
        <v>1228</v>
      </c>
      <c r="D699" s="130" t="s">
        <v>212</v>
      </c>
      <c r="E699" s="131" t="s">
        <v>2471</v>
      </c>
      <c r="F699" s="132" t="s">
        <v>2472</v>
      </c>
      <c r="G699" s="133" t="s">
        <v>297</v>
      </c>
      <c r="H699" s="134">
        <v>1</v>
      </c>
      <c r="I699" s="135"/>
      <c r="J699" s="136">
        <f>ROUND(I699*H699,2)</f>
        <v>0</v>
      </c>
      <c r="K699" s="132" t="s">
        <v>216</v>
      </c>
      <c r="L699" s="31"/>
      <c r="M699" s="137" t="s">
        <v>19</v>
      </c>
      <c r="N699" s="138" t="s">
        <v>43</v>
      </c>
      <c r="P699" s="139">
        <f>O699*H699</f>
        <v>0</v>
      </c>
      <c r="Q699" s="139">
        <v>0</v>
      </c>
      <c r="R699" s="139">
        <f>Q699*H699</f>
        <v>0</v>
      </c>
      <c r="S699" s="139">
        <v>0</v>
      </c>
      <c r="T699" s="140">
        <f>S699*H699</f>
        <v>0</v>
      </c>
      <c r="AR699" s="141" t="s">
        <v>311</v>
      </c>
      <c r="AT699" s="141" t="s">
        <v>212</v>
      </c>
      <c r="AU699" s="141" t="s">
        <v>81</v>
      </c>
      <c r="AY699" s="16" t="s">
        <v>210</v>
      </c>
      <c r="BE699" s="142">
        <f>IF(N699="základní",J699,0)</f>
        <v>0</v>
      </c>
      <c r="BF699" s="142">
        <f>IF(N699="snížená",J699,0)</f>
        <v>0</v>
      </c>
      <c r="BG699" s="142">
        <f>IF(N699="zákl. přenesená",J699,0)</f>
        <v>0</v>
      </c>
      <c r="BH699" s="142">
        <f>IF(N699="sníž. přenesená",J699,0)</f>
        <v>0</v>
      </c>
      <c r="BI699" s="142">
        <f>IF(N699="nulová",J699,0)</f>
        <v>0</v>
      </c>
      <c r="BJ699" s="16" t="s">
        <v>79</v>
      </c>
      <c r="BK699" s="142">
        <f>ROUND(I699*H699,2)</f>
        <v>0</v>
      </c>
      <c r="BL699" s="16" t="s">
        <v>311</v>
      </c>
      <c r="BM699" s="141" t="s">
        <v>2473</v>
      </c>
    </row>
    <row r="700" spans="2:47" s="1" customFormat="1" ht="28.8">
      <c r="B700" s="31"/>
      <c r="D700" s="143" t="s">
        <v>219</v>
      </c>
      <c r="F700" s="144" t="s">
        <v>2474</v>
      </c>
      <c r="I700" s="145"/>
      <c r="L700" s="31"/>
      <c r="M700" s="146"/>
      <c r="T700" s="52"/>
      <c r="AT700" s="16" t="s">
        <v>219</v>
      </c>
      <c r="AU700" s="16" t="s">
        <v>81</v>
      </c>
    </row>
    <row r="701" spans="2:47" s="1" customFormat="1" ht="10.2">
      <c r="B701" s="31"/>
      <c r="D701" s="147" t="s">
        <v>221</v>
      </c>
      <c r="F701" s="148" t="s">
        <v>2475</v>
      </c>
      <c r="I701" s="145"/>
      <c r="L701" s="31"/>
      <c r="M701" s="146"/>
      <c r="T701" s="52"/>
      <c r="AT701" s="16" t="s">
        <v>221</v>
      </c>
      <c r="AU701" s="16" t="s">
        <v>81</v>
      </c>
    </row>
    <row r="702" spans="2:65" s="1" customFormat="1" ht="16.5" customHeight="1">
      <c r="B702" s="31"/>
      <c r="C702" s="156" t="s">
        <v>1234</v>
      </c>
      <c r="D702" s="156" t="s">
        <v>240</v>
      </c>
      <c r="E702" s="157" t="s">
        <v>2476</v>
      </c>
      <c r="F702" s="158" t="s">
        <v>19</v>
      </c>
      <c r="G702" s="159" t="s">
        <v>297</v>
      </c>
      <c r="H702" s="160">
        <v>1</v>
      </c>
      <c r="I702" s="161"/>
      <c r="J702" s="162">
        <f>ROUND(I702*H702,2)</f>
        <v>0</v>
      </c>
      <c r="K702" s="158" t="s">
        <v>19</v>
      </c>
      <c r="L702" s="163"/>
      <c r="M702" s="164" t="s">
        <v>19</v>
      </c>
      <c r="N702" s="165" t="s">
        <v>43</v>
      </c>
      <c r="P702" s="139">
        <f>O702*H702</f>
        <v>0</v>
      </c>
      <c r="Q702" s="139">
        <v>0</v>
      </c>
      <c r="R702" s="139">
        <f>Q702*H702</f>
        <v>0</v>
      </c>
      <c r="S702" s="139">
        <v>0</v>
      </c>
      <c r="T702" s="140">
        <f>S702*H702</f>
        <v>0</v>
      </c>
      <c r="AR702" s="141" t="s">
        <v>405</v>
      </c>
      <c r="AT702" s="141" t="s">
        <v>240</v>
      </c>
      <c r="AU702" s="141" t="s">
        <v>81</v>
      </c>
      <c r="AY702" s="16" t="s">
        <v>210</v>
      </c>
      <c r="BE702" s="142">
        <f>IF(N702="základní",J702,0)</f>
        <v>0</v>
      </c>
      <c r="BF702" s="142">
        <f>IF(N702="snížená",J702,0)</f>
        <v>0</v>
      </c>
      <c r="BG702" s="142">
        <f>IF(N702="zákl. přenesená",J702,0)</f>
        <v>0</v>
      </c>
      <c r="BH702" s="142">
        <f>IF(N702="sníž. přenesená",J702,0)</f>
        <v>0</v>
      </c>
      <c r="BI702" s="142">
        <f>IF(N702="nulová",J702,0)</f>
        <v>0</v>
      </c>
      <c r="BJ702" s="16" t="s">
        <v>79</v>
      </c>
      <c r="BK702" s="142">
        <f>ROUND(I702*H702,2)</f>
        <v>0</v>
      </c>
      <c r="BL702" s="16" t="s">
        <v>311</v>
      </c>
      <c r="BM702" s="141" t="s">
        <v>2477</v>
      </c>
    </row>
    <row r="703" spans="2:47" s="1" customFormat="1" ht="10.2">
      <c r="B703" s="31"/>
      <c r="D703" s="143" t="s">
        <v>219</v>
      </c>
      <c r="F703" s="144" t="s">
        <v>2478</v>
      </c>
      <c r="I703" s="145"/>
      <c r="L703" s="31"/>
      <c r="M703" s="146"/>
      <c r="T703" s="52"/>
      <c r="AT703" s="16" t="s">
        <v>219</v>
      </c>
      <c r="AU703" s="16" t="s">
        <v>81</v>
      </c>
    </row>
    <row r="704" spans="2:47" s="1" customFormat="1" ht="201.6">
      <c r="B704" s="31"/>
      <c r="D704" s="143" t="s">
        <v>315</v>
      </c>
      <c r="F704" s="166" t="s">
        <v>2479</v>
      </c>
      <c r="I704" s="145"/>
      <c r="L704" s="31"/>
      <c r="M704" s="146"/>
      <c r="T704" s="52"/>
      <c r="AT704" s="16" t="s">
        <v>315</v>
      </c>
      <c r="AU704" s="16" t="s">
        <v>81</v>
      </c>
    </row>
    <row r="705" spans="2:65" s="1" customFormat="1" ht="24.15" customHeight="1">
      <c r="B705" s="31"/>
      <c r="C705" s="130" t="s">
        <v>1240</v>
      </c>
      <c r="D705" s="130" t="s">
        <v>212</v>
      </c>
      <c r="E705" s="131" t="s">
        <v>1096</v>
      </c>
      <c r="F705" s="132" t="s">
        <v>1097</v>
      </c>
      <c r="G705" s="133" t="s">
        <v>269</v>
      </c>
      <c r="H705" s="134">
        <v>9.3</v>
      </c>
      <c r="I705" s="135"/>
      <c r="J705" s="136">
        <f>ROUND(I705*H705,2)</f>
        <v>0</v>
      </c>
      <c r="K705" s="132" t="s">
        <v>216</v>
      </c>
      <c r="L705" s="31"/>
      <c r="M705" s="137" t="s">
        <v>19</v>
      </c>
      <c r="N705" s="138" t="s">
        <v>43</v>
      </c>
      <c r="P705" s="139">
        <f>O705*H705</f>
        <v>0</v>
      </c>
      <c r="Q705" s="139">
        <v>0</v>
      </c>
      <c r="R705" s="139">
        <f>Q705*H705</f>
        <v>0</v>
      </c>
      <c r="S705" s="139">
        <v>0</v>
      </c>
      <c r="T705" s="140">
        <f>S705*H705</f>
        <v>0</v>
      </c>
      <c r="AR705" s="141" t="s">
        <v>311</v>
      </c>
      <c r="AT705" s="141" t="s">
        <v>212</v>
      </c>
      <c r="AU705" s="141" t="s">
        <v>81</v>
      </c>
      <c r="AY705" s="16" t="s">
        <v>210</v>
      </c>
      <c r="BE705" s="142">
        <f>IF(N705="základní",J705,0)</f>
        <v>0</v>
      </c>
      <c r="BF705" s="142">
        <f>IF(N705="snížená",J705,0)</f>
        <v>0</v>
      </c>
      <c r="BG705" s="142">
        <f>IF(N705="zákl. přenesená",J705,0)</f>
        <v>0</v>
      </c>
      <c r="BH705" s="142">
        <f>IF(N705="sníž. přenesená",J705,0)</f>
        <v>0</v>
      </c>
      <c r="BI705" s="142">
        <f>IF(N705="nulová",J705,0)</f>
        <v>0</v>
      </c>
      <c r="BJ705" s="16" t="s">
        <v>79</v>
      </c>
      <c r="BK705" s="142">
        <f>ROUND(I705*H705,2)</f>
        <v>0</v>
      </c>
      <c r="BL705" s="16" t="s">
        <v>311</v>
      </c>
      <c r="BM705" s="141" t="s">
        <v>2480</v>
      </c>
    </row>
    <row r="706" spans="2:47" s="1" customFormat="1" ht="19.2">
      <c r="B706" s="31"/>
      <c r="D706" s="143" t="s">
        <v>219</v>
      </c>
      <c r="F706" s="144" t="s">
        <v>1099</v>
      </c>
      <c r="I706" s="145"/>
      <c r="L706" s="31"/>
      <c r="M706" s="146"/>
      <c r="T706" s="52"/>
      <c r="AT706" s="16" t="s">
        <v>219</v>
      </c>
      <c r="AU706" s="16" t="s">
        <v>81</v>
      </c>
    </row>
    <row r="707" spans="2:47" s="1" customFormat="1" ht="10.2">
      <c r="B707" s="31"/>
      <c r="D707" s="147" t="s">
        <v>221</v>
      </c>
      <c r="F707" s="148" t="s">
        <v>1100</v>
      </c>
      <c r="I707" s="145"/>
      <c r="L707" s="31"/>
      <c r="M707" s="146"/>
      <c r="T707" s="52"/>
      <c r="AT707" s="16" t="s">
        <v>221</v>
      </c>
      <c r="AU707" s="16" t="s">
        <v>81</v>
      </c>
    </row>
    <row r="708" spans="2:51" s="12" customFormat="1" ht="10.2">
      <c r="B708" s="149"/>
      <c r="D708" s="143" t="s">
        <v>223</v>
      </c>
      <c r="E708" s="150" t="s">
        <v>19</v>
      </c>
      <c r="F708" s="151" t="s">
        <v>2481</v>
      </c>
      <c r="H708" s="152">
        <v>9.3</v>
      </c>
      <c r="I708" s="153"/>
      <c r="L708" s="149"/>
      <c r="M708" s="154"/>
      <c r="T708" s="155"/>
      <c r="AT708" s="150" t="s">
        <v>223</v>
      </c>
      <c r="AU708" s="150" t="s">
        <v>81</v>
      </c>
      <c r="AV708" s="12" t="s">
        <v>81</v>
      </c>
      <c r="AW708" s="12" t="s">
        <v>33</v>
      </c>
      <c r="AX708" s="12" t="s">
        <v>79</v>
      </c>
      <c r="AY708" s="150" t="s">
        <v>210</v>
      </c>
    </row>
    <row r="709" spans="2:65" s="1" customFormat="1" ht="24.15" customHeight="1">
      <c r="B709" s="31"/>
      <c r="C709" s="156" t="s">
        <v>1246</v>
      </c>
      <c r="D709" s="156" t="s">
        <v>240</v>
      </c>
      <c r="E709" s="157" t="s">
        <v>1103</v>
      </c>
      <c r="F709" s="158" t="s">
        <v>1104</v>
      </c>
      <c r="G709" s="159" t="s">
        <v>269</v>
      </c>
      <c r="H709" s="160">
        <v>9.3</v>
      </c>
      <c r="I709" s="161"/>
      <c r="J709" s="162">
        <f>ROUND(I709*H709,2)</f>
        <v>0</v>
      </c>
      <c r="K709" s="158" t="s">
        <v>216</v>
      </c>
      <c r="L709" s="163"/>
      <c r="M709" s="164" t="s">
        <v>19</v>
      </c>
      <c r="N709" s="165" t="s">
        <v>43</v>
      </c>
      <c r="P709" s="139">
        <f>O709*H709</f>
        <v>0</v>
      </c>
      <c r="Q709" s="139">
        <v>0.004</v>
      </c>
      <c r="R709" s="139">
        <f>Q709*H709</f>
        <v>0.037200000000000004</v>
      </c>
      <c r="S709" s="139">
        <v>0</v>
      </c>
      <c r="T709" s="140">
        <f>S709*H709</f>
        <v>0</v>
      </c>
      <c r="AR709" s="141" t="s">
        <v>405</v>
      </c>
      <c r="AT709" s="141" t="s">
        <v>240</v>
      </c>
      <c r="AU709" s="141" t="s">
        <v>81</v>
      </c>
      <c r="AY709" s="16" t="s">
        <v>210</v>
      </c>
      <c r="BE709" s="142">
        <f>IF(N709="základní",J709,0)</f>
        <v>0</v>
      </c>
      <c r="BF709" s="142">
        <f>IF(N709="snížená",J709,0)</f>
        <v>0</v>
      </c>
      <c r="BG709" s="142">
        <f>IF(N709="zákl. přenesená",J709,0)</f>
        <v>0</v>
      </c>
      <c r="BH709" s="142">
        <f>IF(N709="sníž. přenesená",J709,0)</f>
        <v>0</v>
      </c>
      <c r="BI709" s="142">
        <f>IF(N709="nulová",J709,0)</f>
        <v>0</v>
      </c>
      <c r="BJ709" s="16" t="s">
        <v>79</v>
      </c>
      <c r="BK709" s="142">
        <f>ROUND(I709*H709,2)</f>
        <v>0</v>
      </c>
      <c r="BL709" s="16" t="s">
        <v>311</v>
      </c>
      <c r="BM709" s="141" t="s">
        <v>2482</v>
      </c>
    </row>
    <row r="710" spans="2:47" s="1" customFormat="1" ht="10.2">
      <c r="B710" s="31"/>
      <c r="D710" s="143" t="s">
        <v>219</v>
      </c>
      <c r="F710" s="144" t="s">
        <v>1104</v>
      </c>
      <c r="I710" s="145"/>
      <c r="L710" s="31"/>
      <c r="M710" s="146"/>
      <c r="T710" s="52"/>
      <c r="AT710" s="16" t="s">
        <v>219</v>
      </c>
      <c r="AU710" s="16" t="s">
        <v>81</v>
      </c>
    </row>
    <row r="711" spans="2:65" s="1" customFormat="1" ht="24.15" customHeight="1">
      <c r="B711" s="31"/>
      <c r="C711" s="156" t="s">
        <v>1252</v>
      </c>
      <c r="D711" s="156" t="s">
        <v>240</v>
      </c>
      <c r="E711" s="157" t="s">
        <v>1107</v>
      </c>
      <c r="F711" s="158" t="s">
        <v>1108</v>
      </c>
      <c r="G711" s="159" t="s">
        <v>297</v>
      </c>
      <c r="H711" s="160">
        <v>10</v>
      </c>
      <c r="I711" s="161"/>
      <c r="J711" s="162">
        <f>ROUND(I711*H711,2)</f>
        <v>0</v>
      </c>
      <c r="K711" s="158" t="s">
        <v>216</v>
      </c>
      <c r="L711" s="163"/>
      <c r="M711" s="164" t="s">
        <v>19</v>
      </c>
      <c r="N711" s="165" t="s">
        <v>43</v>
      </c>
      <c r="P711" s="139">
        <f>O711*H711</f>
        <v>0</v>
      </c>
      <c r="Q711" s="139">
        <v>6E-05</v>
      </c>
      <c r="R711" s="139">
        <f>Q711*H711</f>
        <v>0.0006000000000000001</v>
      </c>
      <c r="S711" s="139">
        <v>0</v>
      </c>
      <c r="T711" s="140">
        <f>S711*H711</f>
        <v>0</v>
      </c>
      <c r="AR711" s="141" t="s">
        <v>405</v>
      </c>
      <c r="AT711" s="141" t="s">
        <v>240</v>
      </c>
      <c r="AU711" s="141" t="s">
        <v>81</v>
      </c>
      <c r="AY711" s="16" t="s">
        <v>210</v>
      </c>
      <c r="BE711" s="142">
        <f>IF(N711="základní",J711,0)</f>
        <v>0</v>
      </c>
      <c r="BF711" s="142">
        <f>IF(N711="snížená",J711,0)</f>
        <v>0</v>
      </c>
      <c r="BG711" s="142">
        <f>IF(N711="zákl. přenesená",J711,0)</f>
        <v>0</v>
      </c>
      <c r="BH711" s="142">
        <f>IF(N711="sníž. přenesená",J711,0)</f>
        <v>0</v>
      </c>
      <c r="BI711" s="142">
        <f>IF(N711="nulová",J711,0)</f>
        <v>0</v>
      </c>
      <c r="BJ711" s="16" t="s">
        <v>79</v>
      </c>
      <c r="BK711" s="142">
        <f>ROUND(I711*H711,2)</f>
        <v>0</v>
      </c>
      <c r="BL711" s="16" t="s">
        <v>311</v>
      </c>
      <c r="BM711" s="141" t="s">
        <v>2483</v>
      </c>
    </row>
    <row r="712" spans="2:47" s="1" customFormat="1" ht="10.2">
      <c r="B712" s="31"/>
      <c r="D712" s="143" t="s">
        <v>219</v>
      </c>
      <c r="F712" s="144" t="s">
        <v>1108</v>
      </c>
      <c r="I712" s="145"/>
      <c r="L712" s="31"/>
      <c r="M712" s="146"/>
      <c r="T712" s="52"/>
      <c r="AT712" s="16" t="s">
        <v>219</v>
      </c>
      <c r="AU712" s="16" t="s">
        <v>81</v>
      </c>
    </row>
    <row r="713" spans="2:65" s="1" customFormat="1" ht="16.5" customHeight="1">
      <c r="B713" s="31"/>
      <c r="C713" s="130" t="s">
        <v>1259</v>
      </c>
      <c r="D713" s="130" t="s">
        <v>212</v>
      </c>
      <c r="E713" s="131" t="s">
        <v>2484</v>
      </c>
      <c r="F713" s="132" t="s">
        <v>2485</v>
      </c>
      <c r="G713" s="133" t="s">
        <v>297</v>
      </c>
      <c r="H713" s="134">
        <v>1</v>
      </c>
      <c r="I713" s="135"/>
      <c r="J713" s="136">
        <f>ROUND(I713*H713,2)</f>
        <v>0</v>
      </c>
      <c r="K713" s="132" t="s">
        <v>19</v>
      </c>
      <c r="L713" s="31"/>
      <c r="M713" s="137" t="s">
        <v>19</v>
      </c>
      <c r="N713" s="138" t="s">
        <v>43</v>
      </c>
      <c r="P713" s="139">
        <f>O713*H713</f>
        <v>0</v>
      </c>
      <c r="Q713" s="139">
        <v>0</v>
      </c>
      <c r="R713" s="139">
        <f>Q713*H713</f>
        <v>0</v>
      </c>
      <c r="S713" s="139">
        <v>0</v>
      </c>
      <c r="T713" s="140">
        <f>S713*H713</f>
        <v>0</v>
      </c>
      <c r="AR713" s="141" t="s">
        <v>311</v>
      </c>
      <c r="AT713" s="141" t="s">
        <v>212</v>
      </c>
      <c r="AU713" s="141" t="s">
        <v>81</v>
      </c>
      <c r="AY713" s="16" t="s">
        <v>210</v>
      </c>
      <c r="BE713" s="142">
        <f>IF(N713="základní",J713,0)</f>
        <v>0</v>
      </c>
      <c r="BF713" s="142">
        <f>IF(N713="snížená",J713,0)</f>
        <v>0</v>
      </c>
      <c r="BG713" s="142">
        <f>IF(N713="zákl. přenesená",J713,0)</f>
        <v>0</v>
      </c>
      <c r="BH713" s="142">
        <f>IF(N713="sníž. přenesená",J713,0)</f>
        <v>0</v>
      </c>
      <c r="BI713" s="142">
        <f>IF(N713="nulová",J713,0)</f>
        <v>0</v>
      </c>
      <c r="BJ713" s="16" t="s">
        <v>79</v>
      </c>
      <c r="BK713" s="142">
        <f>ROUND(I713*H713,2)</f>
        <v>0</v>
      </c>
      <c r="BL713" s="16" t="s">
        <v>311</v>
      </c>
      <c r="BM713" s="141" t="s">
        <v>2486</v>
      </c>
    </row>
    <row r="714" spans="2:47" s="1" customFormat="1" ht="10.2">
      <c r="B714" s="31"/>
      <c r="D714" s="143" t="s">
        <v>219</v>
      </c>
      <c r="F714" s="144" t="s">
        <v>2485</v>
      </c>
      <c r="I714" s="145"/>
      <c r="L714" s="31"/>
      <c r="M714" s="146"/>
      <c r="T714" s="52"/>
      <c r="AT714" s="16" t="s">
        <v>219</v>
      </c>
      <c r="AU714" s="16" t="s">
        <v>81</v>
      </c>
    </row>
    <row r="715" spans="2:47" s="1" customFormat="1" ht="19.2">
      <c r="B715" s="31"/>
      <c r="D715" s="143" t="s">
        <v>315</v>
      </c>
      <c r="F715" s="166" t="s">
        <v>1114</v>
      </c>
      <c r="I715" s="145"/>
      <c r="L715" s="31"/>
      <c r="M715" s="146"/>
      <c r="T715" s="52"/>
      <c r="AT715" s="16" t="s">
        <v>315</v>
      </c>
      <c r="AU715" s="16" t="s">
        <v>81</v>
      </c>
    </row>
    <row r="716" spans="2:65" s="1" customFormat="1" ht="24.15" customHeight="1">
      <c r="B716" s="31"/>
      <c r="C716" s="130" t="s">
        <v>1265</v>
      </c>
      <c r="D716" s="130" t="s">
        <v>212</v>
      </c>
      <c r="E716" s="131" t="s">
        <v>1116</v>
      </c>
      <c r="F716" s="132" t="s">
        <v>1117</v>
      </c>
      <c r="G716" s="133" t="s">
        <v>332</v>
      </c>
      <c r="H716" s="134">
        <v>0.094</v>
      </c>
      <c r="I716" s="135"/>
      <c r="J716" s="136">
        <f>ROUND(I716*H716,2)</f>
        <v>0</v>
      </c>
      <c r="K716" s="132" t="s">
        <v>216</v>
      </c>
      <c r="L716" s="31"/>
      <c r="M716" s="137" t="s">
        <v>19</v>
      </c>
      <c r="N716" s="138" t="s">
        <v>43</v>
      </c>
      <c r="P716" s="139">
        <f>O716*H716</f>
        <v>0</v>
      </c>
      <c r="Q716" s="139">
        <v>0</v>
      </c>
      <c r="R716" s="139">
        <f>Q716*H716</f>
        <v>0</v>
      </c>
      <c r="S716" s="139">
        <v>0</v>
      </c>
      <c r="T716" s="140">
        <f>S716*H716</f>
        <v>0</v>
      </c>
      <c r="AR716" s="141" t="s">
        <v>311</v>
      </c>
      <c r="AT716" s="141" t="s">
        <v>212</v>
      </c>
      <c r="AU716" s="141" t="s">
        <v>81</v>
      </c>
      <c r="AY716" s="16" t="s">
        <v>210</v>
      </c>
      <c r="BE716" s="142">
        <f>IF(N716="základní",J716,0)</f>
        <v>0</v>
      </c>
      <c r="BF716" s="142">
        <f>IF(N716="snížená",J716,0)</f>
        <v>0</v>
      </c>
      <c r="BG716" s="142">
        <f>IF(N716="zákl. přenesená",J716,0)</f>
        <v>0</v>
      </c>
      <c r="BH716" s="142">
        <f>IF(N716="sníž. přenesená",J716,0)</f>
        <v>0</v>
      </c>
      <c r="BI716" s="142">
        <f>IF(N716="nulová",J716,0)</f>
        <v>0</v>
      </c>
      <c r="BJ716" s="16" t="s">
        <v>79</v>
      </c>
      <c r="BK716" s="142">
        <f>ROUND(I716*H716,2)</f>
        <v>0</v>
      </c>
      <c r="BL716" s="16" t="s">
        <v>311</v>
      </c>
      <c r="BM716" s="141" t="s">
        <v>2487</v>
      </c>
    </row>
    <row r="717" spans="2:47" s="1" customFormat="1" ht="28.8">
      <c r="B717" s="31"/>
      <c r="D717" s="143" t="s">
        <v>219</v>
      </c>
      <c r="F717" s="144" t="s">
        <v>1119</v>
      </c>
      <c r="I717" s="145"/>
      <c r="L717" s="31"/>
      <c r="M717" s="146"/>
      <c r="T717" s="52"/>
      <c r="AT717" s="16" t="s">
        <v>219</v>
      </c>
      <c r="AU717" s="16" t="s">
        <v>81</v>
      </c>
    </row>
    <row r="718" spans="2:47" s="1" customFormat="1" ht="10.2">
      <c r="B718" s="31"/>
      <c r="D718" s="147" t="s">
        <v>221</v>
      </c>
      <c r="F718" s="148" t="s">
        <v>1120</v>
      </c>
      <c r="I718" s="145"/>
      <c r="L718" s="31"/>
      <c r="M718" s="146"/>
      <c r="T718" s="52"/>
      <c r="AT718" s="16" t="s">
        <v>221</v>
      </c>
      <c r="AU718" s="16" t="s">
        <v>81</v>
      </c>
    </row>
    <row r="719" spans="2:63" s="11" customFormat="1" ht="22.8" customHeight="1">
      <c r="B719" s="118"/>
      <c r="D719" s="119" t="s">
        <v>71</v>
      </c>
      <c r="E719" s="128" t="s">
        <v>1121</v>
      </c>
      <c r="F719" s="128" t="s">
        <v>1122</v>
      </c>
      <c r="I719" s="121"/>
      <c r="J719" s="129">
        <f>BK719</f>
        <v>0</v>
      </c>
      <c r="L719" s="118"/>
      <c r="M719" s="123"/>
      <c r="P719" s="124">
        <f>SUM(P720:P771)</f>
        <v>0</v>
      </c>
      <c r="R719" s="124">
        <f>SUM(R720:R771)</f>
        <v>0.21998</v>
      </c>
      <c r="T719" s="125">
        <f>SUM(T720:T771)</f>
        <v>0.097588</v>
      </c>
      <c r="AR719" s="119" t="s">
        <v>81</v>
      </c>
      <c r="AT719" s="126" t="s">
        <v>71</v>
      </c>
      <c r="AU719" s="126" t="s">
        <v>79</v>
      </c>
      <c r="AY719" s="119" t="s">
        <v>210</v>
      </c>
      <c r="BK719" s="127">
        <f>SUM(BK720:BK771)</f>
        <v>0</v>
      </c>
    </row>
    <row r="720" spans="2:65" s="1" customFormat="1" ht="16.5" customHeight="1">
      <c r="B720" s="31"/>
      <c r="C720" s="130" t="s">
        <v>1271</v>
      </c>
      <c r="D720" s="130" t="s">
        <v>212</v>
      </c>
      <c r="E720" s="131" t="s">
        <v>2488</v>
      </c>
      <c r="F720" s="132" t="s">
        <v>2489</v>
      </c>
      <c r="G720" s="133" t="s">
        <v>229</v>
      </c>
      <c r="H720" s="134">
        <v>39</v>
      </c>
      <c r="I720" s="135"/>
      <c r="J720" s="136">
        <f>ROUND(I720*H720,2)</f>
        <v>0</v>
      </c>
      <c r="K720" s="132" t="s">
        <v>216</v>
      </c>
      <c r="L720" s="31"/>
      <c r="M720" s="137" t="s">
        <v>19</v>
      </c>
      <c r="N720" s="138" t="s">
        <v>43</v>
      </c>
      <c r="P720" s="139">
        <f>O720*H720</f>
        <v>0</v>
      </c>
      <c r="Q720" s="139">
        <v>0.0001</v>
      </c>
      <c r="R720" s="139">
        <f>Q720*H720</f>
        <v>0.0039000000000000003</v>
      </c>
      <c r="S720" s="139">
        <v>0</v>
      </c>
      <c r="T720" s="140">
        <f>S720*H720</f>
        <v>0</v>
      </c>
      <c r="AR720" s="141" t="s">
        <v>311</v>
      </c>
      <c r="AT720" s="141" t="s">
        <v>212</v>
      </c>
      <c r="AU720" s="141" t="s">
        <v>81</v>
      </c>
      <c r="AY720" s="16" t="s">
        <v>210</v>
      </c>
      <c r="BE720" s="142">
        <f>IF(N720="základní",J720,0)</f>
        <v>0</v>
      </c>
      <c r="BF720" s="142">
        <f>IF(N720="snížená",J720,0)</f>
        <v>0</v>
      </c>
      <c r="BG720" s="142">
        <f>IF(N720="zákl. přenesená",J720,0)</f>
        <v>0</v>
      </c>
      <c r="BH720" s="142">
        <f>IF(N720="sníž. přenesená",J720,0)</f>
        <v>0</v>
      </c>
      <c r="BI720" s="142">
        <f>IF(N720="nulová",J720,0)</f>
        <v>0</v>
      </c>
      <c r="BJ720" s="16" t="s">
        <v>79</v>
      </c>
      <c r="BK720" s="142">
        <f>ROUND(I720*H720,2)</f>
        <v>0</v>
      </c>
      <c r="BL720" s="16" t="s">
        <v>311</v>
      </c>
      <c r="BM720" s="141" t="s">
        <v>2490</v>
      </c>
    </row>
    <row r="721" spans="2:47" s="1" customFormat="1" ht="19.2">
      <c r="B721" s="31"/>
      <c r="D721" s="143" t="s">
        <v>219</v>
      </c>
      <c r="F721" s="144" t="s">
        <v>2491</v>
      </c>
      <c r="I721" s="145"/>
      <c r="L721" s="31"/>
      <c r="M721" s="146"/>
      <c r="T721" s="52"/>
      <c r="AT721" s="16" t="s">
        <v>219</v>
      </c>
      <c r="AU721" s="16" t="s">
        <v>81</v>
      </c>
    </row>
    <row r="722" spans="2:47" s="1" customFormat="1" ht="10.2">
      <c r="B722" s="31"/>
      <c r="D722" s="147" t="s">
        <v>221</v>
      </c>
      <c r="F722" s="148" t="s">
        <v>2492</v>
      </c>
      <c r="I722" s="145"/>
      <c r="L722" s="31"/>
      <c r="M722" s="146"/>
      <c r="T722" s="52"/>
      <c r="AT722" s="16" t="s">
        <v>221</v>
      </c>
      <c r="AU722" s="16" t="s">
        <v>81</v>
      </c>
    </row>
    <row r="723" spans="2:65" s="1" customFormat="1" ht="24.15" customHeight="1">
      <c r="B723" s="31"/>
      <c r="C723" s="156" t="s">
        <v>1277</v>
      </c>
      <c r="D723" s="156" t="s">
        <v>240</v>
      </c>
      <c r="E723" s="157" t="s">
        <v>2493</v>
      </c>
      <c r="F723" s="158" t="s">
        <v>2494</v>
      </c>
      <c r="G723" s="159" t="s">
        <v>332</v>
      </c>
      <c r="H723" s="160">
        <v>0.133</v>
      </c>
      <c r="I723" s="161"/>
      <c r="J723" s="162">
        <f>ROUND(I723*H723,2)</f>
        <v>0</v>
      </c>
      <c r="K723" s="158" t="s">
        <v>216</v>
      </c>
      <c r="L723" s="163"/>
      <c r="M723" s="164" t="s">
        <v>19</v>
      </c>
      <c r="N723" s="165" t="s">
        <v>43</v>
      </c>
      <c r="P723" s="139">
        <f>O723*H723</f>
        <v>0</v>
      </c>
      <c r="Q723" s="139">
        <v>1</v>
      </c>
      <c r="R723" s="139">
        <f>Q723*H723</f>
        <v>0.133</v>
      </c>
      <c r="S723" s="139">
        <v>0</v>
      </c>
      <c r="T723" s="140">
        <f>S723*H723</f>
        <v>0</v>
      </c>
      <c r="AR723" s="141" t="s">
        <v>405</v>
      </c>
      <c r="AT723" s="141" t="s">
        <v>240</v>
      </c>
      <c r="AU723" s="141" t="s">
        <v>81</v>
      </c>
      <c r="AY723" s="16" t="s">
        <v>210</v>
      </c>
      <c r="BE723" s="142">
        <f>IF(N723="základní",J723,0)</f>
        <v>0</v>
      </c>
      <c r="BF723" s="142">
        <f>IF(N723="snížená",J723,0)</f>
        <v>0</v>
      </c>
      <c r="BG723" s="142">
        <f>IF(N723="zákl. přenesená",J723,0)</f>
        <v>0</v>
      </c>
      <c r="BH723" s="142">
        <f>IF(N723="sníž. přenesená",J723,0)</f>
        <v>0</v>
      </c>
      <c r="BI723" s="142">
        <f>IF(N723="nulová",J723,0)</f>
        <v>0</v>
      </c>
      <c r="BJ723" s="16" t="s">
        <v>79</v>
      </c>
      <c r="BK723" s="142">
        <f>ROUND(I723*H723,2)</f>
        <v>0</v>
      </c>
      <c r="BL723" s="16" t="s">
        <v>311</v>
      </c>
      <c r="BM723" s="141" t="s">
        <v>2495</v>
      </c>
    </row>
    <row r="724" spans="2:47" s="1" customFormat="1" ht="10.2">
      <c r="B724" s="31"/>
      <c r="D724" s="143" t="s">
        <v>219</v>
      </c>
      <c r="F724" s="144" t="s">
        <v>2494</v>
      </c>
      <c r="I724" s="145"/>
      <c r="L724" s="31"/>
      <c r="M724" s="146"/>
      <c r="T724" s="52"/>
      <c r="AT724" s="16" t="s">
        <v>219</v>
      </c>
      <c r="AU724" s="16" t="s">
        <v>81</v>
      </c>
    </row>
    <row r="725" spans="2:65" s="1" customFormat="1" ht="16.5" customHeight="1">
      <c r="B725" s="31"/>
      <c r="C725" s="130" t="s">
        <v>1282</v>
      </c>
      <c r="D725" s="130" t="s">
        <v>212</v>
      </c>
      <c r="E725" s="131" t="s">
        <v>1124</v>
      </c>
      <c r="F725" s="132" t="s">
        <v>1125</v>
      </c>
      <c r="G725" s="133" t="s">
        <v>229</v>
      </c>
      <c r="H725" s="134">
        <v>4.968</v>
      </c>
      <c r="I725" s="135"/>
      <c r="J725" s="136">
        <f>ROUND(I725*H725,2)</f>
        <v>0</v>
      </c>
      <c r="K725" s="132" t="s">
        <v>216</v>
      </c>
      <c r="L725" s="31"/>
      <c r="M725" s="137" t="s">
        <v>19</v>
      </c>
      <c r="N725" s="138" t="s">
        <v>43</v>
      </c>
      <c r="P725" s="139">
        <f>O725*H725</f>
        <v>0</v>
      </c>
      <c r="Q725" s="139">
        <v>0</v>
      </c>
      <c r="R725" s="139">
        <f>Q725*H725</f>
        <v>0</v>
      </c>
      <c r="S725" s="139">
        <v>0.018</v>
      </c>
      <c r="T725" s="140">
        <f>S725*H725</f>
        <v>0.08942399999999999</v>
      </c>
      <c r="AR725" s="141" t="s">
        <v>311</v>
      </c>
      <c r="AT725" s="141" t="s">
        <v>212</v>
      </c>
      <c r="AU725" s="141" t="s">
        <v>81</v>
      </c>
      <c r="AY725" s="16" t="s">
        <v>210</v>
      </c>
      <c r="BE725" s="142">
        <f>IF(N725="základní",J725,0)</f>
        <v>0</v>
      </c>
      <c r="BF725" s="142">
        <f>IF(N725="snížená",J725,0)</f>
        <v>0</v>
      </c>
      <c r="BG725" s="142">
        <f>IF(N725="zákl. přenesená",J725,0)</f>
        <v>0</v>
      </c>
      <c r="BH725" s="142">
        <f>IF(N725="sníž. přenesená",J725,0)</f>
        <v>0</v>
      </c>
      <c r="BI725" s="142">
        <f>IF(N725="nulová",J725,0)</f>
        <v>0</v>
      </c>
      <c r="BJ725" s="16" t="s">
        <v>79</v>
      </c>
      <c r="BK725" s="142">
        <f>ROUND(I725*H725,2)</f>
        <v>0</v>
      </c>
      <c r="BL725" s="16" t="s">
        <v>311</v>
      </c>
      <c r="BM725" s="141" t="s">
        <v>2496</v>
      </c>
    </row>
    <row r="726" spans="2:47" s="1" customFormat="1" ht="10.2">
      <c r="B726" s="31"/>
      <c r="D726" s="143" t="s">
        <v>219</v>
      </c>
      <c r="F726" s="144" t="s">
        <v>1127</v>
      </c>
      <c r="I726" s="145"/>
      <c r="L726" s="31"/>
      <c r="M726" s="146"/>
      <c r="T726" s="52"/>
      <c r="AT726" s="16" t="s">
        <v>219</v>
      </c>
      <c r="AU726" s="16" t="s">
        <v>81</v>
      </c>
    </row>
    <row r="727" spans="2:47" s="1" customFormat="1" ht="10.2">
      <c r="B727" s="31"/>
      <c r="D727" s="147" t="s">
        <v>221</v>
      </c>
      <c r="F727" s="148" t="s">
        <v>1128</v>
      </c>
      <c r="I727" s="145"/>
      <c r="L727" s="31"/>
      <c r="M727" s="146"/>
      <c r="T727" s="52"/>
      <c r="AT727" s="16" t="s">
        <v>221</v>
      </c>
      <c r="AU727" s="16" t="s">
        <v>81</v>
      </c>
    </row>
    <row r="728" spans="2:51" s="12" customFormat="1" ht="10.2">
      <c r="B728" s="149"/>
      <c r="D728" s="143" t="s">
        <v>223</v>
      </c>
      <c r="E728" s="150" t="s">
        <v>19</v>
      </c>
      <c r="F728" s="151" t="s">
        <v>2497</v>
      </c>
      <c r="H728" s="152">
        <v>4.968</v>
      </c>
      <c r="I728" s="153"/>
      <c r="L728" s="149"/>
      <c r="M728" s="154"/>
      <c r="T728" s="155"/>
      <c r="AT728" s="150" t="s">
        <v>223</v>
      </c>
      <c r="AU728" s="150" t="s">
        <v>81</v>
      </c>
      <c r="AV728" s="12" t="s">
        <v>81</v>
      </c>
      <c r="AW728" s="12" t="s">
        <v>33</v>
      </c>
      <c r="AX728" s="12" t="s">
        <v>79</v>
      </c>
      <c r="AY728" s="150" t="s">
        <v>210</v>
      </c>
    </row>
    <row r="729" spans="2:65" s="1" customFormat="1" ht="16.5" customHeight="1">
      <c r="B729" s="31"/>
      <c r="C729" s="130" t="s">
        <v>1288</v>
      </c>
      <c r="D729" s="130" t="s">
        <v>212</v>
      </c>
      <c r="E729" s="131" t="s">
        <v>2498</v>
      </c>
      <c r="F729" s="132" t="s">
        <v>2499</v>
      </c>
      <c r="G729" s="133" t="s">
        <v>297</v>
      </c>
      <c r="H729" s="134">
        <v>1</v>
      </c>
      <c r="I729" s="135"/>
      <c r="J729" s="136">
        <f>ROUND(I729*H729,2)</f>
        <v>0</v>
      </c>
      <c r="K729" s="132" t="s">
        <v>216</v>
      </c>
      <c r="L729" s="31"/>
      <c r="M729" s="137" t="s">
        <v>19</v>
      </c>
      <c r="N729" s="138" t="s">
        <v>43</v>
      </c>
      <c r="P729" s="139">
        <f>O729*H729</f>
        <v>0</v>
      </c>
      <c r="Q729" s="139">
        <v>0</v>
      </c>
      <c r="R729" s="139">
        <f>Q729*H729</f>
        <v>0</v>
      </c>
      <c r="S729" s="139">
        <v>0</v>
      </c>
      <c r="T729" s="140">
        <f>S729*H729</f>
        <v>0</v>
      </c>
      <c r="AR729" s="141" t="s">
        <v>311</v>
      </c>
      <c r="AT729" s="141" t="s">
        <v>212</v>
      </c>
      <c r="AU729" s="141" t="s">
        <v>81</v>
      </c>
      <c r="AY729" s="16" t="s">
        <v>210</v>
      </c>
      <c r="BE729" s="142">
        <f>IF(N729="základní",J729,0)</f>
        <v>0</v>
      </c>
      <c r="BF729" s="142">
        <f>IF(N729="snížená",J729,0)</f>
        <v>0</v>
      </c>
      <c r="BG729" s="142">
        <f>IF(N729="zákl. přenesená",J729,0)</f>
        <v>0</v>
      </c>
      <c r="BH729" s="142">
        <f>IF(N729="sníž. přenesená",J729,0)</f>
        <v>0</v>
      </c>
      <c r="BI729" s="142">
        <f>IF(N729="nulová",J729,0)</f>
        <v>0</v>
      </c>
      <c r="BJ729" s="16" t="s">
        <v>79</v>
      </c>
      <c r="BK729" s="142">
        <f>ROUND(I729*H729,2)</f>
        <v>0</v>
      </c>
      <c r="BL729" s="16" t="s">
        <v>311</v>
      </c>
      <c r="BM729" s="141" t="s">
        <v>2500</v>
      </c>
    </row>
    <row r="730" spans="2:47" s="1" customFormat="1" ht="10.2">
      <c r="B730" s="31"/>
      <c r="D730" s="143" t="s">
        <v>219</v>
      </c>
      <c r="F730" s="144" t="s">
        <v>2501</v>
      </c>
      <c r="I730" s="145"/>
      <c r="L730" s="31"/>
      <c r="M730" s="146"/>
      <c r="T730" s="52"/>
      <c r="AT730" s="16" t="s">
        <v>219</v>
      </c>
      <c r="AU730" s="16" t="s">
        <v>81</v>
      </c>
    </row>
    <row r="731" spans="2:47" s="1" customFormat="1" ht="10.2">
      <c r="B731" s="31"/>
      <c r="D731" s="147" t="s">
        <v>221</v>
      </c>
      <c r="F731" s="148" t="s">
        <v>2502</v>
      </c>
      <c r="I731" s="145"/>
      <c r="L731" s="31"/>
      <c r="M731" s="146"/>
      <c r="T731" s="52"/>
      <c r="AT731" s="16" t="s">
        <v>221</v>
      </c>
      <c r="AU731" s="16" t="s">
        <v>81</v>
      </c>
    </row>
    <row r="732" spans="2:65" s="1" customFormat="1" ht="24.15" customHeight="1">
      <c r="B732" s="31"/>
      <c r="C732" s="156" t="s">
        <v>1292</v>
      </c>
      <c r="D732" s="156" t="s">
        <v>240</v>
      </c>
      <c r="E732" s="157" t="s">
        <v>2503</v>
      </c>
      <c r="F732" s="158" t="s">
        <v>2504</v>
      </c>
      <c r="G732" s="159" t="s">
        <v>297</v>
      </c>
      <c r="H732" s="160">
        <v>1</v>
      </c>
      <c r="I732" s="161"/>
      <c r="J732" s="162">
        <f>ROUND(I732*H732,2)</f>
        <v>0</v>
      </c>
      <c r="K732" s="158" t="s">
        <v>19</v>
      </c>
      <c r="L732" s="163"/>
      <c r="M732" s="164" t="s">
        <v>19</v>
      </c>
      <c r="N732" s="165" t="s">
        <v>43</v>
      </c>
      <c r="P732" s="139">
        <f>O732*H732</f>
        <v>0</v>
      </c>
      <c r="Q732" s="139">
        <v>0</v>
      </c>
      <c r="R732" s="139">
        <f>Q732*H732</f>
        <v>0</v>
      </c>
      <c r="S732" s="139">
        <v>0</v>
      </c>
      <c r="T732" s="140">
        <f>S732*H732</f>
        <v>0</v>
      </c>
      <c r="AR732" s="141" t="s">
        <v>405</v>
      </c>
      <c r="AT732" s="141" t="s">
        <v>240</v>
      </c>
      <c r="AU732" s="141" t="s">
        <v>81</v>
      </c>
      <c r="AY732" s="16" t="s">
        <v>210</v>
      </c>
      <c r="BE732" s="142">
        <f>IF(N732="základní",J732,0)</f>
        <v>0</v>
      </c>
      <c r="BF732" s="142">
        <f>IF(N732="snížená",J732,0)</f>
        <v>0</v>
      </c>
      <c r="BG732" s="142">
        <f>IF(N732="zákl. přenesená",J732,0)</f>
        <v>0</v>
      </c>
      <c r="BH732" s="142">
        <f>IF(N732="sníž. přenesená",J732,0)</f>
        <v>0</v>
      </c>
      <c r="BI732" s="142">
        <f>IF(N732="nulová",J732,0)</f>
        <v>0</v>
      </c>
      <c r="BJ732" s="16" t="s">
        <v>79</v>
      </c>
      <c r="BK732" s="142">
        <f>ROUND(I732*H732,2)</f>
        <v>0</v>
      </c>
      <c r="BL732" s="16" t="s">
        <v>311</v>
      </c>
      <c r="BM732" s="141" t="s">
        <v>2505</v>
      </c>
    </row>
    <row r="733" spans="2:47" s="1" customFormat="1" ht="10.2">
      <c r="B733" s="31"/>
      <c r="D733" s="143" t="s">
        <v>219</v>
      </c>
      <c r="F733" s="144" t="s">
        <v>2504</v>
      </c>
      <c r="I733" s="145"/>
      <c r="L733" s="31"/>
      <c r="M733" s="146"/>
      <c r="T733" s="52"/>
      <c r="AT733" s="16" t="s">
        <v>219</v>
      </c>
      <c r="AU733" s="16" t="s">
        <v>81</v>
      </c>
    </row>
    <row r="734" spans="2:65" s="1" customFormat="1" ht="21.75" customHeight="1">
      <c r="B734" s="31"/>
      <c r="C734" s="130" t="s">
        <v>1300</v>
      </c>
      <c r="D734" s="130" t="s">
        <v>212</v>
      </c>
      <c r="E734" s="131" t="s">
        <v>1131</v>
      </c>
      <c r="F734" s="132" t="s">
        <v>1132</v>
      </c>
      <c r="G734" s="133" t="s">
        <v>297</v>
      </c>
      <c r="H734" s="134">
        <v>2</v>
      </c>
      <c r="I734" s="135"/>
      <c r="J734" s="136">
        <f>ROUND(I734*H734,2)</f>
        <v>0</v>
      </c>
      <c r="K734" s="132" t="s">
        <v>216</v>
      </c>
      <c r="L734" s="31"/>
      <c r="M734" s="137" t="s">
        <v>19</v>
      </c>
      <c r="N734" s="138" t="s">
        <v>43</v>
      </c>
      <c r="P734" s="139">
        <f>O734*H734</f>
        <v>0</v>
      </c>
      <c r="Q734" s="139">
        <v>0</v>
      </c>
      <c r="R734" s="139">
        <f>Q734*H734</f>
        <v>0</v>
      </c>
      <c r="S734" s="139">
        <v>0</v>
      </c>
      <c r="T734" s="140">
        <f>S734*H734</f>
        <v>0</v>
      </c>
      <c r="AR734" s="141" t="s">
        <v>311</v>
      </c>
      <c r="AT734" s="141" t="s">
        <v>212</v>
      </c>
      <c r="AU734" s="141" t="s">
        <v>81</v>
      </c>
      <c r="AY734" s="16" t="s">
        <v>210</v>
      </c>
      <c r="BE734" s="142">
        <f>IF(N734="základní",J734,0)</f>
        <v>0</v>
      </c>
      <c r="BF734" s="142">
        <f>IF(N734="snížená",J734,0)</f>
        <v>0</v>
      </c>
      <c r="BG734" s="142">
        <f>IF(N734="zákl. přenesená",J734,0)</f>
        <v>0</v>
      </c>
      <c r="BH734" s="142">
        <f>IF(N734="sníž. přenesená",J734,0)</f>
        <v>0</v>
      </c>
      <c r="BI734" s="142">
        <f>IF(N734="nulová",J734,0)</f>
        <v>0</v>
      </c>
      <c r="BJ734" s="16" t="s">
        <v>79</v>
      </c>
      <c r="BK734" s="142">
        <f>ROUND(I734*H734,2)</f>
        <v>0</v>
      </c>
      <c r="BL734" s="16" t="s">
        <v>311</v>
      </c>
      <c r="BM734" s="141" t="s">
        <v>2506</v>
      </c>
    </row>
    <row r="735" spans="2:47" s="1" customFormat="1" ht="10.2">
      <c r="B735" s="31"/>
      <c r="D735" s="143" t="s">
        <v>219</v>
      </c>
      <c r="F735" s="144" t="s">
        <v>1134</v>
      </c>
      <c r="I735" s="145"/>
      <c r="L735" s="31"/>
      <c r="M735" s="146"/>
      <c r="T735" s="52"/>
      <c r="AT735" s="16" t="s">
        <v>219</v>
      </c>
      <c r="AU735" s="16" t="s">
        <v>81</v>
      </c>
    </row>
    <row r="736" spans="2:47" s="1" customFormat="1" ht="10.2">
      <c r="B736" s="31"/>
      <c r="D736" s="147" t="s">
        <v>221</v>
      </c>
      <c r="F736" s="148" t="s">
        <v>1135</v>
      </c>
      <c r="I736" s="145"/>
      <c r="L736" s="31"/>
      <c r="M736" s="146"/>
      <c r="T736" s="52"/>
      <c r="AT736" s="16" t="s">
        <v>221</v>
      </c>
      <c r="AU736" s="16" t="s">
        <v>81</v>
      </c>
    </row>
    <row r="737" spans="2:65" s="1" customFormat="1" ht="24.15" customHeight="1">
      <c r="B737" s="31"/>
      <c r="C737" s="156" t="s">
        <v>1308</v>
      </c>
      <c r="D737" s="156" t="s">
        <v>240</v>
      </c>
      <c r="E737" s="157" t="s">
        <v>1137</v>
      </c>
      <c r="F737" s="158" t="s">
        <v>1138</v>
      </c>
      <c r="G737" s="159" t="s">
        <v>297</v>
      </c>
      <c r="H737" s="160">
        <v>2</v>
      </c>
      <c r="I737" s="161"/>
      <c r="J737" s="162">
        <f>ROUND(I737*H737,2)</f>
        <v>0</v>
      </c>
      <c r="K737" s="158" t="s">
        <v>19</v>
      </c>
      <c r="L737" s="163"/>
      <c r="M737" s="164" t="s">
        <v>19</v>
      </c>
      <c r="N737" s="165" t="s">
        <v>43</v>
      </c>
      <c r="P737" s="139">
        <f>O737*H737</f>
        <v>0</v>
      </c>
      <c r="Q737" s="139">
        <v>0</v>
      </c>
      <c r="R737" s="139">
        <f>Q737*H737</f>
        <v>0</v>
      </c>
      <c r="S737" s="139">
        <v>0</v>
      </c>
      <c r="T737" s="140">
        <f>S737*H737</f>
        <v>0</v>
      </c>
      <c r="AR737" s="141" t="s">
        <v>405</v>
      </c>
      <c r="AT737" s="141" t="s">
        <v>240</v>
      </c>
      <c r="AU737" s="141" t="s">
        <v>81</v>
      </c>
      <c r="AY737" s="16" t="s">
        <v>210</v>
      </c>
      <c r="BE737" s="142">
        <f>IF(N737="základní",J737,0)</f>
        <v>0</v>
      </c>
      <c r="BF737" s="142">
        <f>IF(N737="snížená",J737,0)</f>
        <v>0</v>
      </c>
      <c r="BG737" s="142">
        <f>IF(N737="zákl. přenesená",J737,0)</f>
        <v>0</v>
      </c>
      <c r="BH737" s="142">
        <f>IF(N737="sníž. přenesená",J737,0)</f>
        <v>0</v>
      </c>
      <c r="BI737" s="142">
        <f>IF(N737="nulová",J737,0)</f>
        <v>0</v>
      </c>
      <c r="BJ737" s="16" t="s">
        <v>79</v>
      </c>
      <c r="BK737" s="142">
        <f>ROUND(I737*H737,2)</f>
        <v>0</v>
      </c>
      <c r="BL737" s="16" t="s">
        <v>311</v>
      </c>
      <c r="BM737" s="141" t="s">
        <v>2507</v>
      </c>
    </row>
    <row r="738" spans="2:47" s="1" customFormat="1" ht="10.2">
      <c r="B738" s="31"/>
      <c r="D738" s="143" t="s">
        <v>219</v>
      </c>
      <c r="F738" s="144" t="s">
        <v>1138</v>
      </c>
      <c r="I738" s="145"/>
      <c r="L738" s="31"/>
      <c r="M738" s="146"/>
      <c r="T738" s="52"/>
      <c r="AT738" s="16" t="s">
        <v>219</v>
      </c>
      <c r="AU738" s="16" t="s">
        <v>81</v>
      </c>
    </row>
    <row r="739" spans="2:65" s="1" customFormat="1" ht="24.15" customHeight="1">
      <c r="B739" s="31"/>
      <c r="C739" s="130" t="s">
        <v>1314</v>
      </c>
      <c r="D739" s="130" t="s">
        <v>212</v>
      </c>
      <c r="E739" s="131" t="s">
        <v>2508</v>
      </c>
      <c r="F739" s="132" t="s">
        <v>2509</v>
      </c>
      <c r="G739" s="133" t="s">
        <v>229</v>
      </c>
      <c r="H739" s="134">
        <v>2.66</v>
      </c>
      <c r="I739" s="135"/>
      <c r="J739" s="136">
        <f>ROUND(I739*H739,2)</f>
        <v>0</v>
      </c>
      <c r="K739" s="132" t="s">
        <v>216</v>
      </c>
      <c r="L739" s="31"/>
      <c r="M739" s="137" t="s">
        <v>19</v>
      </c>
      <c r="N739" s="138" t="s">
        <v>43</v>
      </c>
      <c r="P739" s="139">
        <f>O739*H739</f>
        <v>0</v>
      </c>
      <c r="Q739" s="139">
        <v>0</v>
      </c>
      <c r="R739" s="139">
        <f>Q739*H739</f>
        <v>0</v>
      </c>
      <c r="S739" s="139">
        <v>0</v>
      </c>
      <c r="T739" s="140">
        <f>S739*H739</f>
        <v>0</v>
      </c>
      <c r="AR739" s="141" t="s">
        <v>311</v>
      </c>
      <c r="AT739" s="141" t="s">
        <v>212</v>
      </c>
      <c r="AU739" s="141" t="s">
        <v>81</v>
      </c>
      <c r="AY739" s="16" t="s">
        <v>210</v>
      </c>
      <c r="BE739" s="142">
        <f>IF(N739="základní",J739,0)</f>
        <v>0</v>
      </c>
      <c r="BF739" s="142">
        <f>IF(N739="snížená",J739,0)</f>
        <v>0</v>
      </c>
      <c r="BG739" s="142">
        <f>IF(N739="zákl. přenesená",J739,0)</f>
        <v>0</v>
      </c>
      <c r="BH739" s="142">
        <f>IF(N739="sníž. přenesená",J739,0)</f>
        <v>0</v>
      </c>
      <c r="BI739" s="142">
        <f>IF(N739="nulová",J739,0)</f>
        <v>0</v>
      </c>
      <c r="BJ739" s="16" t="s">
        <v>79</v>
      </c>
      <c r="BK739" s="142">
        <f>ROUND(I739*H739,2)</f>
        <v>0</v>
      </c>
      <c r="BL739" s="16" t="s">
        <v>311</v>
      </c>
      <c r="BM739" s="141" t="s">
        <v>2510</v>
      </c>
    </row>
    <row r="740" spans="2:47" s="1" customFormat="1" ht="19.2">
      <c r="B740" s="31"/>
      <c r="D740" s="143" t="s">
        <v>219</v>
      </c>
      <c r="F740" s="144" t="s">
        <v>2511</v>
      </c>
      <c r="I740" s="145"/>
      <c r="L740" s="31"/>
      <c r="M740" s="146"/>
      <c r="T740" s="52"/>
      <c r="AT740" s="16" t="s">
        <v>219</v>
      </c>
      <c r="AU740" s="16" t="s">
        <v>81</v>
      </c>
    </row>
    <row r="741" spans="2:47" s="1" customFormat="1" ht="10.2">
      <c r="B741" s="31"/>
      <c r="D741" s="147" t="s">
        <v>221</v>
      </c>
      <c r="F741" s="148" t="s">
        <v>2512</v>
      </c>
      <c r="I741" s="145"/>
      <c r="L741" s="31"/>
      <c r="M741" s="146"/>
      <c r="T741" s="52"/>
      <c r="AT741" s="16" t="s">
        <v>221</v>
      </c>
      <c r="AU741" s="16" t="s">
        <v>81</v>
      </c>
    </row>
    <row r="742" spans="2:51" s="12" customFormat="1" ht="10.2">
      <c r="B742" s="149"/>
      <c r="D742" s="143" t="s">
        <v>223</v>
      </c>
      <c r="E742" s="150" t="s">
        <v>19</v>
      </c>
      <c r="F742" s="151" t="s">
        <v>2513</v>
      </c>
      <c r="H742" s="152">
        <v>0.5</v>
      </c>
      <c r="I742" s="153"/>
      <c r="L742" s="149"/>
      <c r="M742" s="154"/>
      <c r="T742" s="155"/>
      <c r="AT742" s="150" t="s">
        <v>223</v>
      </c>
      <c r="AU742" s="150" t="s">
        <v>81</v>
      </c>
      <c r="AV742" s="12" t="s">
        <v>81</v>
      </c>
      <c r="AW742" s="12" t="s">
        <v>33</v>
      </c>
      <c r="AX742" s="12" t="s">
        <v>72</v>
      </c>
      <c r="AY742" s="150" t="s">
        <v>210</v>
      </c>
    </row>
    <row r="743" spans="2:51" s="12" customFormat="1" ht="10.2">
      <c r="B743" s="149"/>
      <c r="D743" s="143" t="s">
        <v>223</v>
      </c>
      <c r="E743" s="150" t="s">
        <v>19</v>
      </c>
      <c r="F743" s="151" t="s">
        <v>2514</v>
      </c>
      <c r="H743" s="152">
        <v>2.16</v>
      </c>
      <c r="I743" s="153"/>
      <c r="L743" s="149"/>
      <c r="M743" s="154"/>
      <c r="T743" s="155"/>
      <c r="AT743" s="150" t="s">
        <v>223</v>
      </c>
      <c r="AU743" s="150" t="s">
        <v>81</v>
      </c>
      <c r="AV743" s="12" t="s">
        <v>81</v>
      </c>
      <c r="AW743" s="12" t="s">
        <v>33</v>
      </c>
      <c r="AX743" s="12" t="s">
        <v>72</v>
      </c>
      <c r="AY743" s="150" t="s">
        <v>210</v>
      </c>
    </row>
    <row r="744" spans="2:51" s="13" customFormat="1" ht="10.2">
      <c r="B744" s="167"/>
      <c r="D744" s="143" t="s">
        <v>223</v>
      </c>
      <c r="E744" s="168" t="s">
        <v>19</v>
      </c>
      <c r="F744" s="169" t="s">
        <v>326</v>
      </c>
      <c r="H744" s="170">
        <v>2.66</v>
      </c>
      <c r="I744" s="171"/>
      <c r="L744" s="167"/>
      <c r="M744" s="172"/>
      <c r="T744" s="173"/>
      <c r="AT744" s="168" t="s">
        <v>223</v>
      </c>
      <c r="AU744" s="168" t="s">
        <v>81</v>
      </c>
      <c r="AV744" s="13" t="s">
        <v>217</v>
      </c>
      <c r="AW744" s="13" t="s">
        <v>33</v>
      </c>
      <c r="AX744" s="13" t="s">
        <v>79</v>
      </c>
      <c r="AY744" s="168" t="s">
        <v>210</v>
      </c>
    </row>
    <row r="745" spans="2:65" s="1" customFormat="1" ht="16.5" customHeight="1">
      <c r="B745" s="31"/>
      <c r="C745" s="156" t="s">
        <v>1320</v>
      </c>
      <c r="D745" s="156" t="s">
        <v>240</v>
      </c>
      <c r="E745" s="157" t="s">
        <v>2515</v>
      </c>
      <c r="F745" s="158" t="s">
        <v>2516</v>
      </c>
      <c r="G745" s="159" t="s">
        <v>229</v>
      </c>
      <c r="H745" s="160">
        <v>0.55</v>
      </c>
      <c r="I745" s="161"/>
      <c r="J745" s="162">
        <f>ROUND(I745*H745,2)</f>
        <v>0</v>
      </c>
      <c r="K745" s="158" t="s">
        <v>19</v>
      </c>
      <c r="L745" s="163"/>
      <c r="M745" s="164" t="s">
        <v>19</v>
      </c>
      <c r="N745" s="165" t="s">
        <v>43</v>
      </c>
      <c r="P745" s="139">
        <f>O745*H745</f>
        <v>0</v>
      </c>
      <c r="Q745" s="139">
        <v>0.01</v>
      </c>
      <c r="R745" s="139">
        <f>Q745*H745</f>
        <v>0.0055000000000000005</v>
      </c>
      <c r="S745" s="139">
        <v>0</v>
      </c>
      <c r="T745" s="140">
        <f>S745*H745</f>
        <v>0</v>
      </c>
      <c r="AR745" s="141" t="s">
        <v>405</v>
      </c>
      <c r="AT745" s="141" t="s">
        <v>240</v>
      </c>
      <c r="AU745" s="141" t="s">
        <v>81</v>
      </c>
      <c r="AY745" s="16" t="s">
        <v>210</v>
      </c>
      <c r="BE745" s="142">
        <f>IF(N745="základní",J745,0)</f>
        <v>0</v>
      </c>
      <c r="BF745" s="142">
        <f>IF(N745="snížená",J745,0)</f>
        <v>0</v>
      </c>
      <c r="BG745" s="142">
        <f>IF(N745="zákl. přenesená",J745,0)</f>
        <v>0</v>
      </c>
      <c r="BH745" s="142">
        <f>IF(N745="sníž. přenesená",J745,0)</f>
        <v>0</v>
      </c>
      <c r="BI745" s="142">
        <f>IF(N745="nulová",J745,0)</f>
        <v>0</v>
      </c>
      <c r="BJ745" s="16" t="s">
        <v>79</v>
      </c>
      <c r="BK745" s="142">
        <f>ROUND(I745*H745,2)</f>
        <v>0</v>
      </c>
      <c r="BL745" s="16" t="s">
        <v>311</v>
      </c>
      <c r="BM745" s="141" t="s">
        <v>2517</v>
      </c>
    </row>
    <row r="746" spans="2:47" s="1" customFormat="1" ht="10.2">
      <c r="B746" s="31"/>
      <c r="D746" s="143" t="s">
        <v>219</v>
      </c>
      <c r="F746" s="144" t="s">
        <v>2516</v>
      </c>
      <c r="I746" s="145"/>
      <c r="L746" s="31"/>
      <c r="M746" s="146"/>
      <c r="T746" s="52"/>
      <c r="AT746" s="16" t="s">
        <v>219</v>
      </c>
      <c r="AU746" s="16" t="s">
        <v>81</v>
      </c>
    </row>
    <row r="747" spans="2:47" s="1" customFormat="1" ht="19.2">
      <c r="B747" s="31"/>
      <c r="D747" s="143" t="s">
        <v>315</v>
      </c>
      <c r="F747" s="166" t="s">
        <v>2518</v>
      </c>
      <c r="I747" s="145"/>
      <c r="L747" s="31"/>
      <c r="M747" s="146"/>
      <c r="T747" s="52"/>
      <c r="AT747" s="16" t="s">
        <v>315</v>
      </c>
      <c r="AU747" s="16" t="s">
        <v>81</v>
      </c>
    </row>
    <row r="748" spans="2:51" s="12" customFormat="1" ht="10.2">
      <c r="B748" s="149"/>
      <c r="D748" s="143" t="s">
        <v>223</v>
      </c>
      <c r="F748" s="151" t="s">
        <v>2519</v>
      </c>
      <c r="H748" s="152">
        <v>0.55</v>
      </c>
      <c r="I748" s="153"/>
      <c r="L748" s="149"/>
      <c r="M748" s="154"/>
      <c r="T748" s="155"/>
      <c r="AT748" s="150" t="s">
        <v>223</v>
      </c>
      <c r="AU748" s="150" t="s">
        <v>81</v>
      </c>
      <c r="AV748" s="12" t="s">
        <v>81</v>
      </c>
      <c r="AW748" s="12" t="s">
        <v>4</v>
      </c>
      <c r="AX748" s="12" t="s">
        <v>79</v>
      </c>
      <c r="AY748" s="150" t="s">
        <v>210</v>
      </c>
    </row>
    <row r="749" spans="2:65" s="1" customFormat="1" ht="16.5" customHeight="1">
      <c r="B749" s="31"/>
      <c r="C749" s="156" t="s">
        <v>1325</v>
      </c>
      <c r="D749" s="156" t="s">
        <v>240</v>
      </c>
      <c r="E749" s="157" t="s">
        <v>2520</v>
      </c>
      <c r="F749" s="158" t="s">
        <v>19</v>
      </c>
      <c r="G749" s="159" t="s">
        <v>229</v>
      </c>
      <c r="H749" s="160">
        <v>2.16</v>
      </c>
      <c r="I749" s="161"/>
      <c r="J749" s="162">
        <f>ROUND(I749*H749,2)</f>
        <v>0</v>
      </c>
      <c r="K749" s="158" t="s">
        <v>19</v>
      </c>
      <c r="L749" s="163"/>
      <c r="M749" s="164" t="s">
        <v>19</v>
      </c>
      <c r="N749" s="165" t="s">
        <v>43</v>
      </c>
      <c r="P749" s="139">
        <f>O749*H749</f>
        <v>0</v>
      </c>
      <c r="Q749" s="139">
        <v>0</v>
      </c>
      <c r="R749" s="139">
        <f>Q749*H749</f>
        <v>0</v>
      </c>
      <c r="S749" s="139">
        <v>0</v>
      </c>
      <c r="T749" s="140">
        <f>S749*H749</f>
        <v>0</v>
      </c>
      <c r="AR749" s="141" t="s">
        <v>405</v>
      </c>
      <c r="AT749" s="141" t="s">
        <v>240</v>
      </c>
      <c r="AU749" s="141" t="s">
        <v>81</v>
      </c>
      <c r="AY749" s="16" t="s">
        <v>210</v>
      </c>
      <c r="BE749" s="142">
        <f>IF(N749="základní",J749,0)</f>
        <v>0</v>
      </c>
      <c r="BF749" s="142">
        <f>IF(N749="snížená",J749,0)</f>
        <v>0</v>
      </c>
      <c r="BG749" s="142">
        <f>IF(N749="zákl. přenesená",J749,0)</f>
        <v>0</v>
      </c>
      <c r="BH749" s="142">
        <f>IF(N749="sníž. přenesená",J749,0)</f>
        <v>0</v>
      </c>
      <c r="BI749" s="142">
        <f>IF(N749="nulová",J749,0)</f>
        <v>0</v>
      </c>
      <c r="BJ749" s="16" t="s">
        <v>79</v>
      </c>
      <c r="BK749" s="142">
        <f>ROUND(I749*H749,2)</f>
        <v>0</v>
      </c>
      <c r="BL749" s="16" t="s">
        <v>311</v>
      </c>
      <c r="BM749" s="141" t="s">
        <v>2521</v>
      </c>
    </row>
    <row r="750" spans="2:47" s="1" customFormat="1" ht="10.2">
      <c r="B750" s="31"/>
      <c r="D750" s="143" t="s">
        <v>219</v>
      </c>
      <c r="F750" s="144" t="s">
        <v>2522</v>
      </c>
      <c r="I750" s="145"/>
      <c r="L750" s="31"/>
      <c r="M750" s="146"/>
      <c r="T750" s="52"/>
      <c r="AT750" s="16" t="s">
        <v>219</v>
      </c>
      <c r="AU750" s="16" t="s">
        <v>81</v>
      </c>
    </row>
    <row r="751" spans="2:51" s="12" customFormat="1" ht="10.2">
      <c r="B751" s="149"/>
      <c r="D751" s="143" t="s">
        <v>223</v>
      </c>
      <c r="E751" s="150" t="s">
        <v>19</v>
      </c>
      <c r="F751" s="151" t="s">
        <v>2514</v>
      </c>
      <c r="H751" s="152">
        <v>2.16</v>
      </c>
      <c r="I751" s="153"/>
      <c r="L751" s="149"/>
      <c r="M751" s="154"/>
      <c r="T751" s="155"/>
      <c r="AT751" s="150" t="s">
        <v>223</v>
      </c>
      <c r="AU751" s="150" t="s">
        <v>81</v>
      </c>
      <c r="AV751" s="12" t="s">
        <v>81</v>
      </c>
      <c r="AW751" s="12" t="s">
        <v>33</v>
      </c>
      <c r="AX751" s="12" t="s">
        <v>79</v>
      </c>
      <c r="AY751" s="150" t="s">
        <v>210</v>
      </c>
    </row>
    <row r="752" spans="2:65" s="1" customFormat="1" ht="16.5" customHeight="1">
      <c r="B752" s="31"/>
      <c r="C752" s="130" t="s">
        <v>1331</v>
      </c>
      <c r="D752" s="130" t="s">
        <v>212</v>
      </c>
      <c r="E752" s="131" t="s">
        <v>1145</v>
      </c>
      <c r="F752" s="132" t="s">
        <v>1146</v>
      </c>
      <c r="G752" s="133" t="s">
        <v>269</v>
      </c>
      <c r="H752" s="134">
        <v>81.64</v>
      </c>
      <c r="I752" s="135"/>
      <c r="J752" s="136">
        <f>ROUND(I752*H752,2)</f>
        <v>0</v>
      </c>
      <c r="K752" s="132" t="s">
        <v>216</v>
      </c>
      <c r="L752" s="31"/>
      <c r="M752" s="137" t="s">
        <v>19</v>
      </c>
      <c r="N752" s="138" t="s">
        <v>43</v>
      </c>
      <c r="P752" s="139">
        <f>O752*H752</f>
        <v>0</v>
      </c>
      <c r="Q752" s="139">
        <v>0</v>
      </c>
      <c r="R752" s="139">
        <f>Q752*H752</f>
        <v>0</v>
      </c>
      <c r="S752" s="139">
        <v>0.0001</v>
      </c>
      <c r="T752" s="140">
        <f>S752*H752</f>
        <v>0.008164000000000001</v>
      </c>
      <c r="AR752" s="141" t="s">
        <v>311</v>
      </c>
      <c r="AT752" s="141" t="s">
        <v>212</v>
      </c>
      <c r="AU752" s="141" t="s">
        <v>81</v>
      </c>
      <c r="AY752" s="16" t="s">
        <v>210</v>
      </c>
      <c r="BE752" s="142">
        <f>IF(N752="základní",J752,0)</f>
        <v>0</v>
      </c>
      <c r="BF752" s="142">
        <f>IF(N752="snížená",J752,0)</f>
        <v>0</v>
      </c>
      <c r="BG752" s="142">
        <f>IF(N752="zákl. přenesená",J752,0)</f>
        <v>0</v>
      </c>
      <c r="BH752" s="142">
        <f>IF(N752="sníž. přenesená",J752,0)</f>
        <v>0</v>
      </c>
      <c r="BI752" s="142">
        <f>IF(N752="nulová",J752,0)</f>
        <v>0</v>
      </c>
      <c r="BJ752" s="16" t="s">
        <v>79</v>
      </c>
      <c r="BK752" s="142">
        <f>ROUND(I752*H752,2)</f>
        <v>0</v>
      </c>
      <c r="BL752" s="16" t="s">
        <v>311</v>
      </c>
      <c r="BM752" s="141" t="s">
        <v>2523</v>
      </c>
    </row>
    <row r="753" spans="2:47" s="1" customFormat="1" ht="10.2">
      <c r="B753" s="31"/>
      <c r="D753" s="143" t="s">
        <v>219</v>
      </c>
      <c r="F753" s="144" t="s">
        <v>1148</v>
      </c>
      <c r="I753" s="145"/>
      <c r="L753" s="31"/>
      <c r="M753" s="146"/>
      <c r="T753" s="52"/>
      <c r="AT753" s="16" t="s">
        <v>219</v>
      </c>
      <c r="AU753" s="16" t="s">
        <v>81</v>
      </c>
    </row>
    <row r="754" spans="2:47" s="1" customFormat="1" ht="10.2">
      <c r="B754" s="31"/>
      <c r="D754" s="147" t="s">
        <v>221</v>
      </c>
      <c r="F754" s="148" t="s">
        <v>1149</v>
      </c>
      <c r="I754" s="145"/>
      <c r="L754" s="31"/>
      <c r="M754" s="146"/>
      <c r="T754" s="52"/>
      <c r="AT754" s="16" t="s">
        <v>221</v>
      </c>
      <c r="AU754" s="16" t="s">
        <v>81</v>
      </c>
    </row>
    <row r="755" spans="2:51" s="12" customFormat="1" ht="10.2">
      <c r="B755" s="149"/>
      <c r="D755" s="143" t="s">
        <v>223</v>
      </c>
      <c r="E755" s="150" t="s">
        <v>19</v>
      </c>
      <c r="F755" s="151" t="s">
        <v>2524</v>
      </c>
      <c r="H755" s="152">
        <v>30</v>
      </c>
      <c r="I755" s="153"/>
      <c r="L755" s="149"/>
      <c r="M755" s="154"/>
      <c r="T755" s="155"/>
      <c r="AT755" s="150" t="s">
        <v>223</v>
      </c>
      <c r="AU755" s="150" t="s">
        <v>81</v>
      </c>
      <c r="AV755" s="12" t="s">
        <v>81</v>
      </c>
      <c r="AW755" s="12" t="s">
        <v>33</v>
      </c>
      <c r="AX755" s="12" t="s">
        <v>72</v>
      </c>
      <c r="AY755" s="150" t="s">
        <v>210</v>
      </c>
    </row>
    <row r="756" spans="2:51" s="12" customFormat="1" ht="10.2">
      <c r="B756" s="149"/>
      <c r="D756" s="143" t="s">
        <v>223</v>
      </c>
      <c r="E756" s="150" t="s">
        <v>19</v>
      </c>
      <c r="F756" s="151" t="s">
        <v>2525</v>
      </c>
      <c r="H756" s="152">
        <v>30.64</v>
      </c>
      <c r="I756" s="153"/>
      <c r="L756" s="149"/>
      <c r="M756" s="154"/>
      <c r="T756" s="155"/>
      <c r="AT756" s="150" t="s">
        <v>223</v>
      </c>
      <c r="AU756" s="150" t="s">
        <v>81</v>
      </c>
      <c r="AV756" s="12" t="s">
        <v>81</v>
      </c>
      <c r="AW756" s="12" t="s">
        <v>33</v>
      </c>
      <c r="AX756" s="12" t="s">
        <v>72</v>
      </c>
      <c r="AY756" s="150" t="s">
        <v>210</v>
      </c>
    </row>
    <row r="757" spans="2:51" s="12" customFormat="1" ht="10.2">
      <c r="B757" s="149"/>
      <c r="D757" s="143" t="s">
        <v>223</v>
      </c>
      <c r="E757" s="150" t="s">
        <v>19</v>
      </c>
      <c r="F757" s="151" t="s">
        <v>2526</v>
      </c>
      <c r="H757" s="152">
        <v>14</v>
      </c>
      <c r="I757" s="153"/>
      <c r="L757" s="149"/>
      <c r="M757" s="154"/>
      <c r="T757" s="155"/>
      <c r="AT757" s="150" t="s">
        <v>223</v>
      </c>
      <c r="AU757" s="150" t="s">
        <v>81</v>
      </c>
      <c r="AV757" s="12" t="s">
        <v>81</v>
      </c>
      <c r="AW757" s="12" t="s">
        <v>33</v>
      </c>
      <c r="AX757" s="12" t="s">
        <v>72</v>
      </c>
      <c r="AY757" s="150" t="s">
        <v>210</v>
      </c>
    </row>
    <row r="758" spans="2:51" s="12" customFormat="1" ht="10.2">
      <c r="B758" s="149"/>
      <c r="D758" s="143" t="s">
        <v>223</v>
      </c>
      <c r="E758" s="150" t="s">
        <v>19</v>
      </c>
      <c r="F758" s="151" t="s">
        <v>2527</v>
      </c>
      <c r="H758" s="152">
        <v>7</v>
      </c>
      <c r="I758" s="153"/>
      <c r="L758" s="149"/>
      <c r="M758" s="154"/>
      <c r="T758" s="155"/>
      <c r="AT758" s="150" t="s">
        <v>223</v>
      </c>
      <c r="AU758" s="150" t="s">
        <v>81</v>
      </c>
      <c r="AV758" s="12" t="s">
        <v>81</v>
      </c>
      <c r="AW758" s="12" t="s">
        <v>33</v>
      </c>
      <c r="AX758" s="12" t="s">
        <v>72</v>
      </c>
      <c r="AY758" s="150" t="s">
        <v>210</v>
      </c>
    </row>
    <row r="759" spans="2:51" s="13" customFormat="1" ht="10.2">
      <c r="B759" s="167"/>
      <c r="D759" s="143" t="s">
        <v>223</v>
      </c>
      <c r="E759" s="168" t="s">
        <v>19</v>
      </c>
      <c r="F759" s="169" t="s">
        <v>326</v>
      </c>
      <c r="H759" s="170">
        <v>81.64</v>
      </c>
      <c r="I759" s="171"/>
      <c r="L759" s="167"/>
      <c r="M759" s="172"/>
      <c r="T759" s="173"/>
      <c r="AT759" s="168" t="s">
        <v>223</v>
      </c>
      <c r="AU759" s="168" t="s">
        <v>81</v>
      </c>
      <c r="AV759" s="13" t="s">
        <v>217</v>
      </c>
      <c r="AW759" s="13" t="s">
        <v>33</v>
      </c>
      <c r="AX759" s="13" t="s">
        <v>79</v>
      </c>
      <c r="AY759" s="168" t="s">
        <v>210</v>
      </c>
    </row>
    <row r="760" spans="2:65" s="1" customFormat="1" ht="24.15" customHeight="1">
      <c r="B760" s="31"/>
      <c r="C760" s="130" t="s">
        <v>1336</v>
      </c>
      <c r="D760" s="130" t="s">
        <v>212</v>
      </c>
      <c r="E760" s="131" t="s">
        <v>1155</v>
      </c>
      <c r="F760" s="132" t="s">
        <v>1156</v>
      </c>
      <c r="G760" s="133" t="s">
        <v>297</v>
      </c>
      <c r="H760" s="134">
        <v>2</v>
      </c>
      <c r="I760" s="135"/>
      <c r="J760" s="136">
        <f>ROUND(I760*H760,2)</f>
        <v>0</v>
      </c>
      <c r="K760" s="132" t="s">
        <v>19</v>
      </c>
      <c r="L760" s="31"/>
      <c r="M760" s="137" t="s">
        <v>19</v>
      </c>
      <c r="N760" s="138" t="s">
        <v>43</v>
      </c>
      <c r="P760" s="139">
        <f>O760*H760</f>
        <v>0</v>
      </c>
      <c r="Q760" s="139">
        <v>0.00024</v>
      </c>
      <c r="R760" s="139">
        <f>Q760*H760</f>
        <v>0.00048</v>
      </c>
      <c r="S760" s="139">
        <v>0</v>
      </c>
      <c r="T760" s="140">
        <f>S760*H760</f>
        <v>0</v>
      </c>
      <c r="AR760" s="141" t="s">
        <v>311</v>
      </c>
      <c r="AT760" s="141" t="s">
        <v>212</v>
      </c>
      <c r="AU760" s="141" t="s">
        <v>81</v>
      </c>
      <c r="AY760" s="16" t="s">
        <v>210</v>
      </c>
      <c r="BE760" s="142">
        <f>IF(N760="základní",J760,0)</f>
        <v>0</v>
      </c>
      <c r="BF760" s="142">
        <f>IF(N760="snížená",J760,0)</f>
        <v>0</v>
      </c>
      <c r="BG760" s="142">
        <f>IF(N760="zákl. přenesená",J760,0)</f>
        <v>0</v>
      </c>
      <c r="BH760" s="142">
        <f>IF(N760="sníž. přenesená",J760,0)</f>
        <v>0</v>
      </c>
      <c r="BI760" s="142">
        <f>IF(N760="nulová",J760,0)</f>
        <v>0</v>
      </c>
      <c r="BJ760" s="16" t="s">
        <v>79</v>
      </c>
      <c r="BK760" s="142">
        <f>ROUND(I760*H760,2)</f>
        <v>0</v>
      </c>
      <c r="BL760" s="16" t="s">
        <v>311</v>
      </c>
      <c r="BM760" s="141" t="s">
        <v>2528</v>
      </c>
    </row>
    <row r="761" spans="2:47" s="1" customFormat="1" ht="10.2">
      <c r="B761" s="31"/>
      <c r="D761" s="143" t="s">
        <v>219</v>
      </c>
      <c r="F761" s="144" t="s">
        <v>1158</v>
      </c>
      <c r="I761" s="145"/>
      <c r="L761" s="31"/>
      <c r="M761" s="146"/>
      <c r="T761" s="52"/>
      <c r="AT761" s="16" t="s">
        <v>219</v>
      </c>
      <c r="AU761" s="16" t="s">
        <v>81</v>
      </c>
    </row>
    <row r="762" spans="2:47" s="1" customFormat="1" ht="19.2">
      <c r="B762" s="31"/>
      <c r="D762" s="143" t="s">
        <v>315</v>
      </c>
      <c r="F762" s="166" t="s">
        <v>1159</v>
      </c>
      <c r="I762" s="145"/>
      <c r="L762" s="31"/>
      <c r="M762" s="146"/>
      <c r="T762" s="52"/>
      <c r="AT762" s="16" t="s">
        <v>315</v>
      </c>
      <c r="AU762" s="16" t="s">
        <v>81</v>
      </c>
    </row>
    <row r="763" spans="2:65" s="1" customFormat="1" ht="24.15" customHeight="1">
      <c r="B763" s="31"/>
      <c r="C763" s="130" t="s">
        <v>1344</v>
      </c>
      <c r="D763" s="130" t="s">
        <v>212</v>
      </c>
      <c r="E763" s="131" t="s">
        <v>2529</v>
      </c>
      <c r="F763" s="132" t="s">
        <v>2530</v>
      </c>
      <c r="G763" s="133" t="s">
        <v>2117</v>
      </c>
      <c r="H763" s="134">
        <v>1542</v>
      </c>
      <c r="I763" s="135"/>
      <c r="J763" s="136">
        <f>ROUND(I763*H763,2)</f>
        <v>0</v>
      </c>
      <c r="K763" s="132" t="s">
        <v>216</v>
      </c>
      <c r="L763" s="31"/>
      <c r="M763" s="137" t="s">
        <v>19</v>
      </c>
      <c r="N763" s="138" t="s">
        <v>43</v>
      </c>
      <c r="P763" s="139">
        <f>O763*H763</f>
        <v>0</v>
      </c>
      <c r="Q763" s="139">
        <v>5E-05</v>
      </c>
      <c r="R763" s="139">
        <f>Q763*H763</f>
        <v>0.0771</v>
      </c>
      <c r="S763" s="139">
        <v>0</v>
      </c>
      <c r="T763" s="140">
        <f>S763*H763</f>
        <v>0</v>
      </c>
      <c r="AR763" s="141" t="s">
        <v>311</v>
      </c>
      <c r="AT763" s="141" t="s">
        <v>212</v>
      </c>
      <c r="AU763" s="141" t="s">
        <v>81</v>
      </c>
      <c r="AY763" s="16" t="s">
        <v>210</v>
      </c>
      <c r="BE763" s="142">
        <f>IF(N763="základní",J763,0)</f>
        <v>0</v>
      </c>
      <c r="BF763" s="142">
        <f>IF(N763="snížená",J763,0)</f>
        <v>0</v>
      </c>
      <c r="BG763" s="142">
        <f>IF(N763="zákl. přenesená",J763,0)</f>
        <v>0</v>
      </c>
      <c r="BH763" s="142">
        <f>IF(N763="sníž. přenesená",J763,0)</f>
        <v>0</v>
      </c>
      <c r="BI763" s="142">
        <f>IF(N763="nulová",J763,0)</f>
        <v>0</v>
      </c>
      <c r="BJ763" s="16" t="s">
        <v>79</v>
      </c>
      <c r="BK763" s="142">
        <f>ROUND(I763*H763,2)</f>
        <v>0</v>
      </c>
      <c r="BL763" s="16" t="s">
        <v>311</v>
      </c>
      <c r="BM763" s="141" t="s">
        <v>2531</v>
      </c>
    </row>
    <row r="764" spans="2:47" s="1" customFormat="1" ht="19.2">
      <c r="B764" s="31"/>
      <c r="D764" s="143" t="s">
        <v>219</v>
      </c>
      <c r="F764" s="144" t="s">
        <v>2532</v>
      </c>
      <c r="I764" s="145"/>
      <c r="L764" s="31"/>
      <c r="M764" s="146"/>
      <c r="T764" s="52"/>
      <c r="AT764" s="16" t="s">
        <v>219</v>
      </c>
      <c r="AU764" s="16" t="s">
        <v>81</v>
      </c>
    </row>
    <row r="765" spans="2:47" s="1" customFormat="1" ht="10.2">
      <c r="B765" s="31"/>
      <c r="D765" s="147" t="s">
        <v>221</v>
      </c>
      <c r="F765" s="148" t="s">
        <v>2533</v>
      </c>
      <c r="I765" s="145"/>
      <c r="L765" s="31"/>
      <c r="M765" s="146"/>
      <c r="T765" s="52"/>
      <c r="AT765" s="16" t="s">
        <v>221</v>
      </c>
      <c r="AU765" s="16" t="s">
        <v>81</v>
      </c>
    </row>
    <row r="766" spans="2:51" s="12" customFormat="1" ht="10.2">
      <c r="B766" s="149"/>
      <c r="D766" s="143" t="s">
        <v>223</v>
      </c>
      <c r="E766" s="150" t="s">
        <v>19</v>
      </c>
      <c r="F766" s="151" t="s">
        <v>2534</v>
      </c>
      <c r="H766" s="152">
        <v>1542</v>
      </c>
      <c r="I766" s="153"/>
      <c r="L766" s="149"/>
      <c r="M766" s="154"/>
      <c r="T766" s="155"/>
      <c r="AT766" s="150" t="s">
        <v>223</v>
      </c>
      <c r="AU766" s="150" t="s">
        <v>81</v>
      </c>
      <c r="AV766" s="12" t="s">
        <v>81</v>
      </c>
      <c r="AW766" s="12" t="s">
        <v>33</v>
      </c>
      <c r="AX766" s="12" t="s">
        <v>79</v>
      </c>
      <c r="AY766" s="150" t="s">
        <v>210</v>
      </c>
    </row>
    <row r="767" spans="2:65" s="1" customFormat="1" ht="16.5" customHeight="1">
      <c r="B767" s="31"/>
      <c r="C767" s="156" t="s">
        <v>1352</v>
      </c>
      <c r="D767" s="156" t="s">
        <v>240</v>
      </c>
      <c r="E767" s="157" t="s">
        <v>2535</v>
      </c>
      <c r="F767" s="158" t="s">
        <v>2536</v>
      </c>
      <c r="G767" s="159" t="s">
        <v>2117</v>
      </c>
      <c r="H767" s="160">
        <v>1542</v>
      </c>
      <c r="I767" s="161"/>
      <c r="J767" s="162">
        <f>ROUND(I767*H767,2)</f>
        <v>0</v>
      </c>
      <c r="K767" s="158" t="s">
        <v>19</v>
      </c>
      <c r="L767" s="163"/>
      <c r="M767" s="164" t="s">
        <v>19</v>
      </c>
      <c r="N767" s="165" t="s">
        <v>43</v>
      </c>
      <c r="P767" s="139">
        <f>O767*H767</f>
        <v>0</v>
      </c>
      <c r="Q767" s="139">
        <v>0</v>
      </c>
      <c r="R767" s="139">
        <f>Q767*H767</f>
        <v>0</v>
      </c>
      <c r="S767" s="139">
        <v>0</v>
      </c>
      <c r="T767" s="140">
        <f>S767*H767</f>
        <v>0</v>
      </c>
      <c r="AR767" s="141" t="s">
        <v>405</v>
      </c>
      <c r="AT767" s="141" t="s">
        <v>240</v>
      </c>
      <c r="AU767" s="141" t="s">
        <v>81</v>
      </c>
      <c r="AY767" s="16" t="s">
        <v>210</v>
      </c>
      <c r="BE767" s="142">
        <f>IF(N767="základní",J767,0)</f>
        <v>0</v>
      </c>
      <c r="BF767" s="142">
        <f>IF(N767="snížená",J767,0)</f>
        <v>0</v>
      </c>
      <c r="BG767" s="142">
        <f>IF(N767="zákl. přenesená",J767,0)</f>
        <v>0</v>
      </c>
      <c r="BH767" s="142">
        <f>IF(N767="sníž. přenesená",J767,0)</f>
        <v>0</v>
      </c>
      <c r="BI767" s="142">
        <f>IF(N767="nulová",J767,0)</f>
        <v>0</v>
      </c>
      <c r="BJ767" s="16" t="s">
        <v>79</v>
      </c>
      <c r="BK767" s="142">
        <f>ROUND(I767*H767,2)</f>
        <v>0</v>
      </c>
      <c r="BL767" s="16" t="s">
        <v>311</v>
      </c>
      <c r="BM767" s="141" t="s">
        <v>2537</v>
      </c>
    </row>
    <row r="768" spans="2:47" s="1" customFormat="1" ht="10.2">
      <c r="B768" s="31"/>
      <c r="D768" s="143" t="s">
        <v>219</v>
      </c>
      <c r="F768" s="144" t="s">
        <v>2536</v>
      </c>
      <c r="I768" s="145"/>
      <c r="L768" s="31"/>
      <c r="M768" s="146"/>
      <c r="T768" s="52"/>
      <c r="AT768" s="16" t="s">
        <v>219</v>
      </c>
      <c r="AU768" s="16" t="s">
        <v>81</v>
      </c>
    </row>
    <row r="769" spans="2:65" s="1" customFormat="1" ht="24.15" customHeight="1">
      <c r="B769" s="31"/>
      <c r="C769" s="130" t="s">
        <v>1358</v>
      </c>
      <c r="D769" s="130" t="s">
        <v>212</v>
      </c>
      <c r="E769" s="131" t="s">
        <v>1161</v>
      </c>
      <c r="F769" s="132" t="s">
        <v>1162</v>
      </c>
      <c r="G769" s="133" t="s">
        <v>332</v>
      </c>
      <c r="H769" s="134">
        <v>0.22</v>
      </c>
      <c r="I769" s="135"/>
      <c r="J769" s="136">
        <f>ROUND(I769*H769,2)</f>
        <v>0</v>
      </c>
      <c r="K769" s="132" t="s">
        <v>216</v>
      </c>
      <c r="L769" s="31"/>
      <c r="M769" s="137" t="s">
        <v>19</v>
      </c>
      <c r="N769" s="138" t="s">
        <v>43</v>
      </c>
      <c r="P769" s="139">
        <f>O769*H769</f>
        <v>0</v>
      </c>
      <c r="Q769" s="139">
        <v>0</v>
      </c>
      <c r="R769" s="139">
        <f>Q769*H769</f>
        <v>0</v>
      </c>
      <c r="S769" s="139">
        <v>0</v>
      </c>
      <c r="T769" s="140">
        <f>S769*H769</f>
        <v>0</v>
      </c>
      <c r="AR769" s="141" t="s">
        <v>311</v>
      </c>
      <c r="AT769" s="141" t="s">
        <v>212</v>
      </c>
      <c r="AU769" s="141" t="s">
        <v>81</v>
      </c>
      <c r="AY769" s="16" t="s">
        <v>210</v>
      </c>
      <c r="BE769" s="142">
        <f>IF(N769="základní",J769,0)</f>
        <v>0</v>
      </c>
      <c r="BF769" s="142">
        <f>IF(N769="snížená",J769,0)</f>
        <v>0</v>
      </c>
      <c r="BG769" s="142">
        <f>IF(N769="zákl. přenesená",J769,0)</f>
        <v>0</v>
      </c>
      <c r="BH769" s="142">
        <f>IF(N769="sníž. přenesená",J769,0)</f>
        <v>0</v>
      </c>
      <c r="BI769" s="142">
        <f>IF(N769="nulová",J769,0)</f>
        <v>0</v>
      </c>
      <c r="BJ769" s="16" t="s">
        <v>79</v>
      </c>
      <c r="BK769" s="142">
        <f>ROUND(I769*H769,2)</f>
        <v>0</v>
      </c>
      <c r="BL769" s="16" t="s">
        <v>311</v>
      </c>
      <c r="BM769" s="141" t="s">
        <v>2538</v>
      </c>
    </row>
    <row r="770" spans="2:47" s="1" customFormat="1" ht="28.8">
      <c r="B770" s="31"/>
      <c r="D770" s="143" t="s">
        <v>219</v>
      </c>
      <c r="F770" s="144" t="s">
        <v>1164</v>
      </c>
      <c r="I770" s="145"/>
      <c r="L770" s="31"/>
      <c r="M770" s="146"/>
      <c r="T770" s="52"/>
      <c r="AT770" s="16" t="s">
        <v>219</v>
      </c>
      <c r="AU770" s="16" t="s">
        <v>81</v>
      </c>
    </row>
    <row r="771" spans="2:47" s="1" customFormat="1" ht="10.2">
      <c r="B771" s="31"/>
      <c r="D771" s="147" t="s">
        <v>221</v>
      </c>
      <c r="F771" s="148" t="s">
        <v>1165</v>
      </c>
      <c r="I771" s="145"/>
      <c r="L771" s="31"/>
      <c r="M771" s="146"/>
      <c r="T771" s="52"/>
      <c r="AT771" s="16" t="s">
        <v>221</v>
      </c>
      <c r="AU771" s="16" t="s">
        <v>81</v>
      </c>
    </row>
    <row r="772" spans="2:63" s="11" customFormat="1" ht="22.8" customHeight="1">
      <c r="B772" s="118"/>
      <c r="D772" s="119" t="s">
        <v>71</v>
      </c>
      <c r="E772" s="128" t="s">
        <v>1166</v>
      </c>
      <c r="F772" s="128" t="s">
        <v>1167</v>
      </c>
      <c r="I772" s="121"/>
      <c r="J772" s="129">
        <f>BK772</f>
        <v>0</v>
      </c>
      <c r="L772" s="118"/>
      <c r="M772" s="123"/>
      <c r="P772" s="124">
        <f>SUM(P773:P789)</f>
        <v>0</v>
      </c>
      <c r="R772" s="124">
        <f>SUM(R773:R789)</f>
        <v>0.7527729999999999</v>
      </c>
      <c r="T772" s="125">
        <f>SUM(T773:T789)</f>
        <v>0</v>
      </c>
      <c r="AR772" s="119" t="s">
        <v>81</v>
      </c>
      <c r="AT772" s="126" t="s">
        <v>71</v>
      </c>
      <c r="AU772" s="126" t="s">
        <v>79</v>
      </c>
      <c r="AY772" s="119" t="s">
        <v>210</v>
      </c>
      <c r="BK772" s="127">
        <f>SUM(BK773:BK789)</f>
        <v>0</v>
      </c>
    </row>
    <row r="773" spans="2:65" s="1" customFormat="1" ht="16.5" customHeight="1">
      <c r="B773" s="31"/>
      <c r="C773" s="130" t="s">
        <v>1365</v>
      </c>
      <c r="D773" s="130" t="s">
        <v>212</v>
      </c>
      <c r="E773" s="131" t="s">
        <v>1169</v>
      </c>
      <c r="F773" s="132" t="s">
        <v>1170</v>
      </c>
      <c r="G773" s="133" t="s">
        <v>229</v>
      </c>
      <c r="H773" s="134">
        <v>21.7</v>
      </c>
      <c r="I773" s="135"/>
      <c r="J773" s="136">
        <f>ROUND(I773*H773,2)</f>
        <v>0</v>
      </c>
      <c r="K773" s="132" t="s">
        <v>216</v>
      </c>
      <c r="L773" s="31"/>
      <c r="M773" s="137" t="s">
        <v>19</v>
      </c>
      <c r="N773" s="138" t="s">
        <v>43</v>
      </c>
      <c r="P773" s="139">
        <f>O773*H773</f>
        <v>0</v>
      </c>
      <c r="Q773" s="139">
        <v>0</v>
      </c>
      <c r="R773" s="139">
        <f>Q773*H773</f>
        <v>0</v>
      </c>
      <c r="S773" s="139">
        <v>0</v>
      </c>
      <c r="T773" s="140">
        <f>S773*H773</f>
        <v>0</v>
      </c>
      <c r="AR773" s="141" t="s">
        <v>311</v>
      </c>
      <c r="AT773" s="141" t="s">
        <v>212</v>
      </c>
      <c r="AU773" s="141" t="s">
        <v>81</v>
      </c>
      <c r="AY773" s="16" t="s">
        <v>210</v>
      </c>
      <c r="BE773" s="142">
        <f>IF(N773="základní",J773,0)</f>
        <v>0</v>
      </c>
      <c r="BF773" s="142">
        <f>IF(N773="snížená",J773,0)</f>
        <v>0</v>
      </c>
      <c r="BG773" s="142">
        <f>IF(N773="zákl. přenesená",J773,0)</f>
        <v>0</v>
      </c>
      <c r="BH773" s="142">
        <f>IF(N773="sníž. přenesená",J773,0)</f>
        <v>0</v>
      </c>
      <c r="BI773" s="142">
        <f>IF(N773="nulová",J773,0)</f>
        <v>0</v>
      </c>
      <c r="BJ773" s="16" t="s">
        <v>79</v>
      </c>
      <c r="BK773" s="142">
        <f>ROUND(I773*H773,2)</f>
        <v>0</v>
      </c>
      <c r="BL773" s="16" t="s">
        <v>311</v>
      </c>
      <c r="BM773" s="141" t="s">
        <v>2539</v>
      </c>
    </row>
    <row r="774" spans="2:47" s="1" customFormat="1" ht="10.2">
      <c r="B774" s="31"/>
      <c r="D774" s="143" t="s">
        <v>219</v>
      </c>
      <c r="F774" s="144" t="s">
        <v>1172</v>
      </c>
      <c r="I774" s="145"/>
      <c r="L774" s="31"/>
      <c r="M774" s="146"/>
      <c r="T774" s="52"/>
      <c r="AT774" s="16" t="s">
        <v>219</v>
      </c>
      <c r="AU774" s="16" t="s">
        <v>81</v>
      </c>
    </row>
    <row r="775" spans="2:47" s="1" customFormat="1" ht="10.2">
      <c r="B775" s="31"/>
      <c r="D775" s="147" t="s">
        <v>221</v>
      </c>
      <c r="F775" s="148" t="s">
        <v>1173</v>
      </c>
      <c r="I775" s="145"/>
      <c r="L775" s="31"/>
      <c r="M775" s="146"/>
      <c r="T775" s="52"/>
      <c r="AT775" s="16" t="s">
        <v>221</v>
      </c>
      <c r="AU775" s="16" t="s">
        <v>81</v>
      </c>
    </row>
    <row r="776" spans="2:51" s="12" customFormat="1" ht="10.2">
      <c r="B776" s="149"/>
      <c r="D776" s="143" t="s">
        <v>223</v>
      </c>
      <c r="E776" s="150" t="s">
        <v>19</v>
      </c>
      <c r="F776" s="151" t="s">
        <v>2540</v>
      </c>
      <c r="H776" s="152">
        <v>21.7</v>
      </c>
      <c r="I776" s="153"/>
      <c r="L776" s="149"/>
      <c r="M776" s="154"/>
      <c r="T776" s="155"/>
      <c r="AT776" s="150" t="s">
        <v>223</v>
      </c>
      <c r="AU776" s="150" t="s">
        <v>81</v>
      </c>
      <c r="AV776" s="12" t="s">
        <v>81</v>
      </c>
      <c r="AW776" s="12" t="s">
        <v>33</v>
      </c>
      <c r="AX776" s="12" t="s">
        <v>79</v>
      </c>
      <c r="AY776" s="150" t="s">
        <v>210</v>
      </c>
    </row>
    <row r="777" spans="2:65" s="1" customFormat="1" ht="16.5" customHeight="1">
      <c r="B777" s="31"/>
      <c r="C777" s="130" t="s">
        <v>1370</v>
      </c>
      <c r="D777" s="130" t="s">
        <v>212</v>
      </c>
      <c r="E777" s="131" t="s">
        <v>1176</v>
      </c>
      <c r="F777" s="132" t="s">
        <v>1177</v>
      </c>
      <c r="G777" s="133" t="s">
        <v>229</v>
      </c>
      <c r="H777" s="134">
        <v>21.7</v>
      </c>
      <c r="I777" s="135"/>
      <c r="J777" s="136">
        <f>ROUND(I777*H777,2)</f>
        <v>0</v>
      </c>
      <c r="K777" s="132" t="s">
        <v>216</v>
      </c>
      <c r="L777" s="31"/>
      <c r="M777" s="137" t="s">
        <v>19</v>
      </c>
      <c r="N777" s="138" t="s">
        <v>43</v>
      </c>
      <c r="P777" s="139">
        <f>O777*H777</f>
        <v>0</v>
      </c>
      <c r="Q777" s="139">
        <v>0.0003</v>
      </c>
      <c r="R777" s="139">
        <f>Q777*H777</f>
        <v>0.006509999999999999</v>
      </c>
      <c r="S777" s="139">
        <v>0</v>
      </c>
      <c r="T777" s="140">
        <f>S777*H777</f>
        <v>0</v>
      </c>
      <c r="AR777" s="141" t="s">
        <v>311</v>
      </c>
      <c r="AT777" s="141" t="s">
        <v>212</v>
      </c>
      <c r="AU777" s="141" t="s">
        <v>81</v>
      </c>
      <c r="AY777" s="16" t="s">
        <v>210</v>
      </c>
      <c r="BE777" s="142">
        <f>IF(N777="základní",J777,0)</f>
        <v>0</v>
      </c>
      <c r="BF777" s="142">
        <f>IF(N777="snížená",J777,0)</f>
        <v>0</v>
      </c>
      <c r="BG777" s="142">
        <f>IF(N777="zákl. přenesená",J777,0)</f>
        <v>0</v>
      </c>
      <c r="BH777" s="142">
        <f>IF(N777="sníž. přenesená",J777,0)</f>
        <v>0</v>
      </c>
      <c r="BI777" s="142">
        <f>IF(N777="nulová",J777,0)</f>
        <v>0</v>
      </c>
      <c r="BJ777" s="16" t="s">
        <v>79</v>
      </c>
      <c r="BK777" s="142">
        <f>ROUND(I777*H777,2)</f>
        <v>0</v>
      </c>
      <c r="BL777" s="16" t="s">
        <v>311</v>
      </c>
      <c r="BM777" s="141" t="s">
        <v>2541</v>
      </c>
    </row>
    <row r="778" spans="2:47" s="1" customFormat="1" ht="19.2">
      <c r="B778" s="31"/>
      <c r="D778" s="143" t="s">
        <v>219</v>
      </c>
      <c r="F778" s="144" t="s">
        <v>1179</v>
      </c>
      <c r="I778" s="145"/>
      <c r="L778" s="31"/>
      <c r="M778" s="146"/>
      <c r="T778" s="52"/>
      <c r="AT778" s="16" t="s">
        <v>219</v>
      </c>
      <c r="AU778" s="16" t="s">
        <v>81</v>
      </c>
    </row>
    <row r="779" spans="2:47" s="1" customFormat="1" ht="10.2">
      <c r="B779" s="31"/>
      <c r="D779" s="147" t="s">
        <v>221</v>
      </c>
      <c r="F779" s="148" t="s">
        <v>1180</v>
      </c>
      <c r="I779" s="145"/>
      <c r="L779" s="31"/>
      <c r="M779" s="146"/>
      <c r="T779" s="52"/>
      <c r="AT779" s="16" t="s">
        <v>221</v>
      </c>
      <c r="AU779" s="16" t="s">
        <v>81</v>
      </c>
    </row>
    <row r="780" spans="2:65" s="1" customFormat="1" ht="33" customHeight="1">
      <c r="B780" s="31"/>
      <c r="C780" s="130" t="s">
        <v>1376</v>
      </c>
      <c r="D780" s="130" t="s">
        <v>212</v>
      </c>
      <c r="E780" s="131" t="s">
        <v>1201</v>
      </c>
      <c r="F780" s="132" t="s">
        <v>1202</v>
      </c>
      <c r="G780" s="133" t="s">
        <v>229</v>
      </c>
      <c r="H780" s="134">
        <v>21.7</v>
      </c>
      <c r="I780" s="135"/>
      <c r="J780" s="136">
        <f>ROUND(I780*H780,2)</f>
        <v>0</v>
      </c>
      <c r="K780" s="132" t="s">
        <v>216</v>
      </c>
      <c r="L780" s="31"/>
      <c r="M780" s="137" t="s">
        <v>19</v>
      </c>
      <c r="N780" s="138" t="s">
        <v>43</v>
      </c>
      <c r="P780" s="139">
        <f>O780*H780</f>
        <v>0</v>
      </c>
      <c r="Q780" s="139">
        <v>0.00909</v>
      </c>
      <c r="R780" s="139">
        <f>Q780*H780</f>
        <v>0.197253</v>
      </c>
      <c r="S780" s="139">
        <v>0</v>
      </c>
      <c r="T780" s="140">
        <f>S780*H780</f>
        <v>0</v>
      </c>
      <c r="AR780" s="141" t="s">
        <v>311</v>
      </c>
      <c r="AT780" s="141" t="s">
        <v>212</v>
      </c>
      <c r="AU780" s="141" t="s">
        <v>81</v>
      </c>
      <c r="AY780" s="16" t="s">
        <v>210</v>
      </c>
      <c r="BE780" s="142">
        <f>IF(N780="základní",J780,0)</f>
        <v>0</v>
      </c>
      <c r="BF780" s="142">
        <f>IF(N780="snížená",J780,0)</f>
        <v>0</v>
      </c>
      <c r="BG780" s="142">
        <f>IF(N780="zákl. přenesená",J780,0)</f>
        <v>0</v>
      </c>
      <c r="BH780" s="142">
        <f>IF(N780="sníž. přenesená",J780,0)</f>
        <v>0</v>
      </c>
      <c r="BI780" s="142">
        <f>IF(N780="nulová",J780,0)</f>
        <v>0</v>
      </c>
      <c r="BJ780" s="16" t="s">
        <v>79</v>
      </c>
      <c r="BK780" s="142">
        <f>ROUND(I780*H780,2)</f>
        <v>0</v>
      </c>
      <c r="BL780" s="16" t="s">
        <v>311</v>
      </c>
      <c r="BM780" s="141" t="s">
        <v>2542</v>
      </c>
    </row>
    <row r="781" spans="2:47" s="1" customFormat="1" ht="28.8">
      <c r="B781" s="31"/>
      <c r="D781" s="143" t="s">
        <v>219</v>
      </c>
      <c r="F781" s="144" t="s">
        <v>1204</v>
      </c>
      <c r="I781" s="145"/>
      <c r="L781" s="31"/>
      <c r="M781" s="146"/>
      <c r="T781" s="52"/>
      <c r="AT781" s="16" t="s">
        <v>219</v>
      </c>
      <c r="AU781" s="16" t="s">
        <v>81</v>
      </c>
    </row>
    <row r="782" spans="2:47" s="1" customFormat="1" ht="10.2">
      <c r="B782" s="31"/>
      <c r="D782" s="147" t="s">
        <v>221</v>
      </c>
      <c r="F782" s="148" t="s">
        <v>1205</v>
      </c>
      <c r="I782" s="145"/>
      <c r="L782" s="31"/>
      <c r="M782" s="146"/>
      <c r="T782" s="52"/>
      <c r="AT782" s="16" t="s">
        <v>221</v>
      </c>
      <c r="AU782" s="16" t="s">
        <v>81</v>
      </c>
    </row>
    <row r="783" spans="2:51" s="12" customFormat="1" ht="10.2">
      <c r="B783" s="149"/>
      <c r="D783" s="143" t="s">
        <v>223</v>
      </c>
      <c r="E783" s="150" t="s">
        <v>19</v>
      </c>
      <c r="F783" s="151" t="s">
        <v>2540</v>
      </c>
      <c r="H783" s="152">
        <v>21.7</v>
      </c>
      <c r="I783" s="153"/>
      <c r="L783" s="149"/>
      <c r="M783" s="154"/>
      <c r="T783" s="155"/>
      <c r="AT783" s="150" t="s">
        <v>223</v>
      </c>
      <c r="AU783" s="150" t="s">
        <v>81</v>
      </c>
      <c r="AV783" s="12" t="s">
        <v>81</v>
      </c>
      <c r="AW783" s="12" t="s">
        <v>33</v>
      </c>
      <c r="AX783" s="12" t="s">
        <v>79</v>
      </c>
      <c r="AY783" s="150" t="s">
        <v>210</v>
      </c>
    </row>
    <row r="784" spans="2:65" s="1" customFormat="1" ht="37.8" customHeight="1">
      <c r="B784" s="31"/>
      <c r="C784" s="156" t="s">
        <v>1388</v>
      </c>
      <c r="D784" s="156" t="s">
        <v>240</v>
      </c>
      <c r="E784" s="157" t="s">
        <v>1208</v>
      </c>
      <c r="F784" s="158" t="s">
        <v>1209</v>
      </c>
      <c r="G784" s="159" t="s">
        <v>229</v>
      </c>
      <c r="H784" s="160">
        <v>24.955</v>
      </c>
      <c r="I784" s="161"/>
      <c r="J784" s="162">
        <f>ROUND(I784*H784,2)</f>
        <v>0</v>
      </c>
      <c r="K784" s="158" t="s">
        <v>216</v>
      </c>
      <c r="L784" s="163"/>
      <c r="M784" s="164" t="s">
        <v>19</v>
      </c>
      <c r="N784" s="165" t="s">
        <v>43</v>
      </c>
      <c r="P784" s="139">
        <f>O784*H784</f>
        <v>0</v>
      </c>
      <c r="Q784" s="139">
        <v>0.022</v>
      </c>
      <c r="R784" s="139">
        <f>Q784*H784</f>
        <v>0.5490099999999999</v>
      </c>
      <c r="S784" s="139">
        <v>0</v>
      </c>
      <c r="T784" s="140">
        <f>S784*H784</f>
        <v>0</v>
      </c>
      <c r="AR784" s="141" t="s">
        <v>405</v>
      </c>
      <c r="AT784" s="141" t="s">
        <v>240</v>
      </c>
      <c r="AU784" s="141" t="s">
        <v>81</v>
      </c>
      <c r="AY784" s="16" t="s">
        <v>210</v>
      </c>
      <c r="BE784" s="142">
        <f>IF(N784="základní",J784,0)</f>
        <v>0</v>
      </c>
      <c r="BF784" s="142">
        <f>IF(N784="snížená",J784,0)</f>
        <v>0</v>
      </c>
      <c r="BG784" s="142">
        <f>IF(N784="zákl. přenesená",J784,0)</f>
        <v>0</v>
      </c>
      <c r="BH784" s="142">
        <f>IF(N784="sníž. přenesená",J784,0)</f>
        <v>0</v>
      </c>
      <c r="BI784" s="142">
        <f>IF(N784="nulová",J784,0)</f>
        <v>0</v>
      </c>
      <c r="BJ784" s="16" t="s">
        <v>79</v>
      </c>
      <c r="BK784" s="142">
        <f>ROUND(I784*H784,2)</f>
        <v>0</v>
      </c>
      <c r="BL784" s="16" t="s">
        <v>311</v>
      </c>
      <c r="BM784" s="141" t="s">
        <v>2543</v>
      </c>
    </row>
    <row r="785" spans="2:47" s="1" customFormat="1" ht="19.2">
      <c r="B785" s="31"/>
      <c r="D785" s="143" t="s">
        <v>219</v>
      </c>
      <c r="F785" s="144" t="s">
        <v>1209</v>
      </c>
      <c r="I785" s="145"/>
      <c r="L785" s="31"/>
      <c r="M785" s="146"/>
      <c r="T785" s="52"/>
      <c r="AT785" s="16" t="s">
        <v>219</v>
      </c>
      <c r="AU785" s="16" t="s">
        <v>81</v>
      </c>
    </row>
    <row r="786" spans="2:51" s="12" customFormat="1" ht="10.2">
      <c r="B786" s="149"/>
      <c r="D786" s="143" t="s">
        <v>223</v>
      </c>
      <c r="F786" s="151" t="s">
        <v>2544</v>
      </c>
      <c r="H786" s="152">
        <v>24.955</v>
      </c>
      <c r="I786" s="153"/>
      <c r="L786" s="149"/>
      <c r="M786" s="154"/>
      <c r="T786" s="155"/>
      <c r="AT786" s="150" t="s">
        <v>223</v>
      </c>
      <c r="AU786" s="150" t="s">
        <v>81</v>
      </c>
      <c r="AV786" s="12" t="s">
        <v>81</v>
      </c>
      <c r="AW786" s="12" t="s">
        <v>4</v>
      </c>
      <c r="AX786" s="12" t="s">
        <v>79</v>
      </c>
      <c r="AY786" s="150" t="s">
        <v>210</v>
      </c>
    </row>
    <row r="787" spans="2:65" s="1" customFormat="1" ht="24.15" customHeight="1">
      <c r="B787" s="31"/>
      <c r="C787" s="130" t="s">
        <v>1394</v>
      </c>
      <c r="D787" s="130" t="s">
        <v>212</v>
      </c>
      <c r="E787" s="131" t="s">
        <v>1213</v>
      </c>
      <c r="F787" s="132" t="s">
        <v>1214</v>
      </c>
      <c r="G787" s="133" t="s">
        <v>332</v>
      </c>
      <c r="H787" s="134">
        <v>0.753</v>
      </c>
      <c r="I787" s="135"/>
      <c r="J787" s="136">
        <f>ROUND(I787*H787,2)</f>
        <v>0</v>
      </c>
      <c r="K787" s="132" t="s">
        <v>216</v>
      </c>
      <c r="L787" s="31"/>
      <c r="M787" s="137" t="s">
        <v>19</v>
      </c>
      <c r="N787" s="138" t="s">
        <v>43</v>
      </c>
      <c r="P787" s="139">
        <f>O787*H787</f>
        <v>0</v>
      </c>
      <c r="Q787" s="139">
        <v>0</v>
      </c>
      <c r="R787" s="139">
        <f>Q787*H787</f>
        <v>0</v>
      </c>
      <c r="S787" s="139">
        <v>0</v>
      </c>
      <c r="T787" s="140">
        <f>S787*H787</f>
        <v>0</v>
      </c>
      <c r="AR787" s="141" t="s">
        <v>311</v>
      </c>
      <c r="AT787" s="141" t="s">
        <v>212</v>
      </c>
      <c r="AU787" s="141" t="s">
        <v>81</v>
      </c>
      <c r="AY787" s="16" t="s">
        <v>210</v>
      </c>
      <c r="BE787" s="142">
        <f>IF(N787="základní",J787,0)</f>
        <v>0</v>
      </c>
      <c r="BF787" s="142">
        <f>IF(N787="snížená",J787,0)</f>
        <v>0</v>
      </c>
      <c r="BG787" s="142">
        <f>IF(N787="zákl. přenesená",J787,0)</f>
        <v>0</v>
      </c>
      <c r="BH787" s="142">
        <f>IF(N787="sníž. přenesená",J787,0)</f>
        <v>0</v>
      </c>
      <c r="BI787" s="142">
        <f>IF(N787="nulová",J787,0)</f>
        <v>0</v>
      </c>
      <c r="BJ787" s="16" t="s">
        <v>79</v>
      </c>
      <c r="BK787" s="142">
        <f>ROUND(I787*H787,2)</f>
        <v>0</v>
      </c>
      <c r="BL787" s="16" t="s">
        <v>311</v>
      </c>
      <c r="BM787" s="141" t="s">
        <v>2545</v>
      </c>
    </row>
    <row r="788" spans="2:47" s="1" customFormat="1" ht="28.8">
      <c r="B788" s="31"/>
      <c r="D788" s="143" t="s">
        <v>219</v>
      </c>
      <c r="F788" s="144" t="s">
        <v>1216</v>
      </c>
      <c r="I788" s="145"/>
      <c r="L788" s="31"/>
      <c r="M788" s="146"/>
      <c r="T788" s="52"/>
      <c r="AT788" s="16" t="s">
        <v>219</v>
      </c>
      <c r="AU788" s="16" t="s">
        <v>81</v>
      </c>
    </row>
    <row r="789" spans="2:47" s="1" customFormat="1" ht="10.2">
      <c r="B789" s="31"/>
      <c r="D789" s="147" t="s">
        <v>221</v>
      </c>
      <c r="F789" s="148" t="s">
        <v>1217</v>
      </c>
      <c r="I789" s="145"/>
      <c r="L789" s="31"/>
      <c r="M789" s="146"/>
      <c r="T789" s="52"/>
      <c r="AT789" s="16" t="s">
        <v>221</v>
      </c>
      <c r="AU789" s="16" t="s">
        <v>81</v>
      </c>
    </row>
    <row r="790" spans="2:63" s="11" customFormat="1" ht="22.8" customHeight="1">
      <c r="B790" s="118"/>
      <c r="D790" s="119" t="s">
        <v>71</v>
      </c>
      <c r="E790" s="128" t="s">
        <v>1226</v>
      </c>
      <c r="F790" s="128" t="s">
        <v>1227</v>
      </c>
      <c r="I790" s="121"/>
      <c r="J790" s="129">
        <f>BK790</f>
        <v>0</v>
      </c>
      <c r="L790" s="118"/>
      <c r="M790" s="123"/>
      <c r="P790" s="124">
        <f>SUM(P791:P837)</f>
        <v>0</v>
      </c>
      <c r="R790" s="124">
        <f>SUM(R791:R837)</f>
        <v>0.5665619000000001</v>
      </c>
      <c r="T790" s="125">
        <f>SUM(T791:T837)</f>
        <v>0.2416</v>
      </c>
      <c r="AR790" s="119" t="s">
        <v>81</v>
      </c>
      <c r="AT790" s="126" t="s">
        <v>71</v>
      </c>
      <c r="AU790" s="126" t="s">
        <v>79</v>
      </c>
      <c r="AY790" s="119" t="s">
        <v>210</v>
      </c>
      <c r="BK790" s="127">
        <f>SUM(BK791:BK837)</f>
        <v>0</v>
      </c>
    </row>
    <row r="791" spans="2:65" s="1" customFormat="1" ht="24.15" customHeight="1">
      <c r="B791" s="31"/>
      <c r="C791" s="130" t="s">
        <v>1402</v>
      </c>
      <c r="D791" s="130" t="s">
        <v>212</v>
      </c>
      <c r="E791" s="131" t="s">
        <v>1229</v>
      </c>
      <c r="F791" s="132" t="s">
        <v>1230</v>
      </c>
      <c r="G791" s="133" t="s">
        <v>229</v>
      </c>
      <c r="H791" s="134">
        <v>75</v>
      </c>
      <c r="I791" s="135"/>
      <c r="J791" s="136">
        <f>ROUND(I791*H791,2)</f>
        <v>0</v>
      </c>
      <c r="K791" s="132" t="s">
        <v>216</v>
      </c>
      <c r="L791" s="31"/>
      <c r="M791" s="137" t="s">
        <v>19</v>
      </c>
      <c r="N791" s="138" t="s">
        <v>43</v>
      </c>
      <c r="P791" s="139">
        <f>O791*H791</f>
        <v>0</v>
      </c>
      <c r="Q791" s="139">
        <v>0</v>
      </c>
      <c r="R791" s="139">
        <f>Q791*H791</f>
        <v>0</v>
      </c>
      <c r="S791" s="139">
        <v>0</v>
      </c>
      <c r="T791" s="140">
        <f>S791*H791</f>
        <v>0</v>
      </c>
      <c r="AR791" s="141" t="s">
        <v>311</v>
      </c>
      <c r="AT791" s="141" t="s">
        <v>212</v>
      </c>
      <c r="AU791" s="141" t="s">
        <v>81</v>
      </c>
      <c r="AY791" s="16" t="s">
        <v>210</v>
      </c>
      <c r="BE791" s="142">
        <f>IF(N791="základní",J791,0)</f>
        <v>0</v>
      </c>
      <c r="BF791" s="142">
        <f>IF(N791="snížená",J791,0)</f>
        <v>0</v>
      </c>
      <c r="BG791" s="142">
        <f>IF(N791="zákl. přenesená",J791,0)</f>
        <v>0</v>
      </c>
      <c r="BH791" s="142">
        <f>IF(N791="sníž. přenesená",J791,0)</f>
        <v>0</v>
      </c>
      <c r="BI791" s="142">
        <f>IF(N791="nulová",J791,0)</f>
        <v>0</v>
      </c>
      <c r="BJ791" s="16" t="s">
        <v>79</v>
      </c>
      <c r="BK791" s="142">
        <f>ROUND(I791*H791,2)</f>
        <v>0</v>
      </c>
      <c r="BL791" s="16" t="s">
        <v>311</v>
      </c>
      <c r="BM791" s="141" t="s">
        <v>2546</v>
      </c>
    </row>
    <row r="792" spans="2:47" s="1" customFormat="1" ht="19.2">
      <c r="B792" s="31"/>
      <c r="D792" s="143" t="s">
        <v>219</v>
      </c>
      <c r="F792" s="144" t="s">
        <v>1232</v>
      </c>
      <c r="I792" s="145"/>
      <c r="L792" s="31"/>
      <c r="M792" s="146"/>
      <c r="T792" s="52"/>
      <c r="AT792" s="16" t="s">
        <v>219</v>
      </c>
      <c r="AU792" s="16" t="s">
        <v>81</v>
      </c>
    </row>
    <row r="793" spans="2:47" s="1" customFormat="1" ht="10.2">
      <c r="B793" s="31"/>
      <c r="D793" s="147" t="s">
        <v>221</v>
      </c>
      <c r="F793" s="148" t="s">
        <v>1233</v>
      </c>
      <c r="I793" s="145"/>
      <c r="L793" s="31"/>
      <c r="M793" s="146"/>
      <c r="T793" s="52"/>
      <c r="AT793" s="16" t="s">
        <v>221</v>
      </c>
      <c r="AU793" s="16" t="s">
        <v>81</v>
      </c>
    </row>
    <row r="794" spans="2:51" s="12" customFormat="1" ht="10.2">
      <c r="B794" s="149"/>
      <c r="D794" s="143" t="s">
        <v>223</v>
      </c>
      <c r="E794" s="150" t="s">
        <v>19</v>
      </c>
      <c r="F794" s="151" t="s">
        <v>2547</v>
      </c>
      <c r="H794" s="152">
        <v>75</v>
      </c>
      <c r="I794" s="153"/>
      <c r="L794" s="149"/>
      <c r="M794" s="154"/>
      <c r="T794" s="155"/>
      <c r="AT794" s="150" t="s">
        <v>223</v>
      </c>
      <c r="AU794" s="150" t="s">
        <v>81</v>
      </c>
      <c r="AV794" s="12" t="s">
        <v>81</v>
      </c>
      <c r="AW794" s="12" t="s">
        <v>33</v>
      </c>
      <c r="AX794" s="12" t="s">
        <v>79</v>
      </c>
      <c r="AY794" s="150" t="s">
        <v>210</v>
      </c>
    </row>
    <row r="795" spans="2:65" s="1" customFormat="1" ht="16.5" customHeight="1">
      <c r="B795" s="31"/>
      <c r="C795" s="130" t="s">
        <v>1411</v>
      </c>
      <c r="D795" s="130" t="s">
        <v>212</v>
      </c>
      <c r="E795" s="131" t="s">
        <v>1235</v>
      </c>
      <c r="F795" s="132" t="s">
        <v>1236</v>
      </c>
      <c r="G795" s="133" t="s">
        <v>229</v>
      </c>
      <c r="H795" s="134">
        <v>75</v>
      </c>
      <c r="I795" s="135"/>
      <c r="J795" s="136">
        <f>ROUND(I795*H795,2)</f>
        <v>0</v>
      </c>
      <c r="K795" s="132" t="s">
        <v>216</v>
      </c>
      <c r="L795" s="31"/>
      <c r="M795" s="137" t="s">
        <v>19</v>
      </c>
      <c r="N795" s="138" t="s">
        <v>43</v>
      </c>
      <c r="P795" s="139">
        <f>O795*H795</f>
        <v>0</v>
      </c>
      <c r="Q795" s="139">
        <v>0</v>
      </c>
      <c r="R795" s="139">
        <f>Q795*H795</f>
        <v>0</v>
      </c>
      <c r="S795" s="139">
        <v>0</v>
      </c>
      <c r="T795" s="140">
        <f>S795*H795</f>
        <v>0</v>
      </c>
      <c r="AR795" s="141" t="s">
        <v>311</v>
      </c>
      <c r="AT795" s="141" t="s">
        <v>212</v>
      </c>
      <c r="AU795" s="141" t="s">
        <v>81</v>
      </c>
      <c r="AY795" s="16" t="s">
        <v>210</v>
      </c>
      <c r="BE795" s="142">
        <f>IF(N795="základní",J795,0)</f>
        <v>0</v>
      </c>
      <c r="BF795" s="142">
        <f>IF(N795="snížená",J795,0)</f>
        <v>0</v>
      </c>
      <c r="BG795" s="142">
        <f>IF(N795="zákl. přenesená",J795,0)</f>
        <v>0</v>
      </c>
      <c r="BH795" s="142">
        <f>IF(N795="sníž. přenesená",J795,0)</f>
        <v>0</v>
      </c>
      <c r="BI795" s="142">
        <f>IF(N795="nulová",J795,0)</f>
        <v>0</v>
      </c>
      <c r="BJ795" s="16" t="s">
        <v>79</v>
      </c>
      <c r="BK795" s="142">
        <f>ROUND(I795*H795,2)</f>
        <v>0</v>
      </c>
      <c r="BL795" s="16" t="s">
        <v>311</v>
      </c>
      <c r="BM795" s="141" t="s">
        <v>2548</v>
      </c>
    </row>
    <row r="796" spans="2:47" s="1" customFormat="1" ht="10.2">
      <c r="B796" s="31"/>
      <c r="D796" s="143" t="s">
        <v>219</v>
      </c>
      <c r="F796" s="144" t="s">
        <v>1238</v>
      </c>
      <c r="I796" s="145"/>
      <c r="L796" s="31"/>
      <c r="M796" s="146"/>
      <c r="T796" s="52"/>
      <c r="AT796" s="16" t="s">
        <v>219</v>
      </c>
      <c r="AU796" s="16" t="s">
        <v>81</v>
      </c>
    </row>
    <row r="797" spans="2:47" s="1" customFormat="1" ht="10.2">
      <c r="B797" s="31"/>
      <c r="D797" s="147" t="s">
        <v>221</v>
      </c>
      <c r="F797" s="148" t="s">
        <v>1239</v>
      </c>
      <c r="I797" s="145"/>
      <c r="L797" s="31"/>
      <c r="M797" s="146"/>
      <c r="T797" s="52"/>
      <c r="AT797" s="16" t="s">
        <v>221</v>
      </c>
      <c r="AU797" s="16" t="s">
        <v>81</v>
      </c>
    </row>
    <row r="798" spans="2:65" s="1" customFormat="1" ht="24.15" customHeight="1">
      <c r="B798" s="31"/>
      <c r="C798" s="130" t="s">
        <v>1418</v>
      </c>
      <c r="D798" s="130" t="s">
        <v>212</v>
      </c>
      <c r="E798" s="131" t="s">
        <v>1241</v>
      </c>
      <c r="F798" s="132" t="s">
        <v>1242</v>
      </c>
      <c r="G798" s="133" t="s">
        <v>229</v>
      </c>
      <c r="H798" s="134">
        <v>75</v>
      </c>
      <c r="I798" s="135"/>
      <c r="J798" s="136">
        <f>ROUND(I798*H798,2)</f>
        <v>0</v>
      </c>
      <c r="K798" s="132" t="s">
        <v>216</v>
      </c>
      <c r="L798" s="31"/>
      <c r="M798" s="137" t="s">
        <v>19</v>
      </c>
      <c r="N798" s="138" t="s">
        <v>43</v>
      </c>
      <c r="P798" s="139">
        <f>O798*H798</f>
        <v>0</v>
      </c>
      <c r="Q798" s="139">
        <v>3E-05</v>
      </c>
      <c r="R798" s="139">
        <f>Q798*H798</f>
        <v>0.0022500000000000003</v>
      </c>
      <c r="S798" s="139">
        <v>0</v>
      </c>
      <c r="T798" s="140">
        <f>S798*H798</f>
        <v>0</v>
      </c>
      <c r="AR798" s="141" t="s">
        <v>311</v>
      </c>
      <c r="AT798" s="141" t="s">
        <v>212</v>
      </c>
      <c r="AU798" s="141" t="s">
        <v>81</v>
      </c>
      <c r="AY798" s="16" t="s">
        <v>210</v>
      </c>
      <c r="BE798" s="142">
        <f>IF(N798="základní",J798,0)</f>
        <v>0</v>
      </c>
      <c r="BF798" s="142">
        <f>IF(N798="snížená",J798,0)</f>
        <v>0</v>
      </c>
      <c r="BG798" s="142">
        <f>IF(N798="zákl. přenesená",J798,0)</f>
        <v>0</v>
      </c>
      <c r="BH798" s="142">
        <f>IF(N798="sníž. přenesená",J798,0)</f>
        <v>0</v>
      </c>
      <c r="BI798" s="142">
        <f>IF(N798="nulová",J798,0)</f>
        <v>0</v>
      </c>
      <c r="BJ798" s="16" t="s">
        <v>79</v>
      </c>
      <c r="BK798" s="142">
        <f>ROUND(I798*H798,2)</f>
        <v>0</v>
      </c>
      <c r="BL798" s="16" t="s">
        <v>311</v>
      </c>
      <c r="BM798" s="141" t="s">
        <v>2549</v>
      </c>
    </row>
    <row r="799" spans="2:47" s="1" customFormat="1" ht="10.2">
      <c r="B799" s="31"/>
      <c r="D799" s="143" t="s">
        <v>219</v>
      </c>
      <c r="F799" s="144" t="s">
        <v>1244</v>
      </c>
      <c r="I799" s="145"/>
      <c r="L799" s="31"/>
      <c r="M799" s="146"/>
      <c r="T799" s="52"/>
      <c r="AT799" s="16" t="s">
        <v>219</v>
      </c>
      <c r="AU799" s="16" t="s">
        <v>81</v>
      </c>
    </row>
    <row r="800" spans="2:47" s="1" customFormat="1" ht="10.2">
      <c r="B800" s="31"/>
      <c r="D800" s="147" t="s">
        <v>221</v>
      </c>
      <c r="F800" s="148" t="s">
        <v>1245</v>
      </c>
      <c r="I800" s="145"/>
      <c r="L800" s="31"/>
      <c r="M800" s="146"/>
      <c r="T800" s="52"/>
      <c r="AT800" s="16" t="s">
        <v>221</v>
      </c>
      <c r="AU800" s="16" t="s">
        <v>81</v>
      </c>
    </row>
    <row r="801" spans="2:65" s="1" customFormat="1" ht="33" customHeight="1">
      <c r="B801" s="31"/>
      <c r="C801" s="130" t="s">
        <v>2550</v>
      </c>
      <c r="D801" s="130" t="s">
        <v>212</v>
      </c>
      <c r="E801" s="131" t="s">
        <v>1247</v>
      </c>
      <c r="F801" s="132" t="s">
        <v>1248</v>
      </c>
      <c r="G801" s="133" t="s">
        <v>229</v>
      </c>
      <c r="H801" s="134">
        <v>75</v>
      </c>
      <c r="I801" s="135"/>
      <c r="J801" s="136">
        <f>ROUND(I801*H801,2)</f>
        <v>0</v>
      </c>
      <c r="K801" s="132" t="s">
        <v>216</v>
      </c>
      <c r="L801" s="31"/>
      <c r="M801" s="137" t="s">
        <v>19</v>
      </c>
      <c r="N801" s="138" t="s">
        <v>43</v>
      </c>
      <c r="P801" s="139">
        <f>O801*H801</f>
        <v>0</v>
      </c>
      <c r="Q801" s="139">
        <v>0.00455</v>
      </c>
      <c r="R801" s="139">
        <f>Q801*H801</f>
        <v>0.34125</v>
      </c>
      <c r="S801" s="139">
        <v>0</v>
      </c>
      <c r="T801" s="140">
        <f>S801*H801</f>
        <v>0</v>
      </c>
      <c r="AR801" s="141" t="s">
        <v>311</v>
      </c>
      <c r="AT801" s="141" t="s">
        <v>212</v>
      </c>
      <c r="AU801" s="141" t="s">
        <v>81</v>
      </c>
      <c r="AY801" s="16" t="s">
        <v>210</v>
      </c>
      <c r="BE801" s="142">
        <f>IF(N801="základní",J801,0)</f>
        <v>0</v>
      </c>
      <c r="BF801" s="142">
        <f>IF(N801="snížená",J801,0)</f>
        <v>0</v>
      </c>
      <c r="BG801" s="142">
        <f>IF(N801="zákl. přenesená",J801,0)</f>
        <v>0</v>
      </c>
      <c r="BH801" s="142">
        <f>IF(N801="sníž. přenesená",J801,0)</f>
        <v>0</v>
      </c>
      <c r="BI801" s="142">
        <f>IF(N801="nulová",J801,0)</f>
        <v>0</v>
      </c>
      <c r="BJ801" s="16" t="s">
        <v>79</v>
      </c>
      <c r="BK801" s="142">
        <f>ROUND(I801*H801,2)</f>
        <v>0</v>
      </c>
      <c r="BL801" s="16" t="s">
        <v>311</v>
      </c>
      <c r="BM801" s="141" t="s">
        <v>2551</v>
      </c>
    </row>
    <row r="802" spans="2:47" s="1" customFormat="1" ht="19.2">
      <c r="B802" s="31"/>
      <c r="D802" s="143" t="s">
        <v>219</v>
      </c>
      <c r="F802" s="144" t="s">
        <v>1250</v>
      </c>
      <c r="I802" s="145"/>
      <c r="L802" s="31"/>
      <c r="M802" s="146"/>
      <c r="T802" s="52"/>
      <c r="AT802" s="16" t="s">
        <v>219</v>
      </c>
      <c r="AU802" s="16" t="s">
        <v>81</v>
      </c>
    </row>
    <row r="803" spans="2:47" s="1" customFormat="1" ht="10.2">
      <c r="B803" s="31"/>
      <c r="D803" s="147" t="s">
        <v>221</v>
      </c>
      <c r="F803" s="148" t="s">
        <v>1251</v>
      </c>
      <c r="I803" s="145"/>
      <c r="L803" s="31"/>
      <c r="M803" s="146"/>
      <c r="T803" s="52"/>
      <c r="AT803" s="16" t="s">
        <v>221</v>
      </c>
      <c r="AU803" s="16" t="s">
        <v>81</v>
      </c>
    </row>
    <row r="804" spans="2:65" s="1" customFormat="1" ht="24.15" customHeight="1">
      <c r="B804" s="31"/>
      <c r="C804" s="130" t="s">
        <v>2552</v>
      </c>
      <c r="D804" s="130" t="s">
        <v>212</v>
      </c>
      <c r="E804" s="131" t="s">
        <v>1253</v>
      </c>
      <c r="F804" s="132" t="s">
        <v>1254</v>
      </c>
      <c r="G804" s="133" t="s">
        <v>229</v>
      </c>
      <c r="H804" s="134">
        <v>96.64</v>
      </c>
      <c r="I804" s="135"/>
      <c r="J804" s="136">
        <f>ROUND(I804*H804,2)</f>
        <v>0</v>
      </c>
      <c r="K804" s="132" t="s">
        <v>216</v>
      </c>
      <c r="L804" s="31"/>
      <c r="M804" s="137" t="s">
        <v>19</v>
      </c>
      <c r="N804" s="138" t="s">
        <v>43</v>
      </c>
      <c r="P804" s="139">
        <f>O804*H804</f>
        <v>0</v>
      </c>
      <c r="Q804" s="139">
        <v>0</v>
      </c>
      <c r="R804" s="139">
        <f>Q804*H804</f>
        <v>0</v>
      </c>
      <c r="S804" s="139">
        <v>0.0025</v>
      </c>
      <c r="T804" s="140">
        <f>S804*H804</f>
        <v>0.2416</v>
      </c>
      <c r="AR804" s="141" t="s">
        <v>311</v>
      </c>
      <c r="AT804" s="141" t="s">
        <v>212</v>
      </c>
      <c r="AU804" s="141" t="s">
        <v>81</v>
      </c>
      <c r="AY804" s="16" t="s">
        <v>210</v>
      </c>
      <c r="BE804" s="142">
        <f>IF(N804="základní",J804,0)</f>
        <v>0</v>
      </c>
      <c r="BF804" s="142">
        <f>IF(N804="snížená",J804,0)</f>
        <v>0</v>
      </c>
      <c r="BG804" s="142">
        <f>IF(N804="zákl. přenesená",J804,0)</f>
        <v>0</v>
      </c>
      <c r="BH804" s="142">
        <f>IF(N804="sníž. přenesená",J804,0)</f>
        <v>0</v>
      </c>
      <c r="BI804" s="142">
        <f>IF(N804="nulová",J804,0)</f>
        <v>0</v>
      </c>
      <c r="BJ804" s="16" t="s">
        <v>79</v>
      </c>
      <c r="BK804" s="142">
        <f>ROUND(I804*H804,2)</f>
        <v>0</v>
      </c>
      <c r="BL804" s="16" t="s">
        <v>311</v>
      </c>
      <c r="BM804" s="141" t="s">
        <v>2553</v>
      </c>
    </row>
    <row r="805" spans="2:47" s="1" customFormat="1" ht="19.2">
      <c r="B805" s="31"/>
      <c r="D805" s="143" t="s">
        <v>219</v>
      </c>
      <c r="F805" s="144" t="s">
        <v>1256</v>
      </c>
      <c r="I805" s="145"/>
      <c r="L805" s="31"/>
      <c r="M805" s="146"/>
      <c r="T805" s="52"/>
      <c r="AT805" s="16" t="s">
        <v>219</v>
      </c>
      <c r="AU805" s="16" t="s">
        <v>81</v>
      </c>
    </row>
    <row r="806" spans="2:47" s="1" customFormat="1" ht="10.2">
      <c r="B806" s="31"/>
      <c r="D806" s="147" t="s">
        <v>221</v>
      </c>
      <c r="F806" s="148" t="s">
        <v>1257</v>
      </c>
      <c r="I806" s="145"/>
      <c r="L806" s="31"/>
      <c r="M806" s="146"/>
      <c r="T806" s="52"/>
      <c r="AT806" s="16" t="s">
        <v>221</v>
      </c>
      <c r="AU806" s="16" t="s">
        <v>81</v>
      </c>
    </row>
    <row r="807" spans="2:51" s="12" customFormat="1" ht="10.2">
      <c r="B807" s="149"/>
      <c r="D807" s="143" t="s">
        <v>223</v>
      </c>
      <c r="E807" s="150" t="s">
        <v>19</v>
      </c>
      <c r="F807" s="151" t="s">
        <v>2554</v>
      </c>
      <c r="H807" s="152">
        <v>96.64</v>
      </c>
      <c r="I807" s="153"/>
      <c r="L807" s="149"/>
      <c r="M807" s="154"/>
      <c r="T807" s="155"/>
      <c r="AT807" s="150" t="s">
        <v>223</v>
      </c>
      <c r="AU807" s="150" t="s">
        <v>81</v>
      </c>
      <c r="AV807" s="12" t="s">
        <v>81</v>
      </c>
      <c r="AW807" s="12" t="s">
        <v>33</v>
      </c>
      <c r="AX807" s="12" t="s">
        <v>79</v>
      </c>
      <c r="AY807" s="150" t="s">
        <v>210</v>
      </c>
    </row>
    <row r="808" spans="2:65" s="1" customFormat="1" ht="16.5" customHeight="1">
      <c r="B808" s="31"/>
      <c r="C808" s="130" t="s">
        <v>2555</v>
      </c>
      <c r="D808" s="130" t="s">
        <v>212</v>
      </c>
      <c r="E808" s="131" t="s">
        <v>2556</v>
      </c>
      <c r="F808" s="132" t="s">
        <v>2557</v>
      </c>
      <c r="G808" s="133" t="s">
        <v>229</v>
      </c>
      <c r="H808" s="134">
        <v>21.6</v>
      </c>
      <c r="I808" s="135"/>
      <c r="J808" s="136">
        <f>ROUND(I808*H808,2)</f>
        <v>0</v>
      </c>
      <c r="K808" s="132" t="s">
        <v>216</v>
      </c>
      <c r="L808" s="31"/>
      <c r="M808" s="137" t="s">
        <v>19</v>
      </c>
      <c r="N808" s="138" t="s">
        <v>43</v>
      </c>
      <c r="P808" s="139">
        <f>O808*H808</f>
        <v>0</v>
      </c>
      <c r="Q808" s="139">
        <v>0.0005</v>
      </c>
      <c r="R808" s="139">
        <f>Q808*H808</f>
        <v>0.0108</v>
      </c>
      <c r="S808" s="139">
        <v>0</v>
      </c>
      <c r="T808" s="140">
        <f>S808*H808</f>
        <v>0</v>
      </c>
      <c r="AR808" s="141" t="s">
        <v>311</v>
      </c>
      <c r="AT808" s="141" t="s">
        <v>212</v>
      </c>
      <c r="AU808" s="141" t="s">
        <v>81</v>
      </c>
      <c r="AY808" s="16" t="s">
        <v>210</v>
      </c>
      <c r="BE808" s="142">
        <f>IF(N808="základní",J808,0)</f>
        <v>0</v>
      </c>
      <c r="BF808" s="142">
        <f>IF(N808="snížená",J808,0)</f>
        <v>0</v>
      </c>
      <c r="BG808" s="142">
        <f>IF(N808="zákl. přenesená",J808,0)</f>
        <v>0</v>
      </c>
      <c r="BH808" s="142">
        <f>IF(N808="sníž. přenesená",J808,0)</f>
        <v>0</v>
      </c>
      <c r="BI808" s="142">
        <f>IF(N808="nulová",J808,0)</f>
        <v>0</v>
      </c>
      <c r="BJ808" s="16" t="s">
        <v>79</v>
      </c>
      <c r="BK808" s="142">
        <f>ROUND(I808*H808,2)</f>
        <v>0</v>
      </c>
      <c r="BL808" s="16" t="s">
        <v>311</v>
      </c>
      <c r="BM808" s="141" t="s">
        <v>2558</v>
      </c>
    </row>
    <row r="809" spans="2:47" s="1" customFormat="1" ht="10.2">
      <c r="B809" s="31"/>
      <c r="D809" s="143" t="s">
        <v>219</v>
      </c>
      <c r="F809" s="144" t="s">
        <v>2559</v>
      </c>
      <c r="I809" s="145"/>
      <c r="L809" s="31"/>
      <c r="M809" s="146"/>
      <c r="T809" s="52"/>
      <c r="AT809" s="16" t="s">
        <v>219</v>
      </c>
      <c r="AU809" s="16" t="s">
        <v>81</v>
      </c>
    </row>
    <row r="810" spans="2:47" s="1" customFormat="1" ht="10.2">
      <c r="B810" s="31"/>
      <c r="D810" s="147" t="s">
        <v>221</v>
      </c>
      <c r="F810" s="148" t="s">
        <v>2560</v>
      </c>
      <c r="I810" s="145"/>
      <c r="L810" s="31"/>
      <c r="M810" s="146"/>
      <c r="T810" s="52"/>
      <c r="AT810" s="16" t="s">
        <v>221</v>
      </c>
      <c r="AU810" s="16" t="s">
        <v>81</v>
      </c>
    </row>
    <row r="811" spans="2:65" s="1" customFormat="1" ht="37.8" customHeight="1">
      <c r="B811" s="31"/>
      <c r="C811" s="156" t="s">
        <v>2561</v>
      </c>
      <c r="D811" s="156" t="s">
        <v>240</v>
      </c>
      <c r="E811" s="157" t="s">
        <v>2562</v>
      </c>
      <c r="F811" s="158" t="s">
        <v>2563</v>
      </c>
      <c r="G811" s="159" t="s">
        <v>229</v>
      </c>
      <c r="H811" s="160">
        <v>23.76</v>
      </c>
      <c r="I811" s="161"/>
      <c r="J811" s="162">
        <f>ROUND(I811*H811,2)</f>
        <v>0</v>
      </c>
      <c r="K811" s="158" t="s">
        <v>216</v>
      </c>
      <c r="L811" s="163"/>
      <c r="M811" s="164" t="s">
        <v>19</v>
      </c>
      <c r="N811" s="165" t="s">
        <v>43</v>
      </c>
      <c r="P811" s="139">
        <f>O811*H811</f>
        <v>0</v>
      </c>
      <c r="Q811" s="139">
        <v>0.00115</v>
      </c>
      <c r="R811" s="139">
        <f>Q811*H811</f>
        <v>0.027324</v>
      </c>
      <c r="S811" s="139">
        <v>0</v>
      </c>
      <c r="T811" s="140">
        <f>S811*H811</f>
        <v>0</v>
      </c>
      <c r="AR811" s="141" t="s">
        <v>405</v>
      </c>
      <c r="AT811" s="141" t="s">
        <v>240</v>
      </c>
      <c r="AU811" s="141" t="s">
        <v>81</v>
      </c>
      <c r="AY811" s="16" t="s">
        <v>210</v>
      </c>
      <c r="BE811" s="142">
        <f>IF(N811="základní",J811,0)</f>
        <v>0</v>
      </c>
      <c r="BF811" s="142">
        <f>IF(N811="snížená",J811,0)</f>
        <v>0</v>
      </c>
      <c r="BG811" s="142">
        <f>IF(N811="zákl. přenesená",J811,0)</f>
        <v>0</v>
      </c>
      <c r="BH811" s="142">
        <f>IF(N811="sníž. přenesená",J811,0)</f>
        <v>0</v>
      </c>
      <c r="BI811" s="142">
        <f>IF(N811="nulová",J811,0)</f>
        <v>0</v>
      </c>
      <c r="BJ811" s="16" t="s">
        <v>79</v>
      </c>
      <c r="BK811" s="142">
        <f>ROUND(I811*H811,2)</f>
        <v>0</v>
      </c>
      <c r="BL811" s="16" t="s">
        <v>311</v>
      </c>
      <c r="BM811" s="141" t="s">
        <v>2564</v>
      </c>
    </row>
    <row r="812" spans="2:47" s="1" customFormat="1" ht="19.2">
      <c r="B812" s="31"/>
      <c r="D812" s="143" t="s">
        <v>219</v>
      </c>
      <c r="F812" s="144" t="s">
        <v>2563</v>
      </c>
      <c r="I812" s="145"/>
      <c r="L812" s="31"/>
      <c r="M812" s="146"/>
      <c r="T812" s="52"/>
      <c r="AT812" s="16" t="s">
        <v>219</v>
      </c>
      <c r="AU812" s="16" t="s">
        <v>81</v>
      </c>
    </row>
    <row r="813" spans="2:47" s="1" customFormat="1" ht="19.2">
      <c r="B813" s="31"/>
      <c r="D813" s="143" t="s">
        <v>315</v>
      </c>
      <c r="F813" s="166" t="s">
        <v>1269</v>
      </c>
      <c r="I813" s="145"/>
      <c r="L813" s="31"/>
      <c r="M813" s="146"/>
      <c r="T813" s="52"/>
      <c r="AT813" s="16" t="s">
        <v>315</v>
      </c>
      <c r="AU813" s="16" t="s">
        <v>81</v>
      </c>
    </row>
    <row r="814" spans="2:51" s="12" customFormat="1" ht="10.2">
      <c r="B814" s="149"/>
      <c r="D814" s="143" t="s">
        <v>223</v>
      </c>
      <c r="F814" s="151" t="s">
        <v>2565</v>
      </c>
      <c r="H814" s="152">
        <v>23.76</v>
      </c>
      <c r="I814" s="153"/>
      <c r="L814" s="149"/>
      <c r="M814" s="154"/>
      <c r="T814" s="155"/>
      <c r="AT814" s="150" t="s">
        <v>223</v>
      </c>
      <c r="AU814" s="150" t="s">
        <v>81</v>
      </c>
      <c r="AV814" s="12" t="s">
        <v>81</v>
      </c>
      <c r="AW814" s="12" t="s">
        <v>4</v>
      </c>
      <c r="AX814" s="12" t="s">
        <v>79</v>
      </c>
      <c r="AY814" s="150" t="s">
        <v>210</v>
      </c>
    </row>
    <row r="815" spans="2:65" s="1" customFormat="1" ht="16.5" customHeight="1">
      <c r="B815" s="31"/>
      <c r="C815" s="130" t="s">
        <v>2566</v>
      </c>
      <c r="D815" s="130" t="s">
        <v>212</v>
      </c>
      <c r="E815" s="131" t="s">
        <v>1260</v>
      </c>
      <c r="F815" s="132" t="s">
        <v>1261</v>
      </c>
      <c r="G815" s="133" t="s">
        <v>229</v>
      </c>
      <c r="H815" s="134">
        <v>46.3</v>
      </c>
      <c r="I815" s="135"/>
      <c r="J815" s="136">
        <f>ROUND(I815*H815,2)</f>
        <v>0</v>
      </c>
      <c r="K815" s="132" t="s">
        <v>216</v>
      </c>
      <c r="L815" s="31"/>
      <c r="M815" s="137" t="s">
        <v>19</v>
      </c>
      <c r="N815" s="138" t="s">
        <v>43</v>
      </c>
      <c r="P815" s="139">
        <f>O815*H815</f>
        <v>0</v>
      </c>
      <c r="Q815" s="139">
        <v>0.0003</v>
      </c>
      <c r="R815" s="139">
        <f>Q815*H815</f>
        <v>0.013889999999999998</v>
      </c>
      <c r="S815" s="139">
        <v>0</v>
      </c>
      <c r="T815" s="140">
        <f>S815*H815</f>
        <v>0</v>
      </c>
      <c r="AR815" s="141" t="s">
        <v>311</v>
      </c>
      <c r="AT815" s="141" t="s">
        <v>212</v>
      </c>
      <c r="AU815" s="141" t="s">
        <v>81</v>
      </c>
      <c r="AY815" s="16" t="s">
        <v>210</v>
      </c>
      <c r="BE815" s="142">
        <f>IF(N815="základní",J815,0)</f>
        <v>0</v>
      </c>
      <c r="BF815" s="142">
        <f>IF(N815="snížená",J815,0)</f>
        <v>0</v>
      </c>
      <c r="BG815" s="142">
        <f>IF(N815="zákl. přenesená",J815,0)</f>
        <v>0</v>
      </c>
      <c r="BH815" s="142">
        <f>IF(N815="sníž. přenesená",J815,0)</f>
        <v>0</v>
      </c>
      <c r="BI815" s="142">
        <f>IF(N815="nulová",J815,0)</f>
        <v>0</v>
      </c>
      <c r="BJ815" s="16" t="s">
        <v>79</v>
      </c>
      <c r="BK815" s="142">
        <f>ROUND(I815*H815,2)</f>
        <v>0</v>
      </c>
      <c r="BL815" s="16" t="s">
        <v>311</v>
      </c>
      <c r="BM815" s="141" t="s">
        <v>2567</v>
      </c>
    </row>
    <row r="816" spans="2:47" s="1" customFormat="1" ht="19.2">
      <c r="B816" s="31"/>
      <c r="D816" s="143" t="s">
        <v>219</v>
      </c>
      <c r="F816" s="144" t="s">
        <v>1263</v>
      </c>
      <c r="I816" s="145"/>
      <c r="L816" s="31"/>
      <c r="M816" s="146"/>
      <c r="T816" s="52"/>
      <c r="AT816" s="16" t="s">
        <v>219</v>
      </c>
      <c r="AU816" s="16" t="s">
        <v>81</v>
      </c>
    </row>
    <row r="817" spans="2:47" s="1" customFormat="1" ht="10.2">
      <c r="B817" s="31"/>
      <c r="D817" s="147" t="s">
        <v>221</v>
      </c>
      <c r="F817" s="148" t="s">
        <v>1264</v>
      </c>
      <c r="I817" s="145"/>
      <c r="L817" s="31"/>
      <c r="M817" s="146"/>
      <c r="T817" s="52"/>
      <c r="AT817" s="16" t="s">
        <v>221</v>
      </c>
      <c r="AU817" s="16" t="s">
        <v>81</v>
      </c>
    </row>
    <row r="818" spans="2:51" s="12" customFormat="1" ht="10.2">
      <c r="B818" s="149"/>
      <c r="D818" s="143" t="s">
        <v>223</v>
      </c>
      <c r="E818" s="150" t="s">
        <v>19</v>
      </c>
      <c r="F818" s="151" t="s">
        <v>2568</v>
      </c>
      <c r="H818" s="152">
        <v>46.3</v>
      </c>
      <c r="I818" s="153"/>
      <c r="L818" s="149"/>
      <c r="M818" s="154"/>
      <c r="T818" s="155"/>
      <c r="AT818" s="150" t="s">
        <v>223</v>
      </c>
      <c r="AU818" s="150" t="s">
        <v>81</v>
      </c>
      <c r="AV818" s="12" t="s">
        <v>81</v>
      </c>
      <c r="AW818" s="12" t="s">
        <v>33</v>
      </c>
      <c r="AX818" s="12" t="s">
        <v>79</v>
      </c>
      <c r="AY818" s="150" t="s">
        <v>210</v>
      </c>
    </row>
    <row r="819" spans="2:65" s="1" customFormat="1" ht="16.5" customHeight="1">
      <c r="B819" s="31"/>
      <c r="C819" s="156" t="s">
        <v>2569</v>
      </c>
      <c r="D819" s="156" t="s">
        <v>240</v>
      </c>
      <c r="E819" s="157" t="s">
        <v>1266</v>
      </c>
      <c r="F819" s="158" t="s">
        <v>1267</v>
      </c>
      <c r="G819" s="159" t="s">
        <v>229</v>
      </c>
      <c r="H819" s="160">
        <v>50.93</v>
      </c>
      <c r="I819" s="161"/>
      <c r="J819" s="162">
        <f>ROUND(I819*H819,2)</f>
        <v>0</v>
      </c>
      <c r="K819" s="158" t="s">
        <v>216</v>
      </c>
      <c r="L819" s="163"/>
      <c r="M819" s="164" t="s">
        <v>19</v>
      </c>
      <c r="N819" s="165" t="s">
        <v>43</v>
      </c>
      <c r="P819" s="139">
        <f>O819*H819</f>
        <v>0</v>
      </c>
      <c r="Q819" s="139">
        <v>0.00283</v>
      </c>
      <c r="R819" s="139">
        <f>Q819*H819</f>
        <v>0.1441319</v>
      </c>
      <c r="S819" s="139">
        <v>0</v>
      </c>
      <c r="T819" s="140">
        <f>S819*H819</f>
        <v>0</v>
      </c>
      <c r="AR819" s="141" t="s">
        <v>405</v>
      </c>
      <c r="AT819" s="141" t="s">
        <v>240</v>
      </c>
      <c r="AU819" s="141" t="s">
        <v>81</v>
      </c>
      <c r="AY819" s="16" t="s">
        <v>210</v>
      </c>
      <c r="BE819" s="142">
        <f>IF(N819="základní",J819,0)</f>
        <v>0</v>
      </c>
      <c r="BF819" s="142">
        <f>IF(N819="snížená",J819,0)</f>
        <v>0</v>
      </c>
      <c r="BG819" s="142">
        <f>IF(N819="zákl. přenesená",J819,0)</f>
        <v>0</v>
      </c>
      <c r="BH819" s="142">
        <f>IF(N819="sníž. přenesená",J819,0)</f>
        <v>0</v>
      </c>
      <c r="BI819" s="142">
        <f>IF(N819="nulová",J819,0)</f>
        <v>0</v>
      </c>
      <c r="BJ819" s="16" t="s">
        <v>79</v>
      </c>
      <c r="BK819" s="142">
        <f>ROUND(I819*H819,2)</f>
        <v>0</v>
      </c>
      <c r="BL819" s="16" t="s">
        <v>311</v>
      </c>
      <c r="BM819" s="141" t="s">
        <v>2570</v>
      </c>
    </row>
    <row r="820" spans="2:47" s="1" customFormat="1" ht="10.2">
      <c r="B820" s="31"/>
      <c r="D820" s="143" t="s">
        <v>219</v>
      </c>
      <c r="F820" s="144" t="s">
        <v>1267</v>
      </c>
      <c r="I820" s="145"/>
      <c r="L820" s="31"/>
      <c r="M820" s="146"/>
      <c r="T820" s="52"/>
      <c r="AT820" s="16" t="s">
        <v>219</v>
      </c>
      <c r="AU820" s="16" t="s">
        <v>81</v>
      </c>
    </row>
    <row r="821" spans="2:47" s="1" customFormat="1" ht="19.2">
      <c r="B821" s="31"/>
      <c r="D821" s="143" t="s">
        <v>315</v>
      </c>
      <c r="F821" s="166" t="s">
        <v>1269</v>
      </c>
      <c r="I821" s="145"/>
      <c r="L821" s="31"/>
      <c r="M821" s="146"/>
      <c r="T821" s="52"/>
      <c r="AT821" s="16" t="s">
        <v>315</v>
      </c>
      <c r="AU821" s="16" t="s">
        <v>81</v>
      </c>
    </row>
    <row r="822" spans="2:51" s="12" customFormat="1" ht="10.2">
      <c r="B822" s="149"/>
      <c r="D822" s="143" t="s">
        <v>223</v>
      </c>
      <c r="F822" s="151" t="s">
        <v>2571</v>
      </c>
      <c r="H822" s="152">
        <v>50.93</v>
      </c>
      <c r="I822" s="153"/>
      <c r="L822" s="149"/>
      <c r="M822" s="154"/>
      <c r="T822" s="155"/>
      <c r="AT822" s="150" t="s">
        <v>223</v>
      </c>
      <c r="AU822" s="150" t="s">
        <v>81</v>
      </c>
      <c r="AV822" s="12" t="s">
        <v>81</v>
      </c>
      <c r="AW822" s="12" t="s">
        <v>4</v>
      </c>
      <c r="AX822" s="12" t="s">
        <v>79</v>
      </c>
      <c r="AY822" s="150" t="s">
        <v>210</v>
      </c>
    </row>
    <row r="823" spans="2:65" s="1" customFormat="1" ht="16.5" customHeight="1">
      <c r="B823" s="31"/>
      <c r="C823" s="130" t="s">
        <v>2572</v>
      </c>
      <c r="D823" s="130" t="s">
        <v>212</v>
      </c>
      <c r="E823" s="131" t="s">
        <v>1272</v>
      </c>
      <c r="F823" s="132" t="s">
        <v>1273</v>
      </c>
      <c r="G823" s="133" t="s">
        <v>269</v>
      </c>
      <c r="H823" s="134">
        <v>28</v>
      </c>
      <c r="I823" s="135"/>
      <c r="J823" s="136">
        <f>ROUND(I823*H823,2)</f>
        <v>0</v>
      </c>
      <c r="K823" s="132" t="s">
        <v>216</v>
      </c>
      <c r="L823" s="31"/>
      <c r="M823" s="137" t="s">
        <v>19</v>
      </c>
      <c r="N823" s="138" t="s">
        <v>43</v>
      </c>
      <c r="P823" s="139">
        <f>O823*H823</f>
        <v>0</v>
      </c>
      <c r="Q823" s="139">
        <v>1E-05</v>
      </c>
      <c r="R823" s="139">
        <f>Q823*H823</f>
        <v>0.00028000000000000003</v>
      </c>
      <c r="S823" s="139">
        <v>0</v>
      </c>
      <c r="T823" s="140">
        <f>S823*H823</f>
        <v>0</v>
      </c>
      <c r="AR823" s="141" t="s">
        <v>311</v>
      </c>
      <c r="AT823" s="141" t="s">
        <v>212</v>
      </c>
      <c r="AU823" s="141" t="s">
        <v>81</v>
      </c>
      <c r="AY823" s="16" t="s">
        <v>210</v>
      </c>
      <c r="BE823" s="142">
        <f>IF(N823="základní",J823,0)</f>
        <v>0</v>
      </c>
      <c r="BF823" s="142">
        <f>IF(N823="snížená",J823,0)</f>
        <v>0</v>
      </c>
      <c r="BG823" s="142">
        <f>IF(N823="zákl. přenesená",J823,0)</f>
        <v>0</v>
      </c>
      <c r="BH823" s="142">
        <f>IF(N823="sníž. přenesená",J823,0)</f>
        <v>0</v>
      </c>
      <c r="BI823" s="142">
        <f>IF(N823="nulová",J823,0)</f>
        <v>0</v>
      </c>
      <c r="BJ823" s="16" t="s">
        <v>79</v>
      </c>
      <c r="BK823" s="142">
        <f>ROUND(I823*H823,2)</f>
        <v>0</v>
      </c>
      <c r="BL823" s="16" t="s">
        <v>311</v>
      </c>
      <c r="BM823" s="141" t="s">
        <v>2573</v>
      </c>
    </row>
    <row r="824" spans="2:47" s="1" customFormat="1" ht="10.2">
      <c r="B824" s="31"/>
      <c r="D824" s="143" t="s">
        <v>219</v>
      </c>
      <c r="F824" s="144" t="s">
        <v>1275</v>
      </c>
      <c r="I824" s="145"/>
      <c r="L824" s="31"/>
      <c r="M824" s="146"/>
      <c r="T824" s="52"/>
      <c r="AT824" s="16" t="s">
        <v>219</v>
      </c>
      <c r="AU824" s="16" t="s">
        <v>81</v>
      </c>
    </row>
    <row r="825" spans="2:47" s="1" customFormat="1" ht="10.2">
      <c r="B825" s="31"/>
      <c r="D825" s="147" t="s">
        <v>221</v>
      </c>
      <c r="F825" s="148" t="s">
        <v>1276</v>
      </c>
      <c r="I825" s="145"/>
      <c r="L825" s="31"/>
      <c r="M825" s="146"/>
      <c r="T825" s="52"/>
      <c r="AT825" s="16" t="s">
        <v>221</v>
      </c>
      <c r="AU825" s="16" t="s">
        <v>81</v>
      </c>
    </row>
    <row r="826" spans="2:51" s="12" customFormat="1" ht="10.2">
      <c r="B826" s="149"/>
      <c r="D826" s="143" t="s">
        <v>223</v>
      </c>
      <c r="E826" s="150" t="s">
        <v>19</v>
      </c>
      <c r="F826" s="151" t="s">
        <v>395</v>
      </c>
      <c r="H826" s="152">
        <v>28</v>
      </c>
      <c r="I826" s="153"/>
      <c r="L826" s="149"/>
      <c r="M826" s="154"/>
      <c r="T826" s="155"/>
      <c r="AT826" s="150" t="s">
        <v>223</v>
      </c>
      <c r="AU826" s="150" t="s">
        <v>81</v>
      </c>
      <c r="AV826" s="12" t="s">
        <v>81</v>
      </c>
      <c r="AW826" s="12" t="s">
        <v>33</v>
      </c>
      <c r="AX826" s="12" t="s">
        <v>79</v>
      </c>
      <c r="AY826" s="150" t="s">
        <v>210</v>
      </c>
    </row>
    <row r="827" spans="2:65" s="1" customFormat="1" ht="16.5" customHeight="1">
      <c r="B827" s="31"/>
      <c r="C827" s="156" t="s">
        <v>2574</v>
      </c>
      <c r="D827" s="156" t="s">
        <v>240</v>
      </c>
      <c r="E827" s="157" t="s">
        <v>1278</v>
      </c>
      <c r="F827" s="158" t="s">
        <v>1279</v>
      </c>
      <c r="G827" s="159" t="s">
        <v>269</v>
      </c>
      <c r="H827" s="160">
        <v>28.56</v>
      </c>
      <c r="I827" s="161"/>
      <c r="J827" s="162">
        <f>ROUND(I827*H827,2)</f>
        <v>0</v>
      </c>
      <c r="K827" s="158" t="s">
        <v>216</v>
      </c>
      <c r="L827" s="163"/>
      <c r="M827" s="164" t="s">
        <v>19</v>
      </c>
      <c r="N827" s="165" t="s">
        <v>43</v>
      </c>
      <c r="P827" s="139">
        <f>O827*H827</f>
        <v>0</v>
      </c>
      <c r="Q827" s="139">
        <v>0.00035</v>
      </c>
      <c r="R827" s="139">
        <f>Q827*H827</f>
        <v>0.009996</v>
      </c>
      <c r="S827" s="139">
        <v>0</v>
      </c>
      <c r="T827" s="140">
        <f>S827*H827</f>
        <v>0</v>
      </c>
      <c r="AR827" s="141" t="s">
        <v>405</v>
      </c>
      <c r="AT827" s="141" t="s">
        <v>240</v>
      </c>
      <c r="AU827" s="141" t="s">
        <v>81</v>
      </c>
      <c r="AY827" s="16" t="s">
        <v>210</v>
      </c>
      <c r="BE827" s="142">
        <f>IF(N827="základní",J827,0)</f>
        <v>0</v>
      </c>
      <c r="BF827" s="142">
        <f>IF(N827="snížená",J827,0)</f>
        <v>0</v>
      </c>
      <c r="BG827" s="142">
        <f>IF(N827="zákl. přenesená",J827,0)</f>
        <v>0</v>
      </c>
      <c r="BH827" s="142">
        <f>IF(N827="sníž. přenesená",J827,0)</f>
        <v>0</v>
      </c>
      <c r="BI827" s="142">
        <f>IF(N827="nulová",J827,0)</f>
        <v>0</v>
      </c>
      <c r="BJ827" s="16" t="s">
        <v>79</v>
      </c>
      <c r="BK827" s="142">
        <f>ROUND(I827*H827,2)</f>
        <v>0</v>
      </c>
      <c r="BL827" s="16" t="s">
        <v>311</v>
      </c>
      <c r="BM827" s="141" t="s">
        <v>2575</v>
      </c>
    </row>
    <row r="828" spans="2:47" s="1" customFormat="1" ht="10.2">
      <c r="B828" s="31"/>
      <c r="D828" s="143" t="s">
        <v>219</v>
      </c>
      <c r="F828" s="144" t="s">
        <v>1279</v>
      </c>
      <c r="I828" s="145"/>
      <c r="L828" s="31"/>
      <c r="M828" s="146"/>
      <c r="T828" s="52"/>
      <c r="AT828" s="16" t="s">
        <v>219</v>
      </c>
      <c r="AU828" s="16" t="s">
        <v>81</v>
      </c>
    </row>
    <row r="829" spans="2:51" s="12" customFormat="1" ht="10.2">
      <c r="B829" s="149"/>
      <c r="D829" s="143" t="s">
        <v>223</v>
      </c>
      <c r="F829" s="151" t="s">
        <v>2576</v>
      </c>
      <c r="H829" s="152">
        <v>28.56</v>
      </c>
      <c r="I829" s="153"/>
      <c r="L829" s="149"/>
      <c r="M829" s="154"/>
      <c r="T829" s="155"/>
      <c r="AT829" s="150" t="s">
        <v>223</v>
      </c>
      <c r="AU829" s="150" t="s">
        <v>81</v>
      </c>
      <c r="AV829" s="12" t="s">
        <v>81</v>
      </c>
      <c r="AW829" s="12" t="s">
        <v>4</v>
      </c>
      <c r="AX829" s="12" t="s">
        <v>79</v>
      </c>
      <c r="AY829" s="150" t="s">
        <v>210</v>
      </c>
    </row>
    <row r="830" spans="2:65" s="1" customFormat="1" ht="24.15" customHeight="1">
      <c r="B830" s="31"/>
      <c r="C830" s="130" t="s">
        <v>2577</v>
      </c>
      <c r="D830" s="130" t="s">
        <v>212</v>
      </c>
      <c r="E830" s="131" t="s">
        <v>1283</v>
      </c>
      <c r="F830" s="132" t="s">
        <v>1284</v>
      </c>
      <c r="G830" s="133" t="s">
        <v>269</v>
      </c>
      <c r="H830" s="134">
        <v>52</v>
      </c>
      <c r="I830" s="135"/>
      <c r="J830" s="136">
        <f>ROUND(I830*H830,2)</f>
        <v>0</v>
      </c>
      <c r="K830" s="132" t="s">
        <v>216</v>
      </c>
      <c r="L830" s="31"/>
      <c r="M830" s="137" t="s">
        <v>19</v>
      </c>
      <c r="N830" s="138" t="s">
        <v>43</v>
      </c>
      <c r="P830" s="139">
        <f>O830*H830</f>
        <v>0</v>
      </c>
      <c r="Q830" s="139">
        <v>5E-05</v>
      </c>
      <c r="R830" s="139">
        <f>Q830*H830</f>
        <v>0.0026000000000000003</v>
      </c>
      <c r="S830" s="139">
        <v>0</v>
      </c>
      <c r="T830" s="140">
        <f>S830*H830</f>
        <v>0</v>
      </c>
      <c r="AR830" s="141" t="s">
        <v>311</v>
      </c>
      <c r="AT830" s="141" t="s">
        <v>212</v>
      </c>
      <c r="AU830" s="141" t="s">
        <v>81</v>
      </c>
      <c r="AY830" s="16" t="s">
        <v>210</v>
      </c>
      <c r="BE830" s="142">
        <f>IF(N830="základní",J830,0)</f>
        <v>0</v>
      </c>
      <c r="BF830" s="142">
        <f>IF(N830="snížená",J830,0)</f>
        <v>0</v>
      </c>
      <c r="BG830" s="142">
        <f>IF(N830="zákl. přenesená",J830,0)</f>
        <v>0</v>
      </c>
      <c r="BH830" s="142">
        <f>IF(N830="sníž. přenesená",J830,0)</f>
        <v>0</v>
      </c>
      <c r="BI830" s="142">
        <f>IF(N830="nulová",J830,0)</f>
        <v>0</v>
      </c>
      <c r="BJ830" s="16" t="s">
        <v>79</v>
      </c>
      <c r="BK830" s="142">
        <f>ROUND(I830*H830,2)</f>
        <v>0</v>
      </c>
      <c r="BL830" s="16" t="s">
        <v>311</v>
      </c>
      <c r="BM830" s="141" t="s">
        <v>2578</v>
      </c>
    </row>
    <row r="831" spans="2:47" s="1" customFormat="1" ht="19.2">
      <c r="B831" s="31"/>
      <c r="D831" s="143" t="s">
        <v>219</v>
      </c>
      <c r="F831" s="144" t="s">
        <v>1286</v>
      </c>
      <c r="I831" s="145"/>
      <c r="L831" s="31"/>
      <c r="M831" s="146"/>
      <c r="T831" s="52"/>
      <c r="AT831" s="16" t="s">
        <v>219</v>
      </c>
      <c r="AU831" s="16" t="s">
        <v>81</v>
      </c>
    </row>
    <row r="832" spans="2:47" s="1" customFormat="1" ht="10.2">
      <c r="B832" s="31"/>
      <c r="D832" s="147" t="s">
        <v>221</v>
      </c>
      <c r="F832" s="148" t="s">
        <v>1287</v>
      </c>
      <c r="I832" s="145"/>
      <c r="L832" s="31"/>
      <c r="M832" s="146"/>
      <c r="T832" s="52"/>
      <c r="AT832" s="16" t="s">
        <v>221</v>
      </c>
      <c r="AU832" s="16" t="s">
        <v>81</v>
      </c>
    </row>
    <row r="833" spans="2:65" s="1" customFormat="1" ht="16.5" customHeight="1">
      <c r="B833" s="31"/>
      <c r="C833" s="156" t="s">
        <v>2579</v>
      </c>
      <c r="D833" s="156" t="s">
        <v>240</v>
      </c>
      <c r="E833" s="157" t="s">
        <v>1289</v>
      </c>
      <c r="F833" s="158" t="s">
        <v>1290</v>
      </c>
      <c r="G833" s="159" t="s">
        <v>269</v>
      </c>
      <c r="H833" s="160">
        <v>52</v>
      </c>
      <c r="I833" s="161"/>
      <c r="J833" s="162">
        <f>ROUND(I833*H833,2)</f>
        <v>0</v>
      </c>
      <c r="K833" s="158" t="s">
        <v>216</v>
      </c>
      <c r="L833" s="163"/>
      <c r="M833" s="164" t="s">
        <v>19</v>
      </c>
      <c r="N833" s="165" t="s">
        <v>43</v>
      </c>
      <c r="P833" s="139">
        <f>O833*H833</f>
        <v>0</v>
      </c>
      <c r="Q833" s="139">
        <v>0.00027</v>
      </c>
      <c r="R833" s="139">
        <f>Q833*H833</f>
        <v>0.01404</v>
      </c>
      <c r="S833" s="139">
        <v>0</v>
      </c>
      <c r="T833" s="140">
        <f>S833*H833</f>
        <v>0</v>
      </c>
      <c r="AR833" s="141" t="s">
        <v>405</v>
      </c>
      <c r="AT833" s="141" t="s">
        <v>240</v>
      </c>
      <c r="AU833" s="141" t="s">
        <v>81</v>
      </c>
      <c r="AY833" s="16" t="s">
        <v>210</v>
      </c>
      <c r="BE833" s="142">
        <f>IF(N833="základní",J833,0)</f>
        <v>0</v>
      </c>
      <c r="BF833" s="142">
        <f>IF(N833="snížená",J833,0)</f>
        <v>0</v>
      </c>
      <c r="BG833" s="142">
        <f>IF(N833="zákl. přenesená",J833,0)</f>
        <v>0</v>
      </c>
      <c r="BH833" s="142">
        <f>IF(N833="sníž. přenesená",J833,0)</f>
        <v>0</v>
      </c>
      <c r="BI833" s="142">
        <f>IF(N833="nulová",J833,0)</f>
        <v>0</v>
      </c>
      <c r="BJ833" s="16" t="s">
        <v>79</v>
      </c>
      <c r="BK833" s="142">
        <f>ROUND(I833*H833,2)</f>
        <v>0</v>
      </c>
      <c r="BL833" s="16" t="s">
        <v>311</v>
      </c>
      <c r="BM833" s="141" t="s">
        <v>2580</v>
      </c>
    </row>
    <row r="834" spans="2:47" s="1" customFormat="1" ht="10.2">
      <c r="B834" s="31"/>
      <c r="D834" s="143" t="s">
        <v>219</v>
      </c>
      <c r="F834" s="144" t="s">
        <v>1290</v>
      </c>
      <c r="I834" s="145"/>
      <c r="L834" s="31"/>
      <c r="M834" s="146"/>
      <c r="T834" s="52"/>
      <c r="AT834" s="16" t="s">
        <v>219</v>
      </c>
      <c r="AU834" s="16" t="s">
        <v>81</v>
      </c>
    </row>
    <row r="835" spans="2:65" s="1" customFormat="1" ht="24.15" customHeight="1">
      <c r="B835" s="31"/>
      <c r="C835" s="130" t="s">
        <v>2581</v>
      </c>
      <c r="D835" s="130" t="s">
        <v>212</v>
      </c>
      <c r="E835" s="131" t="s">
        <v>1293</v>
      </c>
      <c r="F835" s="132" t="s">
        <v>1294</v>
      </c>
      <c r="G835" s="133" t="s">
        <v>332</v>
      </c>
      <c r="H835" s="134">
        <v>0.567</v>
      </c>
      <c r="I835" s="135"/>
      <c r="J835" s="136">
        <f>ROUND(I835*H835,2)</f>
        <v>0</v>
      </c>
      <c r="K835" s="132" t="s">
        <v>216</v>
      </c>
      <c r="L835" s="31"/>
      <c r="M835" s="137" t="s">
        <v>19</v>
      </c>
      <c r="N835" s="138" t="s">
        <v>43</v>
      </c>
      <c r="P835" s="139">
        <f>O835*H835</f>
        <v>0</v>
      </c>
      <c r="Q835" s="139">
        <v>0</v>
      </c>
      <c r="R835" s="139">
        <f>Q835*H835</f>
        <v>0</v>
      </c>
      <c r="S835" s="139">
        <v>0</v>
      </c>
      <c r="T835" s="140">
        <f>S835*H835</f>
        <v>0</v>
      </c>
      <c r="AR835" s="141" t="s">
        <v>311</v>
      </c>
      <c r="AT835" s="141" t="s">
        <v>212</v>
      </c>
      <c r="AU835" s="141" t="s">
        <v>81</v>
      </c>
      <c r="AY835" s="16" t="s">
        <v>210</v>
      </c>
      <c r="BE835" s="142">
        <f>IF(N835="základní",J835,0)</f>
        <v>0</v>
      </c>
      <c r="BF835" s="142">
        <f>IF(N835="snížená",J835,0)</f>
        <v>0</v>
      </c>
      <c r="BG835" s="142">
        <f>IF(N835="zákl. přenesená",J835,0)</f>
        <v>0</v>
      </c>
      <c r="BH835" s="142">
        <f>IF(N835="sníž. přenesená",J835,0)</f>
        <v>0</v>
      </c>
      <c r="BI835" s="142">
        <f>IF(N835="nulová",J835,0)</f>
        <v>0</v>
      </c>
      <c r="BJ835" s="16" t="s">
        <v>79</v>
      </c>
      <c r="BK835" s="142">
        <f>ROUND(I835*H835,2)</f>
        <v>0</v>
      </c>
      <c r="BL835" s="16" t="s">
        <v>311</v>
      </c>
      <c r="BM835" s="141" t="s">
        <v>2582</v>
      </c>
    </row>
    <row r="836" spans="2:47" s="1" customFormat="1" ht="28.8">
      <c r="B836" s="31"/>
      <c r="D836" s="143" t="s">
        <v>219</v>
      </c>
      <c r="F836" s="144" t="s">
        <v>1296</v>
      </c>
      <c r="I836" s="145"/>
      <c r="L836" s="31"/>
      <c r="M836" s="146"/>
      <c r="T836" s="52"/>
      <c r="AT836" s="16" t="s">
        <v>219</v>
      </c>
      <c r="AU836" s="16" t="s">
        <v>81</v>
      </c>
    </row>
    <row r="837" spans="2:47" s="1" customFormat="1" ht="10.2">
      <c r="B837" s="31"/>
      <c r="D837" s="147" t="s">
        <v>221</v>
      </c>
      <c r="F837" s="148" t="s">
        <v>1297</v>
      </c>
      <c r="I837" s="145"/>
      <c r="L837" s="31"/>
      <c r="M837" s="146"/>
      <c r="T837" s="52"/>
      <c r="AT837" s="16" t="s">
        <v>221</v>
      </c>
      <c r="AU837" s="16" t="s">
        <v>81</v>
      </c>
    </row>
    <row r="838" spans="2:63" s="11" customFormat="1" ht="22.8" customHeight="1">
      <c r="B838" s="118"/>
      <c r="D838" s="119" t="s">
        <v>71</v>
      </c>
      <c r="E838" s="128" t="s">
        <v>1298</v>
      </c>
      <c r="F838" s="128" t="s">
        <v>1299</v>
      </c>
      <c r="I838" s="121"/>
      <c r="J838" s="129">
        <f>BK838</f>
        <v>0</v>
      </c>
      <c r="L838" s="118"/>
      <c r="M838" s="123"/>
      <c r="P838" s="124">
        <f>SUM(P839:P866)</f>
        <v>0</v>
      </c>
      <c r="R838" s="124">
        <f>SUM(R839:R866)</f>
        <v>2.4670669999999997</v>
      </c>
      <c r="T838" s="125">
        <f>SUM(T839:T866)</f>
        <v>0</v>
      </c>
      <c r="AR838" s="119" t="s">
        <v>81</v>
      </c>
      <c r="AT838" s="126" t="s">
        <v>71</v>
      </c>
      <c r="AU838" s="126" t="s">
        <v>79</v>
      </c>
      <c r="AY838" s="119" t="s">
        <v>210</v>
      </c>
      <c r="BK838" s="127">
        <f>SUM(BK839:BK866)</f>
        <v>0</v>
      </c>
    </row>
    <row r="839" spans="2:65" s="1" customFormat="1" ht="16.5" customHeight="1">
      <c r="B839" s="31"/>
      <c r="C839" s="130" t="s">
        <v>2583</v>
      </c>
      <c r="D839" s="130" t="s">
        <v>212</v>
      </c>
      <c r="E839" s="131" t="s">
        <v>1301</v>
      </c>
      <c r="F839" s="132" t="s">
        <v>1302</v>
      </c>
      <c r="G839" s="133" t="s">
        <v>229</v>
      </c>
      <c r="H839" s="134">
        <v>76.01</v>
      </c>
      <c r="I839" s="135"/>
      <c r="J839" s="136">
        <f>ROUND(I839*H839,2)</f>
        <v>0</v>
      </c>
      <c r="K839" s="132" t="s">
        <v>216</v>
      </c>
      <c r="L839" s="31"/>
      <c r="M839" s="137" t="s">
        <v>19</v>
      </c>
      <c r="N839" s="138" t="s">
        <v>43</v>
      </c>
      <c r="P839" s="139">
        <f>O839*H839</f>
        <v>0</v>
      </c>
      <c r="Q839" s="139">
        <v>0</v>
      </c>
      <c r="R839" s="139">
        <f>Q839*H839</f>
        <v>0</v>
      </c>
      <c r="S839" s="139">
        <v>0</v>
      </c>
      <c r="T839" s="140">
        <f>S839*H839</f>
        <v>0</v>
      </c>
      <c r="AR839" s="141" t="s">
        <v>311</v>
      </c>
      <c r="AT839" s="141" t="s">
        <v>212</v>
      </c>
      <c r="AU839" s="141" t="s">
        <v>81</v>
      </c>
      <c r="AY839" s="16" t="s">
        <v>210</v>
      </c>
      <c r="BE839" s="142">
        <f>IF(N839="základní",J839,0)</f>
        <v>0</v>
      </c>
      <c r="BF839" s="142">
        <f>IF(N839="snížená",J839,0)</f>
        <v>0</v>
      </c>
      <c r="BG839" s="142">
        <f>IF(N839="zákl. přenesená",J839,0)</f>
        <v>0</v>
      </c>
      <c r="BH839" s="142">
        <f>IF(N839="sníž. přenesená",J839,0)</f>
        <v>0</v>
      </c>
      <c r="BI839" s="142">
        <f>IF(N839="nulová",J839,0)</f>
        <v>0</v>
      </c>
      <c r="BJ839" s="16" t="s">
        <v>79</v>
      </c>
      <c r="BK839" s="142">
        <f>ROUND(I839*H839,2)</f>
        <v>0</v>
      </c>
      <c r="BL839" s="16" t="s">
        <v>311</v>
      </c>
      <c r="BM839" s="141" t="s">
        <v>2584</v>
      </c>
    </row>
    <row r="840" spans="2:47" s="1" customFormat="1" ht="19.2">
      <c r="B840" s="31"/>
      <c r="D840" s="143" t="s">
        <v>219</v>
      </c>
      <c r="F840" s="144" t="s">
        <v>1304</v>
      </c>
      <c r="I840" s="145"/>
      <c r="L840" s="31"/>
      <c r="M840" s="146"/>
      <c r="T840" s="52"/>
      <c r="AT840" s="16" t="s">
        <v>219</v>
      </c>
      <c r="AU840" s="16" t="s">
        <v>81</v>
      </c>
    </row>
    <row r="841" spans="2:47" s="1" customFormat="1" ht="10.2">
      <c r="B841" s="31"/>
      <c r="D841" s="147" t="s">
        <v>221</v>
      </c>
      <c r="F841" s="148" t="s">
        <v>1305</v>
      </c>
      <c r="I841" s="145"/>
      <c r="L841" s="31"/>
      <c r="M841" s="146"/>
      <c r="T841" s="52"/>
      <c r="AT841" s="16" t="s">
        <v>221</v>
      </c>
      <c r="AU841" s="16" t="s">
        <v>81</v>
      </c>
    </row>
    <row r="842" spans="2:51" s="12" customFormat="1" ht="10.2">
      <c r="B842" s="149"/>
      <c r="D842" s="143" t="s">
        <v>223</v>
      </c>
      <c r="E842" s="150" t="s">
        <v>19</v>
      </c>
      <c r="F842" s="151" t="s">
        <v>2585</v>
      </c>
      <c r="H842" s="152">
        <v>14.48</v>
      </c>
      <c r="I842" s="153"/>
      <c r="L842" s="149"/>
      <c r="M842" s="154"/>
      <c r="T842" s="155"/>
      <c r="AT842" s="150" t="s">
        <v>223</v>
      </c>
      <c r="AU842" s="150" t="s">
        <v>81</v>
      </c>
      <c r="AV842" s="12" t="s">
        <v>81</v>
      </c>
      <c r="AW842" s="12" t="s">
        <v>33</v>
      </c>
      <c r="AX842" s="12" t="s">
        <v>72</v>
      </c>
      <c r="AY842" s="150" t="s">
        <v>210</v>
      </c>
    </row>
    <row r="843" spans="2:51" s="12" customFormat="1" ht="10.2">
      <c r="B843" s="149"/>
      <c r="D843" s="143" t="s">
        <v>223</v>
      </c>
      <c r="E843" s="150" t="s">
        <v>19</v>
      </c>
      <c r="F843" s="151" t="s">
        <v>2586</v>
      </c>
      <c r="H843" s="152">
        <v>13.48</v>
      </c>
      <c r="I843" s="153"/>
      <c r="L843" s="149"/>
      <c r="M843" s="154"/>
      <c r="T843" s="155"/>
      <c r="AT843" s="150" t="s">
        <v>223</v>
      </c>
      <c r="AU843" s="150" t="s">
        <v>81</v>
      </c>
      <c r="AV843" s="12" t="s">
        <v>81</v>
      </c>
      <c r="AW843" s="12" t="s">
        <v>33</v>
      </c>
      <c r="AX843" s="12" t="s">
        <v>72</v>
      </c>
      <c r="AY843" s="150" t="s">
        <v>210</v>
      </c>
    </row>
    <row r="844" spans="2:51" s="12" customFormat="1" ht="10.2">
      <c r="B844" s="149"/>
      <c r="D844" s="143" t="s">
        <v>223</v>
      </c>
      <c r="E844" s="150" t="s">
        <v>19</v>
      </c>
      <c r="F844" s="151" t="s">
        <v>2587</v>
      </c>
      <c r="H844" s="152">
        <v>8.4</v>
      </c>
      <c r="I844" s="153"/>
      <c r="L844" s="149"/>
      <c r="M844" s="154"/>
      <c r="T844" s="155"/>
      <c r="AT844" s="150" t="s">
        <v>223</v>
      </c>
      <c r="AU844" s="150" t="s">
        <v>81</v>
      </c>
      <c r="AV844" s="12" t="s">
        <v>81</v>
      </c>
      <c r="AW844" s="12" t="s">
        <v>33</v>
      </c>
      <c r="AX844" s="12" t="s">
        <v>72</v>
      </c>
      <c r="AY844" s="150" t="s">
        <v>210</v>
      </c>
    </row>
    <row r="845" spans="2:51" s="12" customFormat="1" ht="10.2">
      <c r="B845" s="149"/>
      <c r="D845" s="143" t="s">
        <v>223</v>
      </c>
      <c r="E845" s="150" t="s">
        <v>19</v>
      </c>
      <c r="F845" s="151" t="s">
        <v>2588</v>
      </c>
      <c r="H845" s="152">
        <v>5.4</v>
      </c>
      <c r="I845" s="153"/>
      <c r="L845" s="149"/>
      <c r="M845" s="154"/>
      <c r="T845" s="155"/>
      <c r="AT845" s="150" t="s">
        <v>223</v>
      </c>
      <c r="AU845" s="150" t="s">
        <v>81</v>
      </c>
      <c r="AV845" s="12" t="s">
        <v>81</v>
      </c>
      <c r="AW845" s="12" t="s">
        <v>33</v>
      </c>
      <c r="AX845" s="12" t="s">
        <v>72</v>
      </c>
      <c r="AY845" s="150" t="s">
        <v>210</v>
      </c>
    </row>
    <row r="846" spans="2:51" s="12" customFormat="1" ht="10.2">
      <c r="B846" s="149"/>
      <c r="D846" s="143" t="s">
        <v>223</v>
      </c>
      <c r="E846" s="150" t="s">
        <v>19</v>
      </c>
      <c r="F846" s="151" t="s">
        <v>2589</v>
      </c>
      <c r="H846" s="152">
        <v>16</v>
      </c>
      <c r="I846" s="153"/>
      <c r="L846" s="149"/>
      <c r="M846" s="154"/>
      <c r="T846" s="155"/>
      <c r="AT846" s="150" t="s">
        <v>223</v>
      </c>
      <c r="AU846" s="150" t="s">
        <v>81</v>
      </c>
      <c r="AV846" s="12" t="s">
        <v>81</v>
      </c>
      <c r="AW846" s="12" t="s">
        <v>33</v>
      </c>
      <c r="AX846" s="12" t="s">
        <v>72</v>
      </c>
      <c r="AY846" s="150" t="s">
        <v>210</v>
      </c>
    </row>
    <row r="847" spans="2:51" s="12" customFormat="1" ht="10.2">
      <c r="B847" s="149"/>
      <c r="D847" s="143" t="s">
        <v>223</v>
      </c>
      <c r="E847" s="150" t="s">
        <v>19</v>
      </c>
      <c r="F847" s="151" t="s">
        <v>2590</v>
      </c>
      <c r="H847" s="152">
        <v>18.25</v>
      </c>
      <c r="I847" s="153"/>
      <c r="L847" s="149"/>
      <c r="M847" s="154"/>
      <c r="T847" s="155"/>
      <c r="AT847" s="150" t="s">
        <v>223</v>
      </c>
      <c r="AU847" s="150" t="s">
        <v>81</v>
      </c>
      <c r="AV847" s="12" t="s">
        <v>81</v>
      </c>
      <c r="AW847" s="12" t="s">
        <v>33</v>
      </c>
      <c r="AX847" s="12" t="s">
        <v>72</v>
      </c>
      <c r="AY847" s="150" t="s">
        <v>210</v>
      </c>
    </row>
    <row r="848" spans="2:51" s="13" customFormat="1" ht="10.2">
      <c r="B848" s="167"/>
      <c r="D848" s="143" t="s">
        <v>223</v>
      </c>
      <c r="E848" s="168" t="s">
        <v>19</v>
      </c>
      <c r="F848" s="169" t="s">
        <v>326</v>
      </c>
      <c r="H848" s="170">
        <v>76.00999999999999</v>
      </c>
      <c r="I848" s="171"/>
      <c r="L848" s="167"/>
      <c r="M848" s="172"/>
      <c r="T848" s="173"/>
      <c r="AT848" s="168" t="s">
        <v>223</v>
      </c>
      <c r="AU848" s="168" t="s">
        <v>81</v>
      </c>
      <c r="AV848" s="13" t="s">
        <v>217</v>
      </c>
      <c r="AW848" s="13" t="s">
        <v>33</v>
      </c>
      <c r="AX848" s="13" t="s">
        <v>79</v>
      </c>
      <c r="AY848" s="168" t="s">
        <v>210</v>
      </c>
    </row>
    <row r="849" spans="2:65" s="1" customFormat="1" ht="16.5" customHeight="1">
      <c r="B849" s="31"/>
      <c r="C849" s="130" t="s">
        <v>2591</v>
      </c>
      <c r="D849" s="130" t="s">
        <v>212</v>
      </c>
      <c r="E849" s="131" t="s">
        <v>1309</v>
      </c>
      <c r="F849" s="132" t="s">
        <v>1310</v>
      </c>
      <c r="G849" s="133" t="s">
        <v>229</v>
      </c>
      <c r="H849" s="134">
        <v>76.01</v>
      </c>
      <c r="I849" s="135"/>
      <c r="J849" s="136">
        <f>ROUND(I849*H849,2)</f>
        <v>0</v>
      </c>
      <c r="K849" s="132" t="s">
        <v>216</v>
      </c>
      <c r="L849" s="31"/>
      <c r="M849" s="137" t="s">
        <v>19</v>
      </c>
      <c r="N849" s="138" t="s">
        <v>43</v>
      </c>
      <c r="P849" s="139">
        <f>O849*H849</f>
        <v>0</v>
      </c>
      <c r="Q849" s="139">
        <v>0.0003</v>
      </c>
      <c r="R849" s="139">
        <f>Q849*H849</f>
        <v>0.022803</v>
      </c>
      <c r="S849" s="139">
        <v>0</v>
      </c>
      <c r="T849" s="140">
        <f>S849*H849</f>
        <v>0</v>
      </c>
      <c r="AR849" s="141" t="s">
        <v>311</v>
      </c>
      <c r="AT849" s="141" t="s">
        <v>212</v>
      </c>
      <c r="AU849" s="141" t="s">
        <v>81</v>
      </c>
      <c r="AY849" s="16" t="s">
        <v>210</v>
      </c>
      <c r="BE849" s="142">
        <f>IF(N849="základní",J849,0)</f>
        <v>0</v>
      </c>
      <c r="BF849" s="142">
        <f>IF(N849="snížená",J849,0)</f>
        <v>0</v>
      </c>
      <c r="BG849" s="142">
        <f>IF(N849="zákl. přenesená",J849,0)</f>
        <v>0</v>
      </c>
      <c r="BH849" s="142">
        <f>IF(N849="sníž. přenesená",J849,0)</f>
        <v>0</v>
      </c>
      <c r="BI849" s="142">
        <f>IF(N849="nulová",J849,0)</f>
        <v>0</v>
      </c>
      <c r="BJ849" s="16" t="s">
        <v>79</v>
      </c>
      <c r="BK849" s="142">
        <f>ROUND(I849*H849,2)</f>
        <v>0</v>
      </c>
      <c r="BL849" s="16" t="s">
        <v>311</v>
      </c>
      <c r="BM849" s="141" t="s">
        <v>2592</v>
      </c>
    </row>
    <row r="850" spans="2:47" s="1" customFormat="1" ht="19.2">
      <c r="B850" s="31"/>
      <c r="D850" s="143" t="s">
        <v>219</v>
      </c>
      <c r="F850" s="144" t="s">
        <v>1312</v>
      </c>
      <c r="I850" s="145"/>
      <c r="L850" s="31"/>
      <c r="M850" s="146"/>
      <c r="T850" s="52"/>
      <c r="AT850" s="16" t="s">
        <v>219</v>
      </c>
      <c r="AU850" s="16" t="s">
        <v>81</v>
      </c>
    </row>
    <row r="851" spans="2:47" s="1" customFormat="1" ht="10.2">
      <c r="B851" s="31"/>
      <c r="D851" s="147" t="s">
        <v>221</v>
      </c>
      <c r="F851" s="148" t="s">
        <v>1313</v>
      </c>
      <c r="I851" s="145"/>
      <c r="L851" s="31"/>
      <c r="M851" s="146"/>
      <c r="T851" s="52"/>
      <c r="AT851" s="16" t="s">
        <v>221</v>
      </c>
      <c r="AU851" s="16" t="s">
        <v>81</v>
      </c>
    </row>
    <row r="852" spans="2:65" s="1" customFormat="1" ht="37.8" customHeight="1">
      <c r="B852" s="31"/>
      <c r="C852" s="130" t="s">
        <v>2593</v>
      </c>
      <c r="D852" s="130" t="s">
        <v>212</v>
      </c>
      <c r="E852" s="131" t="s">
        <v>1315</v>
      </c>
      <c r="F852" s="132" t="s">
        <v>1316</v>
      </c>
      <c r="G852" s="133" t="s">
        <v>229</v>
      </c>
      <c r="H852" s="134">
        <v>76.01</v>
      </c>
      <c r="I852" s="135"/>
      <c r="J852" s="136">
        <f>ROUND(I852*H852,2)</f>
        <v>0</v>
      </c>
      <c r="K852" s="132" t="s">
        <v>216</v>
      </c>
      <c r="L852" s="31"/>
      <c r="M852" s="137" t="s">
        <v>19</v>
      </c>
      <c r="N852" s="138" t="s">
        <v>43</v>
      </c>
      <c r="P852" s="139">
        <f>O852*H852</f>
        <v>0</v>
      </c>
      <c r="Q852" s="139">
        <v>0.009</v>
      </c>
      <c r="R852" s="139">
        <f>Q852*H852</f>
        <v>0.68409</v>
      </c>
      <c r="S852" s="139">
        <v>0</v>
      </c>
      <c r="T852" s="140">
        <f>S852*H852</f>
        <v>0</v>
      </c>
      <c r="AR852" s="141" t="s">
        <v>311</v>
      </c>
      <c r="AT852" s="141" t="s">
        <v>212</v>
      </c>
      <c r="AU852" s="141" t="s">
        <v>81</v>
      </c>
      <c r="AY852" s="16" t="s">
        <v>210</v>
      </c>
      <c r="BE852" s="142">
        <f>IF(N852="základní",J852,0)</f>
        <v>0</v>
      </c>
      <c r="BF852" s="142">
        <f>IF(N852="snížená",J852,0)</f>
        <v>0</v>
      </c>
      <c r="BG852" s="142">
        <f>IF(N852="zákl. přenesená",J852,0)</f>
        <v>0</v>
      </c>
      <c r="BH852" s="142">
        <f>IF(N852="sníž. přenesená",J852,0)</f>
        <v>0</v>
      </c>
      <c r="BI852" s="142">
        <f>IF(N852="nulová",J852,0)</f>
        <v>0</v>
      </c>
      <c r="BJ852" s="16" t="s">
        <v>79</v>
      </c>
      <c r="BK852" s="142">
        <f>ROUND(I852*H852,2)</f>
        <v>0</v>
      </c>
      <c r="BL852" s="16" t="s">
        <v>311</v>
      </c>
      <c r="BM852" s="141" t="s">
        <v>2594</v>
      </c>
    </row>
    <row r="853" spans="2:47" s="1" customFormat="1" ht="28.8">
      <c r="B853" s="31"/>
      <c r="D853" s="143" t="s">
        <v>219</v>
      </c>
      <c r="F853" s="144" t="s">
        <v>1318</v>
      </c>
      <c r="I853" s="145"/>
      <c r="L853" s="31"/>
      <c r="M853" s="146"/>
      <c r="T853" s="52"/>
      <c r="AT853" s="16" t="s">
        <v>219</v>
      </c>
      <c r="AU853" s="16" t="s">
        <v>81</v>
      </c>
    </row>
    <row r="854" spans="2:47" s="1" customFormat="1" ht="10.2">
      <c r="B854" s="31"/>
      <c r="D854" s="147" t="s">
        <v>221</v>
      </c>
      <c r="F854" s="148" t="s">
        <v>1319</v>
      </c>
      <c r="I854" s="145"/>
      <c r="L854" s="31"/>
      <c r="M854" s="146"/>
      <c r="T854" s="52"/>
      <c r="AT854" s="16" t="s">
        <v>221</v>
      </c>
      <c r="AU854" s="16" t="s">
        <v>81</v>
      </c>
    </row>
    <row r="855" spans="2:65" s="1" customFormat="1" ht="24.15" customHeight="1">
      <c r="B855" s="31"/>
      <c r="C855" s="156" t="s">
        <v>2595</v>
      </c>
      <c r="D855" s="156" t="s">
        <v>240</v>
      </c>
      <c r="E855" s="157" t="s">
        <v>1321</v>
      </c>
      <c r="F855" s="158" t="s">
        <v>1322</v>
      </c>
      <c r="G855" s="159" t="s">
        <v>229</v>
      </c>
      <c r="H855" s="160">
        <v>87.412</v>
      </c>
      <c r="I855" s="161"/>
      <c r="J855" s="162">
        <f>ROUND(I855*H855,2)</f>
        <v>0</v>
      </c>
      <c r="K855" s="158" t="s">
        <v>216</v>
      </c>
      <c r="L855" s="163"/>
      <c r="M855" s="164" t="s">
        <v>19</v>
      </c>
      <c r="N855" s="165" t="s">
        <v>43</v>
      </c>
      <c r="P855" s="139">
        <f>O855*H855</f>
        <v>0</v>
      </c>
      <c r="Q855" s="139">
        <v>0.02</v>
      </c>
      <c r="R855" s="139">
        <f>Q855*H855</f>
        <v>1.7482400000000002</v>
      </c>
      <c r="S855" s="139">
        <v>0</v>
      </c>
      <c r="T855" s="140">
        <f>S855*H855</f>
        <v>0</v>
      </c>
      <c r="AR855" s="141" t="s">
        <v>405</v>
      </c>
      <c r="AT855" s="141" t="s">
        <v>240</v>
      </c>
      <c r="AU855" s="141" t="s">
        <v>81</v>
      </c>
      <c r="AY855" s="16" t="s">
        <v>210</v>
      </c>
      <c r="BE855" s="142">
        <f>IF(N855="základní",J855,0)</f>
        <v>0</v>
      </c>
      <c r="BF855" s="142">
        <f>IF(N855="snížená",J855,0)</f>
        <v>0</v>
      </c>
      <c r="BG855" s="142">
        <f>IF(N855="zákl. přenesená",J855,0)</f>
        <v>0</v>
      </c>
      <c r="BH855" s="142">
        <f>IF(N855="sníž. přenesená",J855,0)</f>
        <v>0</v>
      </c>
      <c r="BI855" s="142">
        <f>IF(N855="nulová",J855,0)</f>
        <v>0</v>
      </c>
      <c r="BJ855" s="16" t="s">
        <v>79</v>
      </c>
      <c r="BK855" s="142">
        <f>ROUND(I855*H855,2)</f>
        <v>0</v>
      </c>
      <c r="BL855" s="16" t="s">
        <v>311</v>
      </c>
      <c r="BM855" s="141" t="s">
        <v>2596</v>
      </c>
    </row>
    <row r="856" spans="2:47" s="1" customFormat="1" ht="10.2">
      <c r="B856" s="31"/>
      <c r="D856" s="143" t="s">
        <v>219</v>
      </c>
      <c r="F856" s="144" t="s">
        <v>1322</v>
      </c>
      <c r="I856" s="145"/>
      <c r="L856" s="31"/>
      <c r="M856" s="146"/>
      <c r="T856" s="52"/>
      <c r="AT856" s="16" t="s">
        <v>219</v>
      </c>
      <c r="AU856" s="16" t="s">
        <v>81</v>
      </c>
    </row>
    <row r="857" spans="2:51" s="12" customFormat="1" ht="10.2">
      <c r="B857" s="149"/>
      <c r="D857" s="143" t="s">
        <v>223</v>
      </c>
      <c r="F857" s="151" t="s">
        <v>2597</v>
      </c>
      <c r="H857" s="152">
        <v>87.412</v>
      </c>
      <c r="I857" s="153"/>
      <c r="L857" s="149"/>
      <c r="M857" s="154"/>
      <c r="T857" s="155"/>
      <c r="AT857" s="150" t="s">
        <v>223</v>
      </c>
      <c r="AU857" s="150" t="s">
        <v>81</v>
      </c>
      <c r="AV857" s="12" t="s">
        <v>81</v>
      </c>
      <c r="AW857" s="12" t="s">
        <v>4</v>
      </c>
      <c r="AX857" s="12" t="s">
        <v>79</v>
      </c>
      <c r="AY857" s="150" t="s">
        <v>210</v>
      </c>
    </row>
    <row r="858" spans="2:65" s="1" customFormat="1" ht="24.15" customHeight="1">
      <c r="B858" s="31"/>
      <c r="C858" s="130" t="s">
        <v>2598</v>
      </c>
      <c r="D858" s="130" t="s">
        <v>212</v>
      </c>
      <c r="E858" s="131" t="s">
        <v>1326</v>
      </c>
      <c r="F858" s="132" t="s">
        <v>1327</v>
      </c>
      <c r="G858" s="133" t="s">
        <v>269</v>
      </c>
      <c r="H858" s="134">
        <v>39</v>
      </c>
      <c r="I858" s="135"/>
      <c r="J858" s="136">
        <f>ROUND(I858*H858,2)</f>
        <v>0</v>
      </c>
      <c r="K858" s="132" t="s">
        <v>216</v>
      </c>
      <c r="L858" s="31"/>
      <c r="M858" s="137" t="s">
        <v>19</v>
      </c>
      <c r="N858" s="138" t="s">
        <v>43</v>
      </c>
      <c r="P858" s="139">
        <f>O858*H858</f>
        <v>0</v>
      </c>
      <c r="Q858" s="139">
        <v>0.00018</v>
      </c>
      <c r="R858" s="139">
        <f>Q858*H858</f>
        <v>0.00702</v>
      </c>
      <c r="S858" s="139">
        <v>0</v>
      </c>
      <c r="T858" s="140">
        <f>S858*H858</f>
        <v>0</v>
      </c>
      <c r="AR858" s="141" t="s">
        <v>311</v>
      </c>
      <c r="AT858" s="141" t="s">
        <v>212</v>
      </c>
      <c r="AU858" s="141" t="s">
        <v>81</v>
      </c>
      <c r="AY858" s="16" t="s">
        <v>210</v>
      </c>
      <c r="BE858" s="142">
        <f>IF(N858="základní",J858,0)</f>
        <v>0</v>
      </c>
      <c r="BF858" s="142">
        <f>IF(N858="snížená",J858,0)</f>
        <v>0</v>
      </c>
      <c r="BG858" s="142">
        <f>IF(N858="zákl. přenesená",J858,0)</f>
        <v>0</v>
      </c>
      <c r="BH858" s="142">
        <f>IF(N858="sníž. přenesená",J858,0)</f>
        <v>0</v>
      </c>
      <c r="BI858" s="142">
        <f>IF(N858="nulová",J858,0)</f>
        <v>0</v>
      </c>
      <c r="BJ858" s="16" t="s">
        <v>79</v>
      </c>
      <c r="BK858" s="142">
        <f>ROUND(I858*H858,2)</f>
        <v>0</v>
      </c>
      <c r="BL858" s="16" t="s">
        <v>311</v>
      </c>
      <c r="BM858" s="141" t="s">
        <v>2599</v>
      </c>
    </row>
    <row r="859" spans="2:47" s="1" customFormat="1" ht="19.2">
      <c r="B859" s="31"/>
      <c r="D859" s="143" t="s">
        <v>219</v>
      </c>
      <c r="F859" s="144" t="s">
        <v>1329</v>
      </c>
      <c r="I859" s="145"/>
      <c r="L859" s="31"/>
      <c r="M859" s="146"/>
      <c r="T859" s="52"/>
      <c r="AT859" s="16" t="s">
        <v>219</v>
      </c>
      <c r="AU859" s="16" t="s">
        <v>81</v>
      </c>
    </row>
    <row r="860" spans="2:47" s="1" customFormat="1" ht="10.2">
      <c r="B860" s="31"/>
      <c r="D860" s="147" t="s">
        <v>221</v>
      </c>
      <c r="F860" s="148" t="s">
        <v>1330</v>
      </c>
      <c r="I860" s="145"/>
      <c r="L860" s="31"/>
      <c r="M860" s="146"/>
      <c r="T860" s="52"/>
      <c r="AT860" s="16" t="s">
        <v>221</v>
      </c>
      <c r="AU860" s="16" t="s">
        <v>81</v>
      </c>
    </row>
    <row r="861" spans="2:65" s="1" customFormat="1" ht="16.5" customHeight="1">
      <c r="B861" s="31"/>
      <c r="C861" s="156" t="s">
        <v>2600</v>
      </c>
      <c r="D861" s="156" t="s">
        <v>240</v>
      </c>
      <c r="E861" s="157" t="s">
        <v>1332</v>
      </c>
      <c r="F861" s="158" t="s">
        <v>1333</v>
      </c>
      <c r="G861" s="159" t="s">
        <v>269</v>
      </c>
      <c r="H861" s="160">
        <v>40.95</v>
      </c>
      <c r="I861" s="161"/>
      <c r="J861" s="162">
        <f>ROUND(I861*H861,2)</f>
        <v>0</v>
      </c>
      <c r="K861" s="158" t="s">
        <v>216</v>
      </c>
      <c r="L861" s="163"/>
      <c r="M861" s="164" t="s">
        <v>19</v>
      </c>
      <c r="N861" s="165" t="s">
        <v>43</v>
      </c>
      <c r="P861" s="139">
        <f>O861*H861</f>
        <v>0</v>
      </c>
      <c r="Q861" s="139">
        <v>0.00012</v>
      </c>
      <c r="R861" s="139">
        <f>Q861*H861</f>
        <v>0.004914000000000001</v>
      </c>
      <c r="S861" s="139">
        <v>0</v>
      </c>
      <c r="T861" s="140">
        <f>S861*H861</f>
        <v>0</v>
      </c>
      <c r="AR861" s="141" t="s">
        <v>405</v>
      </c>
      <c r="AT861" s="141" t="s">
        <v>240</v>
      </c>
      <c r="AU861" s="141" t="s">
        <v>81</v>
      </c>
      <c r="AY861" s="16" t="s">
        <v>210</v>
      </c>
      <c r="BE861" s="142">
        <f>IF(N861="základní",J861,0)</f>
        <v>0</v>
      </c>
      <c r="BF861" s="142">
        <f>IF(N861="snížená",J861,0)</f>
        <v>0</v>
      </c>
      <c r="BG861" s="142">
        <f>IF(N861="zákl. přenesená",J861,0)</f>
        <v>0</v>
      </c>
      <c r="BH861" s="142">
        <f>IF(N861="sníž. přenesená",J861,0)</f>
        <v>0</v>
      </c>
      <c r="BI861" s="142">
        <f>IF(N861="nulová",J861,0)</f>
        <v>0</v>
      </c>
      <c r="BJ861" s="16" t="s">
        <v>79</v>
      </c>
      <c r="BK861" s="142">
        <f>ROUND(I861*H861,2)</f>
        <v>0</v>
      </c>
      <c r="BL861" s="16" t="s">
        <v>311</v>
      </c>
      <c r="BM861" s="141" t="s">
        <v>2601</v>
      </c>
    </row>
    <row r="862" spans="2:47" s="1" customFormat="1" ht="10.2">
      <c r="B862" s="31"/>
      <c r="D862" s="143" t="s">
        <v>219</v>
      </c>
      <c r="F862" s="144" t="s">
        <v>1333</v>
      </c>
      <c r="I862" s="145"/>
      <c r="L862" s="31"/>
      <c r="M862" s="146"/>
      <c r="T862" s="52"/>
      <c r="AT862" s="16" t="s">
        <v>219</v>
      </c>
      <c r="AU862" s="16" t="s">
        <v>81</v>
      </c>
    </row>
    <row r="863" spans="2:51" s="12" customFormat="1" ht="10.2">
      <c r="B863" s="149"/>
      <c r="D863" s="143" t="s">
        <v>223</v>
      </c>
      <c r="F863" s="151" t="s">
        <v>2602</v>
      </c>
      <c r="H863" s="152">
        <v>40.95</v>
      </c>
      <c r="I863" s="153"/>
      <c r="L863" s="149"/>
      <c r="M863" s="154"/>
      <c r="T863" s="155"/>
      <c r="AT863" s="150" t="s">
        <v>223</v>
      </c>
      <c r="AU863" s="150" t="s">
        <v>81</v>
      </c>
      <c r="AV863" s="12" t="s">
        <v>81</v>
      </c>
      <c r="AW863" s="12" t="s">
        <v>4</v>
      </c>
      <c r="AX863" s="12" t="s">
        <v>79</v>
      </c>
      <c r="AY863" s="150" t="s">
        <v>210</v>
      </c>
    </row>
    <row r="864" spans="2:65" s="1" customFormat="1" ht="24.15" customHeight="1">
      <c r="B864" s="31"/>
      <c r="C864" s="130" t="s">
        <v>2603</v>
      </c>
      <c r="D864" s="130" t="s">
        <v>212</v>
      </c>
      <c r="E864" s="131" t="s">
        <v>1337</v>
      </c>
      <c r="F864" s="132" t="s">
        <v>1338</v>
      </c>
      <c r="G864" s="133" t="s">
        <v>332</v>
      </c>
      <c r="H864" s="134">
        <v>2.467</v>
      </c>
      <c r="I864" s="135"/>
      <c r="J864" s="136">
        <f>ROUND(I864*H864,2)</f>
        <v>0</v>
      </c>
      <c r="K864" s="132" t="s">
        <v>216</v>
      </c>
      <c r="L864" s="31"/>
      <c r="M864" s="137" t="s">
        <v>19</v>
      </c>
      <c r="N864" s="138" t="s">
        <v>43</v>
      </c>
      <c r="P864" s="139">
        <f>O864*H864</f>
        <v>0</v>
      </c>
      <c r="Q864" s="139">
        <v>0</v>
      </c>
      <c r="R864" s="139">
        <f>Q864*H864</f>
        <v>0</v>
      </c>
      <c r="S864" s="139">
        <v>0</v>
      </c>
      <c r="T864" s="140">
        <f>S864*H864</f>
        <v>0</v>
      </c>
      <c r="AR864" s="141" t="s">
        <v>311</v>
      </c>
      <c r="AT864" s="141" t="s">
        <v>212</v>
      </c>
      <c r="AU864" s="141" t="s">
        <v>81</v>
      </c>
      <c r="AY864" s="16" t="s">
        <v>210</v>
      </c>
      <c r="BE864" s="142">
        <f>IF(N864="základní",J864,0)</f>
        <v>0</v>
      </c>
      <c r="BF864" s="142">
        <f>IF(N864="snížená",J864,0)</f>
        <v>0</v>
      </c>
      <c r="BG864" s="142">
        <f>IF(N864="zákl. přenesená",J864,0)</f>
        <v>0</v>
      </c>
      <c r="BH864" s="142">
        <f>IF(N864="sníž. přenesená",J864,0)</f>
        <v>0</v>
      </c>
      <c r="BI864" s="142">
        <f>IF(N864="nulová",J864,0)</f>
        <v>0</v>
      </c>
      <c r="BJ864" s="16" t="s">
        <v>79</v>
      </c>
      <c r="BK864" s="142">
        <f>ROUND(I864*H864,2)</f>
        <v>0</v>
      </c>
      <c r="BL864" s="16" t="s">
        <v>311</v>
      </c>
      <c r="BM864" s="141" t="s">
        <v>2604</v>
      </c>
    </row>
    <row r="865" spans="2:47" s="1" customFormat="1" ht="28.8">
      <c r="B865" s="31"/>
      <c r="D865" s="143" t="s">
        <v>219</v>
      </c>
      <c r="F865" s="144" t="s">
        <v>1340</v>
      </c>
      <c r="I865" s="145"/>
      <c r="L865" s="31"/>
      <c r="M865" s="146"/>
      <c r="T865" s="52"/>
      <c r="AT865" s="16" t="s">
        <v>219</v>
      </c>
      <c r="AU865" s="16" t="s">
        <v>81</v>
      </c>
    </row>
    <row r="866" spans="2:47" s="1" customFormat="1" ht="10.2">
      <c r="B866" s="31"/>
      <c r="D866" s="147" t="s">
        <v>221</v>
      </c>
      <c r="F866" s="148" t="s">
        <v>1341</v>
      </c>
      <c r="I866" s="145"/>
      <c r="L866" s="31"/>
      <c r="M866" s="146"/>
      <c r="T866" s="52"/>
      <c r="AT866" s="16" t="s">
        <v>221</v>
      </c>
      <c r="AU866" s="16" t="s">
        <v>81</v>
      </c>
    </row>
    <row r="867" spans="2:63" s="11" customFormat="1" ht="22.8" customHeight="1">
      <c r="B867" s="118"/>
      <c r="D867" s="119" t="s">
        <v>71</v>
      </c>
      <c r="E867" s="128" t="s">
        <v>1342</v>
      </c>
      <c r="F867" s="128" t="s">
        <v>1343</v>
      </c>
      <c r="I867" s="121"/>
      <c r="J867" s="129">
        <f>BK867</f>
        <v>0</v>
      </c>
      <c r="L867" s="118"/>
      <c r="M867" s="123"/>
      <c r="P867" s="124">
        <f>SUM(P868:P889)</f>
        <v>0</v>
      </c>
      <c r="R867" s="124">
        <f>SUM(R868:R889)</f>
        <v>0.0029568000000000003</v>
      </c>
      <c r="T867" s="125">
        <f>SUM(T868:T889)</f>
        <v>0</v>
      </c>
      <c r="AR867" s="119" t="s">
        <v>81</v>
      </c>
      <c r="AT867" s="126" t="s">
        <v>71</v>
      </c>
      <c r="AU867" s="126" t="s">
        <v>79</v>
      </c>
      <c r="AY867" s="119" t="s">
        <v>210</v>
      </c>
      <c r="BK867" s="127">
        <f>SUM(BK868:BK889)</f>
        <v>0</v>
      </c>
    </row>
    <row r="868" spans="2:65" s="1" customFormat="1" ht="24.15" customHeight="1">
      <c r="B868" s="31"/>
      <c r="C868" s="130" t="s">
        <v>2605</v>
      </c>
      <c r="D868" s="130" t="s">
        <v>212</v>
      </c>
      <c r="E868" s="131" t="s">
        <v>1345</v>
      </c>
      <c r="F868" s="132" t="s">
        <v>1346</v>
      </c>
      <c r="G868" s="133" t="s">
        <v>229</v>
      </c>
      <c r="H868" s="134">
        <v>12.32</v>
      </c>
      <c r="I868" s="135"/>
      <c r="J868" s="136">
        <f>ROUND(I868*H868,2)</f>
        <v>0</v>
      </c>
      <c r="K868" s="132" t="s">
        <v>216</v>
      </c>
      <c r="L868" s="31"/>
      <c r="M868" s="137" t="s">
        <v>19</v>
      </c>
      <c r="N868" s="138" t="s">
        <v>43</v>
      </c>
      <c r="P868" s="139">
        <f>O868*H868</f>
        <v>0</v>
      </c>
      <c r="Q868" s="139">
        <v>0.00012</v>
      </c>
      <c r="R868" s="139">
        <f>Q868*H868</f>
        <v>0.0014784000000000002</v>
      </c>
      <c r="S868" s="139">
        <v>0</v>
      </c>
      <c r="T868" s="140">
        <f>S868*H868</f>
        <v>0</v>
      </c>
      <c r="AR868" s="141" t="s">
        <v>311</v>
      </c>
      <c r="AT868" s="141" t="s">
        <v>212</v>
      </c>
      <c r="AU868" s="141" t="s">
        <v>81</v>
      </c>
      <c r="AY868" s="16" t="s">
        <v>210</v>
      </c>
      <c r="BE868" s="142">
        <f>IF(N868="základní",J868,0)</f>
        <v>0</v>
      </c>
      <c r="BF868" s="142">
        <f>IF(N868="snížená",J868,0)</f>
        <v>0</v>
      </c>
      <c r="BG868" s="142">
        <f>IF(N868="zákl. přenesená",J868,0)</f>
        <v>0</v>
      </c>
      <c r="BH868" s="142">
        <f>IF(N868="sníž. přenesená",J868,0)</f>
        <v>0</v>
      </c>
      <c r="BI868" s="142">
        <f>IF(N868="nulová",J868,0)</f>
        <v>0</v>
      </c>
      <c r="BJ868" s="16" t="s">
        <v>79</v>
      </c>
      <c r="BK868" s="142">
        <f>ROUND(I868*H868,2)</f>
        <v>0</v>
      </c>
      <c r="BL868" s="16" t="s">
        <v>311</v>
      </c>
      <c r="BM868" s="141" t="s">
        <v>2606</v>
      </c>
    </row>
    <row r="869" spans="2:47" s="1" customFormat="1" ht="19.2">
      <c r="B869" s="31"/>
      <c r="D869" s="143" t="s">
        <v>219</v>
      </c>
      <c r="F869" s="144" t="s">
        <v>1348</v>
      </c>
      <c r="I869" s="145"/>
      <c r="L869" s="31"/>
      <c r="M869" s="146"/>
      <c r="T869" s="52"/>
      <c r="AT869" s="16" t="s">
        <v>219</v>
      </c>
      <c r="AU869" s="16" t="s">
        <v>81</v>
      </c>
    </row>
    <row r="870" spans="2:47" s="1" customFormat="1" ht="10.2">
      <c r="B870" s="31"/>
      <c r="D870" s="147" t="s">
        <v>221</v>
      </c>
      <c r="F870" s="148" t="s">
        <v>1349</v>
      </c>
      <c r="I870" s="145"/>
      <c r="L870" s="31"/>
      <c r="M870" s="146"/>
      <c r="T870" s="52"/>
      <c r="AT870" s="16" t="s">
        <v>221</v>
      </c>
      <c r="AU870" s="16" t="s">
        <v>81</v>
      </c>
    </row>
    <row r="871" spans="2:51" s="12" customFormat="1" ht="10.2">
      <c r="B871" s="149"/>
      <c r="D871" s="143" t="s">
        <v>223</v>
      </c>
      <c r="E871" s="150" t="s">
        <v>19</v>
      </c>
      <c r="F871" s="151" t="s">
        <v>2607</v>
      </c>
      <c r="H871" s="152">
        <v>4.32</v>
      </c>
      <c r="I871" s="153"/>
      <c r="L871" s="149"/>
      <c r="M871" s="154"/>
      <c r="T871" s="155"/>
      <c r="AT871" s="150" t="s">
        <v>223</v>
      </c>
      <c r="AU871" s="150" t="s">
        <v>81</v>
      </c>
      <c r="AV871" s="12" t="s">
        <v>81</v>
      </c>
      <c r="AW871" s="12" t="s">
        <v>33</v>
      </c>
      <c r="AX871" s="12" t="s">
        <v>72</v>
      </c>
      <c r="AY871" s="150" t="s">
        <v>210</v>
      </c>
    </row>
    <row r="872" spans="2:51" s="12" customFormat="1" ht="10.2">
      <c r="B872" s="149"/>
      <c r="D872" s="143" t="s">
        <v>223</v>
      </c>
      <c r="E872" s="150" t="s">
        <v>19</v>
      </c>
      <c r="F872" s="151" t="s">
        <v>2608</v>
      </c>
      <c r="H872" s="152">
        <v>3.36</v>
      </c>
      <c r="I872" s="153"/>
      <c r="L872" s="149"/>
      <c r="M872" s="154"/>
      <c r="T872" s="155"/>
      <c r="AT872" s="150" t="s">
        <v>223</v>
      </c>
      <c r="AU872" s="150" t="s">
        <v>81</v>
      </c>
      <c r="AV872" s="12" t="s">
        <v>81</v>
      </c>
      <c r="AW872" s="12" t="s">
        <v>33</v>
      </c>
      <c r="AX872" s="12" t="s">
        <v>72</v>
      </c>
      <c r="AY872" s="150" t="s">
        <v>210</v>
      </c>
    </row>
    <row r="873" spans="2:51" s="12" customFormat="1" ht="10.2">
      <c r="B873" s="149"/>
      <c r="D873" s="143" t="s">
        <v>223</v>
      </c>
      <c r="E873" s="150" t="s">
        <v>19</v>
      </c>
      <c r="F873" s="151" t="s">
        <v>2609</v>
      </c>
      <c r="H873" s="152">
        <v>4.64</v>
      </c>
      <c r="I873" s="153"/>
      <c r="L873" s="149"/>
      <c r="M873" s="154"/>
      <c r="T873" s="155"/>
      <c r="AT873" s="150" t="s">
        <v>223</v>
      </c>
      <c r="AU873" s="150" t="s">
        <v>81</v>
      </c>
      <c r="AV873" s="12" t="s">
        <v>81</v>
      </c>
      <c r="AW873" s="12" t="s">
        <v>33</v>
      </c>
      <c r="AX873" s="12" t="s">
        <v>72</v>
      </c>
      <c r="AY873" s="150" t="s">
        <v>210</v>
      </c>
    </row>
    <row r="874" spans="2:51" s="13" customFormat="1" ht="10.2">
      <c r="B874" s="167"/>
      <c r="D874" s="143" t="s">
        <v>223</v>
      </c>
      <c r="E874" s="168" t="s">
        <v>19</v>
      </c>
      <c r="F874" s="169" t="s">
        <v>326</v>
      </c>
      <c r="H874" s="170">
        <v>12.32</v>
      </c>
      <c r="I874" s="171"/>
      <c r="L874" s="167"/>
      <c r="M874" s="172"/>
      <c r="T874" s="173"/>
      <c r="AT874" s="168" t="s">
        <v>223</v>
      </c>
      <c r="AU874" s="168" t="s">
        <v>81</v>
      </c>
      <c r="AV874" s="13" t="s">
        <v>217</v>
      </c>
      <c r="AW874" s="13" t="s">
        <v>33</v>
      </c>
      <c r="AX874" s="13" t="s">
        <v>79</v>
      </c>
      <c r="AY874" s="168" t="s">
        <v>210</v>
      </c>
    </row>
    <row r="875" spans="2:65" s="1" customFormat="1" ht="24.15" customHeight="1">
      <c r="B875" s="31"/>
      <c r="C875" s="130" t="s">
        <v>2610</v>
      </c>
      <c r="D875" s="130" t="s">
        <v>212</v>
      </c>
      <c r="E875" s="131" t="s">
        <v>1353</v>
      </c>
      <c r="F875" s="132" t="s">
        <v>1354</v>
      </c>
      <c r="G875" s="133" t="s">
        <v>229</v>
      </c>
      <c r="H875" s="134">
        <v>12.32</v>
      </c>
      <c r="I875" s="135"/>
      <c r="J875" s="136">
        <f>ROUND(I875*H875,2)</f>
        <v>0</v>
      </c>
      <c r="K875" s="132" t="s">
        <v>216</v>
      </c>
      <c r="L875" s="31"/>
      <c r="M875" s="137" t="s">
        <v>19</v>
      </c>
      <c r="N875" s="138" t="s">
        <v>43</v>
      </c>
      <c r="P875" s="139">
        <f>O875*H875</f>
        <v>0</v>
      </c>
      <c r="Q875" s="139">
        <v>0.00012</v>
      </c>
      <c r="R875" s="139">
        <f>Q875*H875</f>
        <v>0.0014784000000000002</v>
      </c>
      <c r="S875" s="139">
        <v>0</v>
      </c>
      <c r="T875" s="140">
        <f>S875*H875</f>
        <v>0</v>
      </c>
      <c r="AR875" s="141" t="s">
        <v>311</v>
      </c>
      <c r="AT875" s="141" t="s">
        <v>212</v>
      </c>
      <c r="AU875" s="141" t="s">
        <v>81</v>
      </c>
      <c r="AY875" s="16" t="s">
        <v>210</v>
      </c>
      <c r="BE875" s="142">
        <f>IF(N875="základní",J875,0)</f>
        <v>0</v>
      </c>
      <c r="BF875" s="142">
        <f>IF(N875="snížená",J875,0)</f>
        <v>0</v>
      </c>
      <c r="BG875" s="142">
        <f>IF(N875="zákl. přenesená",J875,0)</f>
        <v>0</v>
      </c>
      <c r="BH875" s="142">
        <f>IF(N875="sníž. přenesená",J875,0)</f>
        <v>0</v>
      </c>
      <c r="BI875" s="142">
        <f>IF(N875="nulová",J875,0)</f>
        <v>0</v>
      </c>
      <c r="BJ875" s="16" t="s">
        <v>79</v>
      </c>
      <c r="BK875" s="142">
        <f>ROUND(I875*H875,2)</f>
        <v>0</v>
      </c>
      <c r="BL875" s="16" t="s">
        <v>311</v>
      </c>
      <c r="BM875" s="141" t="s">
        <v>2611</v>
      </c>
    </row>
    <row r="876" spans="2:47" s="1" customFormat="1" ht="19.2">
      <c r="B876" s="31"/>
      <c r="D876" s="143" t="s">
        <v>219</v>
      </c>
      <c r="F876" s="144" t="s">
        <v>1356</v>
      </c>
      <c r="I876" s="145"/>
      <c r="L876" s="31"/>
      <c r="M876" s="146"/>
      <c r="T876" s="52"/>
      <c r="AT876" s="16" t="s">
        <v>219</v>
      </c>
      <c r="AU876" s="16" t="s">
        <v>81</v>
      </c>
    </row>
    <row r="877" spans="2:47" s="1" customFormat="1" ht="10.2">
      <c r="B877" s="31"/>
      <c r="D877" s="147" t="s">
        <v>221</v>
      </c>
      <c r="F877" s="148" t="s">
        <v>1357</v>
      </c>
      <c r="I877" s="145"/>
      <c r="L877" s="31"/>
      <c r="M877" s="146"/>
      <c r="T877" s="52"/>
      <c r="AT877" s="16" t="s">
        <v>221</v>
      </c>
      <c r="AU877" s="16" t="s">
        <v>81</v>
      </c>
    </row>
    <row r="878" spans="2:65" s="1" customFormat="1" ht="37.8" customHeight="1">
      <c r="B878" s="31"/>
      <c r="C878" s="130" t="s">
        <v>2612</v>
      </c>
      <c r="D878" s="130" t="s">
        <v>212</v>
      </c>
      <c r="E878" s="131" t="s">
        <v>1359</v>
      </c>
      <c r="F878" s="132" t="s">
        <v>1360</v>
      </c>
      <c r="G878" s="133" t="s">
        <v>229</v>
      </c>
      <c r="H878" s="134">
        <v>230.432</v>
      </c>
      <c r="I878" s="135"/>
      <c r="J878" s="136">
        <f>ROUND(I878*H878,2)</f>
        <v>0</v>
      </c>
      <c r="K878" s="132" t="s">
        <v>216</v>
      </c>
      <c r="L878" s="31"/>
      <c r="M878" s="137" t="s">
        <v>19</v>
      </c>
      <c r="N878" s="138" t="s">
        <v>43</v>
      </c>
      <c r="P878" s="139">
        <f>O878*H878</f>
        <v>0</v>
      </c>
      <c r="Q878" s="139">
        <v>0</v>
      </c>
      <c r="R878" s="139">
        <f>Q878*H878</f>
        <v>0</v>
      </c>
      <c r="S878" s="139">
        <v>0</v>
      </c>
      <c r="T878" s="140">
        <f>S878*H878</f>
        <v>0</v>
      </c>
      <c r="AR878" s="141" t="s">
        <v>311</v>
      </c>
      <c r="AT878" s="141" t="s">
        <v>212</v>
      </c>
      <c r="AU878" s="141" t="s">
        <v>81</v>
      </c>
      <c r="AY878" s="16" t="s">
        <v>210</v>
      </c>
      <c r="BE878" s="142">
        <f>IF(N878="základní",J878,0)</f>
        <v>0</v>
      </c>
      <c r="BF878" s="142">
        <f>IF(N878="snížená",J878,0)</f>
        <v>0</v>
      </c>
      <c r="BG878" s="142">
        <f>IF(N878="zákl. přenesená",J878,0)</f>
        <v>0</v>
      </c>
      <c r="BH878" s="142">
        <f>IF(N878="sníž. přenesená",J878,0)</f>
        <v>0</v>
      </c>
      <c r="BI878" s="142">
        <f>IF(N878="nulová",J878,0)</f>
        <v>0</v>
      </c>
      <c r="BJ878" s="16" t="s">
        <v>79</v>
      </c>
      <c r="BK878" s="142">
        <f>ROUND(I878*H878,2)</f>
        <v>0</v>
      </c>
      <c r="BL878" s="16" t="s">
        <v>311</v>
      </c>
      <c r="BM878" s="141" t="s">
        <v>2613</v>
      </c>
    </row>
    <row r="879" spans="2:47" s="1" customFormat="1" ht="38.4">
      <c r="B879" s="31"/>
      <c r="D879" s="143" t="s">
        <v>219</v>
      </c>
      <c r="F879" s="144" t="s">
        <v>1362</v>
      </c>
      <c r="I879" s="145"/>
      <c r="L879" s="31"/>
      <c r="M879" s="146"/>
      <c r="T879" s="52"/>
      <c r="AT879" s="16" t="s">
        <v>219</v>
      </c>
      <c r="AU879" s="16" t="s">
        <v>81</v>
      </c>
    </row>
    <row r="880" spans="2:47" s="1" customFormat="1" ht="10.2">
      <c r="B880" s="31"/>
      <c r="D880" s="147" t="s">
        <v>221</v>
      </c>
      <c r="F880" s="148" t="s">
        <v>1363</v>
      </c>
      <c r="I880" s="145"/>
      <c r="L880" s="31"/>
      <c r="M880" s="146"/>
      <c r="T880" s="52"/>
      <c r="AT880" s="16" t="s">
        <v>221</v>
      </c>
      <c r="AU880" s="16" t="s">
        <v>81</v>
      </c>
    </row>
    <row r="881" spans="2:51" s="12" customFormat="1" ht="10.2">
      <c r="B881" s="149"/>
      <c r="D881" s="143" t="s">
        <v>223</v>
      </c>
      <c r="E881" s="150" t="s">
        <v>19</v>
      </c>
      <c r="F881" s="151" t="s">
        <v>2339</v>
      </c>
      <c r="H881" s="152">
        <v>147.96</v>
      </c>
      <c r="I881" s="153"/>
      <c r="L881" s="149"/>
      <c r="M881" s="154"/>
      <c r="T881" s="155"/>
      <c r="AT881" s="150" t="s">
        <v>223</v>
      </c>
      <c r="AU881" s="150" t="s">
        <v>81</v>
      </c>
      <c r="AV881" s="12" t="s">
        <v>81</v>
      </c>
      <c r="AW881" s="12" t="s">
        <v>33</v>
      </c>
      <c r="AX881" s="12" t="s">
        <v>72</v>
      </c>
      <c r="AY881" s="150" t="s">
        <v>210</v>
      </c>
    </row>
    <row r="882" spans="2:51" s="12" customFormat="1" ht="10.2">
      <c r="B882" s="149"/>
      <c r="D882" s="143" t="s">
        <v>223</v>
      </c>
      <c r="E882" s="150" t="s">
        <v>19</v>
      </c>
      <c r="F882" s="151" t="s">
        <v>2340</v>
      </c>
      <c r="H882" s="152">
        <v>-32.744</v>
      </c>
      <c r="I882" s="153"/>
      <c r="L882" s="149"/>
      <c r="M882" s="154"/>
      <c r="T882" s="155"/>
      <c r="AT882" s="150" t="s">
        <v>223</v>
      </c>
      <c r="AU882" s="150" t="s">
        <v>81</v>
      </c>
      <c r="AV882" s="12" t="s">
        <v>81</v>
      </c>
      <c r="AW882" s="12" t="s">
        <v>33</v>
      </c>
      <c r="AX882" s="12" t="s">
        <v>72</v>
      </c>
      <c r="AY882" s="150" t="s">
        <v>210</v>
      </c>
    </row>
    <row r="883" spans="2:51" s="13" customFormat="1" ht="10.2">
      <c r="B883" s="167"/>
      <c r="D883" s="143" t="s">
        <v>223</v>
      </c>
      <c r="E883" s="168" t="s">
        <v>19</v>
      </c>
      <c r="F883" s="169" t="s">
        <v>326</v>
      </c>
      <c r="H883" s="170">
        <v>115.21600000000001</v>
      </c>
      <c r="I883" s="171"/>
      <c r="L883" s="167"/>
      <c r="M883" s="172"/>
      <c r="T883" s="173"/>
      <c r="AT883" s="168" t="s">
        <v>223</v>
      </c>
      <c r="AU883" s="168" t="s">
        <v>81</v>
      </c>
      <c r="AV883" s="13" t="s">
        <v>217</v>
      </c>
      <c r="AW883" s="13" t="s">
        <v>33</v>
      </c>
      <c r="AX883" s="13" t="s">
        <v>79</v>
      </c>
      <c r="AY883" s="168" t="s">
        <v>210</v>
      </c>
    </row>
    <row r="884" spans="2:51" s="12" customFormat="1" ht="10.2">
      <c r="B884" s="149"/>
      <c r="D884" s="143" t="s">
        <v>223</v>
      </c>
      <c r="F884" s="151" t="s">
        <v>2614</v>
      </c>
      <c r="H884" s="152">
        <v>230.432</v>
      </c>
      <c r="I884" s="153"/>
      <c r="L884" s="149"/>
      <c r="M884" s="154"/>
      <c r="T884" s="155"/>
      <c r="AT884" s="150" t="s">
        <v>223</v>
      </c>
      <c r="AU884" s="150" t="s">
        <v>81</v>
      </c>
      <c r="AV884" s="12" t="s">
        <v>81</v>
      </c>
      <c r="AW884" s="12" t="s">
        <v>4</v>
      </c>
      <c r="AX884" s="12" t="s">
        <v>79</v>
      </c>
      <c r="AY884" s="150" t="s">
        <v>210</v>
      </c>
    </row>
    <row r="885" spans="2:65" s="1" customFormat="1" ht="16.5" customHeight="1">
      <c r="B885" s="31"/>
      <c r="C885" s="156" t="s">
        <v>2615</v>
      </c>
      <c r="D885" s="156" t="s">
        <v>240</v>
      </c>
      <c r="E885" s="157" t="s">
        <v>1366</v>
      </c>
      <c r="F885" s="158" t="s">
        <v>1367</v>
      </c>
      <c r="G885" s="159" t="s">
        <v>229</v>
      </c>
      <c r="H885" s="160">
        <v>115.216</v>
      </c>
      <c r="I885" s="161"/>
      <c r="J885" s="162">
        <f>ROUND(I885*H885,2)</f>
        <v>0</v>
      </c>
      <c r="K885" s="158" t="s">
        <v>19</v>
      </c>
      <c r="L885" s="163"/>
      <c r="M885" s="164" t="s">
        <v>19</v>
      </c>
      <c r="N885" s="165" t="s">
        <v>43</v>
      </c>
      <c r="P885" s="139">
        <f>O885*H885</f>
        <v>0</v>
      </c>
      <c r="Q885" s="139">
        <v>0</v>
      </c>
      <c r="R885" s="139">
        <f>Q885*H885</f>
        <v>0</v>
      </c>
      <c r="S885" s="139">
        <v>0</v>
      </c>
      <c r="T885" s="140">
        <f>S885*H885</f>
        <v>0</v>
      </c>
      <c r="AR885" s="141" t="s">
        <v>405</v>
      </c>
      <c r="AT885" s="141" t="s">
        <v>240</v>
      </c>
      <c r="AU885" s="141" t="s">
        <v>81</v>
      </c>
      <c r="AY885" s="16" t="s">
        <v>210</v>
      </c>
      <c r="BE885" s="142">
        <f>IF(N885="základní",J885,0)</f>
        <v>0</v>
      </c>
      <c r="BF885" s="142">
        <f>IF(N885="snížená",J885,0)</f>
        <v>0</v>
      </c>
      <c r="BG885" s="142">
        <f>IF(N885="zákl. přenesená",J885,0)</f>
        <v>0</v>
      </c>
      <c r="BH885" s="142">
        <f>IF(N885="sníž. přenesená",J885,0)</f>
        <v>0</v>
      </c>
      <c r="BI885" s="142">
        <f>IF(N885="nulová",J885,0)</f>
        <v>0</v>
      </c>
      <c r="BJ885" s="16" t="s">
        <v>79</v>
      </c>
      <c r="BK885" s="142">
        <f>ROUND(I885*H885,2)</f>
        <v>0</v>
      </c>
      <c r="BL885" s="16" t="s">
        <v>311</v>
      </c>
      <c r="BM885" s="141" t="s">
        <v>2616</v>
      </c>
    </row>
    <row r="886" spans="2:47" s="1" customFormat="1" ht="10.2">
      <c r="B886" s="31"/>
      <c r="D886" s="143" t="s">
        <v>219</v>
      </c>
      <c r="F886" s="144" t="s">
        <v>1367</v>
      </c>
      <c r="I886" s="145"/>
      <c r="L886" s="31"/>
      <c r="M886" s="146"/>
      <c r="T886" s="52"/>
      <c r="AT886" s="16" t="s">
        <v>219</v>
      </c>
      <c r="AU886" s="16" t="s">
        <v>81</v>
      </c>
    </row>
    <row r="887" spans="2:47" s="1" customFormat="1" ht="19.2">
      <c r="B887" s="31"/>
      <c r="D887" s="143" t="s">
        <v>315</v>
      </c>
      <c r="F887" s="166" t="s">
        <v>1369</v>
      </c>
      <c r="I887" s="145"/>
      <c r="L887" s="31"/>
      <c r="M887" s="146"/>
      <c r="T887" s="52"/>
      <c r="AT887" s="16" t="s">
        <v>315</v>
      </c>
      <c r="AU887" s="16" t="s">
        <v>81</v>
      </c>
    </row>
    <row r="888" spans="2:65" s="1" customFormat="1" ht="16.5" customHeight="1">
      <c r="B888" s="31"/>
      <c r="C888" s="156" t="s">
        <v>2617</v>
      </c>
      <c r="D888" s="156" t="s">
        <v>240</v>
      </c>
      <c r="E888" s="157" t="s">
        <v>1371</v>
      </c>
      <c r="F888" s="158" t="s">
        <v>19</v>
      </c>
      <c r="G888" s="159" t="s">
        <v>229</v>
      </c>
      <c r="H888" s="160">
        <v>115.216</v>
      </c>
      <c r="I888" s="161"/>
      <c r="J888" s="162">
        <f>ROUND(I888*H888,2)</f>
        <v>0</v>
      </c>
      <c r="K888" s="158" t="s">
        <v>19</v>
      </c>
      <c r="L888" s="163"/>
      <c r="M888" s="164" t="s">
        <v>19</v>
      </c>
      <c r="N888" s="165" t="s">
        <v>43</v>
      </c>
      <c r="P888" s="139">
        <f>O888*H888</f>
        <v>0</v>
      </c>
      <c r="Q888" s="139">
        <v>0</v>
      </c>
      <c r="R888" s="139">
        <f>Q888*H888</f>
        <v>0</v>
      </c>
      <c r="S888" s="139">
        <v>0</v>
      </c>
      <c r="T888" s="140">
        <f>S888*H888</f>
        <v>0</v>
      </c>
      <c r="AR888" s="141" t="s">
        <v>405</v>
      </c>
      <c r="AT888" s="141" t="s">
        <v>240</v>
      </c>
      <c r="AU888" s="141" t="s">
        <v>81</v>
      </c>
      <c r="AY888" s="16" t="s">
        <v>210</v>
      </c>
      <c r="BE888" s="142">
        <f>IF(N888="základní",J888,0)</f>
        <v>0</v>
      </c>
      <c r="BF888" s="142">
        <f>IF(N888="snížená",J888,0)</f>
        <v>0</v>
      </c>
      <c r="BG888" s="142">
        <f>IF(N888="zákl. přenesená",J888,0)</f>
        <v>0</v>
      </c>
      <c r="BH888" s="142">
        <f>IF(N888="sníž. přenesená",J888,0)</f>
        <v>0</v>
      </c>
      <c r="BI888" s="142">
        <f>IF(N888="nulová",J888,0)</f>
        <v>0</v>
      </c>
      <c r="BJ888" s="16" t="s">
        <v>79</v>
      </c>
      <c r="BK888" s="142">
        <f>ROUND(I888*H888,2)</f>
        <v>0</v>
      </c>
      <c r="BL888" s="16" t="s">
        <v>311</v>
      </c>
      <c r="BM888" s="141" t="s">
        <v>2618</v>
      </c>
    </row>
    <row r="889" spans="2:47" s="1" customFormat="1" ht="10.2">
      <c r="B889" s="31"/>
      <c r="D889" s="143" t="s">
        <v>219</v>
      </c>
      <c r="F889" s="144" t="s">
        <v>1373</v>
      </c>
      <c r="I889" s="145"/>
      <c r="L889" s="31"/>
      <c r="M889" s="146"/>
      <c r="T889" s="52"/>
      <c r="AT889" s="16" t="s">
        <v>219</v>
      </c>
      <c r="AU889" s="16" t="s">
        <v>81</v>
      </c>
    </row>
    <row r="890" spans="2:63" s="11" customFormat="1" ht="22.8" customHeight="1">
      <c r="B890" s="118"/>
      <c r="D890" s="119" t="s">
        <v>71</v>
      </c>
      <c r="E890" s="128" t="s">
        <v>1374</v>
      </c>
      <c r="F890" s="128" t="s">
        <v>1375</v>
      </c>
      <c r="I890" s="121"/>
      <c r="J890" s="129">
        <f>BK890</f>
        <v>0</v>
      </c>
      <c r="L890" s="118"/>
      <c r="M890" s="123"/>
      <c r="P890" s="124">
        <f>SUM(P891:P905)</f>
        <v>0</v>
      </c>
      <c r="R890" s="124">
        <f>SUM(R891:R905)</f>
        <v>0.16604532</v>
      </c>
      <c r="T890" s="125">
        <f>SUM(T891:T905)</f>
        <v>0</v>
      </c>
      <c r="AR890" s="119" t="s">
        <v>81</v>
      </c>
      <c r="AT890" s="126" t="s">
        <v>71</v>
      </c>
      <c r="AU890" s="126" t="s">
        <v>79</v>
      </c>
      <c r="AY890" s="119" t="s">
        <v>210</v>
      </c>
      <c r="BK890" s="127">
        <f>SUM(BK891:BK905)</f>
        <v>0</v>
      </c>
    </row>
    <row r="891" spans="2:65" s="1" customFormat="1" ht="24.15" customHeight="1">
      <c r="B891" s="31"/>
      <c r="C891" s="130" t="s">
        <v>2619</v>
      </c>
      <c r="D891" s="130" t="s">
        <v>212</v>
      </c>
      <c r="E891" s="131" t="s">
        <v>1377</v>
      </c>
      <c r="F891" s="132" t="s">
        <v>1378</v>
      </c>
      <c r="G891" s="133" t="s">
        <v>229</v>
      </c>
      <c r="H891" s="134">
        <v>338.868</v>
      </c>
      <c r="I891" s="135"/>
      <c r="J891" s="136">
        <f>ROUND(I891*H891,2)</f>
        <v>0</v>
      </c>
      <c r="K891" s="132" t="s">
        <v>216</v>
      </c>
      <c r="L891" s="31"/>
      <c r="M891" s="137" t="s">
        <v>19</v>
      </c>
      <c r="N891" s="138" t="s">
        <v>43</v>
      </c>
      <c r="P891" s="139">
        <f>O891*H891</f>
        <v>0</v>
      </c>
      <c r="Q891" s="139">
        <v>0</v>
      </c>
      <c r="R891" s="139">
        <f>Q891*H891</f>
        <v>0</v>
      </c>
      <c r="S891" s="139">
        <v>0</v>
      </c>
      <c r="T891" s="140">
        <f>S891*H891</f>
        <v>0</v>
      </c>
      <c r="AR891" s="141" t="s">
        <v>311</v>
      </c>
      <c r="AT891" s="141" t="s">
        <v>212</v>
      </c>
      <c r="AU891" s="141" t="s">
        <v>81</v>
      </c>
      <c r="AY891" s="16" t="s">
        <v>210</v>
      </c>
      <c r="BE891" s="142">
        <f>IF(N891="základní",J891,0)</f>
        <v>0</v>
      </c>
      <c r="BF891" s="142">
        <f>IF(N891="snížená",J891,0)</f>
        <v>0</v>
      </c>
      <c r="BG891" s="142">
        <f>IF(N891="zákl. přenesená",J891,0)</f>
        <v>0</v>
      </c>
      <c r="BH891" s="142">
        <f>IF(N891="sníž. přenesená",J891,0)</f>
        <v>0</v>
      </c>
      <c r="BI891" s="142">
        <f>IF(N891="nulová",J891,0)</f>
        <v>0</v>
      </c>
      <c r="BJ891" s="16" t="s">
        <v>79</v>
      </c>
      <c r="BK891" s="142">
        <f>ROUND(I891*H891,2)</f>
        <v>0</v>
      </c>
      <c r="BL891" s="16" t="s">
        <v>311</v>
      </c>
      <c r="BM891" s="141" t="s">
        <v>2620</v>
      </c>
    </row>
    <row r="892" spans="2:47" s="1" customFormat="1" ht="10.2">
      <c r="B892" s="31"/>
      <c r="D892" s="143" t="s">
        <v>219</v>
      </c>
      <c r="F892" s="144" t="s">
        <v>1380</v>
      </c>
      <c r="I892" s="145"/>
      <c r="L892" s="31"/>
      <c r="M892" s="146"/>
      <c r="T892" s="52"/>
      <c r="AT892" s="16" t="s">
        <v>219</v>
      </c>
      <c r="AU892" s="16" t="s">
        <v>81</v>
      </c>
    </row>
    <row r="893" spans="2:47" s="1" customFormat="1" ht="10.2">
      <c r="B893" s="31"/>
      <c r="D893" s="147" t="s">
        <v>221</v>
      </c>
      <c r="F893" s="148" t="s">
        <v>1381</v>
      </c>
      <c r="I893" s="145"/>
      <c r="L893" s="31"/>
      <c r="M893" s="146"/>
      <c r="T893" s="52"/>
      <c r="AT893" s="16" t="s">
        <v>221</v>
      </c>
      <c r="AU893" s="16" t="s">
        <v>81</v>
      </c>
    </row>
    <row r="894" spans="2:51" s="12" customFormat="1" ht="10.2">
      <c r="B894" s="149"/>
      <c r="D894" s="143" t="s">
        <v>223</v>
      </c>
      <c r="E894" s="150" t="s">
        <v>19</v>
      </c>
      <c r="F894" s="151" t="s">
        <v>2621</v>
      </c>
      <c r="H894" s="152">
        <v>165.84</v>
      </c>
      <c r="I894" s="153"/>
      <c r="L894" s="149"/>
      <c r="M894" s="154"/>
      <c r="T894" s="155"/>
      <c r="AT894" s="150" t="s">
        <v>223</v>
      </c>
      <c r="AU894" s="150" t="s">
        <v>81</v>
      </c>
      <c r="AV894" s="12" t="s">
        <v>81</v>
      </c>
      <c r="AW894" s="12" t="s">
        <v>33</v>
      </c>
      <c r="AX894" s="12" t="s">
        <v>72</v>
      </c>
      <c r="AY894" s="150" t="s">
        <v>210</v>
      </c>
    </row>
    <row r="895" spans="2:51" s="12" customFormat="1" ht="10.2">
      <c r="B895" s="149"/>
      <c r="D895" s="143" t="s">
        <v>223</v>
      </c>
      <c r="E895" s="150" t="s">
        <v>19</v>
      </c>
      <c r="F895" s="151" t="s">
        <v>2622</v>
      </c>
      <c r="H895" s="152">
        <v>61.568</v>
      </c>
      <c r="I895" s="153"/>
      <c r="L895" s="149"/>
      <c r="M895" s="154"/>
      <c r="T895" s="155"/>
      <c r="AT895" s="150" t="s">
        <v>223</v>
      </c>
      <c r="AU895" s="150" t="s">
        <v>81</v>
      </c>
      <c r="AV895" s="12" t="s">
        <v>81</v>
      </c>
      <c r="AW895" s="12" t="s">
        <v>33</v>
      </c>
      <c r="AX895" s="12" t="s">
        <v>72</v>
      </c>
      <c r="AY895" s="150" t="s">
        <v>210</v>
      </c>
    </row>
    <row r="896" spans="2:51" s="12" customFormat="1" ht="10.2">
      <c r="B896" s="149"/>
      <c r="D896" s="143" t="s">
        <v>223</v>
      </c>
      <c r="E896" s="150" t="s">
        <v>19</v>
      </c>
      <c r="F896" s="151" t="s">
        <v>2623</v>
      </c>
      <c r="H896" s="152">
        <v>85.08</v>
      </c>
      <c r="I896" s="153"/>
      <c r="L896" s="149"/>
      <c r="M896" s="154"/>
      <c r="T896" s="155"/>
      <c r="AT896" s="150" t="s">
        <v>223</v>
      </c>
      <c r="AU896" s="150" t="s">
        <v>81</v>
      </c>
      <c r="AV896" s="12" t="s">
        <v>81</v>
      </c>
      <c r="AW896" s="12" t="s">
        <v>33</v>
      </c>
      <c r="AX896" s="12" t="s">
        <v>72</v>
      </c>
      <c r="AY896" s="150" t="s">
        <v>210</v>
      </c>
    </row>
    <row r="897" spans="2:51" s="12" customFormat="1" ht="10.2">
      <c r="B897" s="149"/>
      <c r="D897" s="143" t="s">
        <v>223</v>
      </c>
      <c r="E897" s="150" t="s">
        <v>19</v>
      </c>
      <c r="F897" s="151" t="s">
        <v>2624</v>
      </c>
      <c r="H897" s="152">
        <v>102.39</v>
      </c>
      <c r="I897" s="153"/>
      <c r="L897" s="149"/>
      <c r="M897" s="154"/>
      <c r="T897" s="155"/>
      <c r="AT897" s="150" t="s">
        <v>223</v>
      </c>
      <c r="AU897" s="150" t="s">
        <v>81</v>
      </c>
      <c r="AV897" s="12" t="s">
        <v>81</v>
      </c>
      <c r="AW897" s="12" t="s">
        <v>33</v>
      </c>
      <c r="AX897" s="12" t="s">
        <v>72</v>
      </c>
      <c r="AY897" s="150" t="s">
        <v>210</v>
      </c>
    </row>
    <row r="898" spans="2:51" s="12" customFormat="1" ht="10.2">
      <c r="B898" s="149"/>
      <c r="D898" s="143" t="s">
        <v>223</v>
      </c>
      <c r="E898" s="150" t="s">
        <v>19</v>
      </c>
      <c r="F898" s="151" t="s">
        <v>2625</v>
      </c>
      <c r="H898" s="152">
        <v>-76.01</v>
      </c>
      <c r="I898" s="153"/>
      <c r="L898" s="149"/>
      <c r="M898" s="154"/>
      <c r="T898" s="155"/>
      <c r="AT898" s="150" t="s">
        <v>223</v>
      </c>
      <c r="AU898" s="150" t="s">
        <v>81</v>
      </c>
      <c r="AV898" s="12" t="s">
        <v>81</v>
      </c>
      <c r="AW898" s="12" t="s">
        <v>33</v>
      </c>
      <c r="AX898" s="12" t="s">
        <v>72</v>
      </c>
      <c r="AY898" s="150" t="s">
        <v>210</v>
      </c>
    </row>
    <row r="899" spans="2:51" s="13" customFormat="1" ht="10.2">
      <c r="B899" s="167"/>
      <c r="D899" s="143" t="s">
        <v>223</v>
      </c>
      <c r="E899" s="168" t="s">
        <v>19</v>
      </c>
      <c r="F899" s="169" t="s">
        <v>326</v>
      </c>
      <c r="H899" s="170">
        <v>338.868</v>
      </c>
      <c r="I899" s="171"/>
      <c r="L899" s="167"/>
      <c r="M899" s="172"/>
      <c r="T899" s="173"/>
      <c r="AT899" s="168" t="s">
        <v>223</v>
      </c>
      <c r="AU899" s="168" t="s">
        <v>81</v>
      </c>
      <c r="AV899" s="13" t="s">
        <v>217</v>
      </c>
      <c r="AW899" s="13" t="s">
        <v>33</v>
      </c>
      <c r="AX899" s="13" t="s">
        <v>79</v>
      </c>
      <c r="AY899" s="168" t="s">
        <v>210</v>
      </c>
    </row>
    <row r="900" spans="2:65" s="1" customFormat="1" ht="24.15" customHeight="1">
      <c r="B900" s="31"/>
      <c r="C900" s="130" t="s">
        <v>2626</v>
      </c>
      <c r="D900" s="130" t="s">
        <v>212</v>
      </c>
      <c r="E900" s="131" t="s">
        <v>1389</v>
      </c>
      <c r="F900" s="132" t="s">
        <v>1390</v>
      </c>
      <c r="G900" s="133" t="s">
        <v>229</v>
      </c>
      <c r="H900" s="134">
        <v>338.868</v>
      </c>
      <c r="I900" s="135"/>
      <c r="J900" s="136">
        <f>ROUND(I900*H900,2)</f>
        <v>0</v>
      </c>
      <c r="K900" s="132" t="s">
        <v>216</v>
      </c>
      <c r="L900" s="31"/>
      <c r="M900" s="137" t="s">
        <v>19</v>
      </c>
      <c r="N900" s="138" t="s">
        <v>43</v>
      </c>
      <c r="P900" s="139">
        <f>O900*H900</f>
        <v>0</v>
      </c>
      <c r="Q900" s="139">
        <v>0.0002</v>
      </c>
      <c r="R900" s="139">
        <f>Q900*H900</f>
        <v>0.0677736</v>
      </c>
      <c r="S900" s="139">
        <v>0</v>
      </c>
      <c r="T900" s="140">
        <f>S900*H900</f>
        <v>0</v>
      </c>
      <c r="AR900" s="141" t="s">
        <v>311</v>
      </c>
      <c r="AT900" s="141" t="s">
        <v>212</v>
      </c>
      <c r="AU900" s="141" t="s">
        <v>81</v>
      </c>
      <c r="AY900" s="16" t="s">
        <v>210</v>
      </c>
      <c r="BE900" s="142">
        <f>IF(N900="základní",J900,0)</f>
        <v>0</v>
      </c>
      <c r="BF900" s="142">
        <f>IF(N900="snížená",J900,0)</f>
        <v>0</v>
      </c>
      <c r="BG900" s="142">
        <f>IF(N900="zákl. přenesená",J900,0)</f>
        <v>0</v>
      </c>
      <c r="BH900" s="142">
        <f>IF(N900="sníž. přenesená",J900,0)</f>
        <v>0</v>
      </c>
      <c r="BI900" s="142">
        <f>IF(N900="nulová",J900,0)</f>
        <v>0</v>
      </c>
      <c r="BJ900" s="16" t="s">
        <v>79</v>
      </c>
      <c r="BK900" s="142">
        <f>ROUND(I900*H900,2)</f>
        <v>0</v>
      </c>
      <c r="BL900" s="16" t="s">
        <v>311</v>
      </c>
      <c r="BM900" s="141" t="s">
        <v>2627</v>
      </c>
    </row>
    <row r="901" spans="2:47" s="1" customFormat="1" ht="19.2">
      <c r="B901" s="31"/>
      <c r="D901" s="143" t="s">
        <v>219</v>
      </c>
      <c r="F901" s="144" t="s">
        <v>1392</v>
      </c>
      <c r="I901" s="145"/>
      <c r="L901" s="31"/>
      <c r="M901" s="146"/>
      <c r="T901" s="52"/>
      <c r="AT901" s="16" t="s">
        <v>219</v>
      </c>
      <c r="AU901" s="16" t="s">
        <v>81</v>
      </c>
    </row>
    <row r="902" spans="2:47" s="1" customFormat="1" ht="10.2">
      <c r="B902" s="31"/>
      <c r="D902" s="147" t="s">
        <v>221</v>
      </c>
      <c r="F902" s="148" t="s">
        <v>1393</v>
      </c>
      <c r="I902" s="145"/>
      <c r="L902" s="31"/>
      <c r="M902" s="146"/>
      <c r="T902" s="52"/>
      <c r="AT902" s="16" t="s">
        <v>221</v>
      </c>
      <c r="AU902" s="16" t="s">
        <v>81</v>
      </c>
    </row>
    <row r="903" spans="2:65" s="1" customFormat="1" ht="24.15" customHeight="1">
      <c r="B903" s="31"/>
      <c r="C903" s="130" t="s">
        <v>2628</v>
      </c>
      <c r="D903" s="130" t="s">
        <v>212</v>
      </c>
      <c r="E903" s="131" t="s">
        <v>1395</v>
      </c>
      <c r="F903" s="132" t="s">
        <v>1396</v>
      </c>
      <c r="G903" s="133" t="s">
        <v>229</v>
      </c>
      <c r="H903" s="134">
        <v>338.868</v>
      </c>
      <c r="I903" s="135"/>
      <c r="J903" s="136">
        <f>ROUND(I903*H903,2)</f>
        <v>0</v>
      </c>
      <c r="K903" s="132" t="s">
        <v>216</v>
      </c>
      <c r="L903" s="31"/>
      <c r="M903" s="137" t="s">
        <v>19</v>
      </c>
      <c r="N903" s="138" t="s">
        <v>43</v>
      </c>
      <c r="P903" s="139">
        <f>O903*H903</f>
        <v>0</v>
      </c>
      <c r="Q903" s="139">
        <v>0.00029</v>
      </c>
      <c r="R903" s="139">
        <f>Q903*H903</f>
        <v>0.09827171999999999</v>
      </c>
      <c r="S903" s="139">
        <v>0</v>
      </c>
      <c r="T903" s="140">
        <f>S903*H903</f>
        <v>0</v>
      </c>
      <c r="AR903" s="141" t="s">
        <v>311</v>
      </c>
      <c r="AT903" s="141" t="s">
        <v>212</v>
      </c>
      <c r="AU903" s="141" t="s">
        <v>81</v>
      </c>
      <c r="AY903" s="16" t="s">
        <v>210</v>
      </c>
      <c r="BE903" s="142">
        <f>IF(N903="základní",J903,0)</f>
        <v>0</v>
      </c>
      <c r="BF903" s="142">
        <f>IF(N903="snížená",J903,0)</f>
        <v>0</v>
      </c>
      <c r="BG903" s="142">
        <f>IF(N903="zákl. přenesená",J903,0)</f>
        <v>0</v>
      </c>
      <c r="BH903" s="142">
        <f>IF(N903="sníž. přenesená",J903,0)</f>
        <v>0</v>
      </c>
      <c r="BI903" s="142">
        <f>IF(N903="nulová",J903,0)</f>
        <v>0</v>
      </c>
      <c r="BJ903" s="16" t="s">
        <v>79</v>
      </c>
      <c r="BK903" s="142">
        <f>ROUND(I903*H903,2)</f>
        <v>0</v>
      </c>
      <c r="BL903" s="16" t="s">
        <v>311</v>
      </c>
      <c r="BM903" s="141" t="s">
        <v>2629</v>
      </c>
    </row>
    <row r="904" spans="2:47" s="1" customFormat="1" ht="28.8">
      <c r="B904" s="31"/>
      <c r="D904" s="143" t="s">
        <v>219</v>
      </c>
      <c r="F904" s="144" t="s">
        <v>1398</v>
      </c>
      <c r="I904" s="145"/>
      <c r="L904" s="31"/>
      <c r="M904" s="146"/>
      <c r="T904" s="52"/>
      <c r="AT904" s="16" t="s">
        <v>219</v>
      </c>
      <c r="AU904" s="16" t="s">
        <v>81</v>
      </c>
    </row>
    <row r="905" spans="2:47" s="1" customFormat="1" ht="10.2">
      <c r="B905" s="31"/>
      <c r="D905" s="147" t="s">
        <v>221</v>
      </c>
      <c r="F905" s="148" t="s">
        <v>1399</v>
      </c>
      <c r="I905" s="145"/>
      <c r="L905" s="31"/>
      <c r="M905" s="146"/>
      <c r="T905" s="52"/>
      <c r="AT905" s="16" t="s">
        <v>221</v>
      </c>
      <c r="AU905" s="16" t="s">
        <v>81</v>
      </c>
    </row>
    <row r="906" spans="2:63" s="11" customFormat="1" ht="22.8" customHeight="1">
      <c r="B906" s="118"/>
      <c r="D906" s="119" t="s">
        <v>71</v>
      </c>
      <c r="E906" s="128" t="s">
        <v>1400</v>
      </c>
      <c r="F906" s="128" t="s">
        <v>1401</v>
      </c>
      <c r="I906" s="121"/>
      <c r="J906" s="129">
        <f>BK906</f>
        <v>0</v>
      </c>
      <c r="L906" s="118"/>
      <c r="M906" s="123"/>
      <c r="P906" s="124">
        <f>SUM(P907:P917)</f>
        <v>0</v>
      </c>
      <c r="R906" s="124">
        <f>SUM(R907:R917)</f>
        <v>0.0236769</v>
      </c>
      <c r="T906" s="125">
        <f>SUM(T907:T917)</f>
        <v>0</v>
      </c>
      <c r="AR906" s="119" t="s">
        <v>81</v>
      </c>
      <c r="AT906" s="126" t="s">
        <v>71</v>
      </c>
      <c r="AU906" s="126" t="s">
        <v>79</v>
      </c>
      <c r="AY906" s="119" t="s">
        <v>210</v>
      </c>
      <c r="BK906" s="127">
        <f>SUM(BK907:BK917)</f>
        <v>0</v>
      </c>
    </row>
    <row r="907" spans="2:65" s="1" customFormat="1" ht="24.15" customHeight="1">
      <c r="B907" s="31"/>
      <c r="C907" s="130" t="s">
        <v>2630</v>
      </c>
      <c r="D907" s="130" t="s">
        <v>212</v>
      </c>
      <c r="E907" s="131" t="s">
        <v>1403</v>
      </c>
      <c r="F907" s="132" t="s">
        <v>1404</v>
      </c>
      <c r="G907" s="133" t="s">
        <v>229</v>
      </c>
      <c r="H907" s="134">
        <v>18.213</v>
      </c>
      <c r="I907" s="135"/>
      <c r="J907" s="136">
        <f>ROUND(I907*H907,2)</f>
        <v>0</v>
      </c>
      <c r="K907" s="132" t="s">
        <v>216</v>
      </c>
      <c r="L907" s="31"/>
      <c r="M907" s="137" t="s">
        <v>19</v>
      </c>
      <c r="N907" s="138" t="s">
        <v>43</v>
      </c>
      <c r="P907" s="139">
        <f>O907*H907</f>
        <v>0</v>
      </c>
      <c r="Q907" s="139">
        <v>0</v>
      </c>
      <c r="R907" s="139">
        <f>Q907*H907</f>
        <v>0</v>
      </c>
      <c r="S907" s="139">
        <v>0</v>
      </c>
      <c r="T907" s="140">
        <f>S907*H907</f>
        <v>0</v>
      </c>
      <c r="AR907" s="141" t="s">
        <v>311</v>
      </c>
      <c r="AT907" s="141" t="s">
        <v>212</v>
      </c>
      <c r="AU907" s="141" t="s">
        <v>81</v>
      </c>
      <c r="AY907" s="16" t="s">
        <v>210</v>
      </c>
      <c r="BE907" s="142">
        <f>IF(N907="základní",J907,0)</f>
        <v>0</v>
      </c>
      <c r="BF907" s="142">
        <f>IF(N907="snížená",J907,0)</f>
        <v>0</v>
      </c>
      <c r="BG907" s="142">
        <f>IF(N907="zákl. přenesená",J907,0)</f>
        <v>0</v>
      </c>
      <c r="BH907" s="142">
        <f>IF(N907="sníž. přenesená",J907,0)</f>
        <v>0</v>
      </c>
      <c r="BI907" s="142">
        <f>IF(N907="nulová",J907,0)</f>
        <v>0</v>
      </c>
      <c r="BJ907" s="16" t="s">
        <v>79</v>
      </c>
      <c r="BK907" s="142">
        <f>ROUND(I907*H907,2)</f>
        <v>0</v>
      </c>
      <c r="BL907" s="16" t="s">
        <v>311</v>
      </c>
      <c r="BM907" s="141" t="s">
        <v>2631</v>
      </c>
    </row>
    <row r="908" spans="2:47" s="1" customFormat="1" ht="19.2">
      <c r="B908" s="31"/>
      <c r="D908" s="143" t="s">
        <v>219</v>
      </c>
      <c r="F908" s="144" t="s">
        <v>1406</v>
      </c>
      <c r="I908" s="145"/>
      <c r="L908" s="31"/>
      <c r="M908" s="146"/>
      <c r="T908" s="52"/>
      <c r="AT908" s="16" t="s">
        <v>219</v>
      </c>
      <c r="AU908" s="16" t="s">
        <v>81</v>
      </c>
    </row>
    <row r="909" spans="2:47" s="1" customFormat="1" ht="10.2">
      <c r="B909" s="31"/>
      <c r="D909" s="147" t="s">
        <v>221</v>
      </c>
      <c r="F909" s="148" t="s">
        <v>1407</v>
      </c>
      <c r="I909" s="145"/>
      <c r="L909" s="31"/>
      <c r="M909" s="146"/>
      <c r="T909" s="52"/>
      <c r="AT909" s="16" t="s">
        <v>221</v>
      </c>
      <c r="AU909" s="16" t="s">
        <v>81</v>
      </c>
    </row>
    <row r="910" spans="2:47" s="1" customFormat="1" ht="19.2">
      <c r="B910" s="31"/>
      <c r="D910" s="143" t="s">
        <v>315</v>
      </c>
      <c r="F910" s="166" t="s">
        <v>1408</v>
      </c>
      <c r="I910" s="145"/>
      <c r="L910" s="31"/>
      <c r="M910" s="146"/>
      <c r="T910" s="52"/>
      <c r="AT910" s="16" t="s">
        <v>315</v>
      </c>
      <c r="AU910" s="16" t="s">
        <v>81</v>
      </c>
    </row>
    <row r="911" spans="2:51" s="12" customFormat="1" ht="10.2">
      <c r="B911" s="149"/>
      <c r="D911" s="143" t="s">
        <v>223</v>
      </c>
      <c r="E911" s="150" t="s">
        <v>19</v>
      </c>
      <c r="F911" s="151" t="s">
        <v>2632</v>
      </c>
      <c r="H911" s="152">
        <v>14.532</v>
      </c>
      <c r="I911" s="153"/>
      <c r="L911" s="149"/>
      <c r="M911" s="154"/>
      <c r="T911" s="155"/>
      <c r="AT911" s="150" t="s">
        <v>223</v>
      </c>
      <c r="AU911" s="150" t="s">
        <v>81</v>
      </c>
      <c r="AV911" s="12" t="s">
        <v>81</v>
      </c>
      <c r="AW911" s="12" t="s">
        <v>33</v>
      </c>
      <c r="AX911" s="12" t="s">
        <v>72</v>
      </c>
      <c r="AY911" s="150" t="s">
        <v>210</v>
      </c>
    </row>
    <row r="912" spans="2:51" s="12" customFormat="1" ht="10.2">
      <c r="B912" s="149"/>
      <c r="D912" s="143" t="s">
        <v>223</v>
      </c>
      <c r="E912" s="150" t="s">
        <v>19</v>
      </c>
      <c r="F912" s="151" t="s">
        <v>2633</v>
      </c>
      <c r="H912" s="152">
        <v>1.557</v>
      </c>
      <c r="I912" s="153"/>
      <c r="L912" s="149"/>
      <c r="M912" s="154"/>
      <c r="T912" s="155"/>
      <c r="AT912" s="150" t="s">
        <v>223</v>
      </c>
      <c r="AU912" s="150" t="s">
        <v>81</v>
      </c>
      <c r="AV912" s="12" t="s">
        <v>81</v>
      </c>
      <c r="AW912" s="12" t="s">
        <v>33</v>
      </c>
      <c r="AX912" s="12" t="s">
        <v>72</v>
      </c>
      <c r="AY912" s="150" t="s">
        <v>210</v>
      </c>
    </row>
    <row r="913" spans="2:51" s="12" customFormat="1" ht="10.2">
      <c r="B913" s="149"/>
      <c r="D913" s="143" t="s">
        <v>223</v>
      </c>
      <c r="E913" s="150" t="s">
        <v>19</v>
      </c>
      <c r="F913" s="151" t="s">
        <v>2634</v>
      </c>
      <c r="H913" s="152">
        <v>2.124</v>
      </c>
      <c r="I913" s="153"/>
      <c r="L913" s="149"/>
      <c r="M913" s="154"/>
      <c r="T913" s="155"/>
      <c r="AT913" s="150" t="s">
        <v>223</v>
      </c>
      <c r="AU913" s="150" t="s">
        <v>81</v>
      </c>
      <c r="AV913" s="12" t="s">
        <v>81</v>
      </c>
      <c r="AW913" s="12" t="s">
        <v>33</v>
      </c>
      <c r="AX913" s="12" t="s">
        <v>72</v>
      </c>
      <c r="AY913" s="150" t="s">
        <v>210</v>
      </c>
    </row>
    <row r="914" spans="2:51" s="13" customFormat="1" ht="10.2">
      <c r="B914" s="167"/>
      <c r="D914" s="143" t="s">
        <v>223</v>
      </c>
      <c r="E914" s="168" t="s">
        <v>19</v>
      </c>
      <c r="F914" s="169" t="s">
        <v>326</v>
      </c>
      <c r="H914" s="170">
        <v>18.212999999999997</v>
      </c>
      <c r="I914" s="171"/>
      <c r="L914" s="167"/>
      <c r="M914" s="172"/>
      <c r="T914" s="173"/>
      <c r="AT914" s="168" t="s">
        <v>223</v>
      </c>
      <c r="AU914" s="168" t="s">
        <v>81</v>
      </c>
      <c r="AV914" s="13" t="s">
        <v>217</v>
      </c>
      <c r="AW914" s="13" t="s">
        <v>33</v>
      </c>
      <c r="AX914" s="13" t="s">
        <v>79</v>
      </c>
      <c r="AY914" s="168" t="s">
        <v>210</v>
      </c>
    </row>
    <row r="915" spans="2:65" s="1" customFormat="1" ht="16.5" customHeight="1">
      <c r="B915" s="31"/>
      <c r="C915" s="156" t="s">
        <v>2635</v>
      </c>
      <c r="D915" s="156" t="s">
        <v>240</v>
      </c>
      <c r="E915" s="157" t="s">
        <v>1412</v>
      </c>
      <c r="F915" s="158" t="s">
        <v>1413</v>
      </c>
      <c r="G915" s="159" t="s">
        <v>229</v>
      </c>
      <c r="H915" s="160">
        <v>18.213</v>
      </c>
      <c r="I915" s="161"/>
      <c r="J915" s="162">
        <f>ROUND(I915*H915,2)</f>
        <v>0</v>
      </c>
      <c r="K915" s="158" t="s">
        <v>216</v>
      </c>
      <c r="L915" s="163"/>
      <c r="M915" s="164" t="s">
        <v>19</v>
      </c>
      <c r="N915" s="165" t="s">
        <v>43</v>
      </c>
      <c r="P915" s="139">
        <f>O915*H915</f>
        <v>0</v>
      </c>
      <c r="Q915" s="139">
        <v>0.0013</v>
      </c>
      <c r="R915" s="139">
        <f>Q915*H915</f>
        <v>0.0236769</v>
      </c>
      <c r="S915" s="139">
        <v>0</v>
      </c>
      <c r="T915" s="140">
        <f>S915*H915</f>
        <v>0</v>
      </c>
      <c r="AR915" s="141" t="s">
        <v>405</v>
      </c>
      <c r="AT915" s="141" t="s">
        <v>240</v>
      </c>
      <c r="AU915" s="141" t="s">
        <v>81</v>
      </c>
      <c r="AY915" s="16" t="s">
        <v>210</v>
      </c>
      <c r="BE915" s="142">
        <f>IF(N915="základní",J915,0)</f>
        <v>0</v>
      </c>
      <c r="BF915" s="142">
        <f>IF(N915="snížená",J915,0)</f>
        <v>0</v>
      </c>
      <c r="BG915" s="142">
        <f>IF(N915="zákl. přenesená",J915,0)</f>
        <v>0</v>
      </c>
      <c r="BH915" s="142">
        <f>IF(N915="sníž. přenesená",J915,0)</f>
        <v>0</v>
      </c>
      <c r="BI915" s="142">
        <f>IF(N915="nulová",J915,0)</f>
        <v>0</v>
      </c>
      <c r="BJ915" s="16" t="s">
        <v>79</v>
      </c>
      <c r="BK915" s="142">
        <f>ROUND(I915*H915,2)</f>
        <v>0</v>
      </c>
      <c r="BL915" s="16" t="s">
        <v>311</v>
      </c>
      <c r="BM915" s="141" t="s">
        <v>2636</v>
      </c>
    </row>
    <row r="916" spans="2:47" s="1" customFormat="1" ht="10.2">
      <c r="B916" s="31"/>
      <c r="D916" s="143" t="s">
        <v>219</v>
      </c>
      <c r="F916" s="144" t="s">
        <v>1413</v>
      </c>
      <c r="I916" s="145"/>
      <c r="L916" s="31"/>
      <c r="M916" s="146"/>
      <c r="T916" s="52"/>
      <c r="AT916" s="16" t="s">
        <v>219</v>
      </c>
      <c r="AU916" s="16" t="s">
        <v>81</v>
      </c>
    </row>
    <row r="917" spans="2:47" s="1" customFormat="1" ht="19.2">
      <c r="B917" s="31"/>
      <c r="D917" s="143" t="s">
        <v>315</v>
      </c>
      <c r="F917" s="166" t="s">
        <v>1415</v>
      </c>
      <c r="I917" s="145"/>
      <c r="L917" s="31"/>
      <c r="M917" s="146"/>
      <c r="T917" s="52"/>
      <c r="AT917" s="16" t="s">
        <v>315</v>
      </c>
      <c r="AU917" s="16" t="s">
        <v>81</v>
      </c>
    </row>
    <row r="918" spans="2:63" s="11" customFormat="1" ht="22.8" customHeight="1">
      <c r="B918" s="118"/>
      <c r="D918" s="119" t="s">
        <v>71</v>
      </c>
      <c r="E918" s="128" t="s">
        <v>1416</v>
      </c>
      <c r="F918" s="128" t="s">
        <v>1417</v>
      </c>
      <c r="I918" s="121"/>
      <c r="J918" s="129">
        <f>BK918</f>
        <v>0</v>
      </c>
      <c r="L918" s="118"/>
      <c r="M918" s="123"/>
      <c r="P918" s="124">
        <f>SUM(P919:P922)</f>
        <v>0</v>
      </c>
      <c r="R918" s="124">
        <f>SUM(R919:R922)</f>
        <v>0</v>
      </c>
      <c r="T918" s="125">
        <f>SUM(T919:T922)</f>
        <v>0.01321488</v>
      </c>
      <c r="AR918" s="119" t="s">
        <v>81</v>
      </c>
      <c r="AT918" s="126" t="s">
        <v>71</v>
      </c>
      <c r="AU918" s="126" t="s">
        <v>79</v>
      </c>
      <c r="AY918" s="119" t="s">
        <v>210</v>
      </c>
      <c r="BK918" s="127">
        <f>SUM(BK919:BK922)</f>
        <v>0</v>
      </c>
    </row>
    <row r="919" spans="2:65" s="1" customFormat="1" ht="21.75" customHeight="1">
      <c r="B919" s="31"/>
      <c r="C919" s="130" t="s">
        <v>2637</v>
      </c>
      <c r="D919" s="130" t="s">
        <v>212</v>
      </c>
      <c r="E919" s="131" t="s">
        <v>1419</v>
      </c>
      <c r="F919" s="132" t="s">
        <v>1420</v>
      </c>
      <c r="G919" s="133" t="s">
        <v>229</v>
      </c>
      <c r="H919" s="134">
        <v>4.968</v>
      </c>
      <c r="I919" s="135"/>
      <c r="J919" s="136">
        <f>ROUND(I919*H919,2)</f>
        <v>0</v>
      </c>
      <c r="K919" s="132" t="s">
        <v>216</v>
      </c>
      <c r="L919" s="31"/>
      <c r="M919" s="137" t="s">
        <v>19</v>
      </c>
      <c r="N919" s="138" t="s">
        <v>43</v>
      </c>
      <c r="P919" s="139">
        <f>O919*H919</f>
        <v>0</v>
      </c>
      <c r="Q919" s="139">
        <v>0</v>
      </c>
      <c r="R919" s="139">
        <f>Q919*H919</f>
        <v>0</v>
      </c>
      <c r="S919" s="139">
        <v>0.00266</v>
      </c>
      <c r="T919" s="140">
        <f>S919*H919</f>
        <v>0.01321488</v>
      </c>
      <c r="AR919" s="141" t="s">
        <v>311</v>
      </c>
      <c r="AT919" s="141" t="s">
        <v>212</v>
      </c>
      <c r="AU919" s="141" t="s">
        <v>81</v>
      </c>
      <c r="AY919" s="16" t="s">
        <v>210</v>
      </c>
      <c r="BE919" s="142">
        <f>IF(N919="základní",J919,0)</f>
        <v>0</v>
      </c>
      <c r="BF919" s="142">
        <f>IF(N919="snížená",J919,0)</f>
        <v>0</v>
      </c>
      <c r="BG919" s="142">
        <f>IF(N919="zákl. přenesená",J919,0)</f>
        <v>0</v>
      </c>
      <c r="BH919" s="142">
        <f>IF(N919="sníž. přenesená",J919,0)</f>
        <v>0</v>
      </c>
      <c r="BI919" s="142">
        <f>IF(N919="nulová",J919,0)</f>
        <v>0</v>
      </c>
      <c r="BJ919" s="16" t="s">
        <v>79</v>
      </c>
      <c r="BK919" s="142">
        <f>ROUND(I919*H919,2)</f>
        <v>0</v>
      </c>
      <c r="BL919" s="16" t="s">
        <v>311</v>
      </c>
      <c r="BM919" s="141" t="s">
        <v>2638</v>
      </c>
    </row>
    <row r="920" spans="2:47" s="1" customFormat="1" ht="19.2">
      <c r="B920" s="31"/>
      <c r="D920" s="143" t="s">
        <v>219</v>
      </c>
      <c r="F920" s="144" t="s">
        <v>1422</v>
      </c>
      <c r="I920" s="145"/>
      <c r="L920" s="31"/>
      <c r="M920" s="146"/>
      <c r="T920" s="52"/>
      <c r="AT920" s="16" t="s">
        <v>219</v>
      </c>
      <c r="AU920" s="16" t="s">
        <v>81</v>
      </c>
    </row>
    <row r="921" spans="2:47" s="1" customFormat="1" ht="10.2">
      <c r="B921" s="31"/>
      <c r="D921" s="147" t="s">
        <v>221</v>
      </c>
      <c r="F921" s="148" t="s">
        <v>1423</v>
      </c>
      <c r="I921" s="145"/>
      <c r="L921" s="31"/>
      <c r="M921" s="146"/>
      <c r="T921" s="52"/>
      <c r="AT921" s="16" t="s">
        <v>221</v>
      </c>
      <c r="AU921" s="16" t="s">
        <v>81</v>
      </c>
    </row>
    <row r="922" spans="2:51" s="12" customFormat="1" ht="10.2">
      <c r="B922" s="149"/>
      <c r="D922" s="143" t="s">
        <v>223</v>
      </c>
      <c r="E922" s="150" t="s">
        <v>19</v>
      </c>
      <c r="F922" s="151" t="s">
        <v>2497</v>
      </c>
      <c r="H922" s="152">
        <v>4.968</v>
      </c>
      <c r="I922" s="153"/>
      <c r="L922" s="149"/>
      <c r="M922" s="174"/>
      <c r="N922" s="175"/>
      <c r="O922" s="175"/>
      <c r="P922" s="175"/>
      <c r="Q922" s="175"/>
      <c r="R922" s="175"/>
      <c r="S922" s="175"/>
      <c r="T922" s="176"/>
      <c r="AT922" s="150" t="s">
        <v>223</v>
      </c>
      <c r="AU922" s="150" t="s">
        <v>81</v>
      </c>
      <c r="AV922" s="12" t="s">
        <v>81</v>
      </c>
      <c r="AW922" s="12" t="s">
        <v>33</v>
      </c>
      <c r="AX922" s="12" t="s">
        <v>79</v>
      </c>
      <c r="AY922" s="150" t="s">
        <v>210</v>
      </c>
    </row>
    <row r="923" spans="2:12" s="1" customFormat="1" ht="6.9" customHeight="1">
      <c r="B923" s="40"/>
      <c r="C923" s="41"/>
      <c r="D923" s="41"/>
      <c r="E923" s="41"/>
      <c r="F923" s="41"/>
      <c r="G923" s="41"/>
      <c r="H923" s="41"/>
      <c r="I923" s="41"/>
      <c r="J923" s="41"/>
      <c r="K923" s="41"/>
      <c r="L923" s="31"/>
    </row>
  </sheetData>
  <sheetProtection algorithmName="SHA-512" hashValue="ckF0OIq8yu85AdlUHrufuGmuqXZ6Ek3oFKM5SSfkhoJpAjhRjPR/YkVZn2eDdRvwQcoIlsa9HNiGykmmJNunAg==" saltValue="flqLFfRP6MlZyPmiG4n7BVoQFyVmd4jw9rvfsn9Dm0G1M3Le/dbCB8LY7IeL33ZtMSl4na3tCYajzdKO6cYzAw==" spinCount="100000" sheet="1" objects="1" scenarios="1" formatColumns="0" formatRows="0" autoFilter="0"/>
  <autoFilter ref="C112:K922"/>
  <mergeCells count="12">
    <mergeCell ref="E105:H105"/>
    <mergeCell ref="L2:V2"/>
    <mergeCell ref="E50:H50"/>
    <mergeCell ref="E52:H52"/>
    <mergeCell ref="E54:H54"/>
    <mergeCell ref="E101:H101"/>
    <mergeCell ref="E103:H103"/>
    <mergeCell ref="E7:H7"/>
    <mergeCell ref="E9:H9"/>
    <mergeCell ref="E11:H11"/>
    <mergeCell ref="E20:H20"/>
    <mergeCell ref="E29:H29"/>
  </mergeCells>
  <hyperlinks>
    <hyperlink ref="F118" r:id="rId1" display="https://podminky.urs.cz/item/CS_URS_2023_02/122251101"/>
    <hyperlink ref="F124" r:id="rId2" display="https://podminky.urs.cz/item/CS_URS_2023_02/133212811"/>
    <hyperlink ref="F130" r:id="rId3" display="https://podminky.urs.cz/item/CS_URS_2023_02/162651112"/>
    <hyperlink ref="F133" r:id="rId4" display="https://podminky.urs.cz/item/CS_URS_2023_02/171201231"/>
    <hyperlink ref="F137" r:id="rId5" display="https://podminky.urs.cz/item/CS_URS_2023_02/181311103"/>
    <hyperlink ref="F140" r:id="rId6" display="https://podminky.urs.cz/item/CS_URS_2023_02/181411131"/>
    <hyperlink ref="F146" r:id="rId7" display="https://podminky.urs.cz/item/CS_URS_2023_02/181911101"/>
    <hyperlink ref="F150" r:id="rId8" display="https://podminky.urs.cz/item/CS_URS_2023_02/338171123"/>
    <hyperlink ref="F156" r:id="rId9" display="https://podminky.urs.cz/item/CS_URS_2023_02/348101210"/>
    <hyperlink ref="F161" r:id="rId10" display="https://podminky.urs.cz/item/CS_URS_2023_02/348171130"/>
    <hyperlink ref="F168" r:id="rId11" display="https://podminky.urs.cz/item/CS_URS_2023_02/434121416"/>
    <hyperlink ref="F175" r:id="rId12" display="https://podminky.urs.cz/item/CS_URS_2023_02/564861014"/>
    <hyperlink ref="F179" r:id="rId13" display="https://podminky.urs.cz/item/CS_URS_2023_02/596211110"/>
    <hyperlink ref="F186" r:id="rId14" display="https://podminky.urs.cz/item/CS_URS_2023_02/621211033"/>
    <hyperlink ref="F192" r:id="rId15" display="https://podminky.urs.cz/item/CS_URS_2023_02/622531012"/>
    <hyperlink ref="F195" r:id="rId16" display="https://podminky.urs.cz/item/CS_URS_2023_02/632451214"/>
    <hyperlink ref="F199" r:id="rId17" display="https://podminky.urs.cz/item/CS_URS_2023_02/632451291"/>
    <hyperlink ref="F203" r:id="rId18" display="https://podminky.urs.cz/item/CS_URS_2023_02/632481213"/>
    <hyperlink ref="F207" r:id="rId19" display="https://podminky.urs.cz/item/CS_URS_2023_02/916331112"/>
    <hyperlink ref="F216" r:id="rId20" display="https://podminky.urs.cz/item/CS_URS_2023_02/919735123"/>
    <hyperlink ref="F220" r:id="rId21" display="https://podminky.urs.cz/item/CS_URS_2023_02/949101111"/>
    <hyperlink ref="F223" r:id="rId22" display="https://podminky.urs.cz/item/CS_URS_2023_02/952901111"/>
    <hyperlink ref="F226" r:id="rId23" display="https://podminky.urs.cz/item/CS_URS_2023_02/953943211"/>
    <hyperlink ref="F231" r:id="rId24" display="https://podminky.urs.cz/item/CS_URS_2023_02/953993321"/>
    <hyperlink ref="F237" r:id="rId25" display="https://podminky.urs.cz/item/CS_URS_2023_02/965042141"/>
    <hyperlink ref="F244" r:id="rId26" display="https://podminky.urs.cz/item/CS_URS_2023_02/966008211"/>
    <hyperlink ref="F248" r:id="rId27" display="https://podminky.urs.cz/item/CS_URS_2023_02/997013501"/>
    <hyperlink ref="F251" r:id="rId28" display="https://podminky.urs.cz/item/CS_URS_2023_02/997013509"/>
    <hyperlink ref="F255" r:id="rId29" display="https://podminky.urs.cz/item/CS_URS_2023_02/997013631"/>
    <hyperlink ref="F258" r:id="rId30" display="https://podminky.urs.cz/item/CS_URS_2023_02/997013811"/>
    <hyperlink ref="F261" r:id="rId31" display="https://podminky.urs.cz/item/CS_URS_2023_02/997013812"/>
    <hyperlink ref="F264" r:id="rId32" display="https://podminky.urs.cz/item/CS_URS_2023_02/997013814"/>
    <hyperlink ref="F267" r:id="rId33" display="https://podminky.urs.cz/item/CS_URS_2023_02/997013821"/>
    <hyperlink ref="F270" r:id="rId34" display="https://podminky.urs.cz/item/CS_URS_2023_02/997013861"/>
    <hyperlink ref="F273" r:id="rId35" display="https://podminky.urs.cz/item/CS_URS_2023_02/997013875"/>
    <hyperlink ref="F277" r:id="rId36" display="https://podminky.urs.cz/item/CS_URS_2023_02/998011001"/>
    <hyperlink ref="F282" r:id="rId37" display="https://podminky.urs.cz/item/CS_URS_2023_02/711111001"/>
    <hyperlink ref="F289" r:id="rId38" display="https://podminky.urs.cz/item/CS_URS_2023_02/711131811"/>
    <hyperlink ref="F292" r:id="rId39" display="https://podminky.urs.cz/item/CS_URS_2023_02/711141559"/>
    <hyperlink ref="F298" r:id="rId40" display="https://podminky.urs.cz/item/CS_URS_2023_02/998711101"/>
    <hyperlink ref="F302" r:id="rId41" display="https://podminky.urs.cz/item/CS_URS_2023_02/712340833"/>
    <hyperlink ref="F306" r:id="rId42" display="https://podminky.urs.cz/item/CS_URS_2023_02/712340834"/>
    <hyperlink ref="F310" r:id="rId43" display="https://podminky.urs.cz/item/CS_URS_2023_02/712363115"/>
    <hyperlink ref="F313" r:id="rId44" display="https://podminky.urs.cz/item/CS_URS_2023_02/712363412"/>
    <hyperlink ref="F319" r:id="rId45" display="https://podminky.urs.cz/item/CS_URS_2023_02/712861702"/>
    <hyperlink ref="F328" r:id="rId46" display="https://podminky.urs.cz/item/CS_URS_2023_02/998712101"/>
    <hyperlink ref="F332" r:id="rId47" display="https://podminky.urs.cz/item/CS_URS_2023_02/713110811"/>
    <hyperlink ref="F336" r:id="rId48" display="https://podminky.urs.cz/item/CS_URS_2023_02/713111111"/>
    <hyperlink ref="F352" r:id="rId49" display="https://podminky.urs.cz/item/CS_URS_2023_02/713120821"/>
    <hyperlink ref="F357" r:id="rId50" display="https://podminky.urs.cz/item/CS_URS_2023_02/713121121"/>
    <hyperlink ref="F363" r:id="rId51" display="https://podminky.urs.cz/item/CS_URS_2023_02/713130811"/>
    <hyperlink ref="F367" r:id="rId52" display="https://podminky.urs.cz/item/CS_URS_2023_02/713141131"/>
    <hyperlink ref="F374" r:id="rId53" display="https://podminky.urs.cz/item/CS_URS_2023_02/713141151"/>
    <hyperlink ref="F381" r:id="rId54" display="https://podminky.urs.cz/item/CS_URS_2023_02/998713101"/>
    <hyperlink ref="F385" r:id="rId55" display="https://podminky.urs.cz/item/CS_URS_2023_02/721273153"/>
    <hyperlink ref="F389" r:id="rId56" display="https://podminky.urs.cz/item/CS_URS_2023_02/725291631"/>
    <hyperlink ref="F413" r:id="rId57" display="https://podminky.urs.cz/item/CS_URS_2023_02/762085112"/>
    <hyperlink ref="F425" r:id="rId58" display="https://podminky.urs.cz/item/CS_URS_2023_02/762132138"/>
    <hyperlink ref="F432" r:id="rId59" display="https://podminky.urs.cz/item/CS_URS_2023_02/762132811"/>
    <hyperlink ref="F436" r:id="rId60" display="https://podminky.urs.cz/item/CS_URS_2023_02/762191912"/>
    <hyperlink ref="F440" r:id="rId61" display="https://podminky.urs.cz/item/CS_URS_2023_02/762192901"/>
    <hyperlink ref="F453" r:id="rId62" display="https://podminky.urs.cz/item/CS_URS_2023_02/762332941"/>
    <hyperlink ref="F474" r:id="rId63" display="https://podminky.urs.cz/item/CS_URS_2023_02/762341811"/>
    <hyperlink ref="F478" r:id="rId64" display="https://podminky.urs.cz/item/CS_URS_2023_02/762342511"/>
    <hyperlink ref="F489" r:id="rId65" display="https://podminky.urs.cz/item/CS_URS_2023_02/762343811"/>
    <hyperlink ref="F497" r:id="rId66" display="https://podminky.urs.cz/item/CS_URS_2023_02/762431016"/>
    <hyperlink ref="F501" r:id="rId67" display="https://podminky.urs.cz/item/CS_URS_2023_02/762431220"/>
    <hyperlink ref="F509" r:id="rId68" display="https://podminky.urs.cz/item/CS_URS_2023_02/763111441"/>
    <hyperlink ref="F516" r:id="rId69" display="https://podminky.urs.cz/item/CS_URS_2023_02/763111447"/>
    <hyperlink ref="F521" r:id="rId70" display="https://podminky.urs.cz/item/CS_URS_2023_02/763111741"/>
    <hyperlink ref="F531" r:id="rId71" display="https://podminky.urs.cz/item/CS_URS_2023_02/763121466"/>
    <hyperlink ref="F537" r:id="rId72" display="https://podminky.urs.cz/item/CS_URS_2023_02/76312146R"/>
    <hyperlink ref="F544" r:id="rId73" display="https://podminky.urs.cz/item/CS_URS_2023_02/763131415"/>
    <hyperlink ref="F550" r:id="rId74" display="https://podminky.urs.cz/item/CS_URS_2023_02/763131751"/>
    <hyperlink ref="F557" r:id="rId75" display="https://podminky.urs.cz/item/CS_URS_2023_02/763131811"/>
    <hyperlink ref="F560" r:id="rId76" display="https://podminky.urs.cz/item/CS_URS_2023_02/763172413"/>
    <hyperlink ref="F565" r:id="rId77" display="https://podminky.urs.cz/item/CS_URS_2023_02/763181311"/>
    <hyperlink ref="F574" r:id="rId78" display="https://podminky.urs.cz/item/CS_URS_2023_02/763431001"/>
    <hyperlink ref="F588" r:id="rId79" display="https://podminky.urs.cz/item/CS_URS_2023_02/998763100"/>
    <hyperlink ref="F592" r:id="rId80" display="https://podminky.urs.cz/item/CS_URS_2023_02/764001821"/>
    <hyperlink ref="F598" r:id="rId81" display="https://podminky.urs.cz/item/CS_URS_2023_02/764004801"/>
    <hyperlink ref="F632" r:id="rId82" display="https://podminky.urs.cz/item/CS_URS_2023_02/764518623"/>
    <hyperlink ref="F636" r:id="rId83" display="https://podminky.urs.cz/item/CS_URS_2023_02/998764101"/>
    <hyperlink ref="F640" r:id="rId84" display="https://podminky.urs.cz/item/CS_URS_2023_02/765191013"/>
    <hyperlink ref="F647" r:id="rId85" display="https://podminky.urs.cz/item/CS_URS_2023_02/766411812"/>
    <hyperlink ref="F653" r:id="rId86" display="https://podminky.urs.cz/item/CS_URS_2023_02/766411821"/>
    <hyperlink ref="F657" r:id="rId87" display="https://podminky.urs.cz/item/CS_URS_2023_02/766411822"/>
    <hyperlink ref="F661" r:id="rId88" display="https://podminky.urs.cz/item/CS_URS_2023_02/766622111"/>
    <hyperlink ref="F670" r:id="rId89" display="https://podminky.urs.cz/item/CS_URS_2023_02/766660001"/>
    <hyperlink ref="F687" r:id="rId90" display="https://podminky.urs.cz/item/CS_URS_2023_02/766660002"/>
    <hyperlink ref="F692" r:id="rId91" display="https://podminky.urs.cz/item/CS_URS_2023_02/766660022"/>
    <hyperlink ref="F701" r:id="rId92" display="https://podminky.urs.cz/item/CS_URS_2023_02/766660112"/>
    <hyperlink ref="F707" r:id="rId93" display="https://podminky.urs.cz/item/CS_URS_2023_02/766694116"/>
    <hyperlink ref="F718" r:id="rId94" display="https://podminky.urs.cz/item/CS_URS_2023_02/998766101"/>
    <hyperlink ref="F722" r:id="rId95" display="https://podminky.urs.cz/item/CS_URS_2023_02/767122112"/>
    <hyperlink ref="F727" r:id="rId96" display="https://podminky.urs.cz/item/CS_URS_2023_02/767311830"/>
    <hyperlink ref="F731" r:id="rId97" display="https://podminky.urs.cz/item/CS_URS_2023_02/767316310"/>
    <hyperlink ref="F736" r:id="rId98" display="https://podminky.urs.cz/item/CS_URS_2023_02/767316311"/>
    <hyperlink ref="F741" r:id="rId99" display="https://podminky.urs.cz/item/CS_URS_2023_02/767531111"/>
    <hyperlink ref="F754" r:id="rId100" display="https://podminky.urs.cz/item/CS_URS_2023_02/767896810"/>
    <hyperlink ref="F765" r:id="rId101" display="https://podminky.urs.cz/item/CS_URS_2023_02/767995114"/>
    <hyperlink ref="F771" r:id="rId102" display="https://podminky.urs.cz/item/CS_URS_2023_02/998767101"/>
    <hyperlink ref="F775" r:id="rId103" display="https://podminky.urs.cz/item/CS_URS_2023_02/771111011"/>
    <hyperlink ref="F779" r:id="rId104" display="https://podminky.urs.cz/item/CS_URS_2023_02/771121011"/>
    <hyperlink ref="F782" r:id="rId105" display="https://podminky.urs.cz/item/CS_URS_2023_02/771574414"/>
    <hyperlink ref="F789" r:id="rId106" display="https://podminky.urs.cz/item/CS_URS_2023_02/998771101"/>
    <hyperlink ref="F793" r:id="rId107" display="https://podminky.urs.cz/item/CS_URS_2023_02/776111115"/>
    <hyperlink ref="F797" r:id="rId108" display="https://podminky.urs.cz/item/CS_URS_2023_02/776111311"/>
    <hyperlink ref="F800" r:id="rId109" display="https://podminky.urs.cz/item/CS_URS_2023_02/776121112"/>
    <hyperlink ref="F803" r:id="rId110" display="https://podminky.urs.cz/item/CS_URS_2023_02/776141111"/>
    <hyperlink ref="F806" r:id="rId111" display="https://podminky.urs.cz/item/CS_URS_2023_02/776201811"/>
    <hyperlink ref="F810" r:id="rId112" display="https://podminky.urs.cz/item/CS_URS_2023_02/776211111"/>
    <hyperlink ref="F817" r:id="rId113" display="https://podminky.urs.cz/item/CS_URS_2023_02/776221111"/>
    <hyperlink ref="F825" r:id="rId114" display="https://podminky.urs.cz/item/CS_URS_2023_02/776411111"/>
    <hyperlink ref="F832" r:id="rId115" display="https://podminky.urs.cz/item/CS_URS_2023_02/776411211"/>
    <hyperlink ref="F837" r:id="rId116" display="https://podminky.urs.cz/item/CS_URS_2023_02/998776101"/>
    <hyperlink ref="F841" r:id="rId117" display="https://podminky.urs.cz/item/CS_URS_2023_02/781111011"/>
    <hyperlink ref="F851" r:id="rId118" display="https://podminky.urs.cz/item/CS_URS_2023_02/781121011"/>
    <hyperlink ref="F854" r:id="rId119" display="https://podminky.urs.cz/item/CS_URS_2023_02/781474154"/>
    <hyperlink ref="F860" r:id="rId120" display="https://podminky.urs.cz/item/CS_URS_2023_02/781492251"/>
    <hyperlink ref="F866" r:id="rId121" display="https://podminky.urs.cz/item/CS_URS_2023_02/998781101"/>
    <hyperlink ref="F870" r:id="rId122" display="https://podminky.urs.cz/item/CS_URS_2023_02/783315101"/>
    <hyperlink ref="F877" r:id="rId123" display="https://podminky.urs.cz/item/CS_URS_2023_02/783317101"/>
    <hyperlink ref="F880" r:id="rId124" display="https://podminky.urs.cz/item/CS_URS_2023_02/783805100"/>
    <hyperlink ref="F893" r:id="rId125" display="https://podminky.urs.cz/item/CS_URS_2023_02/784111001"/>
    <hyperlink ref="F902" r:id="rId126" display="https://podminky.urs.cz/item/CS_URS_2023_02/784181101"/>
    <hyperlink ref="F905" r:id="rId127" display="https://podminky.urs.cz/item/CS_URS_2023_02/784221101"/>
    <hyperlink ref="F909" r:id="rId128" display="https://podminky.urs.cz/item/CS_URS_2023_02/786626111"/>
    <hyperlink ref="F921" r:id="rId129" display="https://podminky.urs.cz/item/CS_URS_2023_02/7873008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110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" customHeight="1">
      <c r="B4" s="19"/>
      <c r="D4" s="20" t="s">
        <v>159</v>
      </c>
      <c r="L4" s="19"/>
      <c r="M4" s="89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06" t="str">
        <f>'Rekapitulace stavby'!K6</f>
        <v>Multifunkční centrum při ZŠ Gen. Svobody Arnultovice rev.1</v>
      </c>
      <c r="F7" s="307"/>
      <c r="G7" s="307"/>
      <c r="H7" s="307"/>
      <c r="L7" s="19"/>
    </row>
    <row r="8" spans="2:12" ht="12" customHeight="1">
      <c r="B8" s="19"/>
      <c r="D8" s="26" t="s">
        <v>160</v>
      </c>
      <c r="L8" s="19"/>
    </row>
    <row r="9" spans="2:12" s="1" customFormat="1" ht="16.5" customHeight="1">
      <c r="B9" s="31"/>
      <c r="E9" s="306" t="s">
        <v>2093</v>
      </c>
      <c r="F9" s="308"/>
      <c r="G9" s="308"/>
      <c r="H9" s="308"/>
      <c r="L9" s="31"/>
    </row>
    <row r="10" spans="2:12" s="1" customFormat="1" ht="12" customHeight="1">
      <c r="B10" s="31"/>
      <c r="D10" s="26" t="s">
        <v>162</v>
      </c>
      <c r="L10" s="31"/>
    </row>
    <row r="11" spans="2:12" s="1" customFormat="1" ht="16.5" customHeight="1">
      <c r="B11" s="31"/>
      <c r="E11" s="272" t="s">
        <v>2639</v>
      </c>
      <c r="F11" s="308"/>
      <c r="G11" s="308"/>
      <c r="H11" s="308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22. 12. 2023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19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29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09" t="str">
        <f>'Rekapitulace stavby'!E14</f>
        <v>Vyplň údaj</v>
      </c>
      <c r="F20" s="290"/>
      <c r="G20" s="290"/>
      <c r="H20" s="290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31</v>
      </c>
      <c r="I22" s="26" t="s">
        <v>26</v>
      </c>
      <c r="J22" s="24" t="s">
        <v>19</v>
      </c>
      <c r="L22" s="31"/>
    </row>
    <row r="23" spans="2:12" s="1" customFormat="1" ht="18" customHeight="1">
      <c r="B23" s="31"/>
      <c r="E23" s="24" t="s">
        <v>32</v>
      </c>
      <c r="I23" s="26" t="s">
        <v>28</v>
      </c>
      <c r="J23" s="24" t="s">
        <v>19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34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35</v>
      </c>
      <c r="I26" s="26" t="s">
        <v>28</v>
      </c>
      <c r="J26" s="24" t="s">
        <v>19</v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0"/>
      <c r="E29" s="295" t="s">
        <v>19</v>
      </c>
      <c r="F29" s="295"/>
      <c r="G29" s="295"/>
      <c r="H29" s="295"/>
      <c r="L29" s="90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38</v>
      </c>
      <c r="J32" s="62">
        <f>ROUND(J87,2)</f>
        <v>0</v>
      </c>
      <c r="L32" s="31"/>
    </row>
    <row r="33" spans="2:12" s="1" customFormat="1" ht="6.9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1" t="s">
        <v>42</v>
      </c>
      <c r="E35" s="26" t="s">
        <v>43</v>
      </c>
      <c r="F35" s="82">
        <f>ROUND((SUM(BE87:BE132)),2)</f>
        <v>0</v>
      </c>
      <c r="I35" s="92">
        <v>0.21</v>
      </c>
      <c r="J35" s="82">
        <f>ROUND(((SUM(BE87:BE132))*I35),2)</f>
        <v>0</v>
      </c>
      <c r="L35" s="31"/>
    </row>
    <row r="36" spans="2:12" s="1" customFormat="1" ht="14.4" customHeight="1">
      <c r="B36" s="31"/>
      <c r="E36" s="26" t="s">
        <v>44</v>
      </c>
      <c r="F36" s="82">
        <f>ROUND((SUM(BF87:BF132)),2)</f>
        <v>0</v>
      </c>
      <c r="I36" s="92">
        <v>0.12</v>
      </c>
      <c r="J36" s="82">
        <f>ROUND(((SUM(BF87:BF132))*I36),2)</f>
        <v>0</v>
      </c>
      <c r="L36" s="31"/>
    </row>
    <row r="37" spans="2:12" s="1" customFormat="1" ht="14.4" customHeight="1" hidden="1">
      <c r="B37" s="31"/>
      <c r="E37" s="26" t="s">
        <v>45</v>
      </c>
      <c r="F37" s="82">
        <f>ROUND((SUM(BG87:BG132)),2)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2">
        <f>ROUND((SUM(BH87:BH132)),2)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2">
        <f>ROUND((SUM(BI87:BI132)),2)</f>
        <v>0</v>
      </c>
      <c r="I39" s="92">
        <v>0</v>
      </c>
      <c r="J39" s="82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3"/>
      <c r="D41" s="94" t="s">
        <v>48</v>
      </c>
      <c r="E41" s="53"/>
      <c r="F41" s="53"/>
      <c r="G41" s="95" t="s">
        <v>49</v>
      </c>
      <c r="H41" s="96" t="s">
        <v>50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" customHeight="1">
      <c r="B47" s="31"/>
      <c r="C47" s="20" t="s">
        <v>164</v>
      </c>
      <c r="L47" s="31"/>
    </row>
    <row r="48" spans="2:12" s="1" customFormat="1" ht="6.9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06" t="str">
        <f>E7</f>
        <v>Multifunkční centrum při ZŠ Gen. Svobody Arnultovice rev.1</v>
      </c>
      <c r="F50" s="307"/>
      <c r="G50" s="307"/>
      <c r="H50" s="307"/>
      <c r="L50" s="31"/>
    </row>
    <row r="51" spans="2:12" ht="12" customHeight="1">
      <c r="B51" s="19"/>
      <c r="C51" s="26" t="s">
        <v>160</v>
      </c>
      <c r="L51" s="19"/>
    </row>
    <row r="52" spans="2:12" s="1" customFormat="1" ht="16.5" customHeight="1">
      <c r="B52" s="31"/>
      <c r="E52" s="306" t="s">
        <v>2093</v>
      </c>
      <c r="F52" s="308"/>
      <c r="G52" s="308"/>
      <c r="H52" s="308"/>
      <c r="L52" s="31"/>
    </row>
    <row r="53" spans="2:12" s="1" customFormat="1" ht="12" customHeight="1">
      <c r="B53" s="31"/>
      <c r="C53" s="26" t="s">
        <v>162</v>
      </c>
      <c r="L53" s="31"/>
    </row>
    <row r="54" spans="2:12" s="1" customFormat="1" ht="16.5" customHeight="1">
      <c r="B54" s="31"/>
      <c r="E54" s="272" t="str">
        <f>E11</f>
        <v>02b - VZT 2</v>
      </c>
      <c r="F54" s="308"/>
      <c r="G54" s="308"/>
      <c r="H54" s="308"/>
      <c r="L54" s="31"/>
    </row>
    <row r="55" spans="2:12" s="1" customFormat="1" ht="6.9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Nový Bor</v>
      </c>
      <c r="I56" s="26" t="s">
        <v>23</v>
      </c>
      <c r="J56" s="48" t="str">
        <f>IF(J14="","",J14)</f>
        <v>22. 12. 2023</v>
      </c>
      <c r="L56" s="31"/>
    </row>
    <row r="57" spans="2:12" s="1" customFormat="1" ht="6.9" customHeight="1">
      <c r="B57" s="31"/>
      <c r="L57" s="31"/>
    </row>
    <row r="58" spans="2:12" s="1" customFormat="1" ht="15.15" customHeight="1">
      <c r="B58" s="31"/>
      <c r="C58" s="26" t="s">
        <v>25</v>
      </c>
      <c r="F58" s="24" t="str">
        <f>E17</f>
        <v>Město Nový Bor</v>
      </c>
      <c r="I58" s="26" t="s">
        <v>31</v>
      </c>
      <c r="J58" s="29" t="str">
        <f>E23</f>
        <v>R. Voce</v>
      </c>
      <c r="L58" s="31"/>
    </row>
    <row r="59" spans="2:12" s="1" customFormat="1" ht="15.15" customHeight="1">
      <c r="B59" s="31"/>
      <c r="C59" s="26" t="s">
        <v>29</v>
      </c>
      <c r="F59" s="24" t="str">
        <f>IF(E20="","",E20)</f>
        <v>Vyplň údaj</v>
      </c>
      <c r="I59" s="26" t="s">
        <v>34</v>
      </c>
      <c r="J59" s="29" t="str">
        <f>E26</f>
        <v>J. Nešněra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165</v>
      </c>
      <c r="D61" s="93"/>
      <c r="E61" s="93"/>
      <c r="F61" s="93"/>
      <c r="G61" s="93"/>
      <c r="H61" s="93"/>
      <c r="I61" s="93"/>
      <c r="J61" s="100" t="s">
        <v>166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8" customHeight="1">
      <c r="B63" s="31"/>
      <c r="C63" s="101" t="s">
        <v>70</v>
      </c>
      <c r="J63" s="62">
        <f>J87</f>
        <v>0</v>
      </c>
      <c r="L63" s="31"/>
      <c r="AU63" s="16" t="s">
        <v>167</v>
      </c>
    </row>
    <row r="64" spans="2:12" s="8" customFormat="1" ht="24.9" customHeight="1">
      <c r="B64" s="102"/>
      <c r="D64" s="103" t="s">
        <v>175</v>
      </c>
      <c r="E64" s="104"/>
      <c r="F64" s="104"/>
      <c r="G64" s="104"/>
      <c r="H64" s="104"/>
      <c r="I64" s="104"/>
      <c r="J64" s="105">
        <f>J88</f>
        <v>0</v>
      </c>
      <c r="L64" s="102"/>
    </row>
    <row r="65" spans="2:12" s="9" customFormat="1" ht="19.95" customHeight="1">
      <c r="B65" s="106"/>
      <c r="D65" s="107" t="s">
        <v>1425</v>
      </c>
      <c r="E65" s="108"/>
      <c r="F65" s="108"/>
      <c r="G65" s="108"/>
      <c r="H65" s="108"/>
      <c r="I65" s="108"/>
      <c r="J65" s="109">
        <f>J89</f>
        <v>0</v>
      </c>
      <c r="L65" s="106"/>
    </row>
    <row r="66" spans="2:12" s="1" customFormat="1" ht="21.75" customHeight="1">
      <c r="B66" s="31"/>
      <c r="L66" s="31"/>
    </row>
    <row r="67" spans="2:12" s="1" customFormat="1" ht="6.9" customHeigh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1"/>
    </row>
    <row r="71" spans="2:12" s="1" customFormat="1" ht="6.9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1"/>
    </row>
    <row r="72" spans="2:12" s="1" customFormat="1" ht="24.9" customHeight="1">
      <c r="B72" s="31"/>
      <c r="C72" s="20" t="s">
        <v>195</v>
      </c>
      <c r="L72" s="31"/>
    </row>
    <row r="73" spans="2:12" s="1" customFormat="1" ht="6.9" customHeight="1">
      <c r="B73" s="31"/>
      <c r="L73" s="31"/>
    </row>
    <row r="74" spans="2:12" s="1" customFormat="1" ht="12" customHeight="1">
      <c r="B74" s="31"/>
      <c r="C74" s="26" t="s">
        <v>16</v>
      </c>
      <c r="L74" s="31"/>
    </row>
    <row r="75" spans="2:12" s="1" customFormat="1" ht="16.5" customHeight="1">
      <c r="B75" s="31"/>
      <c r="E75" s="306" t="str">
        <f>E7</f>
        <v>Multifunkční centrum při ZŠ Gen. Svobody Arnultovice rev.1</v>
      </c>
      <c r="F75" s="307"/>
      <c r="G75" s="307"/>
      <c r="H75" s="307"/>
      <c r="L75" s="31"/>
    </row>
    <row r="76" spans="2:12" ht="12" customHeight="1">
      <c r="B76" s="19"/>
      <c r="C76" s="26" t="s">
        <v>160</v>
      </c>
      <c r="L76" s="19"/>
    </row>
    <row r="77" spans="2:12" s="1" customFormat="1" ht="16.5" customHeight="1">
      <c r="B77" s="31"/>
      <c r="E77" s="306" t="s">
        <v>2093</v>
      </c>
      <c r="F77" s="308"/>
      <c r="G77" s="308"/>
      <c r="H77" s="308"/>
      <c r="L77" s="31"/>
    </row>
    <row r="78" spans="2:12" s="1" customFormat="1" ht="12" customHeight="1">
      <c r="B78" s="31"/>
      <c r="C78" s="26" t="s">
        <v>162</v>
      </c>
      <c r="L78" s="31"/>
    </row>
    <row r="79" spans="2:12" s="1" customFormat="1" ht="16.5" customHeight="1">
      <c r="B79" s="31"/>
      <c r="E79" s="272" t="str">
        <f>E11</f>
        <v>02b - VZT 2</v>
      </c>
      <c r="F79" s="308"/>
      <c r="G79" s="308"/>
      <c r="H79" s="308"/>
      <c r="L79" s="31"/>
    </row>
    <row r="80" spans="2:12" s="1" customFormat="1" ht="6.9" customHeight="1">
      <c r="B80" s="31"/>
      <c r="L80" s="31"/>
    </row>
    <row r="81" spans="2:12" s="1" customFormat="1" ht="12" customHeight="1">
      <c r="B81" s="31"/>
      <c r="C81" s="26" t="s">
        <v>21</v>
      </c>
      <c r="F81" s="24" t="str">
        <f>F14</f>
        <v>Nový Bor</v>
      </c>
      <c r="I81" s="26" t="s">
        <v>23</v>
      </c>
      <c r="J81" s="48" t="str">
        <f>IF(J14="","",J14)</f>
        <v>22. 12. 2023</v>
      </c>
      <c r="L81" s="31"/>
    </row>
    <row r="82" spans="2:12" s="1" customFormat="1" ht="6.9" customHeight="1">
      <c r="B82" s="31"/>
      <c r="L82" s="31"/>
    </row>
    <row r="83" spans="2:12" s="1" customFormat="1" ht="15.15" customHeight="1">
      <c r="B83" s="31"/>
      <c r="C83" s="26" t="s">
        <v>25</v>
      </c>
      <c r="F83" s="24" t="str">
        <f>E17</f>
        <v>Město Nový Bor</v>
      </c>
      <c r="I83" s="26" t="s">
        <v>31</v>
      </c>
      <c r="J83" s="29" t="str">
        <f>E23</f>
        <v>R. Voce</v>
      </c>
      <c r="L83" s="31"/>
    </row>
    <row r="84" spans="2:12" s="1" customFormat="1" ht="15.15" customHeight="1">
      <c r="B84" s="31"/>
      <c r="C84" s="26" t="s">
        <v>29</v>
      </c>
      <c r="F84" s="24" t="str">
        <f>IF(E20="","",E20)</f>
        <v>Vyplň údaj</v>
      </c>
      <c r="I84" s="26" t="s">
        <v>34</v>
      </c>
      <c r="J84" s="29" t="str">
        <f>E26</f>
        <v>J. Nešněra</v>
      </c>
      <c r="L84" s="31"/>
    </row>
    <row r="85" spans="2:12" s="1" customFormat="1" ht="10.35" customHeight="1">
      <c r="B85" s="31"/>
      <c r="L85" s="31"/>
    </row>
    <row r="86" spans="2:20" s="10" customFormat="1" ht="29.25" customHeight="1">
      <c r="B86" s="110"/>
      <c r="C86" s="111" t="s">
        <v>196</v>
      </c>
      <c r="D86" s="112" t="s">
        <v>57</v>
      </c>
      <c r="E86" s="112" t="s">
        <v>53</v>
      </c>
      <c r="F86" s="112" t="s">
        <v>54</v>
      </c>
      <c r="G86" s="112" t="s">
        <v>197</v>
      </c>
      <c r="H86" s="112" t="s">
        <v>198</v>
      </c>
      <c r="I86" s="112" t="s">
        <v>199</v>
      </c>
      <c r="J86" s="112" t="s">
        <v>166</v>
      </c>
      <c r="K86" s="113" t="s">
        <v>200</v>
      </c>
      <c r="L86" s="110"/>
      <c r="M86" s="55" t="s">
        <v>19</v>
      </c>
      <c r="N86" s="56" t="s">
        <v>42</v>
      </c>
      <c r="O86" s="56" t="s">
        <v>201</v>
      </c>
      <c r="P86" s="56" t="s">
        <v>202</v>
      </c>
      <c r="Q86" s="56" t="s">
        <v>203</v>
      </c>
      <c r="R86" s="56" t="s">
        <v>204</v>
      </c>
      <c r="S86" s="56" t="s">
        <v>205</v>
      </c>
      <c r="T86" s="57" t="s">
        <v>206</v>
      </c>
    </row>
    <row r="87" spans="2:63" s="1" customFormat="1" ht="22.8" customHeight="1">
      <c r="B87" s="31"/>
      <c r="C87" s="60" t="s">
        <v>207</v>
      </c>
      <c r="J87" s="114">
        <f>BK87</f>
        <v>0</v>
      </c>
      <c r="L87" s="31"/>
      <c r="M87" s="58"/>
      <c r="N87" s="49"/>
      <c r="O87" s="49"/>
      <c r="P87" s="115">
        <f>P88</f>
        <v>0</v>
      </c>
      <c r="Q87" s="49"/>
      <c r="R87" s="115">
        <f>R88</f>
        <v>0.06577999999999999</v>
      </c>
      <c r="S87" s="49"/>
      <c r="T87" s="116">
        <f>T88</f>
        <v>0</v>
      </c>
      <c r="AT87" s="16" t="s">
        <v>71</v>
      </c>
      <c r="AU87" s="16" t="s">
        <v>167</v>
      </c>
      <c r="BK87" s="117">
        <f>BK88</f>
        <v>0</v>
      </c>
    </row>
    <row r="88" spans="2:63" s="11" customFormat="1" ht="25.95" customHeight="1">
      <c r="B88" s="118"/>
      <c r="D88" s="119" t="s">
        <v>71</v>
      </c>
      <c r="E88" s="120" t="s">
        <v>391</v>
      </c>
      <c r="F88" s="120" t="s">
        <v>392</v>
      </c>
      <c r="I88" s="121"/>
      <c r="J88" s="122">
        <f>BK88</f>
        <v>0</v>
      </c>
      <c r="L88" s="118"/>
      <c r="M88" s="123"/>
      <c r="P88" s="124">
        <f>P89</f>
        <v>0</v>
      </c>
      <c r="R88" s="124">
        <f>R89</f>
        <v>0.06577999999999999</v>
      </c>
      <c r="T88" s="125">
        <f>T89</f>
        <v>0</v>
      </c>
      <c r="AR88" s="119" t="s">
        <v>81</v>
      </c>
      <c r="AT88" s="126" t="s">
        <v>71</v>
      </c>
      <c r="AU88" s="126" t="s">
        <v>72</v>
      </c>
      <c r="AY88" s="119" t="s">
        <v>210</v>
      </c>
      <c r="BK88" s="127">
        <f>BK89</f>
        <v>0</v>
      </c>
    </row>
    <row r="89" spans="2:63" s="11" customFormat="1" ht="22.8" customHeight="1">
      <c r="B89" s="118"/>
      <c r="D89" s="119" t="s">
        <v>71</v>
      </c>
      <c r="E89" s="128" t="s">
        <v>1426</v>
      </c>
      <c r="F89" s="128" t="s">
        <v>1427</v>
      </c>
      <c r="I89" s="121"/>
      <c r="J89" s="129">
        <f>BK89</f>
        <v>0</v>
      </c>
      <c r="L89" s="118"/>
      <c r="M89" s="123"/>
      <c r="P89" s="124">
        <f>SUM(P90:P132)</f>
        <v>0</v>
      </c>
      <c r="R89" s="124">
        <f>SUM(R90:R132)</f>
        <v>0.06577999999999999</v>
      </c>
      <c r="T89" s="125">
        <f>SUM(T90:T132)</f>
        <v>0</v>
      </c>
      <c r="AR89" s="119" t="s">
        <v>81</v>
      </c>
      <c r="AT89" s="126" t="s">
        <v>71</v>
      </c>
      <c r="AU89" s="126" t="s">
        <v>79</v>
      </c>
      <c r="AY89" s="119" t="s">
        <v>210</v>
      </c>
      <c r="BK89" s="127">
        <f>SUM(BK90:BK132)</f>
        <v>0</v>
      </c>
    </row>
    <row r="90" spans="2:65" s="1" customFormat="1" ht="24.15" customHeight="1">
      <c r="B90" s="31"/>
      <c r="C90" s="130" t="s">
        <v>79</v>
      </c>
      <c r="D90" s="130" t="s">
        <v>212</v>
      </c>
      <c r="E90" s="131" t="s">
        <v>2640</v>
      </c>
      <c r="F90" s="132" t="s">
        <v>2641</v>
      </c>
      <c r="G90" s="133" t="s">
        <v>297</v>
      </c>
      <c r="H90" s="134">
        <v>1</v>
      </c>
      <c r="I90" s="135"/>
      <c r="J90" s="136">
        <f>ROUND(I90*H90,2)</f>
        <v>0</v>
      </c>
      <c r="K90" s="132" t="s">
        <v>216</v>
      </c>
      <c r="L90" s="31"/>
      <c r="M90" s="137" t="s">
        <v>19</v>
      </c>
      <c r="N90" s="138" t="s">
        <v>43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41" t="s">
        <v>311</v>
      </c>
      <c r="AT90" s="141" t="s">
        <v>212</v>
      </c>
      <c r="AU90" s="141" t="s">
        <v>81</v>
      </c>
      <c r="AY90" s="16" t="s">
        <v>210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79</v>
      </c>
      <c r="BK90" s="142">
        <f>ROUND(I90*H90,2)</f>
        <v>0</v>
      </c>
      <c r="BL90" s="16" t="s">
        <v>311</v>
      </c>
      <c r="BM90" s="141" t="s">
        <v>2642</v>
      </c>
    </row>
    <row r="91" spans="2:47" s="1" customFormat="1" ht="19.2">
      <c r="B91" s="31"/>
      <c r="D91" s="143" t="s">
        <v>219</v>
      </c>
      <c r="F91" s="144" t="s">
        <v>2643</v>
      </c>
      <c r="I91" s="145"/>
      <c r="L91" s="31"/>
      <c r="M91" s="146"/>
      <c r="T91" s="52"/>
      <c r="AT91" s="16" t="s">
        <v>219</v>
      </c>
      <c r="AU91" s="16" t="s">
        <v>81</v>
      </c>
    </row>
    <row r="92" spans="2:47" s="1" customFormat="1" ht="10.2">
      <c r="B92" s="31"/>
      <c r="D92" s="147" t="s">
        <v>221</v>
      </c>
      <c r="F92" s="148" t="s">
        <v>2644</v>
      </c>
      <c r="I92" s="145"/>
      <c r="L92" s="31"/>
      <c r="M92" s="146"/>
      <c r="T92" s="52"/>
      <c r="AT92" s="16" t="s">
        <v>221</v>
      </c>
      <c r="AU92" s="16" t="s">
        <v>81</v>
      </c>
    </row>
    <row r="93" spans="2:65" s="1" customFormat="1" ht="24.15" customHeight="1">
      <c r="B93" s="31"/>
      <c r="C93" s="156" t="s">
        <v>81</v>
      </c>
      <c r="D93" s="156" t="s">
        <v>240</v>
      </c>
      <c r="E93" s="157" t="s">
        <v>2645</v>
      </c>
      <c r="F93" s="158" t="s">
        <v>2646</v>
      </c>
      <c r="G93" s="159" t="s">
        <v>297</v>
      </c>
      <c r="H93" s="160">
        <v>1</v>
      </c>
      <c r="I93" s="161"/>
      <c r="J93" s="162">
        <f>ROUND(I93*H93,2)</f>
        <v>0</v>
      </c>
      <c r="K93" s="158" t="s">
        <v>19</v>
      </c>
      <c r="L93" s="163"/>
      <c r="M93" s="164" t="s">
        <v>19</v>
      </c>
      <c r="N93" s="165" t="s">
        <v>43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405</v>
      </c>
      <c r="AT93" s="141" t="s">
        <v>240</v>
      </c>
      <c r="AU93" s="141" t="s">
        <v>81</v>
      </c>
      <c r="AY93" s="16" t="s">
        <v>210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6" t="s">
        <v>79</v>
      </c>
      <c r="BK93" s="142">
        <f>ROUND(I93*H93,2)</f>
        <v>0</v>
      </c>
      <c r="BL93" s="16" t="s">
        <v>311</v>
      </c>
      <c r="BM93" s="141" t="s">
        <v>2647</v>
      </c>
    </row>
    <row r="94" spans="2:47" s="1" customFormat="1" ht="10.2">
      <c r="B94" s="31"/>
      <c r="D94" s="143" t="s">
        <v>219</v>
      </c>
      <c r="F94" s="144" t="s">
        <v>2646</v>
      </c>
      <c r="I94" s="145"/>
      <c r="L94" s="31"/>
      <c r="M94" s="146"/>
      <c r="T94" s="52"/>
      <c r="AT94" s="16" t="s">
        <v>219</v>
      </c>
      <c r="AU94" s="16" t="s">
        <v>81</v>
      </c>
    </row>
    <row r="95" spans="2:65" s="1" customFormat="1" ht="33" customHeight="1">
      <c r="B95" s="31"/>
      <c r="C95" s="130" t="s">
        <v>234</v>
      </c>
      <c r="D95" s="130" t="s">
        <v>212</v>
      </c>
      <c r="E95" s="131" t="s">
        <v>1428</v>
      </c>
      <c r="F95" s="132" t="s">
        <v>1429</v>
      </c>
      <c r="G95" s="133" t="s">
        <v>297</v>
      </c>
      <c r="H95" s="134">
        <v>6</v>
      </c>
      <c r="I95" s="135"/>
      <c r="J95" s="136">
        <f>ROUND(I95*H95,2)</f>
        <v>0</v>
      </c>
      <c r="K95" s="132" t="s">
        <v>216</v>
      </c>
      <c r="L95" s="31"/>
      <c r="M95" s="137" t="s">
        <v>19</v>
      </c>
      <c r="N95" s="138" t="s">
        <v>43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311</v>
      </c>
      <c r="AT95" s="141" t="s">
        <v>212</v>
      </c>
      <c r="AU95" s="141" t="s">
        <v>81</v>
      </c>
      <c r="AY95" s="16" t="s">
        <v>210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6" t="s">
        <v>79</v>
      </c>
      <c r="BK95" s="142">
        <f>ROUND(I95*H95,2)</f>
        <v>0</v>
      </c>
      <c r="BL95" s="16" t="s">
        <v>311</v>
      </c>
      <c r="BM95" s="141" t="s">
        <v>2648</v>
      </c>
    </row>
    <row r="96" spans="2:47" s="1" customFormat="1" ht="19.2">
      <c r="B96" s="31"/>
      <c r="D96" s="143" t="s">
        <v>219</v>
      </c>
      <c r="F96" s="144" t="s">
        <v>1431</v>
      </c>
      <c r="I96" s="145"/>
      <c r="L96" s="31"/>
      <c r="M96" s="146"/>
      <c r="T96" s="52"/>
      <c r="AT96" s="16" t="s">
        <v>219</v>
      </c>
      <c r="AU96" s="16" t="s">
        <v>81</v>
      </c>
    </row>
    <row r="97" spans="2:47" s="1" customFormat="1" ht="10.2">
      <c r="B97" s="31"/>
      <c r="D97" s="147" t="s">
        <v>221</v>
      </c>
      <c r="F97" s="148" t="s">
        <v>1432</v>
      </c>
      <c r="I97" s="145"/>
      <c r="L97" s="31"/>
      <c r="M97" s="146"/>
      <c r="T97" s="52"/>
      <c r="AT97" s="16" t="s">
        <v>221</v>
      </c>
      <c r="AU97" s="16" t="s">
        <v>81</v>
      </c>
    </row>
    <row r="98" spans="2:65" s="1" customFormat="1" ht="21.75" customHeight="1">
      <c r="B98" s="31"/>
      <c r="C98" s="156" t="s">
        <v>217</v>
      </c>
      <c r="D98" s="156" t="s">
        <v>240</v>
      </c>
      <c r="E98" s="157" t="s">
        <v>1433</v>
      </c>
      <c r="F98" s="158" t="s">
        <v>1434</v>
      </c>
      <c r="G98" s="159" t="s">
        <v>297</v>
      </c>
      <c r="H98" s="160">
        <v>6</v>
      </c>
      <c r="I98" s="161"/>
      <c r="J98" s="162">
        <f>ROUND(I98*H98,2)</f>
        <v>0</v>
      </c>
      <c r="K98" s="158" t="s">
        <v>19</v>
      </c>
      <c r="L98" s="163"/>
      <c r="M98" s="164" t="s">
        <v>19</v>
      </c>
      <c r="N98" s="165" t="s">
        <v>43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405</v>
      </c>
      <c r="AT98" s="141" t="s">
        <v>240</v>
      </c>
      <c r="AU98" s="141" t="s">
        <v>81</v>
      </c>
      <c r="AY98" s="16" t="s">
        <v>210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79</v>
      </c>
      <c r="BK98" s="142">
        <f>ROUND(I98*H98,2)</f>
        <v>0</v>
      </c>
      <c r="BL98" s="16" t="s">
        <v>311</v>
      </c>
      <c r="BM98" s="141" t="s">
        <v>2649</v>
      </c>
    </row>
    <row r="99" spans="2:47" s="1" customFormat="1" ht="10.2">
      <c r="B99" s="31"/>
      <c r="D99" s="143" t="s">
        <v>219</v>
      </c>
      <c r="F99" s="144" t="s">
        <v>1434</v>
      </c>
      <c r="I99" s="145"/>
      <c r="L99" s="31"/>
      <c r="M99" s="146"/>
      <c r="T99" s="52"/>
      <c r="AT99" s="16" t="s">
        <v>219</v>
      </c>
      <c r="AU99" s="16" t="s">
        <v>81</v>
      </c>
    </row>
    <row r="100" spans="2:65" s="1" customFormat="1" ht="24.15" customHeight="1">
      <c r="B100" s="31"/>
      <c r="C100" s="130" t="s">
        <v>225</v>
      </c>
      <c r="D100" s="130" t="s">
        <v>212</v>
      </c>
      <c r="E100" s="131" t="s">
        <v>2650</v>
      </c>
      <c r="F100" s="132" t="s">
        <v>2651</v>
      </c>
      <c r="G100" s="133" t="s">
        <v>297</v>
      </c>
      <c r="H100" s="134">
        <v>2</v>
      </c>
      <c r="I100" s="135"/>
      <c r="J100" s="136">
        <f>ROUND(I100*H100,2)</f>
        <v>0</v>
      </c>
      <c r="K100" s="132" t="s">
        <v>216</v>
      </c>
      <c r="L100" s="31"/>
      <c r="M100" s="137" t="s">
        <v>19</v>
      </c>
      <c r="N100" s="138" t="s">
        <v>43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311</v>
      </c>
      <c r="AT100" s="141" t="s">
        <v>212</v>
      </c>
      <c r="AU100" s="141" t="s">
        <v>81</v>
      </c>
      <c r="AY100" s="16" t="s">
        <v>210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79</v>
      </c>
      <c r="BK100" s="142">
        <f>ROUND(I100*H100,2)</f>
        <v>0</v>
      </c>
      <c r="BL100" s="16" t="s">
        <v>311</v>
      </c>
      <c r="BM100" s="141" t="s">
        <v>2652</v>
      </c>
    </row>
    <row r="101" spans="2:47" s="1" customFormat="1" ht="19.2">
      <c r="B101" s="31"/>
      <c r="D101" s="143" t="s">
        <v>219</v>
      </c>
      <c r="F101" s="144" t="s">
        <v>2653</v>
      </c>
      <c r="I101" s="145"/>
      <c r="L101" s="31"/>
      <c r="M101" s="146"/>
      <c r="T101" s="52"/>
      <c r="AT101" s="16" t="s">
        <v>219</v>
      </c>
      <c r="AU101" s="16" t="s">
        <v>81</v>
      </c>
    </row>
    <row r="102" spans="2:47" s="1" customFormat="1" ht="10.2">
      <c r="B102" s="31"/>
      <c r="D102" s="147" t="s">
        <v>221</v>
      </c>
      <c r="F102" s="148" t="s">
        <v>2654</v>
      </c>
      <c r="I102" s="145"/>
      <c r="L102" s="31"/>
      <c r="M102" s="146"/>
      <c r="T102" s="52"/>
      <c r="AT102" s="16" t="s">
        <v>221</v>
      </c>
      <c r="AU102" s="16" t="s">
        <v>81</v>
      </c>
    </row>
    <row r="103" spans="2:65" s="1" customFormat="1" ht="16.5" customHeight="1">
      <c r="B103" s="31"/>
      <c r="C103" s="156" t="s">
        <v>246</v>
      </c>
      <c r="D103" s="156" t="s">
        <v>240</v>
      </c>
      <c r="E103" s="157" t="s">
        <v>2655</v>
      </c>
      <c r="F103" s="158" t="s">
        <v>2656</v>
      </c>
      <c r="G103" s="159" t="s">
        <v>297</v>
      </c>
      <c r="H103" s="160">
        <v>1</v>
      </c>
      <c r="I103" s="161"/>
      <c r="J103" s="162">
        <f>ROUND(I103*H103,2)</f>
        <v>0</v>
      </c>
      <c r="K103" s="158" t="s">
        <v>19</v>
      </c>
      <c r="L103" s="163"/>
      <c r="M103" s="164" t="s">
        <v>19</v>
      </c>
      <c r="N103" s="165" t="s">
        <v>43</v>
      </c>
      <c r="P103" s="139">
        <f>O103*H103</f>
        <v>0</v>
      </c>
      <c r="Q103" s="139">
        <v>0</v>
      </c>
      <c r="R103" s="139">
        <f>Q103*H103</f>
        <v>0</v>
      </c>
      <c r="S103" s="139">
        <v>0</v>
      </c>
      <c r="T103" s="140">
        <f>S103*H103</f>
        <v>0</v>
      </c>
      <c r="AR103" s="141" t="s">
        <v>405</v>
      </c>
      <c r="AT103" s="141" t="s">
        <v>240</v>
      </c>
      <c r="AU103" s="141" t="s">
        <v>81</v>
      </c>
      <c r="AY103" s="16" t="s">
        <v>210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79</v>
      </c>
      <c r="BK103" s="142">
        <f>ROUND(I103*H103,2)</f>
        <v>0</v>
      </c>
      <c r="BL103" s="16" t="s">
        <v>311</v>
      </c>
      <c r="BM103" s="141" t="s">
        <v>2657</v>
      </c>
    </row>
    <row r="104" spans="2:47" s="1" customFormat="1" ht="10.2">
      <c r="B104" s="31"/>
      <c r="D104" s="143" t="s">
        <v>219</v>
      </c>
      <c r="F104" s="144" t="s">
        <v>2656</v>
      </c>
      <c r="I104" s="145"/>
      <c r="L104" s="31"/>
      <c r="M104" s="146"/>
      <c r="T104" s="52"/>
      <c r="AT104" s="16" t="s">
        <v>219</v>
      </c>
      <c r="AU104" s="16" t="s">
        <v>81</v>
      </c>
    </row>
    <row r="105" spans="2:65" s="1" customFormat="1" ht="16.5" customHeight="1">
      <c r="B105" s="31"/>
      <c r="C105" s="156" t="s">
        <v>259</v>
      </c>
      <c r="D105" s="156" t="s">
        <v>240</v>
      </c>
      <c r="E105" s="157" t="s">
        <v>2658</v>
      </c>
      <c r="F105" s="158" t="s">
        <v>2659</v>
      </c>
      <c r="G105" s="159" t="s">
        <v>297</v>
      </c>
      <c r="H105" s="160">
        <v>1</v>
      </c>
      <c r="I105" s="161"/>
      <c r="J105" s="162">
        <f>ROUND(I105*H105,2)</f>
        <v>0</v>
      </c>
      <c r="K105" s="158" t="s">
        <v>19</v>
      </c>
      <c r="L105" s="163"/>
      <c r="M105" s="164" t="s">
        <v>19</v>
      </c>
      <c r="N105" s="165" t="s">
        <v>43</v>
      </c>
      <c r="P105" s="139">
        <f>O105*H105</f>
        <v>0</v>
      </c>
      <c r="Q105" s="139">
        <v>0</v>
      </c>
      <c r="R105" s="139">
        <f>Q105*H105</f>
        <v>0</v>
      </c>
      <c r="S105" s="139">
        <v>0</v>
      </c>
      <c r="T105" s="140">
        <f>S105*H105</f>
        <v>0</v>
      </c>
      <c r="AR105" s="141" t="s">
        <v>405</v>
      </c>
      <c r="AT105" s="141" t="s">
        <v>240</v>
      </c>
      <c r="AU105" s="141" t="s">
        <v>81</v>
      </c>
      <c r="AY105" s="16" t="s">
        <v>210</v>
      </c>
      <c r="BE105" s="142">
        <f>IF(N105="základní",J105,0)</f>
        <v>0</v>
      </c>
      <c r="BF105" s="142">
        <f>IF(N105="snížená",J105,0)</f>
        <v>0</v>
      </c>
      <c r="BG105" s="142">
        <f>IF(N105="zákl. přenesená",J105,0)</f>
        <v>0</v>
      </c>
      <c r="BH105" s="142">
        <f>IF(N105="sníž. přenesená",J105,0)</f>
        <v>0</v>
      </c>
      <c r="BI105" s="142">
        <f>IF(N105="nulová",J105,0)</f>
        <v>0</v>
      </c>
      <c r="BJ105" s="16" t="s">
        <v>79</v>
      </c>
      <c r="BK105" s="142">
        <f>ROUND(I105*H105,2)</f>
        <v>0</v>
      </c>
      <c r="BL105" s="16" t="s">
        <v>311</v>
      </c>
      <c r="BM105" s="141" t="s">
        <v>2660</v>
      </c>
    </row>
    <row r="106" spans="2:47" s="1" customFormat="1" ht="10.2">
      <c r="B106" s="31"/>
      <c r="D106" s="143" t="s">
        <v>219</v>
      </c>
      <c r="F106" s="144" t="s">
        <v>2659</v>
      </c>
      <c r="I106" s="145"/>
      <c r="L106" s="31"/>
      <c r="M106" s="146"/>
      <c r="T106" s="52"/>
      <c r="AT106" s="16" t="s">
        <v>219</v>
      </c>
      <c r="AU106" s="16" t="s">
        <v>81</v>
      </c>
    </row>
    <row r="107" spans="2:65" s="1" customFormat="1" ht="37.8" customHeight="1">
      <c r="B107" s="31"/>
      <c r="C107" s="130" t="s">
        <v>243</v>
      </c>
      <c r="D107" s="130" t="s">
        <v>212</v>
      </c>
      <c r="E107" s="131" t="s">
        <v>1449</v>
      </c>
      <c r="F107" s="132" t="s">
        <v>1450</v>
      </c>
      <c r="G107" s="133" t="s">
        <v>269</v>
      </c>
      <c r="H107" s="134">
        <v>8</v>
      </c>
      <c r="I107" s="135"/>
      <c r="J107" s="136">
        <f>ROUND(I107*H107,2)</f>
        <v>0</v>
      </c>
      <c r="K107" s="132" t="s">
        <v>216</v>
      </c>
      <c r="L107" s="31"/>
      <c r="M107" s="137" t="s">
        <v>19</v>
      </c>
      <c r="N107" s="138" t="s">
        <v>43</v>
      </c>
      <c r="P107" s="139">
        <f>O107*H107</f>
        <v>0</v>
      </c>
      <c r="Q107" s="139">
        <v>0.00167</v>
      </c>
      <c r="R107" s="139">
        <f>Q107*H107</f>
        <v>0.01336</v>
      </c>
      <c r="S107" s="139">
        <v>0</v>
      </c>
      <c r="T107" s="140">
        <f>S107*H107</f>
        <v>0</v>
      </c>
      <c r="AR107" s="141" t="s">
        <v>311</v>
      </c>
      <c r="AT107" s="141" t="s">
        <v>212</v>
      </c>
      <c r="AU107" s="141" t="s">
        <v>81</v>
      </c>
      <c r="AY107" s="16" t="s">
        <v>210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6" t="s">
        <v>79</v>
      </c>
      <c r="BK107" s="142">
        <f>ROUND(I107*H107,2)</f>
        <v>0</v>
      </c>
      <c r="BL107" s="16" t="s">
        <v>311</v>
      </c>
      <c r="BM107" s="141" t="s">
        <v>2661</v>
      </c>
    </row>
    <row r="108" spans="2:47" s="1" customFormat="1" ht="19.2">
      <c r="B108" s="31"/>
      <c r="D108" s="143" t="s">
        <v>219</v>
      </c>
      <c r="F108" s="144" t="s">
        <v>1452</v>
      </c>
      <c r="I108" s="145"/>
      <c r="L108" s="31"/>
      <c r="M108" s="146"/>
      <c r="T108" s="52"/>
      <c r="AT108" s="16" t="s">
        <v>219</v>
      </c>
      <c r="AU108" s="16" t="s">
        <v>81</v>
      </c>
    </row>
    <row r="109" spans="2:47" s="1" customFormat="1" ht="10.2">
      <c r="B109" s="31"/>
      <c r="D109" s="147" t="s">
        <v>221</v>
      </c>
      <c r="F109" s="148" t="s">
        <v>1453</v>
      </c>
      <c r="I109" s="145"/>
      <c r="L109" s="31"/>
      <c r="M109" s="146"/>
      <c r="T109" s="52"/>
      <c r="AT109" s="16" t="s">
        <v>221</v>
      </c>
      <c r="AU109" s="16" t="s">
        <v>81</v>
      </c>
    </row>
    <row r="110" spans="2:65" s="1" customFormat="1" ht="37.8" customHeight="1">
      <c r="B110" s="31"/>
      <c r="C110" s="130" t="s">
        <v>265</v>
      </c>
      <c r="D110" s="130" t="s">
        <v>212</v>
      </c>
      <c r="E110" s="131" t="s">
        <v>1454</v>
      </c>
      <c r="F110" s="132" t="s">
        <v>1455</v>
      </c>
      <c r="G110" s="133" t="s">
        <v>269</v>
      </c>
      <c r="H110" s="134">
        <v>13</v>
      </c>
      <c r="I110" s="135"/>
      <c r="J110" s="136">
        <f>ROUND(I110*H110,2)</f>
        <v>0</v>
      </c>
      <c r="K110" s="132" t="s">
        <v>216</v>
      </c>
      <c r="L110" s="31"/>
      <c r="M110" s="137" t="s">
        <v>19</v>
      </c>
      <c r="N110" s="138" t="s">
        <v>43</v>
      </c>
      <c r="P110" s="139">
        <f>O110*H110</f>
        <v>0</v>
      </c>
      <c r="Q110" s="139">
        <v>0.00344</v>
      </c>
      <c r="R110" s="139">
        <f>Q110*H110</f>
        <v>0.044719999999999996</v>
      </c>
      <c r="S110" s="139">
        <v>0</v>
      </c>
      <c r="T110" s="140">
        <f>S110*H110</f>
        <v>0</v>
      </c>
      <c r="AR110" s="141" t="s">
        <v>311</v>
      </c>
      <c r="AT110" s="141" t="s">
        <v>212</v>
      </c>
      <c r="AU110" s="141" t="s">
        <v>81</v>
      </c>
      <c r="AY110" s="16" t="s">
        <v>210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79</v>
      </c>
      <c r="BK110" s="142">
        <f>ROUND(I110*H110,2)</f>
        <v>0</v>
      </c>
      <c r="BL110" s="16" t="s">
        <v>311</v>
      </c>
      <c r="BM110" s="141" t="s">
        <v>2662</v>
      </c>
    </row>
    <row r="111" spans="2:47" s="1" customFormat="1" ht="28.8">
      <c r="B111" s="31"/>
      <c r="D111" s="143" t="s">
        <v>219</v>
      </c>
      <c r="F111" s="144" t="s">
        <v>1457</v>
      </c>
      <c r="I111" s="145"/>
      <c r="L111" s="31"/>
      <c r="M111" s="146"/>
      <c r="T111" s="52"/>
      <c r="AT111" s="16" t="s">
        <v>219</v>
      </c>
      <c r="AU111" s="16" t="s">
        <v>81</v>
      </c>
    </row>
    <row r="112" spans="2:47" s="1" customFormat="1" ht="10.2">
      <c r="B112" s="31"/>
      <c r="D112" s="147" t="s">
        <v>221</v>
      </c>
      <c r="F112" s="148" t="s">
        <v>1458</v>
      </c>
      <c r="I112" s="145"/>
      <c r="L112" s="31"/>
      <c r="M112" s="146"/>
      <c r="T112" s="52"/>
      <c r="AT112" s="16" t="s">
        <v>221</v>
      </c>
      <c r="AU112" s="16" t="s">
        <v>81</v>
      </c>
    </row>
    <row r="113" spans="2:51" s="12" customFormat="1" ht="10.2">
      <c r="B113" s="149"/>
      <c r="D113" s="143" t="s">
        <v>223</v>
      </c>
      <c r="E113" s="150" t="s">
        <v>19</v>
      </c>
      <c r="F113" s="151" t="s">
        <v>294</v>
      </c>
      <c r="H113" s="152">
        <v>13</v>
      </c>
      <c r="I113" s="153"/>
      <c r="L113" s="149"/>
      <c r="M113" s="154"/>
      <c r="T113" s="155"/>
      <c r="AT113" s="150" t="s">
        <v>223</v>
      </c>
      <c r="AU113" s="150" t="s">
        <v>81</v>
      </c>
      <c r="AV113" s="12" t="s">
        <v>81</v>
      </c>
      <c r="AW113" s="12" t="s">
        <v>33</v>
      </c>
      <c r="AX113" s="12" t="s">
        <v>79</v>
      </c>
      <c r="AY113" s="150" t="s">
        <v>210</v>
      </c>
    </row>
    <row r="114" spans="2:65" s="1" customFormat="1" ht="24.15" customHeight="1">
      <c r="B114" s="31"/>
      <c r="C114" s="130" t="s">
        <v>277</v>
      </c>
      <c r="D114" s="130" t="s">
        <v>212</v>
      </c>
      <c r="E114" s="131" t="s">
        <v>1465</v>
      </c>
      <c r="F114" s="132" t="s">
        <v>1466</v>
      </c>
      <c r="G114" s="133" t="s">
        <v>297</v>
      </c>
      <c r="H114" s="134">
        <v>6</v>
      </c>
      <c r="I114" s="135"/>
      <c r="J114" s="136">
        <f>ROUND(I114*H114,2)</f>
        <v>0</v>
      </c>
      <c r="K114" s="132" t="s">
        <v>216</v>
      </c>
      <c r="L114" s="31"/>
      <c r="M114" s="137" t="s">
        <v>19</v>
      </c>
      <c r="N114" s="138" t="s">
        <v>43</v>
      </c>
      <c r="P114" s="139">
        <f>O114*H114</f>
        <v>0</v>
      </c>
      <c r="Q114" s="139">
        <v>0</v>
      </c>
      <c r="R114" s="139">
        <f>Q114*H114</f>
        <v>0</v>
      </c>
      <c r="S114" s="139">
        <v>0</v>
      </c>
      <c r="T114" s="140">
        <f>S114*H114</f>
        <v>0</v>
      </c>
      <c r="AR114" s="141" t="s">
        <v>311</v>
      </c>
      <c r="AT114" s="141" t="s">
        <v>212</v>
      </c>
      <c r="AU114" s="141" t="s">
        <v>81</v>
      </c>
      <c r="AY114" s="16" t="s">
        <v>210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6" t="s">
        <v>79</v>
      </c>
      <c r="BK114" s="142">
        <f>ROUND(I114*H114,2)</f>
        <v>0</v>
      </c>
      <c r="BL114" s="16" t="s">
        <v>311</v>
      </c>
      <c r="BM114" s="141" t="s">
        <v>2663</v>
      </c>
    </row>
    <row r="115" spans="2:47" s="1" customFormat="1" ht="19.2">
      <c r="B115" s="31"/>
      <c r="D115" s="143" t="s">
        <v>219</v>
      </c>
      <c r="F115" s="144" t="s">
        <v>1468</v>
      </c>
      <c r="I115" s="145"/>
      <c r="L115" s="31"/>
      <c r="M115" s="146"/>
      <c r="T115" s="52"/>
      <c r="AT115" s="16" t="s">
        <v>219</v>
      </c>
      <c r="AU115" s="16" t="s">
        <v>81</v>
      </c>
    </row>
    <row r="116" spans="2:47" s="1" customFormat="1" ht="10.2">
      <c r="B116" s="31"/>
      <c r="D116" s="147" t="s">
        <v>221</v>
      </c>
      <c r="F116" s="148" t="s">
        <v>1469</v>
      </c>
      <c r="I116" s="145"/>
      <c r="L116" s="31"/>
      <c r="M116" s="146"/>
      <c r="T116" s="52"/>
      <c r="AT116" s="16" t="s">
        <v>221</v>
      </c>
      <c r="AU116" s="16" t="s">
        <v>81</v>
      </c>
    </row>
    <row r="117" spans="2:65" s="1" customFormat="1" ht="16.5" customHeight="1">
      <c r="B117" s="31"/>
      <c r="C117" s="156" t="s">
        <v>283</v>
      </c>
      <c r="D117" s="156" t="s">
        <v>240</v>
      </c>
      <c r="E117" s="157" t="s">
        <v>1470</v>
      </c>
      <c r="F117" s="158" t="s">
        <v>1471</v>
      </c>
      <c r="G117" s="159" t="s">
        <v>297</v>
      </c>
      <c r="H117" s="160">
        <v>3</v>
      </c>
      <c r="I117" s="161"/>
      <c r="J117" s="162">
        <f>ROUND(I117*H117,2)</f>
        <v>0</v>
      </c>
      <c r="K117" s="158" t="s">
        <v>216</v>
      </c>
      <c r="L117" s="163"/>
      <c r="M117" s="164" t="s">
        <v>19</v>
      </c>
      <c r="N117" s="165" t="s">
        <v>43</v>
      </c>
      <c r="P117" s="139">
        <f>O117*H117</f>
        <v>0</v>
      </c>
      <c r="Q117" s="139">
        <v>0.0008</v>
      </c>
      <c r="R117" s="139">
        <f>Q117*H117</f>
        <v>0.0024000000000000002</v>
      </c>
      <c r="S117" s="139">
        <v>0</v>
      </c>
      <c r="T117" s="140">
        <f>S117*H117</f>
        <v>0</v>
      </c>
      <c r="AR117" s="141" t="s">
        <v>405</v>
      </c>
      <c r="AT117" s="141" t="s">
        <v>240</v>
      </c>
      <c r="AU117" s="141" t="s">
        <v>81</v>
      </c>
      <c r="AY117" s="16" t="s">
        <v>210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6" t="s">
        <v>79</v>
      </c>
      <c r="BK117" s="142">
        <f>ROUND(I117*H117,2)</f>
        <v>0</v>
      </c>
      <c r="BL117" s="16" t="s">
        <v>311</v>
      </c>
      <c r="BM117" s="141" t="s">
        <v>2664</v>
      </c>
    </row>
    <row r="118" spans="2:47" s="1" customFormat="1" ht="10.2">
      <c r="B118" s="31"/>
      <c r="D118" s="143" t="s">
        <v>219</v>
      </c>
      <c r="F118" s="144" t="s">
        <v>1471</v>
      </c>
      <c r="I118" s="145"/>
      <c r="L118" s="31"/>
      <c r="M118" s="146"/>
      <c r="T118" s="52"/>
      <c r="AT118" s="16" t="s">
        <v>219</v>
      </c>
      <c r="AU118" s="16" t="s">
        <v>81</v>
      </c>
    </row>
    <row r="119" spans="2:65" s="1" customFormat="1" ht="16.5" customHeight="1">
      <c r="B119" s="31"/>
      <c r="C119" s="156" t="s">
        <v>8</v>
      </c>
      <c r="D119" s="156" t="s">
        <v>240</v>
      </c>
      <c r="E119" s="157" t="s">
        <v>2665</v>
      </c>
      <c r="F119" s="158" t="s">
        <v>2666</v>
      </c>
      <c r="G119" s="159" t="s">
        <v>297</v>
      </c>
      <c r="H119" s="160">
        <v>3</v>
      </c>
      <c r="I119" s="161"/>
      <c r="J119" s="162">
        <f>ROUND(I119*H119,2)</f>
        <v>0</v>
      </c>
      <c r="K119" s="158" t="s">
        <v>216</v>
      </c>
      <c r="L119" s="163"/>
      <c r="M119" s="164" t="s">
        <v>19</v>
      </c>
      <c r="N119" s="165" t="s">
        <v>43</v>
      </c>
      <c r="P119" s="139">
        <f>O119*H119</f>
        <v>0</v>
      </c>
      <c r="Q119" s="139">
        <v>0.0004</v>
      </c>
      <c r="R119" s="139">
        <f>Q119*H119</f>
        <v>0.0012000000000000001</v>
      </c>
      <c r="S119" s="139">
        <v>0</v>
      </c>
      <c r="T119" s="140">
        <f>S119*H119</f>
        <v>0</v>
      </c>
      <c r="AR119" s="141" t="s">
        <v>405</v>
      </c>
      <c r="AT119" s="141" t="s">
        <v>240</v>
      </c>
      <c r="AU119" s="141" t="s">
        <v>81</v>
      </c>
      <c r="AY119" s="16" t="s">
        <v>210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79</v>
      </c>
      <c r="BK119" s="142">
        <f>ROUND(I119*H119,2)</f>
        <v>0</v>
      </c>
      <c r="BL119" s="16" t="s">
        <v>311</v>
      </c>
      <c r="BM119" s="141" t="s">
        <v>2667</v>
      </c>
    </row>
    <row r="120" spans="2:47" s="1" customFormat="1" ht="10.2">
      <c r="B120" s="31"/>
      <c r="D120" s="143" t="s">
        <v>219</v>
      </c>
      <c r="F120" s="144" t="s">
        <v>2666</v>
      </c>
      <c r="I120" s="145"/>
      <c r="L120" s="31"/>
      <c r="M120" s="146"/>
      <c r="T120" s="52"/>
      <c r="AT120" s="16" t="s">
        <v>219</v>
      </c>
      <c r="AU120" s="16" t="s">
        <v>81</v>
      </c>
    </row>
    <row r="121" spans="2:65" s="1" customFormat="1" ht="33" customHeight="1">
      <c r="B121" s="31"/>
      <c r="C121" s="130" t="s">
        <v>294</v>
      </c>
      <c r="D121" s="130" t="s">
        <v>212</v>
      </c>
      <c r="E121" s="131" t="s">
        <v>1476</v>
      </c>
      <c r="F121" s="132" t="s">
        <v>1477</v>
      </c>
      <c r="G121" s="133" t="s">
        <v>297</v>
      </c>
      <c r="H121" s="134">
        <v>4</v>
      </c>
      <c r="I121" s="135"/>
      <c r="J121" s="136">
        <f>ROUND(I121*H121,2)</f>
        <v>0</v>
      </c>
      <c r="K121" s="132" t="s">
        <v>216</v>
      </c>
      <c r="L121" s="31"/>
      <c r="M121" s="137" t="s">
        <v>19</v>
      </c>
      <c r="N121" s="138" t="s">
        <v>43</v>
      </c>
      <c r="P121" s="139">
        <f>O121*H121</f>
        <v>0</v>
      </c>
      <c r="Q121" s="139">
        <v>0</v>
      </c>
      <c r="R121" s="139">
        <f>Q121*H121</f>
        <v>0</v>
      </c>
      <c r="S121" s="139">
        <v>0</v>
      </c>
      <c r="T121" s="140">
        <f>S121*H121</f>
        <v>0</v>
      </c>
      <c r="AR121" s="141" t="s">
        <v>311</v>
      </c>
      <c r="AT121" s="141" t="s">
        <v>212</v>
      </c>
      <c r="AU121" s="141" t="s">
        <v>81</v>
      </c>
      <c r="AY121" s="16" t="s">
        <v>210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6" t="s">
        <v>79</v>
      </c>
      <c r="BK121" s="142">
        <f>ROUND(I121*H121,2)</f>
        <v>0</v>
      </c>
      <c r="BL121" s="16" t="s">
        <v>311</v>
      </c>
      <c r="BM121" s="141" t="s">
        <v>2668</v>
      </c>
    </row>
    <row r="122" spans="2:47" s="1" customFormat="1" ht="19.2">
      <c r="B122" s="31"/>
      <c r="D122" s="143" t="s">
        <v>219</v>
      </c>
      <c r="F122" s="144" t="s">
        <v>1479</v>
      </c>
      <c r="I122" s="145"/>
      <c r="L122" s="31"/>
      <c r="M122" s="146"/>
      <c r="T122" s="52"/>
      <c r="AT122" s="16" t="s">
        <v>219</v>
      </c>
      <c r="AU122" s="16" t="s">
        <v>81</v>
      </c>
    </row>
    <row r="123" spans="2:47" s="1" customFormat="1" ht="10.2">
      <c r="B123" s="31"/>
      <c r="D123" s="147" t="s">
        <v>221</v>
      </c>
      <c r="F123" s="148" t="s">
        <v>1480</v>
      </c>
      <c r="I123" s="145"/>
      <c r="L123" s="31"/>
      <c r="M123" s="146"/>
      <c r="T123" s="52"/>
      <c r="AT123" s="16" t="s">
        <v>221</v>
      </c>
      <c r="AU123" s="16" t="s">
        <v>81</v>
      </c>
    </row>
    <row r="124" spans="2:65" s="1" customFormat="1" ht="24.15" customHeight="1">
      <c r="B124" s="31"/>
      <c r="C124" s="156" t="s">
        <v>301</v>
      </c>
      <c r="D124" s="156" t="s">
        <v>240</v>
      </c>
      <c r="E124" s="157" t="s">
        <v>1481</v>
      </c>
      <c r="F124" s="158" t="s">
        <v>1482</v>
      </c>
      <c r="G124" s="159" t="s">
        <v>297</v>
      </c>
      <c r="H124" s="160">
        <v>4</v>
      </c>
      <c r="I124" s="161"/>
      <c r="J124" s="162">
        <f>ROUND(I124*H124,2)</f>
        <v>0</v>
      </c>
      <c r="K124" s="158" t="s">
        <v>216</v>
      </c>
      <c r="L124" s="163"/>
      <c r="M124" s="164" t="s">
        <v>19</v>
      </c>
      <c r="N124" s="165" t="s">
        <v>43</v>
      </c>
      <c r="P124" s="139">
        <f>O124*H124</f>
        <v>0</v>
      </c>
      <c r="Q124" s="139">
        <v>0.0008</v>
      </c>
      <c r="R124" s="139">
        <f>Q124*H124</f>
        <v>0.0032</v>
      </c>
      <c r="S124" s="139">
        <v>0</v>
      </c>
      <c r="T124" s="140">
        <f>S124*H124</f>
        <v>0</v>
      </c>
      <c r="AR124" s="141" t="s">
        <v>405</v>
      </c>
      <c r="AT124" s="141" t="s">
        <v>240</v>
      </c>
      <c r="AU124" s="141" t="s">
        <v>81</v>
      </c>
      <c r="AY124" s="16" t="s">
        <v>210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6" t="s">
        <v>79</v>
      </c>
      <c r="BK124" s="142">
        <f>ROUND(I124*H124,2)</f>
        <v>0</v>
      </c>
      <c r="BL124" s="16" t="s">
        <v>311</v>
      </c>
      <c r="BM124" s="141" t="s">
        <v>2669</v>
      </c>
    </row>
    <row r="125" spans="2:47" s="1" customFormat="1" ht="19.2">
      <c r="B125" s="31"/>
      <c r="D125" s="143" t="s">
        <v>219</v>
      </c>
      <c r="F125" s="144" t="s">
        <v>1482</v>
      </c>
      <c r="I125" s="145"/>
      <c r="L125" s="31"/>
      <c r="M125" s="146"/>
      <c r="T125" s="52"/>
      <c r="AT125" s="16" t="s">
        <v>219</v>
      </c>
      <c r="AU125" s="16" t="s">
        <v>81</v>
      </c>
    </row>
    <row r="126" spans="2:65" s="1" customFormat="1" ht="24.15" customHeight="1">
      <c r="B126" s="31"/>
      <c r="C126" s="156" t="s">
        <v>305</v>
      </c>
      <c r="D126" s="156" t="s">
        <v>240</v>
      </c>
      <c r="E126" s="157" t="s">
        <v>2670</v>
      </c>
      <c r="F126" s="158" t="s">
        <v>2671</v>
      </c>
      <c r="G126" s="159" t="s">
        <v>297</v>
      </c>
      <c r="H126" s="160">
        <v>1</v>
      </c>
      <c r="I126" s="161"/>
      <c r="J126" s="162">
        <f>ROUND(I126*H126,2)</f>
        <v>0</v>
      </c>
      <c r="K126" s="158" t="s">
        <v>216</v>
      </c>
      <c r="L126" s="163"/>
      <c r="M126" s="164" t="s">
        <v>19</v>
      </c>
      <c r="N126" s="165" t="s">
        <v>43</v>
      </c>
      <c r="P126" s="139">
        <f>O126*H126</f>
        <v>0</v>
      </c>
      <c r="Q126" s="139">
        <v>0.0009</v>
      </c>
      <c r="R126" s="139">
        <f>Q126*H126</f>
        <v>0.0009</v>
      </c>
      <c r="S126" s="139">
        <v>0</v>
      </c>
      <c r="T126" s="140">
        <f>S126*H126</f>
        <v>0</v>
      </c>
      <c r="AR126" s="141" t="s">
        <v>405</v>
      </c>
      <c r="AT126" s="141" t="s">
        <v>240</v>
      </c>
      <c r="AU126" s="141" t="s">
        <v>81</v>
      </c>
      <c r="AY126" s="16" t="s">
        <v>210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6" t="s">
        <v>79</v>
      </c>
      <c r="BK126" s="142">
        <f>ROUND(I126*H126,2)</f>
        <v>0</v>
      </c>
      <c r="BL126" s="16" t="s">
        <v>311</v>
      </c>
      <c r="BM126" s="141" t="s">
        <v>2672</v>
      </c>
    </row>
    <row r="127" spans="2:47" s="1" customFormat="1" ht="19.2">
      <c r="B127" s="31"/>
      <c r="D127" s="143" t="s">
        <v>219</v>
      </c>
      <c r="F127" s="144" t="s">
        <v>2671</v>
      </c>
      <c r="I127" s="145"/>
      <c r="L127" s="31"/>
      <c r="M127" s="146"/>
      <c r="T127" s="52"/>
      <c r="AT127" s="16" t="s">
        <v>219</v>
      </c>
      <c r="AU127" s="16" t="s">
        <v>81</v>
      </c>
    </row>
    <row r="128" spans="2:65" s="1" customFormat="1" ht="24.15" customHeight="1">
      <c r="B128" s="31"/>
      <c r="C128" s="130" t="s">
        <v>311</v>
      </c>
      <c r="D128" s="130" t="s">
        <v>212</v>
      </c>
      <c r="E128" s="131" t="s">
        <v>1492</v>
      </c>
      <c r="F128" s="132" t="s">
        <v>1493</v>
      </c>
      <c r="G128" s="133" t="s">
        <v>297</v>
      </c>
      <c r="H128" s="134">
        <v>7</v>
      </c>
      <c r="I128" s="135"/>
      <c r="J128" s="136">
        <f>ROUND(I128*H128,2)</f>
        <v>0</v>
      </c>
      <c r="K128" s="132" t="s">
        <v>216</v>
      </c>
      <c r="L128" s="31"/>
      <c r="M128" s="137" t="s">
        <v>19</v>
      </c>
      <c r="N128" s="138" t="s">
        <v>43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AR128" s="141" t="s">
        <v>311</v>
      </c>
      <c r="AT128" s="141" t="s">
        <v>212</v>
      </c>
      <c r="AU128" s="141" t="s">
        <v>81</v>
      </c>
      <c r="AY128" s="16" t="s">
        <v>210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6" t="s">
        <v>79</v>
      </c>
      <c r="BK128" s="142">
        <f>ROUND(I128*H128,2)</f>
        <v>0</v>
      </c>
      <c r="BL128" s="16" t="s">
        <v>311</v>
      </c>
      <c r="BM128" s="141" t="s">
        <v>2673</v>
      </c>
    </row>
    <row r="129" spans="2:47" s="1" customFormat="1" ht="19.2">
      <c r="B129" s="31"/>
      <c r="D129" s="143" t="s">
        <v>219</v>
      </c>
      <c r="F129" s="144" t="s">
        <v>1495</v>
      </c>
      <c r="I129" s="145"/>
      <c r="L129" s="31"/>
      <c r="M129" s="146"/>
      <c r="T129" s="52"/>
      <c r="AT129" s="16" t="s">
        <v>219</v>
      </c>
      <c r="AU129" s="16" t="s">
        <v>81</v>
      </c>
    </row>
    <row r="130" spans="2:47" s="1" customFormat="1" ht="10.2">
      <c r="B130" s="31"/>
      <c r="D130" s="147" t="s">
        <v>221</v>
      </c>
      <c r="F130" s="148" t="s">
        <v>1496</v>
      </c>
      <c r="I130" s="145"/>
      <c r="L130" s="31"/>
      <c r="M130" s="146"/>
      <c r="T130" s="52"/>
      <c r="AT130" s="16" t="s">
        <v>221</v>
      </c>
      <c r="AU130" s="16" t="s">
        <v>81</v>
      </c>
    </row>
    <row r="131" spans="2:65" s="1" customFormat="1" ht="21.75" customHeight="1">
      <c r="B131" s="31"/>
      <c r="C131" s="130" t="s">
        <v>317</v>
      </c>
      <c r="D131" s="130" t="s">
        <v>212</v>
      </c>
      <c r="E131" s="131" t="s">
        <v>2674</v>
      </c>
      <c r="F131" s="132" t="s">
        <v>2675</v>
      </c>
      <c r="G131" s="133" t="s">
        <v>578</v>
      </c>
      <c r="H131" s="134">
        <v>1</v>
      </c>
      <c r="I131" s="135"/>
      <c r="J131" s="136">
        <f>ROUND(I131*H131,2)</f>
        <v>0</v>
      </c>
      <c r="K131" s="132" t="s">
        <v>19</v>
      </c>
      <c r="L131" s="31"/>
      <c r="M131" s="137" t="s">
        <v>19</v>
      </c>
      <c r="N131" s="138" t="s">
        <v>43</v>
      </c>
      <c r="P131" s="139">
        <f>O131*H131</f>
        <v>0</v>
      </c>
      <c r="Q131" s="139">
        <v>0</v>
      </c>
      <c r="R131" s="139">
        <f>Q131*H131</f>
        <v>0</v>
      </c>
      <c r="S131" s="139">
        <v>0</v>
      </c>
      <c r="T131" s="140">
        <f>S131*H131</f>
        <v>0</v>
      </c>
      <c r="AR131" s="141" t="s">
        <v>311</v>
      </c>
      <c r="AT131" s="141" t="s">
        <v>212</v>
      </c>
      <c r="AU131" s="141" t="s">
        <v>81</v>
      </c>
      <c r="AY131" s="16" t="s">
        <v>210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6" t="s">
        <v>79</v>
      </c>
      <c r="BK131" s="142">
        <f>ROUND(I131*H131,2)</f>
        <v>0</v>
      </c>
      <c r="BL131" s="16" t="s">
        <v>311</v>
      </c>
      <c r="BM131" s="141" t="s">
        <v>2676</v>
      </c>
    </row>
    <row r="132" spans="2:47" s="1" customFormat="1" ht="10.2">
      <c r="B132" s="31"/>
      <c r="D132" s="143" t="s">
        <v>219</v>
      </c>
      <c r="F132" s="144" t="s">
        <v>2675</v>
      </c>
      <c r="I132" s="145"/>
      <c r="L132" s="31"/>
      <c r="M132" s="177"/>
      <c r="N132" s="178"/>
      <c r="O132" s="178"/>
      <c r="P132" s="178"/>
      <c r="Q132" s="178"/>
      <c r="R132" s="178"/>
      <c r="S132" s="178"/>
      <c r="T132" s="179"/>
      <c r="AT132" s="16" t="s">
        <v>219</v>
      </c>
      <c r="AU132" s="16" t="s">
        <v>81</v>
      </c>
    </row>
    <row r="133" spans="2:12" s="1" customFormat="1" ht="6.9" customHeight="1"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31"/>
    </row>
  </sheetData>
  <sheetProtection algorithmName="SHA-512" hashValue="9Xj6VzrxSNX9zJVkLfccYqWqa85ZqP8WsXKDYc7oBQspBeduTm4JVSPTMXwDXnWJu4I78PLObkArGrE+TEsSOw==" saltValue="iu7B8xK7fqYXlCCmNngPdY3uzT8y90tXOYEPeFxk0C6bSm80rsblhhgWN/FwuDSiG+nThKb7Nuh4ep1a8XiIgA==" spinCount="100000" sheet="1" objects="1" scenarios="1" formatColumns="0" formatRows="0" autoFilter="0"/>
  <autoFilter ref="C86:K132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2" r:id="rId1" display="https://podminky.urs.cz/item/CS_URS_2023_02/751122012"/>
    <hyperlink ref="F97" r:id="rId2" display="https://podminky.urs.cz/item/CS_URS_2023_02/751122052"/>
    <hyperlink ref="F102" r:id="rId3" display="https://podminky.urs.cz/item/CS_URS_2023_02/751311112"/>
    <hyperlink ref="F109" r:id="rId4" display="https://podminky.urs.cz/item/CS_URS_2023_02/751510041"/>
    <hyperlink ref="F112" r:id="rId5" display="https://podminky.urs.cz/item/CS_URS_2023_02/751510042"/>
    <hyperlink ref="F116" r:id="rId6" display="https://podminky.urs.cz/item/CS_URS_2023_02/751514178"/>
    <hyperlink ref="F123" r:id="rId7" display="https://podminky.urs.cz/item/CS_URS_2023_02/751514377"/>
    <hyperlink ref="F130" r:id="rId8" display="https://podminky.urs.cz/item/CS_URS_2023_02/75169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Adéla Palovská</cp:lastModifiedBy>
  <dcterms:created xsi:type="dcterms:W3CDTF">2024-01-09T11:24:10Z</dcterms:created>
  <dcterms:modified xsi:type="dcterms:W3CDTF">2024-01-11T12:56:37Z</dcterms:modified>
  <cp:category/>
  <cp:version/>
  <cp:contentType/>
  <cp:contentStatus/>
</cp:coreProperties>
</file>