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firstSheet="1" activeTab="1"/>
  </bookViews>
  <sheets>
    <sheet name="Rekapitulace stavby" sheetId="1" state="hidden" r:id="rId1"/>
    <sheet name="SO 01 - Skatepark" sheetId="2" r:id="rId2"/>
  </sheets>
  <definedNames>
    <definedName name="_xlnm.Print_Titles" localSheetId="0">'Rekapitulace stavby'!$85:$85</definedName>
    <definedName name="_xlnm.Print_Titles" localSheetId="1">'SO 01 - Skatepark'!$122:$122</definedName>
    <definedName name="_xlnm.Print_Area" localSheetId="0">'Rekapitulace stavby'!$C$4:$AP$70,'Rekapitulace stavby'!$C$76:$AP$96</definedName>
    <definedName name="_xlnm.Print_Area" localSheetId="1">'SO 01 - Skatepark'!$C$4:$Q$70,'SO 01 - Skatepark'!$C$76:$Q$106,'SO 01 - Skatepark'!$C$112:$Q$160</definedName>
  </definedNames>
  <calcPr fullCalcOnLoad="1"/>
</workbook>
</file>

<file path=xl/sharedStrings.xml><?xml version="1.0" encoding="utf-8"?>
<sst xmlns="http://schemas.openxmlformats.org/spreadsheetml/2006/main" count="703" uniqueCount="265">
  <si>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</si>
  <si>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</si>
  <si>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</si>
  <si>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</si>
  <si>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</si>
  <si>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</si>
  <si>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</si>
  <si>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</si>
  <si>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</si>
  <si>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</si>
  <si>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</si>
  <si>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</si>
  <si>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</si>
  <si>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</si>
  <si>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493715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</si>
  <si>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</si>
  <si>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</si>
  <si>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Nový Bor - Oprava skateparku</t>
  </si>
  <si>
    <t>0,1</t>
  </si>
  <si>
    <t>JKSO:</t>
  </si>
  <si>
    <t>CC-CZ:</t>
  </si>
  <si>
    <t>1</t>
  </si>
  <si>
    <t>Místo:</t>
  </si>
  <si>
    <t xml:space="preserve">Nový Bor </t>
  </si>
  <si>
    <t>Datum:</t>
  </si>
  <si>
    <t>17.04.2015</t>
  </si>
  <si>
    <t>10</t>
  </si>
  <si>
    <t>100</t>
  </si>
  <si>
    <t>Objednavatel:</t>
  </si>
  <si>
    <t>IČ:</t>
  </si>
  <si>
    <t xml:space="preserve">Město Nový Bor, Nám. Míru 1, 473 01 </t>
  </si>
  <si>
    <t>DIČ:</t>
  </si>
  <si>
    <t>Zhotovitel:</t>
  </si>
  <si>
    <t>Vyplň údaj</t>
  </si>
  <si>
    <t>Projektant:</t>
  </si>
  <si>
    <t>BKN spol. s r.o. Vysoké Mýto</t>
  </si>
  <si>
    <t>True</t>
  </si>
  <si>
    <t>Zpracovatel:</t>
  </si>
  <si>
    <t xml:space="preserve">L.Novotný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</si>
  <si>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</si>
  <si>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</si>
  <si>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</si>
  <si>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</si>
  <si>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</si>
  <si>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</si>
  <si>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</si>
  <si>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</si>
  <si>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</si>
  <si>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</si>
  <si>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</si>
  <si>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</si>
  <si>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</si>
  <si>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</si>
  <si>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</si>
  <si>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</si>
  <si>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</si>
  <si>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</si>
  <si>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</si>
  <si>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</si>
  <si>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</si>
  <si>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</si>
  <si>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</si>
  <si>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</si>
  <si>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</si>
  <si>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</si>
  <si>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</si>
  <si>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</si>
  <si>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</si>
  <si>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</si>
  <si>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</si>
  <si>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</si>
  <si>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</si>
  <si>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</si>
  <si>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</si>
  <si>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</si>
  <si>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</si>
  <si>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</si>
  <si>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</si>
  <si>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</si>
  <si>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</si>
  <si>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</si>
  <si>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</si>
  <si>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{982D51D1-598E-4D2B-BE94-90BBF6DBBAC0}</t>
  </si>
  <si>
    <t>{00000000-0000-0000-0000-000000000000}</t>
  </si>
  <si>
    <t>SO 01</t>
  </si>
  <si>
    <t>Skatepark</t>
  </si>
  <si>
    <t>{DA99D772-4CC3-4F12-B654-332CE7673B7F}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</si>
  <si>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</si>
  <si>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</si>
  <si>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</si>
  <si>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</si>
  <si>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</si>
  <si>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</si>
  <si>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</si>
  <si>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</si>
  <si>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</si>
  <si>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</si>
  <si>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</si>
  <si>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</si>
  <si>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</si>
  <si>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SO 01 - Skatepark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</si>
  <si>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</si>
  <si>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</si>
  <si>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</si>
  <si>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</si>
  <si>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</si>
  <si>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</si>
  <si>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</si>
  <si>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</si>
  <si>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</si>
  <si>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</si>
  <si>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</si>
  <si>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</si>
  <si>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</si>
  <si>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>N00 - Specifikace překážek skateparku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</si>
  <si>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</si>
  <si>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</si>
  <si>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</si>
  <si>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</si>
  <si>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</si>
  <si>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</si>
  <si>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</si>
  <si>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</si>
  <si>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</si>
  <si>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</si>
  <si>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</si>
  <si>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</si>
  <si>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</si>
  <si>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</si>
  <si>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</si>
  <si>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</si>
  <si>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</si>
  <si>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</si>
  <si>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</si>
  <si>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</si>
  <si>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</si>
  <si>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</si>
  <si>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</si>
  <si>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</si>
  <si>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</si>
  <si>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</si>
  <si>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113107142</t>
  </si>
  <si>
    <t>Odstranění podkladu pl do 50 m2 živičných tl 100 mm</t>
  </si>
  <si>
    <t>m2</t>
  </si>
  <si>
    <t>4</t>
  </si>
  <si>
    <t>786002292</t>
  </si>
  <si>
    <t>133201101</t>
  </si>
  <si>
    <t>Hloubení šachet v hornině tř. 3 objemu do 100 m3</t>
  </si>
  <si>
    <t>m3</t>
  </si>
  <si>
    <t>-558229549</t>
  </si>
  <si>
    <t>3</t>
  </si>
  <si>
    <t>133201109</t>
  </si>
  <si>
    <t>Příplatek za lepivost u hloubení šachet v hornině tř. 3</t>
  </si>
  <si>
    <t>787039490</t>
  </si>
  <si>
    <t>162601102</t>
  </si>
  <si>
    <t>Vodorovné přemístění do 5000 m výkopku/sypaniny z horniny tř. 1 až 4</t>
  </si>
  <si>
    <t>-1210879296</t>
  </si>
  <si>
    <t>5</t>
  </si>
  <si>
    <t>171201201</t>
  </si>
  <si>
    <t>Uložení sypaniny na skládky</t>
  </si>
  <si>
    <t>852546246</t>
  </si>
  <si>
    <t>6</t>
  </si>
  <si>
    <t>171201211</t>
  </si>
  <si>
    <t>Poplatek za uložení odpadu ze sypaniny na skládce (skládkovné)</t>
  </si>
  <si>
    <t>t</t>
  </si>
  <si>
    <t>-1595942878</t>
  </si>
  <si>
    <t>7</t>
  </si>
  <si>
    <t>275313811</t>
  </si>
  <si>
    <t>Základové patky z betonu tř. C 25/30</t>
  </si>
  <si>
    <t>1774746411</t>
  </si>
  <si>
    <t>8</t>
  </si>
  <si>
    <t>338171123</t>
  </si>
  <si>
    <t>Osazování sloupků a vzpěr plotových ocelových v 2,60 m se zabetonováním</t>
  </si>
  <si>
    <t>kus</t>
  </si>
  <si>
    <t>1717712070</t>
  </si>
  <si>
    <t>9</t>
  </si>
  <si>
    <t>M</t>
  </si>
  <si>
    <t>553422635</t>
  </si>
  <si>
    <t>sloupek plotový pozinkovaný a poplastovaný 2750/48x1,5 mm</t>
  </si>
  <si>
    <t>1654417463</t>
  </si>
  <si>
    <t>553422740</t>
  </si>
  <si>
    <t>vzpěra plotová 38x1,5 mm včetně krytky s uchem, 2500 mm</t>
  </si>
  <si>
    <t>588467840</t>
  </si>
  <si>
    <t>11</t>
  </si>
  <si>
    <t>553423295</t>
  </si>
  <si>
    <t xml:space="preserve">sloupek pro branku 60x2,0 mm, v. 2750 mm </t>
  </si>
  <si>
    <t>-774401769</t>
  </si>
  <si>
    <t>12</t>
  </si>
  <si>
    <t>348101210</t>
  </si>
  <si>
    <t>Osazení vrat a vrátek k oplocení na ocelové sloupky do 2 m2</t>
  </si>
  <si>
    <t>-1937876649</t>
  </si>
  <si>
    <t>13</t>
  </si>
  <si>
    <t>553423215</t>
  </si>
  <si>
    <t>branka vchodová kovová 850x2000 mm, včetně FAB zámku + 3x klíč</t>
  </si>
  <si>
    <t>-887155531</t>
  </si>
  <si>
    <t>14</t>
  </si>
  <si>
    <t>348401230</t>
  </si>
  <si>
    <t>Osazení oplocení ze strojového pletiva bez napínacích drátů výšky do 2,0 m do 15° sklonu svahu</t>
  </si>
  <si>
    <t>m</t>
  </si>
  <si>
    <t>1177871982</t>
  </si>
  <si>
    <t>313275040</t>
  </si>
  <si>
    <t>pletivo FLUIDEX čtvercová oka 50 mm x 2,2 mm x 200 cm</t>
  </si>
  <si>
    <t>972822122</t>
  </si>
  <si>
    <t>16</t>
  </si>
  <si>
    <t>348401350</t>
  </si>
  <si>
    <t>Osazení napínacího drátu na oplocení do 15° sklonu svahu</t>
  </si>
  <si>
    <t>-391867290</t>
  </si>
  <si>
    <t>17</t>
  </si>
  <si>
    <t>156191000</t>
  </si>
  <si>
    <t>drát poplastovaný kruhový napínací 2,5/3,5 mm bal. 78 m</t>
  </si>
  <si>
    <t>-1896629354</t>
  </si>
  <si>
    <t>18</t>
  </si>
  <si>
    <t>919735112</t>
  </si>
  <si>
    <t>Řezání stávajícího živičného krytu hl do 100 mm</t>
  </si>
  <si>
    <t>576598219</t>
  </si>
  <si>
    <t>19</t>
  </si>
  <si>
    <t>997221571</t>
  </si>
  <si>
    <t>Vodorovná doprava vybouraných hmot do 1 km</t>
  </si>
  <si>
    <t>-960663686</t>
  </si>
  <si>
    <t>20</t>
  </si>
  <si>
    <t>997221579</t>
  </si>
  <si>
    <t>Příplatek ZKD 1 km u vodorovné dopravy vybouraných hmot</t>
  </si>
  <si>
    <t>1666566981</t>
  </si>
  <si>
    <t>997221612</t>
  </si>
  <si>
    <t>Nakládání vybouraných hmot na dopravní prostředky pro vodorovnou dopravu</t>
  </si>
  <si>
    <t>926032346</t>
  </si>
  <si>
    <t>22</t>
  </si>
  <si>
    <t>997221845</t>
  </si>
  <si>
    <t>Poplatek za uložení odpadu z asfaltových povrchů na skládce (skládkovné)</t>
  </si>
  <si>
    <t>-1180625912</t>
  </si>
  <si>
    <t>23</t>
  </si>
  <si>
    <t>998232111</t>
  </si>
  <si>
    <t>Přesun hmot pro oplocení zděné z cihel nebo tvárnic v do 10 m</t>
  </si>
  <si>
    <t>1613071288</t>
  </si>
  <si>
    <t>24</t>
  </si>
  <si>
    <t>1.</t>
  </si>
  <si>
    <t>Kombinovaná překážka, rozjezdový rádius, rádius a bank</t>
  </si>
  <si>
    <t xml:space="preserve">komplet </t>
  </si>
  <si>
    <t>512</t>
  </si>
  <si>
    <t>-2860155</t>
  </si>
  <si>
    <t>25</t>
  </si>
  <si>
    <t>2.</t>
  </si>
  <si>
    <t>Funbox</t>
  </si>
  <si>
    <t>50339814</t>
  </si>
  <si>
    <t>26</t>
  </si>
  <si>
    <t>3.</t>
  </si>
  <si>
    <t>Spina</t>
  </si>
  <si>
    <t>-1768418921</t>
  </si>
  <si>
    <t>27</t>
  </si>
  <si>
    <t>4.</t>
  </si>
  <si>
    <t>1/2 pyramida s railem a lomenou bednou</t>
  </si>
  <si>
    <t>-1979774485</t>
  </si>
  <si>
    <t>28</t>
  </si>
  <si>
    <t>5.</t>
  </si>
  <si>
    <t>Kombinovaná překážka, dvouúrovňový rádius, wallride a bank</t>
  </si>
  <si>
    <t>1156027392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</si>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</sst>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167" fontId="23" fillId="0" borderId="25" xfId="0" applyNumberFormat="1" applyFont="1" applyBorder="1" applyAlignment="1">
      <alignment horizontal="right" vertical="center"/>
    </xf>
    <xf numFmtId="164" fontId="23" fillId="0" borderId="26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29" fillId="0" borderId="33" xfId="0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 wrapText="1"/>
    </xf>
    <xf numFmtId="168" fontId="29" fillId="0" borderId="3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68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9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4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36" xfId="0" applyFill="1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4" fontId="24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64" fontId="25" fillId="0" borderId="0" xfId="0" applyNumberFormat="1" applyFont="1" applyAlignment="1">
      <alignment horizontal="right"/>
    </xf>
    <xf numFmtId="0" fontId="69" fillId="33" borderId="0" xfId="36" applyFont="1" applyFill="1" applyAlignment="1" applyProtection="1">
      <alignment horizontal="center" vertical="center"/>
      <protection/>
    </xf>
    <xf numFmtId="164" fontId="18" fillId="0" borderId="0" xfId="0" applyNumberFormat="1" applyFont="1" applyAlignment="1">
      <alignment horizontal="right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0" fontId="29" fillId="0" borderId="33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/>
    </xf>
    <xf numFmtId="164" fontId="29" fillId="34" borderId="33" xfId="0" applyNumberFormat="1" applyFont="1" applyFill="1" applyBorder="1" applyAlignment="1">
      <alignment horizontal="right" vertical="center"/>
    </xf>
    <xf numFmtId="164" fontId="29" fillId="0" borderId="33" xfId="0" applyNumberFormat="1" applyFont="1" applyBorder="1" applyAlignment="1">
      <alignment horizontal="right" vertical="center"/>
    </xf>
    <xf numFmtId="166" fontId="7" fillId="0" borderId="0" xfId="0" applyNumberFormat="1" applyFont="1" applyAlignment="1">
      <alignment horizontal="left" vertical="top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7" fillId="35" borderId="0" xfId="0" applyFont="1" applyFill="1" applyAlignment="1">
      <alignment horizontal="center" vertical="center"/>
    </xf>
    <xf numFmtId="164" fontId="1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right" vertical="center"/>
    </xf>
    <xf numFmtId="0" fontId="7" fillId="34" borderId="0" xfId="0" applyFont="1" applyFill="1" applyAlignment="1">
      <alignment horizontal="left" vertical="center"/>
    </xf>
    <xf numFmtId="166" fontId="7" fillId="34" borderId="0" xfId="0" applyNumberFormat="1" applyFont="1" applyFill="1" applyAlignment="1">
      <alignment horizontal="lef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E75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461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5E757.tmp" descr="C:\KROSplusData\System\Temp\rad5E75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F4617.tmp" descr="C:\KROSplusData\System\Temp\radF461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38" t="s">
        <v>0</v>
      </c>
      <c r="B1" s="139"/>
      <c r="C1" s="139"/>
      <c r="D1" s="140" t="s">
        <v>1</v>
      </c>
      <c r="E1" s="139"/>
      <c r="F1" s="139"/>
      <c r="G1" s="139"/>
      <c r="H1" s="139"/>
      <c r="I1" s="139"/>
      <c r="J1" s="139"/>
      <c r="K1" s="141" t="s">
        <v>258</v>
      </c>
      <c r="L1" s="141"/>
      <c r="M1" s="141"/>
      <c r="N1" s="141"/>
      <c r="O1" s="141"/>
      <c r="P1" s="141"/>
      <c r="Q1" s="141"/>
      <c r="R1" s="141"/>
      <c r="S1" s="141"/>
      <c r="T1" s="139"/>
      <c r="U1" s="139"/>
      <c r="V1" s="139"/>
      <c r="W1" s="141" t="s">
        <v>259</v>
      </c>
      <c r="X1" s="141"/>
      <c r="Y1" s="141"/>
      <c r="Z1" s="141"/>
      <c r="AA1" s="141"/>
      <c r="AB1" s="141"/>
      <c r="AC1" s="141"/>
      <c r="AD1" s="141"/>
      <c r="AE1" s="141"/>
      <c r="AF1" s="141"/>
      <c r="AG1" s="139"/>
      <c r="AH1" s="139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72" t="s">
        <v>4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R2" s="145" t="s">
        <v>5</v>
      </c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71" t="s">
        <v>9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1"/>
      <c r="AS4" s="12" t="s">
        <v>10</v>
      </c>
      <c r="BE4" s="13" t="s">
        <v>11</v>
      </c>
      <c r="BS4" s="6" t="s">
        <v>12</v>
      </c>
    </row>
    <row r="5" spans="2:71" s="2" customFormat="1" ht="15" customHeight="1">
      <c r="B5" s="10"/>
      <c r="D5" s="14" t="s">
        <v>13</v>
      </c>
      <c r="K5" s="158" t="s">
        <v>14</v>
      </c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Q5" s="11"/>
      <c r="BE5" s="173" t="s">
        <v>15</v>
      </c>
      <c r="BS5" s="6" t="s">
        <v>6</v>
      </c>
    </row>
    <row r="6" spans="2:71" s="2" customFormat="1" ht="37.5" customHeight="1">
      <c r="B6" s="10"/>
      <c r="D6" s="16" t="s">
        <v>16</v>
      </c>
      <c r="K6" s="174" t="s">
        <v>17</v>
      </c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Q6" s="11"/>
      <c r="BE6" s="146"/>
      <c r="BS6" s="6" t="s">
        <v>18</v>
      </c>
    </row>
    <row r="7" spans="2:71" s="2" customFormat="1" ht="15" customHeight="1">
      <c r="B7" s="10"/>
      <c r="D7" s="17" t="s">
        <v>19</v>
      </c>
      <c r="K7" s="15"/>
      <c r="AK7" s="17" t="s">
        <v>20</v>
      </c>
      <c r="AN7" s="15"/>
      <c r="AQ7" s="11"/>
      <c r="BE7" s="146"/>
      <c r="BS7" s="6" t="s">
        <v>21</v>
      </c>
    </row>
    <row r="8" spans="2:71" s="2" customFormat="1" ht="15" customHeight="1">
      <c r="B8" s="10"/>
      <c r="D8" s="17" t="s">
        <v>22</v>
      </c>
      <c r="K8" s="15" t="s">
        <v>23</v>
      </c>
      <c r="AK8" s="17" t="s">
        <v>24</v>
      </c>
      <c r="AN8" s="18" t="s">
        <v>25</v>
      </c>
      <c r="AQ8" s="11"/>
      <c r="BE8" s="146"/>
      <c r="BS8" s="6" t="s">
        <v>26</v>
      </c>
    </row>
    <row r="9" spans="2:71" s="2" customFormat="1" ht="15" customHeight="1">
      <c r="B9" s="10"/>
      <c r="AQ9" s="11"/>
      <c r="BE9" s="146"/>
      <c r="BS9" s="6" t="s">
        <v>27</v>
      </c>
    </row>
    <row r="10" spans="2:71" s="2" customFormat="1" ht="15" customHeight="1">
      <c r="B10" s="10"/>
      <c r="D10" s="17" t="s">
        <v>28</v>
      </c>
      <c r="AK10" s="17" t="s">
        <v>29</v>
      </c>
      <c r="AN10" s="15"/>
      <c r="AQ10" s="11"/>
      <c r="BE10" s="146"/>
      <c r="BS10" s="6" t="s">
        <v>18</v>
      </c>
    </row>
    <row r="11" spans="2:71" s="2" customFormat="1" ht="19.5" customHeight="1">
      <c r="B11" s="10"/>
      <c r="E11" s="15" t="s">
        <v>30</v>
      </c>
      <c r="AK11" s="17" t="s">
        <v>31</v>
      </c>
      <c r="AN11" s="15"/>
      <c r="AQ11" s="11"/>
      <c r="BE11" s="146"/>
      <c r="BS11" s="6" t="s">
        <v>18</v>
      </c>
    </row>
    <row r="12" spans="2:71" s="2" customFormat="1" ht="7.5" customHeight="1">
      <c r="B12" s="10"/>
      <c r="AQ12" s="11"/>
      <c r="BE12" s="146"/>
      <c r="BS12" s="6" t="s">
        <v>18</v>
      </c>
    </row>
    <row r="13" spans="2:71" s="2" customFormat="1" ht="15" customHeight="1">
      <c r="B13" s="10"/>
      <c r="D13" s="17" t="s">
        <v>32</v>
      </c>
      <c r="AK13" s="17" t="s">
        <v>29</v>
      </c>
      <c r="AN13" s="19" t="s">
        <v>33</v>
      </c>
      <c r="AQ13" s="11"/>
      <c r="BE13" s="146"/>
      <c r="BS13" s="6" t="s">
        <v>18</v>
      </c>
    </row>
    <row r="14" spans="2:71" s="2" customFormat="1" ht="15.75" customHeight="1">
      <c r="B14" s="10"/>
      <c r="E14" s="175" t="s">
        <v>33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7" t="s">
        <v>31</v>
      </c>
      <c r="AN14" s="19" t="s">
        <v>33</v>
      </c>
      <c r="AQ14" s="11"/>
      <c r="BE14" s="146"/>
      <c r="BS14" s="6" t="s">
        <v>18</v>
      </c>
    </row>
    <row r="15" spans="2:71" s="2" customFormat="1" ht="7.5" customHeight="1">
      <c r="B15" s="10"/>
      <c r="AQ15" s="11"/>
      <c r="BE15" s="146"/>
      <c r="BS15" s="6" t="s">
        <v>3</v>
      </c>
    </row>
    <row r="16" spans="2:71" s="2" customFormat="1" ht="15" customHeight="1">
      <c r="B16" s="10"/>
      <c r="D16" s="17" t="s">
        <v>34</v>
      </c>
      <c r="AK16" s="17" t="s">
        <v>29</v>
      </c>
      <c r="AN16" s="15"/>
      <c r="AQ16" s="11"/>
      <c r="BE16" s="146"/>
      <c r="BS16" s="6" t="s">
        <v>3</v>
      </c>
    </row>
    <row r="17" spans="2:71" s="2" customFormat="1" ht="19.5" customHeight="1">
      <c r="B17" s="10"/>
      <c r="E17" s="15" t="s">
        <v>35</v>
      </c>
      <c r="AK17" s="17" t="s">
        <v>31</v>
      </c>
      <c r="AN17" s="15"/>
      <c r="AQ17" s="11"/>
      <c r="BE17" s="146"/>
      <c r="BS17" s="6" t="s">
        <v>36</v>
      </c>
    </row>
    <row r="18" spans="2:71" s="2" customFormat="1" ht="7.5" customHeight="1">
      <c r="B18" s="10"/>
      <c r="AQ18" s="11"/>
      <c r="BE18" s="146"/>
      <c r="BS18" s="6" t="s">
        <v>6</v>
      </c>
    </row>
    <row r="19" spans="2:71" s="2" customFormat="1" ht="15" customHeight="1">
      <c r="B19" s="10"/>
      <c r="D19" s="17" t="s">
        <v>37</v>
      </c>
      <c r="AK19" s="17" t="s">
        <v>29</v>
      </c>
      <c r="AN19" s="15"/>
      <c r="AQ19" s="11"/>
      <c r="BE19" s="146"/>
      <c r="BS19" s="6" t="s">
        <v>6</v>
      </c>
    </row>
    <row r="20" spans="2:57" s="2" customFormat="1" ht="15.75" customHeight="1">
      <c r="B20" s="10"/>
      <c r="E20" s="15" t="s">
        <v>38</v>
      </c>
      <c r="AK20" s="17" t="s">
        <v>31</v>
      </c>
      <c r="AN20" s="15"/>
      <c r="AQ20" s="11"/>
      <c r="BE20" s="146"/>
    </row>
    <row r="21" spans="2:57" s="2" customFormat="1" ht="7.5" customHeight="1">
      <c r="B21" s="10"/>
      <c r="AQ21" s="11"/>
      <c r="BE21" s="146"/>
    </row>
    <row r="22" spans="2:57" s="2" customFormat="1" ht="15.75" customHeight="1">
      <c r="B22" s="10"/>
      <c r="D22" s="17" t="s">
        <v>39</v>
      </c>
      <c r="AQ22" s="11"/>
      <c r="BE22" s="146"/>
    </row>
    <row r="23" spans="2:57" s="2" customFormat="1" ht="15.75" customHeight="1">
      <c r="B23" s="10"/>
      <c r="E23" s="17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Q23" s="11"/>
      <c r="BE23" s="146"/>
    </row>
    <row r="24" spans="2:57" s="2" customFormat="1" ht="7.5" customHeight="1">
      <c r="B24" s="10"/>
      <c r="AQ24" s="11"/>
      <c r="BE24" s="146"/>
    </row>
    <row r="25" spans="2:57" s="2" customFormat="1" ht="7.5" customHeight="1">
      <c r="B25" s="1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Q25" s="11"/>
      <c r="BE25" s="146"/>
    </row>
    <row r="26" spans="2:57" s="2" customFormat="1" ht="15" customHeight="1">
      <c r="B26" s="10"/>
      <c r="D26" s="21" t="s">
        <v>40</v>
      </c>
      <c r="AK26" s="177">
        <f>ROUND($AG$87,2)</f>
        <v>0</v>
      </c>
      <c r="AL26" s="146"/>
      <c r="AM26" s="146"/>
      <c r="AN26" s="146"/>
      <c r="AO26" s="146"/>
      <c r="AQ26" s="11"/>
      <c r="BE26" s="146"/>
    </row>
    <row r="27" spans="2:57" s="2" customFormat="1" ht="15" customHeight="1">
      <c r="B27" s="10"/>
      <c r="D27" s="21" t="s">
        <v>41</v>
      </c>
      <c r="AK27" s="177">
        <f>ROUND($AG$90,2)</f>
        <v>0</v>
      </c>
      <c r="AL27" s="146"/>
      <c r="AM27" s="146"/>
      <c r="AN27" s="146"/>
      <c r="AO27" s="146"/>
      <c r="AQ27" s="11"/>
      <c r="BE27" s="146"/>
    </row>
    <row r="28" spans="2:57" s="6" customFormat="1" ht="7.5" customHeight="1">
      <c r="B28" s="22"/>
      <c r="AQ28" s="23"/>
      <c r="BE28" s="148"/>
    </row>
    <row r="29" spans="2:57" s="6" customFormat="1" ht="27" customHeight="1">
      <c r="B29" s="22"/>
      <c r="D29" s="24" t="s">
        <v>42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78">
        <f>ROUND($AK$26+$AK$27,2)</f>
        <v>0</v>
      </c>
      <c r="AL29" s="179"/>
      <c r="AM29" s="179"/>
      <c r="AN29" s="179"/>
      <c r="AO29" s="179"/>
      <c r="AQ29" s="23"/>
      <c r="BE29" s="148"/>
    </row>
    <row r="30" spans="2:57" s="6" customFormat="1" ht="7.5" customHeight="1">
      <c r="B30" s="22"/>
      <c r="AQ30" s="23"/>
      <c r="BE30" s="148"/>
    </row>
    <row r="31" spans="2:57" s="6" customFormat="1" ht="15" customHeight="1">
      <c r="B31" s="26"/>
      <c r="D31" s="27" t="s">
        <v>43</v>
      </c>
      <c r="F31" s="27" t="s">
        <v>44</v>
      </c>
      <c r="L31" s="166">
        <v>0.21</v>
      </c>
      <c r="M31" s="167"/>
      <c r="N31" s="167"/>
      <c r="O31" s="167"/>
      <c r="T31" s="29" t="s">
        <v>45</v>
      </c>
      <c r="W31" s="168">
        <f>ROUND($AZ$87+SUM($CD$91:$CD$95),2)</f>
        <v>0</v>
      </c>
      <c r="X31" s="167"/>
      <c r="Y31" s="167"/>
      <c r="Z31" s="167"/>
      <c r="AA31" s="167"/>
      <c r="AB31" s="167"/>
      <c r="AC31" s="167"/>
      <c r="AD31" s="167"/>
      <c r="AE31" s="167"/>
      <c r="AK31" s="168">
        <f>ROUND($AV$87+SUM($BY$91:$BY$95),2)</f>
        <v>0</v>
      </c>
      <c r="AL31" s="167"/>
      <c r="AM31" s="167"/>
      <c r="AN31" s="167"/>
      <c r="AO31" s="167"/>
      <c r="AQ31" s="30"/>
      <c r="BE31" s="167"/>
    </row>
    <row r="32" spans="2:57" s="6" customFormat="1" ht="15" customHeight="1">
      <c r="B32" s="26"/>
      <c r="F32" s="27" t="s">
        <v>46</v>
      </c>
      <c r="L32" s="166">
        <v>0.15</v>
      </c>
      <c r="M32" s="167"/>
      <c r="N32" s="167"/>
      <c r="O32" s="167"/>
      <c r="T32" s="29" t="s">
        <v>45</v>
      </c>
      <c r="W32" s="168">
        <f>ROUND($BA$87+SUM($CE$91:$CE$95),2)</f>
        <v>0</v>
      </c>
      <c r="X32" s="167"/>
      <c r="Y32" s="167"/>
      <c r="Z32" s="167"/>
      <c r="AA32" s="167"/>
      <c r="AB32" s="167"/>
      <c r="AC32" s="167"/>
      <c r="AD32" s="167"/>
      <c r="AE32" s="167"/>
      <c r="AK32" s="168">
        <f>ROUND($AW$87+SUM($BZ$91:$BZ$95),2)</f>
        <v>0</v>
      </c>
      <c r="AL32" s="167"/>
      <c r="AM32" s="167"/>
      <c r="AN32" s="167"/>
      <c r="AO32" s="167"/>
      <c r="AQ32" s="30"/>
      <c r="BE32" s="167"/>
    </row>
    <row r="33" spans="2:57" s="6" customFormat="1" ht="15" customHeight="1" hidden="1">
      <c r="B33" s="26"/>
      <c r="F33" s="27" t="s">
        <v>47</v>
      </c>
      <c r="L33" s="166">
        <v>0.21</v>
      </c>
      <c r="M33" s="167"/>
      <c r="N33" s="167"/>
      <c r="O33" s="167"/>
      <c r="T33" s="29" t="s">
        <v>45</v>
      </c>
      <c r="W33" s="168">
        <f>ROUND($BB$87+SUM($CF$91:$CF$95),2)</f>
        <v>0</v>
      </c>
      <c r="X33" s="167"/>
      <c r="Y33" s="167"/>
      <c r="Z33" s="167"/>
      <c r="AA33" s="167"/>
      <c r="AB33" s="167"/>
      <c r="AC33" s="167"/>
      <c r="AD33" s="167"/>
      <c r="AE33" s="167"/>
      <c r="AK33" s="168">
        <v>0</v>
      </c>
      <c r="AL33" s="167"/>
      <c r="AM33" s="167"/>
      <c r="AN33" s="167"/>
      <c r="AO33" s="167"/>
      <c r="AQ33" s="30"/>
      <c r="BE33" s="167"/>
    </row>
    <row r="34" spans="2:57" s="6" customFormat="1" ht="15" customHeight="1" hidden="1">
      <c r="B34" s="26"/>
      <c r="F34" s="27" t="s">
        <v>48</v>
      </c>
      <c r="L34" s="166">
        <v>0.15</v>
      </c>
      <c r="M34" s="167"/>
      <c r="N34" s="167"/>
      <c r="O34" s="167"/>
      <c r="T34" s="29" t="s">
        <v>45</v>
      </c>
      <c r="W34" s="168">
        <f>ROUND($BC$87+SUM($CG$91:$CG$95),2)</f>
        <v>0</v>
      </c>
      <c r="X34" s="167"/>
      <c r="Y34" s="167"/>
      <c r="Z34" s="167"/>
      <c r="AA34" s="167"/>
      <c r="AB34" s="167"/>
      <c r="AC34" s="167"/>
      <c r="AD34" s="167"/>
      <c r="AE34" s="167"/>
      <c r="AK34" s="168">
        <v>0</v>
      </c>
      <c r="AL34" s="167"/>
      <c r="AM34" s="167"/>
      <c r="AN34" s="167"/>
      <c r="AO34" s="167"/>
      <c r="AQ34" s="30"/>
      <c r="BE34" s="167"/>
    </row>
    <row r="35" spans="2:43" s="6" customFormat="1" ht="15" customHeight="1" hidden="1">
      <c r="B35" s="26"/>
      <c r="F35" s="27" t="s">
        <v>49</v>
      </c>
      <c r="L35" s="166">
        <v>0</v>
      </c>
      <c r="M35" s="167"/>
      <c r="N35" s="167"/>
      <c r="O35" s="167"/>
      <c r="T35" s="29" t="s">
        <v>45</v>
      </c>
      <c r="W35" s="168">
        <f>ROUND($BD$87+SUM($CH$91:$CH$95),2)</f>
        <v>0</v>
      </c>
      <c r="X35" s="167"/>
      <c r="Y35" s="167"/>
      <c r="Z35" s="167"/>
      <c r="AA35" s="167"/>
      <c r="AB35" s="167"/>
      <c r="AC35" s="167"/>
      <c r="AD35" s="167"/>
      <c r="AE35" s="167"/>
      <c r="AK35" s="168">
        <v>0</v>
      </c>
      <c r="AL35" s="167"/>
      <c r="AM35" s="167"/>
      <c r="AN35" s="167"/>
      <c r="AO35" s="167"/>
      <c r="AQ35" s="30"/>
    </row>
    <row r="36" spans="2:43" s="6" customFormat="1" ht="7.5" customHeight="1">
      <c r="B36" s="22"/>
      <c r="AQ36" s="23"/>
    </row>
    <row r="37" spans="2:43" s="6" customFormat="1" ht="27" customHeight="1">
      <c r="B37" s="22"/>
      <c r="C37" s="31"/>
      <c r="D37" s="32" t="s">
        <v>50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 t="s">
        <v>51</v>
      </c>
      <c r="U37" s="33"/>
      <c r="V37" s="33"/>
      <c r="W37" s="33"/>
      <c r="X37" s="169" t="s">
        <v>52</v>
      </c>
      <c r="Y37" s="163"/>
      <c r="Z37" s="163"/>
      <c r="AA37" s="163"/>
      <c r="AB37" s="163"/>
      <c r="AC37" s="33"/>
      <c r="AD37" s="33"/>
      <c r="AE37" s="33"/>
      <c r="AF37" s="33"/>
      <c r="AG37" s="33"/>
      <c r="AH37" s="33"/>
      <c r="AI37" s="33"/>
      <c r="AJ37" s="33"/>
      <c r="AK37" s="170">
        <f>SUM($AK$29:$AK$35)</f>
        <v>0</v>
      </c>
      <c r="AL37" s="163"/>
      <c r="AM37" s="163"/>
      <c r="AN37" s="163"/>
      <c r="AO37" s="165"/>
      <c r="AP37" s="31"/>
      <c r="AQ37" s="23"/>
    </row>
    <row r="38" spans="2:43" s="6" customFormat="1" ht="15" customHeight="1">
      <c r="B38" s="22"/>
      <c r="AQ38" s="23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5" t="s">
        <v>53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54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3"/>
    </row>
    <row r="50" spans="2:43" s="2" customFormat="1" ht="14.25" customHeight="1">
      <c r="B50" s="10"/>
      <c r="D50" s="38"/>
      <c r="Z50" s="39"/>
      <c r="AC50" s="38"/>
      <c r="AO50" s="39"/>
      <c r="AQ50" s="11"/>
    </row>
    <row r="51" spans="2:43" s="2" customFormat="1" ht="14.25" customHeight="1">
      <c r="B51" s="10"/>
      <c r="D51" s="38"/>
      <c r="Z51" s="39"/>
      <c r="AC51" s="38"/>
      <c r="AO51" s="39"/>
      <c r="AQ51" s="11"/>
    </row>
    <row r="52" spans="2:43" s="2" customFormat="1" ht="14.25" customHeight="1">
      <c r="B52" s="10"/>
      <c r="D52" s="38"/>
      <c r="Z52" s="39"/>
      <c r="AC52" s="38"/>
      <c r="AO52" s="39"/>
      <c r="AQ52" s="11"/>
    </row>
    <row r="53" spans="2:43" s="2" customFormat="1" ht="14.25" customHeight="1">
      <c r="B53" s="10"/>
      <c r="D53" s="38"/>
      <c r="Z53" s="39"/>
      <c r="AC53" s="38"/>
      <c r="AO53" s="39"/>
      <c r="AQ53" s="11"/>
    </row>
    <row r="54" spans="2:43" s="2" customFormat="1" ht="14.25" customHeight="1">
      <c r="B54" s="10"/>
      <c r="D54" s="38"/>
      <c r="Z54" s="39"/>
      <c r="AC54" s="38"/>
      <c r="AO54" s="39"/>
      <c r="AQ54" s="11"/>
    </row>
    <row r="55" spans="2:43" s="2" customFormat="1" ht="14.25" customHeight="1">
      <c r="B55" s="10"/>
      <c r="D55" s="38"/>
      <c r="Z55" s="39"/>
      <c r="AC55" s="38"/>
      <c r="AO55" s="39"/>
      <c r="AQ55" s="11"/>
    </row>
    <row r="56" spans="2:43" s="2" customFormat="1" ht="14.25" customHeight="1">
      <c r="B56" s="10"/>
      <c r="D56" s="38"/>
      <c r="Z56" s="39"/>
      <c r="AC56" s="38"/>
      <c r="AO56" s="39"/>
      <c r="AQ56" s="11"/>
    </row>
    <row r="57" spans="2:43" s="2" customFormat="1" ht="14.25" customHeight="1">
      <c r="B57" s="10"/>
      <c r="D57" s="38"/>
      <c r="Z57" s="39"/>
      <c r="AC57" s="38"/>
      <c r="AO57" s="39"/>
      <c r="AQ57" s="11"/>
    </row>
    <row r="58" spans="2:43" s="6" customFormat="1" ht="15.75" customHeight="1">
      <c r="B58" s="22"/>
      <c r="D58" s="40" t="s">
        <v>55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56</v>
      </c>
      <c r="S58" s="41"/>
      <c r="T58" s="41"/>
      <c r="U58" s="41"/>
      <c r="V58" s="41"/>
      <c r="W58" s="41"/>
      <c r="X58" s="41"/>
      <c r="Y58" s="41"/>
      <c r="Z58" s="43"/>
      <c r="AC58" s="40" t="s">
        <v>55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56</v>
      </c>
      <c r="AN58" s="41"/>
      <c r="AO58" s="43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5" t="s">
        <v>57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58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3"/>
    </row>
    <row r="61" spans="2:43" s="2" customFormat="1" ht="14.25" customHeight="1">
      <c r="B61" s="10"/>
      <c r="D61" s="38"/>
      <c r="Z61" s="39"/>
      <c r="AC61" s="38"/>
      <c r="AO61" s="39"/>
      <c r="AQ61" s="11"/>
    </row>
    <row r="62" spans="2:43" s="2" customFormat="1" ht="14.25" customHeight="1">
      <c r="B62" s="10"/>
      <c r="D62" s="38"/>
      <c r="Z62" s="39"/>
      <c r="AC62" s="38"/>
      <c r="AO62" s="39"/>
      <c r="AQ62" s="11"/>
    </row>
    <row r="63" spans="2:43" s="2" customFormat="1" ht="14.25" customHeight="1">
      <c r="B63" s="10"/>
      <c r="D63" s="38"/>
      <c r="Z63" s="39"/>
      <c r="AC63" s="38"/>
      <c r="AO63" s="39"/>
      <c r="AQ63" s="11"/>
    </row>
    <row r="64" spans="2:43" s="2" customFormat="1" ht="14.25" customHeight="1">
      <c r="B64" s="10"/>
      <c r="D64" s="38"/>
      <c r="Z64" s="39"/>
      <c r="AC64" s="38"/>
      <c r="AO64" s="39"/>
      <c r="AQ64" s="11"/>
    </row>
    <row r="65" spans="2:43" s="2" customFormat="1" ht="14.25" customHeight="1">
      <c r="B65" s="10"/>
      <c r="D65" s="38"/>
      <c r="Z65" s="39"/>
      <c r="AC65" s="38"/>
      <c r="AO65" s="39"/>
      <c r="AQ65" s="11"/>
    </row>
    <row r="66" spans="2:43" s="2" customFormat="1" ht="14.25" customHeight="1">
      <c r="B66" s="10"/>
      <c r="D66" s="38"/>
      <c r="Z66" s="39"/>
      <c r="AC66" s="38"/>
      <c r="AO66" s="39"/>
      <c r="AQ66" s="11"/>
    </row>
    <row r="67" spans="2:43" s="2" customFormat="1" ht="14.25" customHeight="1">
      <c r="B67" s="10"/>
      <c r="D67" s="38"/>
      <c r="Z67" s="39"/>
      <c r="AC67" s="38"/>
      <c r="AO67" s="39"/>
      <c r="AQ67" s="11"/>
    </row>
    <row r="68" spans="2:43" s="2" customFormat="1" ht="14.25" customHeight="1">
      <c r="B68" s="10"/>
      <c r="D68" s="38"/>
      <c r="Z68" s="39"/>
      <c r="AC68" s="38"/>
      <c r="AO68" s="39"/>
      <c r="AQ68" s="11"/>
    </row>
    <row r="69" spans="2:43" s="6" customFormat="1" ht="15.75" customHeight="1">
      <c r="B69" s="22"/>
      <c r="D69" s="40" t="s">
        <v>55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56</v>
      </c>
      <c r="S69" s="41"/>
      <c r="T69" s="41"/>
      <c r="U69" s="41"/>
      <c r="V69" s="41"/>
      <c r="W69" s="41"/>
      <c r="X69" s="41"/>
      <c r="Y69" s="41"/>
      <c r="Z69" s="43"/>
      <c r="AC69" s="40" t="s">
        <v>55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56</v>
      </c>
      <c r="AN69" s="41"/>
      <c r="AO69" s="43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71" t="s">
        <v>59</v>
      </c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23"/>
    </row>
    <row r="77" spans="2:43" s="15" customFormat="1" ht="15" customHeight="1">
      <c r="B77" s="50"/>
      <c r="C77" s="17" t="s">
        <v>13</v>
      </c>
      <c r="L77" s="15" t="str">
        <f>$K$5</f>
        <v>493715</v>
      </c>
      <c r="AQ77" s="51"/>
    </row>
    <row r="78" spans="2:43" s="52" customFormat="1" ht="37.5" customHeight="1">
      <c r="B78" s="53"/>
      <c r="C78" s="52" t="s">
        <v>16</v>
      </c>
      <c r="L78" s="157" t="str">
        <f>$K$6</f>
        <v>Nový Bor - Oprava skateparku</v>
      </c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Q78" s="54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22</v>
      </c>
      <c r="L80" s="55" t="str">
        <f>IF($K$8="","",$K$8)</f>
        <v>Nový Bor </v>
      </c>
      <c r="AI80" s="17" t="s">
        <v>24</v>
      </c>
      <c r="AM80" s="56" t="str">
        <f>IF($AN$8="","",$AN$8)</f>
        <v>17.04.2015</v>
      </c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28</v>
      </c>
      <c r="L82" s="15" t="str">
        <f>IF($E$11="","",$E$11)</f>
        <v>Město Nový Bor, Nám. Míru 1, 473 01 </v>
      </c>
      <c r="AI82" s="17" t="s">
        <v>34</v>
      </c>
      <c r="AM82" s="158" t="str">
        <f>IF($E$17="","",$E$17)</f>
        <v>BKN spol. s r.o. Vysoké Mýto</v>
      </c>
      <c r="AN82" s="148"/>
      <c r="AO82" s="148"/>
      <c r="AP82" s="148"/>
      <c r="AQ82" s="23"/>
      <c r="AS82" s="159" t="s">
        <v>60</v>
      </c>
      <c r="AT82" s="160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6" customFormat="1" ht="15.75" customHeight="1">
      <c r="B83" s="22"/>
      <c r="C83" s="17" t="s">
        <v>32</v>
      </c>
      <c r="L83" s="15">
        <f>IF($E$14="Vyplň údaj","",$E$14)</f>
      </c>
      <c r="AI83" s="17" t="s">
        <v>37</v>
      </c>
      <c r="AM83" s="158" t="str">
        <f>IF($E$20="","",$E$20)</f>
        <v>L.Novotný </v>
      </c>
      <c r="AN83" s="148"/>
      <c r="AO83" s="148"/>
      <c r="AP83" s="148"/>
      <c r="AQ83" s="23"/>
      <c r="AS83" s="161"/>
      <c r="AT83" s="148"/>
      <c r="BD83" s="57"/>
    </row>
    <row r="84" spans="2:56" s="6" customFormat="1" ht="12" customHeight="1">
      <c r="B84" s="22"/>
      <c r="AQ84" s="23"/>
      <c r="AS84" s="161"/>
      <c r="AT84" s="148"/>
      <c r="BD84" s="57"/>
    </row>
    <row r="85" spans="2:57" s="6" customFormat="1" ht="30" customHeight="1">
      <c r="B85" s="22"/>
      <c r="C85" s="162" t="s">
        <v>61</v>
      </c>
      <c r="D85" s="163"/>
      <c r="E85" s="163"/>
      <c r="F85" s="163"/>
      <c r="G85" s="163"/>
      <c r="H85" s="33"/>
      <c r="I85" s="164" t="s">
        <v>62</v>
      </c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4" t="s">
        <v>63</v>
      </c>
      <c r="AH85" s="163"/>
      <c r="AI85" s="163"/>
      <c r="AJ85" s="163"/>
      <c r="AK85" s="163"/>
      <c r="AL85" s="163"/>
      <c r="AM85" s="163"/>
      <c r="AN85" s="164" t="s">
        <v>64</v>
      </c>
      <c r="AO85" s="163"/>
      <c r="AP85" s="165"/>
      <c r="AQ85" s="23"/>
      <c r="AS85" s="58" t="s">
        <v>65</v>
      </c>
      <c r="AT85" s="59" t="s">
        <v>66</v>
      </c>
      <c r="AU85" s="59" t="s">
        <v>67</v>
      </c>
      <c r="AV85" s="59" t="s">
        <v>68</v>
      </c>
      <c r="AW85" s="59" t="s">
        <v>69</v>
      </c>
      <c r="AX85" s="59" t="s">
        <v>70</v>
      </c>
      <c r="AY85" s="59" t="s">
        <v>71</v>
      </c>
      <c r="AZ85" s="59" t="s">
        <v>72</v>
      </c>
      <c r="BA85" s="59" t="s">
        <v>73</v>
      </c>
      <c r="BB85" s="59" t="s">
        <v>74</v>
      </c>
      <c r="BC85" s="59" t="s">
        <v>75</v>
      </c>
      <c r="BD85" s="60" t="s">
        <v>76</v>
      </c>
      <c r="BE85" s="61"/>
    </row>
    <row r="86" spans="2:56" s="6" customFormat="1" ht="12" customHeight="1">
      <c r="B86" s="22"/>
      <c r="AQ86" s="23"/>
      <c r="AS86" s="62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3" t="s">
        <v>77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151">
        <f>ROUND($AG$88,2)</f>
        <v>0</v>
      </c>
      <c r="AH87" s="152"/>
      <c r="AI87" s="152"/>
      <c r="AJ87" s="152"/>
      <c r="AK87" s="152"/>
      <c r="AL87" s="152"/>
      <c r="AM87" s="152"/>
      <c r="AN87" s="151">
        <f>SUM($AG$87,$AT$87)</f>
        <v>0</v>
      </c>
      <c r="AO87" s="152"/>
      <c r="AP87" s="152"/>
      <c r="AQ87" s="54"/>
      <c r="AS87" s="64">
        <f>ROUND($AS$88,2)</f>
        <v>0</v>
      </c>
      <c r="AT87" s="65">
        <f>ROUND(SUM($AV$87:$AW$87),2)</f>
        <v>0</v>
      </c>
      <c r="AU87" s="66">
        <f>ROUND($AU$88,5)</f>
        <v>0</v>
      </c>
      <c r="AV87" s="65">
        <f>ROUND($AZ$87*$L$31,2)</f>
        <v>0</v>
      </c>
      <c r="AW87" s="65">
        <f>ROUND($BA$87*$L$32,2)</f>
        <v>0</v>
      </c>
      <c r="AX87" s="65">
        <f>ROUND($BB$87*$L$31,2)</f>
        <v>0</v>
      </c>
      <c r="AY87" s="65">
        <f>ROUND($BC$87*$L$32,2)</f>
        <v>0</v>
      </c>
      <c r="AZ87" s="65">
        <f>ROUND($AZ$88,2)</f>
        <v>0</v>
      </c>
      <c r="BA87" s="65">
        <f>ROUND($BA$88,2)</f>
        <v>0</v>
      </c>
      <c r="BB87" s="65">
        <f>ROUND($BB$88,2)</f>
        <v>0</v>
      </c>
      <c r="BC87" s="65">
        <f>ROUND($BC$88,2)</f>
        <v>0</v>
      </c>
      <c r="BD87" s="67">
        <f>ROUND($BD$88,2)</f>
        <v>0</v>
      </c>
      <c r="BS87" s="52" t="s">
        <v>78</v>
      </c>
      <c r="BT87" s="52" t="s">
        <v>79</v>
      </c>
      <c r="BU87" s="68" t="s">
        <v>80</v>
      </c>
      <c r="BV87" s="52" t="s">
        <v>81</v>
      </c>
      <c r="BW87" s="52" t="s">
        <v>82</v>
      </c>
      <c r="BX87" s="52" t="s">
        <v>83</v>
      </c>
    </row>
    <row r="88" spans="1:76" s="69" customFormat="1" ht="28.5" customHeight="1">
      <c r="A88" s="137" t="s">
        <v>260</v>
      </c>
      <c r="B88" s="70"/>
      <c r="C88" s="71"/>
      <c r="D88" s="155" t="s">
        <v>84</v>
      </c>
      <c r="E88" s="156"/>
      <c r="F88" s="156"/>
      <c r="G88" s="156"/>
      <c r="H88" s="156"/>
      <c r="I88" s="71"/>
      <c r="J88" s="155" t="s">
        <v>85</v>
      </c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3">
        <f>'SO 01 - Skatepark'!$M$30</f>
        <v>0</v>
      </c>
      <c r="AH88" s="154"/>
      <c r="AI88" s="154"/>
      <c r="AJ88" s="154"/>
      <c r="AK88" s="154"/>
      <c r="AL88" s="154"/>
      <c r="AM88" s="154"/>
      <c r="AN88" s="153">
        <f>SUM($AG$88,$AT$88)</f>
        <v>0</v>
      </c>
      <c r="AO88" s="154"/>
      <c r="AP88" s="154"/>
      <c r="AQ88" s="72"/>
      <c r="AS88" s="73">
        <f>'SO 01 - Skatepark'!$M$28</f>
        <v>0</v>
      </c>
      <c r="AT88" s="74">
        <f>ROUND(SUM($AV$88:$AW$88),2)</f>
        <v>0</v>
      </c>
      <c r="AU88" s="75">
        <f>'SO 01 - Skatepark'!$W$123</f>
        <v>0</v>
      </c>
      <c r="AV88" s="74">
        <f>'SO 01 - Skatepark'!$M$32</f>
        <v>0</v>
      </c>
      <c r="AW88" s="74">
        <f>'SO 01 - Skatepark'!$M$33</f>
        <v>0</v>
      </c>
      <c r="AX88" s="74">
        <f>'SO 01 - Skatepark'!$M$34</f>
        <v>0</v>
      </c>
      <c r="AY88" s="74">
        <f>'SO 01 - Skatepark'!$M$35</f>
        <v>0</v>
      </c>
      <c r="AZ88" s="74">
        <f>'SO 01 - Skatepark'!$H$32</f>
        <v>0</v>
      </c>
      <c r="BA88" s="74">
        <f>'SO 01 - Skatepark'!$H$33</f>
        <v>0</v>
      </c>
      <c r="BB88" s="74">
        <f>'SO 01 - Skatepark'!$H$34</f>
        <v>0</v>
      </c>
      <c r="BC88" s="74">
        <f>'SO 01 - Skatepark'!$H$35</f>
        <v>0</v>
      </c>
      <c r="BD88" s="76">
        <f>'SO 01 - Skatepark'!$H$36</f>
        <v>0</v>
      </c>
      <c r="BT88" s="69" t="s">
        <v>21</v>
      </c>
      <c r="BV88" s="69" t="s">
        <v>81</v>
      </c>
      <c r="BW88" s="69" t="s">
        <v>86</v>
      </c>
      <c r="BX88" s="69" t="s">
        <v>82</v>
      </c>
    </row>
    <row r="89" spans="2:43" s="2" customFormat="1" ht="14.25" customHeight="1">
      <c r="B89" s="10"/>
      <c r="AQ89" s="11"/>
    </row>
    <row r="90" spans="2:49" s="6" customFormat="1" ht="30.75" customHeight="1">
      <c r="B90" s="22"/>
      <c r="C90" s="63" t="s">
        <v>87</v>
      </c>
      <c r="AG90" s="151">
        <f>ROUND(SUM($AG$91:$AG$94),2)</f>
        <v>0</v>
      </c>
      <c r="AH90" s="148"/>
      <c r="AI90" s="148"/>
      <c r="AJ90" s="148"/>
      <c r="AK90" s="148"/>
      <c r="AL90" s="148"/>
      <c r="AM90" s="148"/>
      <c r="AN90" s="151">
        <f>ROUND(SUM($AN$91:$AN$94),2)</f>
        <v>0</v>
      </c>
      <c r="AO90" s="148"/>
      <c r="AP90" s="148"/>
      <c r="AQ90" s="23"/>
      <c r="AS90" s="58" t="s">
        <v>88</v>
      </c>
      <c r="AT90" s="59" t="s">
        <v>89</v>
      </c>
      <c r="AU90" s="59" t="s">
        <v>43</v>
      </c>
      <c r="AV90" s="60" t="s">
        <v>66</v>
      </c>
      <c r="AW90" s="61"/>
    </row>
    <row r="91" spans="2:89" s="6" customFormat="1" ht="21" customHeight="1">
      <c r="B91" s="22"/>
      <c r="D91" s="77" t="s">
        <v>90</v>
      </c>
      <c r="AG91" s="149">
        <f>ROUND($AG$87*$AS$91,2)</f>
        <v>0</v>
      </c>
      <c r="AH91" s="148"/>
      <c r="AI91" s="148"/>
      <c r="AJ91" s="148"/>
      <c r="AK91" s="148"/>
      <c r="AL91" s="148"/>
      <c r="AM91" s="148"/>
      <c r="AN91" s="150">
        <f>ROUND($AG$91+$AV$91,2)</f>
        <v>0</v>
      </c>
      <c r="AO91" s="148"/>
      <c r="AP91" s="148"/>
      <c r="AQ91" s="23"/>
      <c r="AS91" s="78">
        <v>0</v>
      </c>
      <c r="AT91" s="79" t="s">
        <v>91</v>
      </c>
      <c r="AU91" s="79" t="s">
        <v>44</v>
      </c>
      <c r="AV91" s="80">
        <f>ROUND(IF($AU$91="základní",$AG$91*$L$31,IF($AU$91="snížená",$AG$91*$L$32,0)),2)</f>
        <v>0</v>
      </c>
      <c r="BV91" s="6" t="s">
        <v>92</v>
      </c>
      <c r="BY91" s="81">
        <f>IF($AU$91="základní",$AV$91,0)</f>
        <v>0</v>
      </c>
      <c r="BZ91" s="81">
        <f>IF($AU$91="snížená",$AV$91,0)</f>
        <v>0</v>
      </c>
      <c r="CA91" s="81">
        <v>0</v>
      </c>
      <c r="CB91" s="81">
        <v>0</v>
      </c>
      <c r="CC91" s="81">
        <v>0</v>
      </c>
      <c r="CD91" s="81">
        <f>IF($AU$91="základní",$AG$91,0)</f>
        <v>0</v>
      </c>
      <c r="CE91" s="81">
        <f>IF($AU$91="snížená",$AG$91,0)</f>
        <v>0</v>
      </c>
      <c r="CF91" s="81">
        <f>IF($AU$91="zákl. přenesená",$AG$91,0)</f>
        <v>0</v>
      </c>
      <c r="CG91" s="81">
        <f>IF($AU$91="sníž. přenesená",$AG$91,0)</f>
        <v>0</v>
      </c>
      <c r="CH91" s="81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2"/>
      <c r="D92" s="147" t="s">
        <v>93</v>
      </c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G92" s="149">
        <f>$AG$87*$AS$92</f>
        <v>0</v>
      </c>
      <c r="AH92" s="148"/>
      <c r="AI92" s="148"/>
      <c r="AJ92" s="148"/>
      <c r="AK92" s="148"/>
      <c r="AL92" s="148"/>
      <c r="AM92" s="148"/>
      <c r="AN92" s="150">
        <f>$AG$92+$AV$92</f>
        <v>0</v>
      </c>
      <c r="AO92" s="148"/>
      <c r="AP92" s="148"/>
      <c r="AQ92" s="23"/>
      <c r="AS92" s="82">
        <v>0</v>
      </c>
      <c r="AT92" s="83" t="s">
        <v>91</v>
      </c>
      <c r="AU92" s="83" t="s">
        <v>44</v>
      </c>
      <c r="AV92" s="84">
        <f>ROUND(IF($AU$92="nulová",0,IF(OR($AU$92="základní",$AU$92="zákl. přenesená"),$AG$92*$L$31,$AG$92*$L$32)),2)</f>
        <v>0</v>
      </c>
      <c r="BV92" s="6" t="s">
        <v>94</v>
      </c>
      <c r="BY92" s="81">
        <f>IF($AU$92="základní",$AV$92,0)</f>
        <v>0</v>
      </c>
      <c r="BZ92" s="81">
        <f>IF($AU$92="snížená",$AV$92,0)</f>
        <v>0</v>
      </c>
      <c r="CA92" s="81">
        <f>IF($AU$92="zákl. přenesená",$AV$92,0)</f>
        <v>0</v>
      </c>
      <c r="CB92" s="81">
        <f>IF($AU$92="sníž. přenesená",$AV$92,0)</f>
        <v>0</v>
      </c>
      <c r="CC92" s="81">
        <f>IF($AU$92="nulová",$AV$92,0)</f>
        <v>0</v>
      </c>
      <c r="CD92" s="81">
        <f>IF($AU$92="základní",$AG$92,0)</f>
        <v>0</v>
      </c>
      <c r="CE92" s="81">
        <f>IF($AU$92="snížená",$AG$92,0)</f>
        <v>0</v>
      </c>
      <c r="CF92" s="81">
        <f>IF($AU$92="zákl. přenesená",$AG$92,0)</f>
        <v>0</v>
      </c>
      <c r="CG92" s="81">
        <f>IF($AU$92="sníž. přenesená",$AG$92,0)</f>
        <v>0</v>
      </c>
      <c r="CH92" s="81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>
        <f>IF($D$92="Vyplň vlastní","","x")</f>
      </c>
    </row>
    <row r="93" spans="2:89" s="6" customFormat="1" ht="21" customHeight="1">
      <c r="B93" s="22"/>
      <c r="D93" s="147" t="s">
        <v>93</v>
      </c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G93" s="149">
        <f>$AG$87*$AS$93</f>
        <v>0</v>
      </c>
      <c r="AH93" s="148"/>
      <c r="AI93" s="148"/>
      <c r="AJ93" s="148"/>
      <c r="AK93" s="148"/>
      <c r="AL93" s="148"/>
      <c r="AM93" s="148"/>
      <c r="AN93" s="150">
        <f>$AG$93+$AV$93</f>
        <v>0</v>
      </c>
      <c r="AO93" s="148"/>
      <c r="AP93" s="148"/>
      <c r="AQ93" s="23"/>
      <c r="AS93" s="82">
        <v>0</v>
      </c>
      <c r="AT93" s="83" t="s">
        <v>91</v>
      </c>
      <c r="AU93" s="83" t="s">
        <v>44</v>
      </c>
      <c r="AV93" s="84">
        <f>ROUND(IF($AU$93="nulová",0,IF(OR($AU$93="základní",$AU$93="zákl. přenesená"),$AG$93*$L$31,$AG$93*$L$32)),2)</f>
        <v>0</v>
      </c>
      <c r="BV93" s="6" t="s">
        <v>94</v>
      </c>
      <c r="BY93" s="81">
        <f>IF($AU$93="základní",$AV$93,0)</f>
        <v>0</v>
      </c>
      <c r="BZ93" s="81">
        <f>IF($AU$93="snížená",$AV$93,0)</f>
        <v>0</v>
      </c>
      <c r="CA93" s="81">
        <f>IF($AU$93="zákl. přenesená",$AV$93,0)</f>
        <v>0</v>
      </c>
      <c r="CB93" s="81">
        <f>IF($AU$93="sníž. přenesená",$AV$93,0)</f>
        <v>0</v>
      </c>
      <c r="CC93" s="81">
        <f>IF($AU$93="nulová",$AV$93,0)</f>
        <v>0</v>
      </c>
      <c r="CD93" s="81">
        <f>IF($AU$93="základní",$AG$93,0)</f>
        <v>0</v>
      </c>
      <c r="CE93" s="81">
        <f>IF($AU$93="snížená",$AG$93,0)</f>
        <v>0</v>
      </c>
      <c r="CF93" s="81">
        <f>IF($AU$93="zákl. přenesená",$AG$93,0)</f>
        <v>0</v>
      </c>
      <c r="CG93" s="81">
        <f>IF($AU$93="sníž. přenesená",$AG$93,0)</f>
        <v>0</v>
      </c>
      <c r="CH93" s="81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>
        <f>IF($D$93="Vyplň vlastní","","x")</f>
      </c>
    </row>
    <row r="94" spans="2:89" s="6" customFormat="1" ht="21" customHeight="1">
      <c r="B94" s="22"/>
      <c r="D94" s="147" t="s">
        <v>93</v>
      </c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G94" s="149">
        <f>$AG$87*$AS$94</f>
        <v>0</v>
      </c>
      <c r="AH94" s="148"/>
      <c r="AI94" s="148"/>
      <c r="AJ94" s="148"/>
      <c r="AK94" s="148"/>
      <c r="AL94" s="148"/>
      <c r="AM94" s="148"/>
      <c r="AN94" s="150">
        <f>$AG$94+$AV$94</f>
        <v>0</v>
      </c>
      <c r="AO94" s="148"/>
      <c r="AP94" s="148"/>
      <c r="AQ94" s="23"/>
      <c r="AS94" s="85">
        <v>0</v>
      </c>
      <c r="AT94" s="86" t="s">
        <v>91</v>
      </c>
      <c r="AU94" s="86" t="s">
        <v>44</v>
      </c>
      <c r="AV94" s="87">
        <f>ROUND(IF($AU$94="nulová",0,IF(OR($AU$94="základní",$AU$94="zákl. přenesená"),$AG$94*$L$31,$AG$94*$L$32)),2)</f>
        <v>0</v>
      </c>
      <c r="BV94" s="6" t="s">
        <v>94</v>
      </c>
      <c r="BY94" s="81">
        <f>IF($AU$94="základní",$AV$94,0)</f>
        <v>0</v>
      </c>
      <c r="BZ94" s="81">
        <f>IF($AU$94="snížená",$AV$94,0)</f>
        <v>0</v>
      </c>
      <c r="CA94" s="81">
        <f>IF($AU$94="zákl. přenesená",$AV$94,0)</f>
        <v>0</v>
      </c>
      <c r="CB94" s="81">
        <f>IF($AU$94="sníž. přenesená",$AV$94,0)</f>
        <v>0</v>
      </c>
      <c r="CC94" s="81">
        <f>IF($AU$94="nulová",$AV$94,0)</f>
        <v>0</v>
      </c>
      <c r="CD94" s="81">
        <f>IF($AU$94="základní",$AG$94,0)</f>
        <v>0</v>
      </c>
      <c r="CE94" s="81">
        <f>IF($AU$94="snížená",$AG$94,0)</f>
        <v>0</v>
      </c>
      <c r="CF94" s="81">
        <f>IF($AU$94="zákl. přenesená",$AG$94,0)</f>
        <v>0</v>
      </c>
      <c r="CG94" s="81">
        <f>IF($AU$94="sníž. přenesená",$AG$94,0)</f>
        <v>0</v>
      </c>
      <c r="CH94" s="81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>
        <f>IF($D$94="Vyplň vlastní","","x")</f>
      </c>
    </row>
    <row r="95" spans="2:43" s="6" customFormat="1" ht="12" customHeight="1">
      <c r="B95" s="22"/>
      <c r="AQ95" s="23"/>
    </row>
    <row r="96" spans="2:43" s="6" customFormat="1" ht="30.75" customHeight="1">
      <c r="B96" s="22"/>
      <c r="C96" s="88" t="s">
        <v>95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143">
        <f>ROUND($AG$87+$AG$90,2)</f>
        <v>0</v>
      </c>
      <c r="AH96" s="144"/>
      <c r="AI96" s="144"/>
      <c r="AJ96" s="144"/>
      <c r="AK96" s="144"/>
      <c r="AL96" s="144"/>
      <c r="AM96" s="144"/>
      <c r="AN96" s="143">
        <f>$AN$87+$AN$90</f>
        <v>0</v>
      </c>
      <c r="AO96" s="144"/>
      <c r="AP96" s="144"/>
      <c r="AQ96" s="23"/>
    </row>
    <row r="97" spans="2:43" s="6" customFormat="1" ht="7.5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6"/>
    </row>
  </sheetData>
  <sheetProtection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SO 01 - Skatepark'!C2" tooltip="SO 01 - Skatepark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2"/>
      <c r="B1" s="139"/>
      <c r="C1" s="139"/>
      <c r="D1" s="140" t="s">
        <v>1</v>
      </c>
      <c r="E1" s="139"/>
      <c r="F1" s="141" t="s">
        <v>261</v>
      </c>
      <c r="G1" s="141"/>
      <c r="H1" s="183" t="s">
        <v>262</v>
      </c>
      <c r="I1" s="183"/>
      <c r="J1" s="183"/>
      <c r="K1" s="183"/>
      <c r="L1" s="141" t="s">
        <v>263</v>
      </c>
      <c r="M1" s="139"/>
      <c r="N1" s="139"/>
      <c r="O1" s="140" t="s">
        <v>96</v>
      </c>
      <c r="P1" s="139"/>
      <c r="Q1" s="139"/>
      <c r="R1" s="139"/>
      <c r="S1" s="141" t="s">
        <v>264</v>
      </c>
      <c r="T1" s="141"/>
      <c r="U1" s="142"/>
      <c r="V1" s="14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2" t="s">
        <v>4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S2" s="145" t="s">
        <v>5</v>
      </c>
      <c r="T2" s="146"/>
      <c r="U2" s="146"/>
      <c r="V2" s="146"/>
      <c r="W2" s="146"/>
      <c r="X2" s="146"/>
      <c r="Y2" s="146"/>
      <c r="Z2" s="146"/>
      <c r="AA2" s="146"/>
      <c r="AB2" s="146"/>
      <c r="AC2" s="146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97</v>
      </c>
    </row>
    <row r="4" spans="2:46" s="2" customFormat="1" ht="37.5" customHeight="1">
      <c r="B4" s="10"/>
      <c r="C4" s="171" t="s">
        <v>98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16</v>
      </c>
      <c r="F6" s="197" t="str">
        <f>'Rekapitulace stavby'!$K$6</f>
        <v>Nový Bor - Oprava skateparku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R6" s="11"/>
    </row>
    <row r="7" spans="2:18" s="6" customFormat="1" ht="33.75" customHeight="1">
      <c r="B7" s="22"/>
      <c r="D7" s="16" t="s">
        <v>99</v>
      </c>
      <c r="F7" s="174" t="s">
        <v>100</v>
      </c>
      <c r="G7" s="148"/>
      <c r="H7" s="148"/>
      <c r="I7" s="148"/>
      <c r="J7" s="148"/>
      <c r="K7" s="148"/>
      <c r="L7" s="148"/>
      <c r="M7" s="148"/>
      <c r="N7" s="148"/>
      <c r="O7" s="148"/>
      <c r="P7" s="148"/>
      <c r="R7" s="23"/>
    </row>
    <row r="8" spans="2:18" s="6" customFormat="1" ht="15" customHeight="1">
      <c r="B8" s="22"/>
      <c r="D8" s="17" t="s">
        <v>19</v>
      </c>
      <c r="F8" s="15"/>
      <c r="M8" s="17" t="s">
        <v>20</v>
      </c>
      <c r="O8" s="15"/>
      <c r="R8" s="23"/>
    </row>
    <row r="9" spans="2:18" s="6" customFormat="1" ht="15" customHeight="1">
      <c r="B9" s="22"/>
      <c r="D9" s="17" t="s">
        <v>22</v>
      </c>
      <c r="F9" s="15" t="s">
        <v>23</v>
      </c>
      <c r="M9" s="17" t="s">
        <v>24</v>
      </c>
      <c r="O9" s="205" t="str">
        <f>'Rekapitulace stavby'!$AN$8</f>
        <v>17.04.2015</v>
      </c>
      <c r="P9" s="148"/>
      <c r="R9" s="23"/>
    </row>
    <row r="10" spans="2:18" s="6" customFormat="1" ht="12" customHeight="1">
      <c r="B10" s="22"/>
      <c r="R10" s="23"/>
    </row>
    <row r="11" spans="2:18" s="6" customFormat="1" ht="15" customHeight="1">
      <c r="B11" s="22"/>
      <c r="D11" s="17" t="s">
        <v>28</v>
      </c>
      <c r="M11" s="17" t="s">
        <v>29</v>
      </c>
      <c r="O11" s="158"/>
      <c r="P11" s="148"/>
      <c r="R11" s="23"/>
    </row>
    <row r="12" spans="2:18" s="6" customFormat="1" ht="18.75" customHeight="1">
      <c r="B12" s="22"/>
      <c r="E12" s="15" t="s">
        <v>30</v>
      </c>
      <c r="M12" s="17" t="s">
        <v>31</v>
      </c>
      <c r="O12" s="158"/>
      <c r="P12" s="148"/>
      <c r="R12" s="23"/>
    </row>
    <row r="13" spans="2:18" s="6" customFormat="1" ht="7.5" customHeight="1">
      <c r="B13" s="22"/>
      <c r="R13" s="23"/>
    </row>
    <row r="14" spans="2:18" s="6" customFormat="1" ht="15" customHeight="1">
      <c r="B14" s="22"/>
      <c r="D14" s="17" t="s">
        <v>32</v>
      </c>
      <c r="M14" s="17" t="s">
        <v>29</v>
      </c>
      <c r="O14" s="204" t="str">
        <f>IF('Rekapitulace stavby'!$AN$13="","",'Rekapitulace stavby'!$AN$13)</f>
        <v>Vyplň údaj</v>
      </c>
      <c r="P14" s="148"/>
      <c r="R14" s="23"/>
    </row>
    <row r="15" spans="2:18" s="6" customFormat="1" ht="18.75" customHeight="1">
      <c r="B15" s="22"/>
      <c r="E15" s="204" t="str">
        <f>IF('Rekapitulace stavby'!$E$14="","",'Rekapitulace stavby'!$E$14)</f>
        <v>Vyplň údaj</v>
      </c>
      <c r="F15" s="148"/>
      <c r="G15" s="148"/>
      <c r="H15" s="148"/>
      <c r="I15" s="148"/>
      <c r="J15" s="148"/>
      <c r="K15" s="148"/>
      <c r="L15" s="148"/>
      <c r="M15" s="17" t="s">
        <v>31</v>
      </c>
      <c r="O15" s="204" t="str">
        <f>IF('Rekapitulace stavby'!$AN$14="","",'Rekapitulace stavby'!$AN$14)</f>
        <v>Vyplň údaj</v>
      </c>
      <c r="P15" s="148"/>
      <c r="R15" s="23"/>
    </row>
    <row r="16" spans="2:18" s="6" customFormat="1" ht="7.5" customHeight="1">
      <c r="B16" s="22"/>
      <c r="R16" s="23"/>
    </row>
    <row r="17" spans="2:18" s="6" customFormat="1" ht="15" customHeight="1">
      <c r="B17" s="22"/>
      <c r="D17" s="17" t="s">
        <v>34</v>
      </c>
      <c r="M17" s="17" t="s">
        <v>29</v>
      </c>
      <c r="O17" s="158"/>
      <c r="P17" s="148"/>
      <c r="R17" s="23"/>
    </row>
    <row r="18" spans="2:18" s="6" customFormat="1" ht="18.75" customHeight="1">
      <c r="B18" s="22"/>
      <c r="E18" s="15" t="s">
        <v>35</v>
      </c>
      <c r="M18" s="17" t="s">
        <v>31</v>
      </c>
      <c r="O18" s="158"/>
      <c r="P18" s="148"/>
      <c r="R18" s="23"/>
    </row>
    <row r="19" spans="2:18" s="6" customFormat="1" ht="7.5" customHeight="1">
      <c r="B19" s="22"/>
      <c r="R19" s="23"/>
    </row>
    <row r="20" spans="2:18" s="6" customFormat="1" ht="15" customHeight="1">
      <c r="B20" s="22"/>
      <c r="D20" s="17" t="s">
        <v>37</v>
      </c>
      <c r="M20" s="17" t="s">
        <v>29</v>
      </c>
      <c r="O20" s="158"/>
      <c r="P20" s="148"/>
      <c r="R20" s="23"/>
    </row>
    <row r="21" spans="2:18" s="6" customFormat="1" ht="18.75" customHeight="1">
      <c r="B21" s="22"/>
      <c r="E21" s="15" t="s">
        <v>38</v>
      </c>
      <c r="M21" s="17" t="s">
        <v>31</v>
      </c>
      <c r="O21" s="158"/>
      <c r="P21" s="148"/>
      <c r="R21" s="23"/>
    </row>
    <row r="22" spans="2:18" s="6" customFormat="1" ht="7.5" customHeight="1">
      <c r="B22" s="22"/>
      <c r="R22" s="23"/>
    </row>
    <row r="23" spans="2:18" s="6" customFormat="1" ht="15" customHeight="1">
      <c r="B23" s="22"/>
      <c r="D23" s="17" t="s">
        <v>39</v>
      </c>
      <c r="R23" s="23"/>
    </row>
    <row r="24" spans="2:18" s="89" customFormat="1" ht="15.75" customHeight="1">
      <c r="B24" s="90"/>
      <c r="E24" s="176"/>
      <c r="F24" s="202"/>
      <c r="G24" s="202"/>
      <c r="H24" s="202"/>
      <c r="I24" s="202"/>
      <c r="J24" s="202"/>
      <c r="K24" s="202"/>
      <c r="L24" s="202"/>
      <c r="R24" s="91"/>
    </row>
    <row r="25" spans="2:18" s="6" customFormat="1" ht="7.5" customHeight="1">
      <c r="B25" s="22"/>
      <c r="R25" s="23"/>
    </row>
    <row r="26" spans="2:18" s="6" customFormat="1" ht="7.5" customHeight="1">
      <c r="B26" s="22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R26" s="23"/>
    </row>
    <row r="27" spans="2:18" s="6" customFormat="1" ht="15" customHeight="1">
      <c r="B27" s="22"/>
      <c r="D27" s="92" t="s">
        <v>101</v>
      </c>
      <c r="M27" s="177">
        <f>$N$88</f>
        <v>0</v>
      </c>
      <c r="N27" s="148"/>
      <c r="O27" s="148"/>
      <c r="P27" s="148"/>
      <c r="R27" s="23"/>
    </row>
    <row r="28" spans="2:18" s="6" customFormat="1" ht="15" customHeight="1">
      <c r="B28" s="22"/>
      <c r="D28" s="21" t="s">
        <v>90</v>
      </c>
      <c r="M28" s="177">
        <f>$N$98</f>
        <v>0</v>
      </c>
      <c r="N28" s="148"/>
      <c r="O28" s="148"/>
      <c r="P28" s="148"/>
      <c r="R28" s="23"/>
    </row>
    <row r="29" spans="2:18" s="6" customFormat="1" ht="7.5" customHeight="1">
      <c r="B29" s="22"/>
      <c r="R29" s="23"/>
    </row>
    <row r="30" spans="2:18" s="6" customFormat="1" ht="26.25" customHeight="1">
      <c r="B30" s="22"/>
      <c r="D30" s="93" t="s">
        <v>42</v>
      </c>
      <c r="M30" s="203">
        <f>ROUND($M$27+$M$28,2)</f>
        <v>0</v>
      </c>
      <c r="N30" s="148"/>
      <c r="O30" s="148"/>
      <c r="P30" s="148"/>
      <c r="R30" s="23"/>
    </row>
    <row r="31" spans="2:18" s="6" customFormat="1" ht="7.5" customHeight="1">
      <c r="B31" s="22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R31" s="23"/>
    </row>
    <row r="32" spans="2:18" s="6" customFormat="1" ht="15" customHeight="1">
      <c r="B32" s="22"/>
      <c r="D32" s="27" t="s">
        <v>43</v>
      </c>
      <c r="E32" s="27" t="s">
        <v>44</v>
      </c>
      <c r="F32" s="28">
        <v>0.21</v>
      </c>
      <c r="G32" s="94" t="s">
        <v>45</v>
      </c>
      <c r="H32" s="201">
        <f>(SUM($BE$98:$BE$105)+SUM($BE$123:$BE$159))</f>
        <v>0</v>
      </c>
      <c r="I32" s="148"/>
      <c r="J32" s="148"/>
      <c r="M32" s="201">
        <f>ROUND((SUM($BE$98:$BE$105)+SUM($BE$123:$BE$159)),2)*$F$32</f>
        <v>0</v>
      </c>
      <c r="N32" s="148"/>
      <c r="O32" s="148"/>
      <c r="P32" s="148"/>
      <c r="R32" s="23"/>
    </row>
    <row r="33" spans="2:18" s="6" customFormat="1" ht="15" customHeight="1">
      <c r="B33" s="22"/>
      <c r="E33" s="27" t="s">
        <v>46</v>
      </c>
      <c r="F33" s="28">
        <v>0.15</v>
      </c>
      <c r="G33" s="94" t="s">
        <v>45</v>
      </c>
      <c r="H33" s="201">
        <f>(SUM($BF$98:$BF$105)+SUM($BF$123:$BF$159))</f>
        <v>0</v>
      </c>
      <c r="I33" s="148"/>
      <c r="J33" s="148"/>
      <c r="M33" s="201">
        <f>ROUND((SUM($BF$98:$BF$105)+SUM($BF$123:$BF$159)),2)*$F$33</f>
        <v>0</v>
      </c>
      <c r="N33" s="148"/>
      <c r="O33" s="148"/>
      <c r="P33" s="148"/>
      <c r="R33" s="23"/>
    </row>
    <row r="34" spans="2:18" s="6" customFormat="1" ht="15" customHeight="1" hidden="1">
      <c r="B34" s="22"/>
      <c r="E34" s="27" t="s">
        <v>47</v>
      </c>
      <c r="F34" s="28">
        <v>0.21</v>
      </c>
      <c r="G34" s="94" t="s">
        <v>45</v>
      </c>
      <c r="H34" s="201">
        <f>(SUM($BG$98:$BG$105)+SUM($BG$123:$BG$159))</f>
        <v>0</v>
      </c>
      <c r="I34" s="148"/>
      <c r="J34" s="148"/>
      <c r="M34" s="201">
        <v>0</v>
      </c>
      <c r="N34" s="148"/>
      <c r="O34" s="148"/>
      <c r="P34" s="148"/>
      <c r="R34" s="23"/>
    </row>
    <row r="35" spans="2:18" s="6" customFormat="1" ht="15" customHeight="1" hidden="1">
      <c r="B35" s="22"/>
      <c r="E35" s="27" t="s">
        <v>48</v>
      </c>
      <c r="F35" s="28">
        <v>0.15</v>
      </c>
      <c r="G35" s="94" t="s">
        <v>45</v>
      </c>
      <c r="H35" s="201">
        <f>(SUM($BH$98:$BH$105)+SUM($BH$123:$BH$159))</f>
        <v>0</v>
      </c>
      <c r="I35" s="148"/>
      <c r="J35" s="148"/>
      <c r="M35" s="201">
        <v>0</v>
      </c>
      <c r="N35" s="148"/>
      <c r="O35" s="148"/>
      <c r="P35" s="148"/>
      <c r="R35" s="23"/>
    </row>
    <row r="36" spans="2:18" s="6" customFormat="1" ht="15" customHeight="1" hidden="1">
      <c r="B36" s="22"/>
      <c r="E36" s="27" t="s">
        <v>49</v>
      </c>
      <c r="F36" s="28">
        <v>0</v>
      </c>
      <c r="G36" s="94" t="s">
        <v>45</v>
      </c>
      <c r="H36" s="201">
        <f>(SUM($BI$98:$BI$105)+SUM($BI$123:$BI$159))</f>
        <v>0</v>
      </c>
      <c r="I36" s="148"/>
      <c r="J36" s="148"/>
      <c r="M36" s="201">
        <v>0</v>
      </c>
      <c r="N36" s="148"/>
      <c r="O36" s="148"/>
      <c r="P36" s="148"/>
      <c r="R36" s="23"/>
    </row>
    <row r="37" spans="2:18" s="6" customFormat="1" ht="7.5" customHeight="1">
      <c r="B37" s="22"/>
      <c r="R37" s="23"/>
    </row>
    <row r="38" spans="2:18" s="6" customFormat="1" ht="26.25" customHeight="1">
      <c r="B38" s="22"/>
      <c r="C38" s="31"/>
      <c r="D38" s="32" t="s">
        <v>50</v>
      </c>
      <c r="E38" s="33"/>
      <c r="F38" s="33"/>
      <c r="G38" s="95" t="s">
        <v>51</v>
      </c>
      <c r="H38" s="34" t="s">
        <v>52</v>
      </c>
      <c r="I38" s="33"/>
      <c r="J38" s="33"/>
      <c r="K38" s="33"/>
      <c r="L38" s="170">
        <f>SUM($M$30:$M$36)</f>
        <v>0</v>
      </c>
      <c r="M38" s="163"/>
      <c r="N38" s="163"/>
      <c r="O38" s="163"/>
      <c r="P38" s="165"/>
      <c r="Q38" s="31"/>
      <c r="R38" s="23"/>
    </row>
    <row r="39" spans="2:18" s="6" customFormat="1" ht="15" customHeight="1">
      <c r="B39" s="22"/>
      <c r="R39" s="23"/>
    </row>
    <row r="40" spans="2:18" s="6" customFormat="1" ht="15" customHeight="1">
      <c r="B40" s="22"/>
      <c r="R40" s="23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2"/>
      <c r="D50" s="35" t="s">
        <v>53</v>
      </c>
      <c r="E50" s="36"/>
      <c r="F50" s="36"/>
      <c r="G50" s="36"/>
      <c r="H50" s="37"/>
      <c r="J50" s="35" t="s">
        <v>54</v>
      </c>
      <c r="K50" s="36"/>
      <c r="L50" s="36"/>
      <c r="M50" s="36"/>
      <c r="N50" s="36"/>
      <c r="O50" s="36"/>
      <c r="P50" s="37"/>
      <c r="R50" s="23"/>
    </row>
    <row r="51" spans="2:18" s="2" customFormat="1" ht="14.25" customHeight="1">
      <c r="B51" s="10"/>
      <c r="D51" s="38"/>
      <c r="H51" s="39"/>
      <c r="J51" s="38"/>
      <c r="P51" s="39"/>
      <c r="R51" s="11"/>
    </row>
    <row r="52" spans="2:18" s="2" customFormat="1" ht="14.25" customHeight="1">
      <c r="B52" s="10"/>
      <c r="D52" s="38"/>
      <c r="H52" s="39"/>
      <c r="J52" s="38"/>
      <c r="P52" s="39"/>
      <c r="R52" s="11"/>
    </row>
    <row r="53" spans="2:18" s="2" customFormat="1" ht="14.25" customHeight="1">
      <c r="B53" s="10"/>
      <c r="D53" s="38"/>
      <c r="H53" s="39"/>
      <c r="J53" s="38"/>
      <c r="P53" s="39"/>
      <c r="R53" s="11"/>
    </row>
    <row r="54" spans="2:18" s="2" customFormat="1" ht="14.25" customHeight="1">
      <c r="B54" s="10"/>
      <c r="D54" s="38"/>
      <c r="H54" s="39"/>
      <c r="J54" s="38"/>
      <c r="P54" s="39"/>
      <c r="R54" s="11"/>
    </row>
    <row r="55" spans="2:18" s="2" customFormat="1" ht="14.25" customHeight="1">
      <c r="B55" s="10"/>
      <c r="D55" s="38"/>
      <c r="H55" s="39"/>
      <c r="J55" s="38"/>
      <c r="P55" s="39"/>
      <c r="R55" s="11"/>
    </row>
    <row r="56" spans="2:18" s="2" customFormat="1" ht="14.25" customHeight="1">
      <c r="B56" s="10"/>
      <c r="D56" s="38"/>
      <c r="H56" s="39"/>
      <c r="J56" s="38"/>
      <c r="P56" s="39"/>
      <c r="R56" s="11"/>
    </row>
    <row r="57" spans="2:18" s="2" customFormat="1" ht="14.25" customHeight="1">
      <c r="B57" s="10"/>
      <c r="D57" s="38"/>
      <c r="H57" s="39"/>
      <c r="J57" s="38"/>
      <c r="P57" s="39"/>
      <c r="R57" s="11"/>
    </row>
    <row r="58" spans="2:18" s="2" customFormat="1" ht="14.25" customHeight="1">
      <c r="B58" s="10"/>
      <c r="D58" s="38"/>
      <c r="H58" s="39"/>
      <c r="J58" s="38"/>
      <c r="P58" s="39"/>
      <c r="R58" s="11"/>
    </row>
    <row r="59" spans="2:18" s="6" customFormat="1" ht="15.75" customHeight="1">
      <c r="B59" s="22"/>
      <c r="D59" s="40" t="s">
        <v>55</v>
      </c>
      <c r="E59" s="41"/>
      <c r="F59" s="41"/>
      <c r="G59" s="42" t="s">
        <v>56</v>
      </c>
      <c r="H59" s="43"/>
      <c r="J59" s="40" t="s">
        <v>55</v>
      </c>
      <c r="K59" s="41"/>
      <c r="L59" s="41"/>
      <c r="M59" s="41"/>
      <c r="N59" s="42" t="s">
        <v>56</v>
      </c>
      <c r="O59" s="41"/>
      <c r="P59" s="43"/>
      <c r="R59" s="23"/>
    </row>
    <row r="60" spans="2:18" s="2" customFormat="1" ht="14.25" customHeight="1">
      <c r="B60" s="10"/>
      <c r="R60" s="11"/>
    </row>
    <row r="61" spans="2:18" s="6" customFormat="1" ht="15.75" customHeight="1">
      <c r="B61" s="22"/>
      <c r="D61" s="35" t="s">
        <v>57</v>
      </c>
      <c r="E61" s="36"/>
      <c r="F61" s="36"/>
      <c r="G61" s="36"/>
      <c r="H61" s="37"/>
      <c r="J61" s="35" t="s">
        <v>58</v>
      </c>
      <c r="K61" s="36"/>
      <c r="L61" s="36"/>
      <c r="M61" s="36"/>
      <c r="N61" s="36"/>
      <c r="O61" s="36"/>
      <c r="P61" s="37"/>
      <c r="R61" s="23"/>
    </row>
    <row r="62" spans="2:18" s="2" customFormat="1" ht="14.25" customHeight="1">
      <c r="B62" s="10"/>
      <c r="D62" s="38"/>
      <c r="H62" s="39"/>
      <c r="J62" s="38"/>
      <c r="P62" s="39"/>
      <c r="R62" s="11"/>
    </row>
    <row r="63" spans="2:18" s="2" customFormat="1" ht="14.25" customHeight="1">
      <c r="B63" s="10"/>
      <c r="D63" s="38"/>
      <c r="H63" s="39"/>
      <c r="J63" s="38"/>
      <c r="P63" s="39"/>
      <c r="R63" s="11"/>
    </row>
    <row r="64" spans="2:18" s="2" customFormat="1" ht="14.25" customHeight="1">
      <c r="B64" s="10"/>
      <c r="D64" s="38"/>
      <c r="H64" s="39"/>
      <c r="J64" s="38"/>
      <c r="P64" s="39"/>
      <c r="R64" s="11"/>
    </row>
    <row r="65" spans="2:18" s="2" customFormat="1" ht="14.25" customHeight="1">
      <c r="B65" s="10"/>
      <c r="D65" s="38"/>
      <c r="H65" s="39"/>
      <c r="J65" s="38"/>
      <c r="P65" s="39"/>
      <c r="R65" s="11"/>
    </row>
    <row r="66" spans="2:18" s="2" customFormat="1" ht="14.25" customHeight="1">
      <c r="B66" s="10"/>
      <c r="D66" s="38"/>
      <c r="H66" s="39"/>
      <c r="J66" s="38"/>
      <c r="P66" s="39"/>
      <c r="R66" s="11"/>
    </row>
    <row r="67" spans="2:18" s="2" customFormat="1" ht="14.25" customHeight="1">
      <c r="B67" s="10"/>
      <c r="D67" s="38"/>
      <c r="H67" s="39"/>
      <c r="J67" s="38"/>
      <c r="P67" s="39"/>
      <c r="R67" s="11"/>
    </row>
    <row r="68" spans="2:18" s="2" customFormat="1" ht="14.25" customHeight="1">
      <c r="B68" s="10"/>
      <c r="D68" s="38"/>
      <c r="H68" s="39"/>
      <c r="J68" s="38"/>
      <c r="P68" s="39"/>
      <c r="R68" s="11"/>
    </row>
    <row r="69" spans="2:18" s="2" customFormat="1" ht="14.25" customHeight="1">
      <c r="B69" s="10"/>
      <c r="D69" s="38"/>
      <c r="H69" s="39"/>
      <c r="J69" s="38"/>
      <c r="P69" s="39"/>
      <c r="R69" s="11"/>
    </row>
    <row r="70" spans="2:18" s="6" customFormat="1" ht="15.75" customHeight="1">
      <c r="B70" s="22"/>
      <c r="D70" s="40" t="s">
        <v>55</v>
      </c>
      <c r="E70" s="41"/>
      <c r="F70" s="41"/>
      <c r="G70" s="42" t="s">
        <v>56</v>
      </c>
      <c r="H70" s="43"/>
      <c r="J70" s="40" t="s">
        <v>55</v>
      </c>
      <c r="K70" s="41"/>
      <c r="L70" s="41"/>
      <c r="M70" s="41"/>
      <c r="N70" s="42" t="s">
        <v>56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71" t="s">
        <v>102</v>
      </c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23"/>
    </row>
    <row r="77" spans="2:18" s="6" customFormat="1" ht="7.5" customHeight="1">
      <c r="B77" s="22"/>
      <c r="R77" s="23"/>
    </row>
    <row r="78" spans="2:18" s="6" customFormat="1" ht="30.75" customHeight="1">
      <c r="B78" s="22"/>
      <c r="C78" s="17" t="s">
        <v>16</v>
      </c>
      <c r="F78" s="197" t="str">
        <f>$F$6</f>
        <v>Nový Bor - Oprava skateparku</v>
      </c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R78" s="23"/>
    </row>
    <row r="79" spans="2:18" s="6" customFormat="1" ht="37.5" customHeight="1">
      <c r="B79" s="22"/>
      <c r="C79" s="52" t="s">
        <v>99</v>
      </c>
      <c r="F79" s="157" t="str">
        <f>$F$7</f>
        <v>SO 01 - Skatepark</v>
      </c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R79" s="23"/>
    </row>
    <row r="80" spans="2:18" s="6" customFormat="1" ht="7.5" customHeight="1">
      <c r="B80" s="22"/>
      <c r="R80" s="23"/>
    </row>
    <row r="81" spans="2:18" s="6" customFormat="1" ht="18.75" customHeight="1">
      <c r="B81" s="22"/>
      <c r="C81" s="17" t="s">
        <v>22</v>
      </c>
      <c r="F81" s="15" t="str">
        <f>$F$9</f>
        <v>Nový Bor </v>
      </c>
      <c r="K81" s="17" t="s">
        <v>24</v>
      </c>
      <c r="M81" s="193" t="str">
        <f>IF($O$9="","",$O$9)</f>
        <v>17.04.2015</v>
      </c>
      <c r="N81" s="148"/>
      <c r="O81" s="148"/>
      <c r="P81" s="148"/>
      <c r="R81" s="23"/>
    </row>
    <row r="82" spans="2:18" s="6" customFormat="1" ht="7.5" customHeight="1">
      <c r="B82" s="22"/>
      <c r="R82" s="23"/>
    </row>
    <row r="83" spans="2:18" s="6" customFormat="1" ht="15.75" customHeight="1">
      <c r="B83" s="22"/>
      <c r="C83" s="17" t="s">
        <v>28</v>
      </c>
      <c r="F83" s="15" t="str">
        <f>$E$12</f>
        <v>Město Nový Bor, Nám. Míru 1, 473 01 </v>
      </c>
      <c r="K83" s="17" t="s">
        <v>34</v>
      </c>
      <c r="M83" s="158" t="str">
        <f>$E$18</f>
        <v>BKN spol. s r.o. Vysoké Mýto</v>
      </c>
      <c r="N83" s="148"/>
      <c r="O83" s="148"/>
      <c r="P83" s="148"/>
      <c r="Q83" s="148"/>
      <c r="R83" s="23"/>
    </row>
    <row r="84" spans="2:18" s="6" customFormat="1" ht="15" customHeight="1">
      <c r="B84" s="22"/>
      <c r="C84" s="17" t="s">
        <v>32</v>
      </c>
      <c r="F84" s="15" t="str">
        <f>IF($E$15="","",$E$15)</f>
        <v>Vyplň údaj</v>
      </c>
      <c r="K84" s="17" t="s">
        <v>37</v>
      </c>
      <c r="M84" s="158" t="str">
        <f>$E$21</f>
        <v>L.Novotný </v>
      </c>
      <c r="N84" s="148"/>
      <c r="O84" s="148"/>
      <c r="P84" s="148"/>
      <c r="Q84" s="148"/>
      <c r="R84" s="23"/>
    </row>
    <row r="85" spans="2:18" s="6" customFormat="1" ht="11.25" customHeight="1">
      <c r="B85" s="22"/>
      <c r="R85" s="23"/>
    </row>
    <row r="86" spans="2:18" s="6" customFormat="1" ht="30" customHeight="1">
      <c r="B86" s="22"/>
      <c r="C86" s="200" t="s">
        <v>103</v>
      </c>
      <c r="D86" s="144"/>
      <c r="E86" s="144"/>
      <c r="F86" s="144"/>
      <c r="G86" s="144"/>
      <c r="H86" s="31"/>
      <c r="I86" s="31"/>
      <c r="J86" s="31"/>
      <c r="K86" s="31"/>
      <c r="L86" s="31"/>
      <c r="M86" s="31"/>
      <c r="N86" s="200" t="s">
        <v>104</v>
      </c>
      <c r="O86" s="148"/>
      <c r="P86" s="148"/>
      <c r="Q86" s="148"/>
      <c r="R86" s="23"/>
    </row>
    <row r="87" spans="2:18" s="6" customFormat="1" ht="11.25" customHeight="1">
      <c r="B87" s="22"/>
      <c r="R87" s="23"/>
    </row>
    <row r="88" spans="2:47" s="6" customFormat="1" ht="30" customHeight="1">
      <c r="B88" s="22"/>
      <c r="C88" s="63" t="s">
        <v>105</v>
      </c>
      <c r="N88" s="151">
        <f>$N$123</f>
        <v>0</v>
      </c>
      <c r="O88" s="148"/>
      <c r="P88" s="148"/>
      <c r="Q88" s="148"/>
      <c r="R88" s="23"/>
      <c r="AU88" s="6" t="s">
        <v>106</v>
      </c>
    </row>
    <row r="89" spans="2:18" s="68" customFormat="1" ht="25.5" customHeight="1">
      <c r="B89" s="96"/>
      <c r="D89" s="97" t="s">
        <v>107</v>
      </c>
      <c r="N89" s="199">
        <f>$N$124</f>
        <v>0</v>
      </c>
      <c r="O89" s="198"/>
      <c r="P89" s="198"/>
      <c r="Q89" s="198"/>
      <c r="R89" s="98"/>
    </row>
    <row r="90" spans="2:18" s="92" customFormat="1" ht="21" customHeight="1">
      <c r="B90" s="99"/>
      <c r="D90" s="77" t="s">
        <v>108</v>
      </c>
      <c r="N90" s="150">
        <f>$N$125</f>
        <v>0</v>
      </c>
      <c r="O90" s="198"/>
      <c r="P90" s="198"/>
      <c r="Q90" s="198"/>
      <c r="R90" s="100"/>
    </row>
    <row r="91" spans="2:18" s="92" customFormat="1" ht="21" customHeight="1">
      <c r="B91" s="99"/>
      <c r="D91" s="77" t="s">
        <v>109</v>
      </c>
      <c r="N91" s="150">
        <f>$N$132</f>
        <v>0</v>
      </c>
      <c r="O91" s="198"/>
      <c r="P91" s="198"/>
      <c r="Q91" s="198"/>
      <c r="R91" s="100"/>
    </row>
    <row r="92" spans="2:18" s="92" customFormat="1" ht="21" customHeight="1">
      <c r="B92" s="99"/>
      <c r="D92" s="77" t="s">
        <v>110</v>
      </c>
      <c r="N92" s="150">
        <f>$N$134</f>
        <v>0</v>
      </c>
      <c r="O92" s="198"/>
      <c r="P92" s="198"/>
      <c r="Q92" s="198"/>
      <c r="R92" s="100"/>
    </row>
    <row r="93" spans="2:18" s="92" customFormat="1" ht="21" customHeight="1">
      <c r="B93" s="99"/>
      <c r="D93" s="77" t="s">
        <v>111</v>
      </c>
      <c r="N93" s="150">
        <f>$N$145</f>
        <v>0</v>
      </c>
      <c r="O93" s="198"/>
      <c r="P93" s="198"/>
      <c r="Q93" s="198"/>
      <c r="R93" s="100"/>
    </row>
    <row r="94" spans="2:18" s="92" customFormat="1" ht="21" customHeight="1">
      <c r="B94" s="99"/>
      <c r="D94" s="77" t="s">
        <v>112</v>
      </c>
      <c r="N94" s="150">
        <f>$N$147</f>
        <v>0</v>
      </c>
      <c r="O94" s="198"/>
      <c r="P94" s="198"/>
      <c r="Q94" s="198"/>
      <c r="R94" s="100"/>
    </row>
    <row r="95" spans="2:18" s="92" customFormat="1" ht="21" customHeight="1">
      <c r="B95" s="99"/>
      <c r="D95" s="77" t="s">
        <v>113</v>
      </c>
      <c r="N95" s="150">
        <f>$N$152</f>
        <v>0</v>
      </c>
      <c r="O95" s="198"/>
      <c r="P95" s="198"/>
      <c r="Q95" s="198"/>
      <c r="R95" s="100"/>
    </row>
    <row r="96" spans="2:18" s="68" customFormat="1" ht="25.5" customHeight="1">
      <c r="B96" s="96"/>
      <c r="D96" s="97" t="s">
        <v>114</v>
      </c>
      <c r="N96" s="199">
        <f>$N$154</f>
        <v>0</v>
      </c>
      <c r="O96" s="198"/>
      <c r="P96" s="198"/>
      <c r="Q96" s="198"/>
      <c r="R96" s="98"/>
    </row>
    <row r="97" spans="2:18" s="6" customFormat="1" ht="22.5" customHeight="1">
      <c r="B97" s="22"/>
      <c r="R97" s="23"/>
    </row>
    <row r="98" spans="2:21" s="6" customFormat="1" ht="30" customHeight="1">
      <c r="B98" s="22"/>
      <c r="C98" s="63" t="s">
        <v>115</v>
      </c>
      <c r="N98" s="151">
        <f>ROUND($N$99+$N$100+$N$101+$N$102+$N$103+$N$104,2)</f>
        <v>0</v>
      </c>
      <c r="O98" s="148"/>
      <c r="P98" s="148"/>
      <c r="Q98" s="148"/>
      <c r="R98" s="23"/>
      <c r="T98" s="101"/>
      <c r="U98" s="102" t="s">
        <v>43</v>
      </c>
    </row>
    <row r="99" spans="2:62" s="6" customFormat="1" ht="18.75" customHeight="1">
      <c r="B99" s="22"/>
      <c r="D99" s="147" t="s">
        <v>116</v>
      </c>
      <c r="E99" s="148"/>
      <c r="F99" s="148"/>
      <c r="G99" s="148"/>
      <c r="H99" s="148"/>
      <c r="N99" s="149">
        <f>ROUND($N$88*$T$99,2)</f>
        <v>0</v>
      </c>
      <c r="O99" s="148"/>
      <c r="P99" s="148"/>
      <c r="Q99" s="148"/>
      <c r="R99" s="23"/>
      <c r="T99" s="103"/>
      <c r="U99" s="104" t="s">
        <v>44</v>
      </c>
      <c r="AY99" s="6" t="s">
        <v>117</v>
      </c>
      <c r="BE99" s="81">
        <f>IF($U$99="základní",$N$99,0)</f>
        <v>0</v>
      </c>
      <c r="BF99" s="81">
        <f>IF($U$99="snížená",$N$99,0)</f>
        <v>0</v>
      </c>
      <c r="BG99" s="81">
        <f>IF($U$99="zákl. přenesená",$N$99,0)</f>
        <v>0</v>
      </c>
      <c r="BH99" s="81">
        <f>IF($U$99="sníž. přenesená",$N$99,0)</f>
        <v>0</v>
      </c>
      <c r="BI99" s="81">
        <f>IF($U$99="nulová",$N$99,0)</f>
        <v>0</v>
      </c>
      <c r="BJ99" s="6" t="s">
        <v>21</v>
      </c>
    </row>
    <row r="100" spans="2:62" s="6" customFormat="1" ht="18.75" customHeight="1">
      <c r="B100" s="22"/>
      <c r="D100" s="147" t="s">
        <v>118</v>
      </c>
      <c r="E100" s="148"/>
      <c r="F100" s="148"/>
      <c r="G100" s="148"/>
      <c r="H100" s="148"/>
      <c r="N100" s="149">
        <f>ROUND($N$88*$T$100,2)</f>
        <v>0</v>
      </c>
      <c r="O100" s="148"/>
      <c r="P100" s="148"/>
      <c r="Q100" s="148"/>
      <c r="R100" s="23"/>
      <c r="T100" s="103"/>
      <c r="U100" s="104" t="s">
        <v>44</v>
      </c>
      <c r="AY100" s="6" t="s">
        <v>117</v>
      </c>
      <c r="BE100" s="81">
        <f>IF($U$100="základní",$N$100,0)</f>
        <v>0</v>
      </c>
      <c r="BF100" s="81">
        <f>IF($U$100="snížená",$N$100,0)</f>
        <v>0</v>
      </c>
      <c r="BG100" s="81">
        <f>IF($U$100="zákl. přenesená",$N$100,0)</f>
        <v>0</v>
      </c>
      <c r="BH100" s="81">
        <f>IF($U$100="sníž. přenesená",$N$100,0)</f>
        <v>0</v>
      </c>
      <c r="BI100" s="81">
        <f>IF($U$100="nulová",$N$100,0)</f>
        <v>0</v>
      </c>
      <c r="BJ100" s="6" t="s">
        <v>21</v>
      </c>
    </row>
    <row r="101" spans="2:62" s="6" customFormat="1" ht="18.75" customHeight="1">
      <c r="B101" s="22"/>
      <c r="D101" s="147" t="s">
        <v>119</v>
      </c>
      <c r="E101" s="148"/>
      <c r="F101" s="148"/>
      <c r="G101" s="148"/>
      <c r="H101" s="148"/>
      <c r="N101" s="149">
        <f>ROUND($N$88*$T$101,2)</f>
        <v>0</v>
      </c>
      <c r="O101" s="148"/>
      <c r="P101" s="148"/>
      <c r="Q101" s="148"/>
      <c r="R101" s="23"/>
      <c r="T101" s="103"/>
      <c r="U101" s="104" t="s">
        <v>44</v>
      </c>
      <c r="AY101" s="6" t="s">
        <v>117</v>
      </c>
      <c r="BE101" s="81">
        <f>IF($U$101="základní",$N$101,0)</f>
        <v>0</v>
      </c>
      <c r="BF101" s="81">
        <f>IF($U$101="snížená",$N$101,0)</f>
        <v>0</v>
      </c>
      <c r="BG101" s="81">
        <f>IF($U$101="zákl. přenesená",$N$101,0)</f>
        <v>0</v>
      </c>
      <c r="BH101" s="81">
        <f>IF($U$101="sníž. přenesená",$N$101,0)</f>
        <v>0</v>
      </c>
      <c r="BI101" s="81">
        <f>IF($U$101="nulová",$N$101,0)</f>
        <v>0</v>
      </c>
      <c r="BJ101" s="6" t="s">
        <v>21</v>
      </c>
    </row>
    <row r="102" spans="2:62" s="6" customFormat="1" ht="18.75" customHeight="1">
      <c r="B102" s="22"/>
      <c r="D102" s="147" t="s">
        <v>120</v>
      </c>
      <c r="E102" s="148"/>
      <c r="F102" s="148"/>
      <c r="G102" s="148"/>
      <c r="H102" s="148"/>
      <c r="N102" s="149">
        <f>ROUND($N$88*$T$102,2)</f>
        <v>0</v>
      </c>
      <c r="O102" s="148"/>
      <c r="P102" s="148"/>
      <c r="Q102" s="148"/>
      <c r="R102" s="23"/>
      <c r="T102" s="103"/>
      <c r="U102" s="104" t="s">
        <v>44</v>
      </c>
      <c r="AY102" s="6" t="s">
        <v>117</v>
      </c>
      <c r="BE102" s="81">
        <f>IF($U$102="základní",$N$102,0)</f>
        <v>0</v>
      </c>
      <c r="BF102" s="81">
        <f>IF($U$102="snížená",$N$102,0)</f>
        <v>0</v>
      </c>
      <c r="BG102" s="81">
        <f>IF($U$102="zákl. přenesená",$N$102,0)</f>
        <v>0</v>
      </c>
      <c r="BH102" s="81">
        <f>IF($U$102="sníž. přenesená",$N$102,0)</f>
        <v>0</v>
      </c>
      <c r="BI102" s="81">
        <f>IF($U$102="nulová",$N$102,0)</f>
        <v>0</v>
      </c>
      <c r="BJ102" s="6" t="s">
        <v>21</v>
      </c>
    </row>
    <row r="103" spans="2:62" s="6" customFormat="1" ht="18.75" customHeight="1">
      <c r="B103" s="22"/>
      <c r="D103" s="147" t="s">
        <v>121</v>
      </c>
      <c r="E103" s="148"/>
      <c r="F103" s="148"/>
      <c r="G103" s="148"/>
      <c r="H103" s="148"/>
      <c r="N103" s="149">
        <f>ROUND($N$88*$T$103,2)</f>
        <v>0</v>
      </c>
      <c r="O103" s="148"/>
      <c r="P103" s="148"/>
      <c r="Q103" s="148"/>
      <c r="R103" s="23"/>
      <c r="T103" s="103"/>
      <c r="U103" s="104" t="s">
        <v>44</v>
      </c>
      <c r="AY103" s="6" t="s">
        <v>117</v>
      </c>
      <c r="BE103" s="81">
        <f>IF($U$103="základní",$N$103,0)</f>
        <v>0</v>
      </c>
      <c r="BF103" s="81">
        <f>IF($U$103="snížená",$N$103,0)</f>
        <v>0</v>
      </c>
      <c r="BG103" s="81">
        <f>IF($U$103="zákl. přenesená",$N$103,0)</f>
        <v>0</v>
      </c>
      <c r="BH103" s="81">
        <f>IF($U$103="sníž. přenesená",$N$103,0)</f>
        <v>0</v>
      </c>
      <c r="BI103" s="81">
        <f>IF($U$103="nulová",$N$103,0)</f>
        <v>0</v>
      </c>
      <c r="BJ103" s="6" t="s">
        <v>21</v>
      </c>
    </row>
    <row r="104" spans="2:62" s="6" customFormat="1" ht="18.75" customHeight="1">
      <c r="B104" s="22"/>
      <c r="D104" s="77" t="s">
        <v>122</v>
      </c>
      <c r="N104" s="149">
        <f>ROUND($N$88*$T$104,2)</f>
        <v>0</v>
      </c>
      <c r="O104" s="148"/>
      <c r="P104" s="148"/>
      <c r="Q104" s="148"/>
      <c r="R104" s="23"/>
      <c r="T104" s="105"/>
      <c r="U104" s="106" t="s">
        <v>44</v>
      </c>
      <c r="AY104" s="6" t="s">
        <v>123</v>
      </c>
      <c r="BE104" s="81">
        <f>IF($U$104="základní",$N$104,0)</f>
        <v>0</v>
      </c>
      <c r="BF104" s="81">
        <f>IF($U$104="snížená",$N$104,0)</f>
        <v>0</v>
      </c>
      <c r="BG104" s="81">
        <f>IF($U$104="zákl. přenesená",$N$104,0)</f>
        <v>0</v>
      </c>
      <c r="BH104" s="81">
        <f>IF($U$104="sníž. přenesená",$N$104,0)</f>
        <v>0</v>
      </c>
      <c r="BI104" s="81">
        <f>IF($U$104="nulová",$N$104,0)</f>
        <v>0</v>
      </c>
      <c r="BJ104" s="6" t="s">
        <v>21</v>
      </c>
    </row>
    <row r="105" spans="2:18" s="6" customFormat="1" ht="14.25" customHeight="1">
      <c r="B105" s="22"/>
      <c r="R105" s="23"/>
    </row>
    <row r="106" spans="2:18" s="6" customFormat="1" ht="30" customHeight="1">
      <c r="B106" s="22"/>
      <c r="C106" s="88" t="s">
        <v>95</v>
      </c>
      <c r="D106" s="31"/>
      <c r="E106" s="31"/>
      <c r="F106" s="31"/>
      <c r="G106" s="31"/>
      <c r="H106" s="31"/>
      <c r="I106" s="31"/>
      <c r="J106" s="31"/>
      <c r="K106" s="31"/>
      <c r="L106" s="143">
        <f>ROUND(SUM($N$88+$N$98),2)</f>
        <v>0</v>
      </c>
      <c r="M106" s="144"/>
      <c r="N106" s="144"/>
      <c r="O106" s="144"/>
      <c r="P106" s="144"/>
      <c r="Q106" s="144"/>
      <c r="R106" s="23"/>
    </row>
    <row r="107" spans="2:18" s="6" customFormat="1" ht="7.5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6"/>
    </row>
    <row r="111" spans="2:18" s="6" customFormat="1" ht="7.5" customHeight="1"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9"/>
    </row>
    <row r="112" spans="2:18" s="6" customFormat="1" ht="37.5" customHeight="1">
      <c r="B112" s="22"/>
      <c r="C112" s="171" t="s">
        <v>124</v>
      </c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23"/>
    </row>
    <row r="113" spans="2:18" s="6" customFormat="1" ht="7.5" customHeight="1">
      <c r="B113" s="22"/>
      <c r="R113" s="23"/>
    </row>
    <row r="114" spans="2:18" s="6" customFormat="1" ht="30.75" customHeight="1">
      <c r="B114" s="22"/>
      <c r="C114" s="17" t="s">
        <v>16</v>
      </c>
      <c r="F114" s="197" t="str">
        <f>$F$6</f>
        <v>Nový Bor - Oprava skateparku</v>
      </c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R114" s="23"/>
    </row>
    <row r="115" spans="2:18" s="6" customFormat="1" ht="37.5" customHeight="1">
      <c r="B115" s="22"/>
      <c r="C115" s="52" t="s">
        <v>99</v>
      </c>
      <c r="F115" s="157" t="str">
        <f>$F$7</f>
        <v>SO 01 - Skatepark</v>
      </c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R115" s="23"/>
    </row>
    <row r="116" spans="2:18" s="6" customFormat="1" ht="7.5" customHeight="1">
      <c r="B116" s="22"/>
      <c r="R116" s="23"/>
    </row>
    <row r="117" spans="2:18" s="6" customFormat="1" ht="18.75" customHeight="1">
      <c r="B117" s="22"/>
      <c r="C117" s="17" t="s">
        <v>22</v>
      </c>
      <c r="F117" s="15" t="str">
        <f>$F$9</f>
        <v>Nový Bor </v>
      </c>
      <c r="K117" s="17" t="s">
        <v>24</v>
      </c>
      <c r="M117" s="193" t="str">
        <f>IF($O$9="","",$O$9)</f>
        <v>17.04.2015</v>
      </c>
      <c r="N117" s="148"/>
      <c r="O117" s="148"/>
      <c r="P117" s="148"/>
      <c r="R117" s="23"/>
    </row>
    <row r="118" spans="2:18" s="6" customFormat="1" ht="7.5" customHeight="1">
      <c r="B118" s="22"/>
      <c r="R118" s="23"/>
    </row>
    <row r="119" spans="2:18" s="6" customFormat="1" ht="15.75" customHeight="1">
      <c r="B119" s="22"/>
      <c r="C119" s="17" t="s">
        <v>28</v>
      </c>
      <c r="F119" s="15" t="str">
        <f>$E$12</f>
        <v>Město Nový Bor, Nám. Míru 1, 473 01 </v>
      </c>
      <c r="K119" s="17" t="s">
        <v>34</v>
      </c>
      <c r="M119" s="158" t="str">
        <f>$E$18</f>
        <v>BKN spol. s r.o. Vysoké Mýto</v>
      </c>
      <c r="N119" s="148"/>
      <c r="O119" s="148"/>
      <c r="P119" s="148"/>
      <c r="Q119" s="148"/>
      <c r="R119" s="23"/>
    </row>
    <row r="120" spans="2:18" s="6" customFormat="1" ht="15" customHeight="1">
      <c r="B120" s="22"/>
      <c r="C120" s="17" t="s">
        <v>32</v>
      </c>
      <c r="F120" s="15" t="str">
        <f>IF($E$15="","",$E$15)</f>
        <v>Vyplň údaj</v>
      </c>
      <c r="K120" s="17" t="s">
        <v>37</v>
      </c>
      <c r="M120" s="158" t="str">
        <f>$E$21</f>
        <v>L.Novotný </v>
      </c>
      <c r="N120" s="148"/>
      <c r="O120" s="148"/>
      <c r="P120" s="148"/>
      <c r="Q120" s="148"/>
      <c r="R120" s="23"/>
    </row>
    <row r="121" spans="2:18" s="6" customFormat="1" ht="11.25" customHeight="1">
      <c r="B121" s="22"/>
      <c r="R121" s="23"/>
    </row>
    <row r="122" spans="2:27" s="107" customFormat="1" ht="30" customHeight="1">
      <c r="B122" s="108"/>
      <c r="C122" s="109" t="s">
        <v>125</v>
      </c>
      <c r="D122" s="110" t="s">
        <v>126</v>
      </c>
      <c r="E122" s="110" t="s">
        <v>61</v>
      </c>
      <c r="F122" s="194" t="s">
        <v>127</v>
      </c>
      <c r="G122" s="195"/>
      <c r="H122" s="195"/>
      <c r="I122" s="195"/>
      <c r="J122" s="110" t="s">
        <v>128</v>
      </c>
      <c r="K122" s="110" t="s">
        <v>129</v>
      </c>
      <c r="L122" s="194" t="s">
        <v>130</v>
      </c>
      <c r="M122" s="195"/>
      <c r="N122" s="194" t="s">
        <v>131</v>
      </c>
      <c r="O122" s="195"/>
      <c r="P122" s="195"/>
      <c r="Q122" s="196"/>
      <c r="R122" s="111"/>
      <c r="T122" s="58" t="s">
        <v>132</v>
      </c>
      <c r="U122" s="59" t="s">
        <v>43</v>
      </c>
      <c r="V122" s="59" t="s">
        <v>133</v>
      </c>
      <c r="W122" s="59" t="s">
        <v>134</v>
      </c>
      <c r="X122" s="59" t="s">
        <v>135</v>
      </c>
      <c r="Y122" s="59" t="s">
        <v>136</v>
      </c>
      <c r="Z122" s="59" t="s">
        <v>137</v>
      </c>
      <c r="AA122" s="60" t="s">
        <v>138</v>
      </c>
    </row>
    <row r="123" spans="2:63" s="6" customFormat="1" ht="30" customHeight="1">
      <c r="B123" s="22"/>
      <c r="C123" s="63" t="s">
        <v>101</v>
      </c>
      <c r="N123" s="184">
        <f>$BK$123</f>
        <v>0</v>
      </c>
      <c r="O123" s="148"/>
      <c r="P123" s="148"/>
      <c r="Q123" s="148"/>
      <c r="R123" s="23"/>
      <c r="T123" s="62"/>
      <c r="U123" s="36"/>
      <c r="V123" s="36"/>
      <c r="W123" s="112">
        <f>$W$124+$W$154+$W$160</f>
        <v>0</v>
      </c>
      <c r="X123" s="36"/>
      <c r="Y123" s="112">
        <f>$Y$124+$Y$154+$Y$160</f>
        <v>22.500761999999995</v>
      </c>
      <c r="Z123" s="36"/>
      <c r="AA123" s="113">
        <f>$AA$124+$AA$154+$AA$160</f>
        <v>0.9448199999999999</v>
      </c>
      <c r="AT123" s="6" t="s">
        <v>78</v>
      </c>
      <c r="AU123" s="6" t="s">
        <v>106</v>
      </c>
      <c r="BK123" s="114">
        <f>$BK$124+$BK$154+$BK$160</f>
        <v>0</v>
      </c>
    </row>
    <row r="124" spans="2:63" s="115" customFormat="1" ht="37.5" customHeight="1">
      <c r="B124" s="116"/>
      <c r="D124" s="117" t="s">
        <v>107</v>
      </c>
      <c r="E124" s="117"/>
      <c r="F124" s="117"/>
      <c r="G124" s="117"/>
      <c r="H124" s="117"/>
      <c r="I124" s="117"/>
      <c r="J124" s="117"/>
      <c r="K124" s="117"/>
      <c r="L124" s="117"/>
      <c r="M124" s="117"/>
      <c r="N124" s="182">
        <f>$BK$124</f>
        <v>0</v>
      </c>
      <c r="O124" s="181"/>
      <c r="P124" s="181"/>
      <c r="Q124" s="181"/>
      <c r="R124" s="119"/>
      <c r="T124" s="120"/>
      <c r="W124" s="121">
        <f>$W$125+$W$132+$W$134+$W$145+$W$147+$W$152</f>
        <v>0</v>
      </c>
      <c r="Y124" s="121">
        <f>$Y$125+$Y$132+$Y$134+$Y$145+$Y$147+$Y$152</f>
        <v>22.500761999999995</v>
      </c>
      <c r="AA124" s="122">
        <f>$AA$125+$AA$132+$AA$134+$AA$145+$AA$147+$AA$152</f>
        <v>0.9448199999999999</v>
      </c>
      <c r="AR124" s="118" t="s">
        <v>21</v>
      </c>
      <c r="AT124" s="118" t="s">
        <v>78</v>
      </c>
      <c r="AU124" s="118" t="s">
        <v>79</v>
      </c>
      <c r="AY124" s="118" t="s">
        <v>139</v>
      </c>
      <c r="BK124" s="123">
        <f>$BK$125+$BK$132+$BK$134+$BK$145+$BK$147+$BK$152</f>
        <v>0</v>
      </c>
    </row>
    <row r="125" spans="2:63" s="115" customFormat="1" ht="21" customHeight="1">
      <c r="B125" s="116"/>
      <c r="D125" s="124" t="s">
        <v>108</v>
      </c>
      <c r="E125" s="124"/>
      <c r="F125" s="124"/>
      <c r="G125" s="124"/>
      <c r="H125" s="124"/>
      <c r="I125" s="124"/>
      <c r="J125" s="124"/>
      <c r="K125" s="124"/>
      <c r="L125" s="124"/>
      <c r="M125" s="124"/>
      <c r="N125" s="180">
        <f>$BK$125</f>
        <v>0</v>
      </c>
      <c r="O125" s="181"/>
      <c r="P125" s="181"/>
      <c r="Q125" s="181"/>
      <c r="R125" s="119"/>
      <c r="T125" s="120"/>
      <c r="W125" s="121">
        <f>SUM($W$126:$W$131)</f>
        <v>0</v>
      </c>
      <c r="Y125" s="121">
        <f>SUM($Y$126:$Y$131)</f>
        <v>0</v>
      </c>
      <c r="AA125" s="122">
        <f>SUM($AA$126:$AA$131)</f>
        <v>0.9448199999999999</v>
      </c>
      <c r="AR125" s="118" t="s">
        <v>21</v>
      </c>
      <c r="AT125" s="118" t="s">
        <v>78</v>
      </c>
      <c r="AU125" s="118" t="s">
        <v>21</v>
      </c>
      <c r="AY125" s="118" t="s">
        <v>139</v>
      </c>
      <c r="BK125" s="123">
        <f>SUM($BK$126:$BK$131)</f>
        <v>0</v>
      </c>
    </row>
    <row r="126" spans="2:65" s="6" customFormat="1" ht="27" customHeight="1">
      <c r="B126" s="22"/>
      <c r="C126" s="125" t="s">
        <v>21</v>
      </c>
      <c r="D126" s="125" t="s">
        <v>140</v>
      </c>
      <c r="E126" s="126" t="s">
        <v>141</v>
      </c>
      <c r="F126" s="185" t="s">
        <v>142</v>
      </c>
      <c r="G126" s="186"/>
      <c r="H126" s="186"/>
      <c r="I126" s="186"/>
      <c r="J126" s="127" t="s">
        <v>143</v>
      </c>
      <c r="K126" s="128">
        <v>5.22</v>
      </c>
      <c r="L126" s="187">
        <v>0</v>
      </c>
      <c r="M126" s="186"/>
      <c r="N126" s="188">
        <f>ROUND($L$126*$K$126,2)</f>
        <v>0</v>
      </c>
      <c r="O126" s="186"/>
      <c r="P126" s="186"/>
      <c r="Q126" s="186"/>
      <c r="R126" s="23"/>
      <c r="T126" s="129"/>
      <c r="U126" s="29" t="s">
        <v>44</v>
      </c>
      <c r="W126" s="130">
        <f>$V$126*$K$126</f>
        <v>0</v>
      </c>
      <c r="X126" s="130">
        <v>0</v>
      </c>
      <c r="Y126" s="130">
        <f>$X$126*$K$126</f>
        <v>0</v>
      </c>
      <c r="Z126" s="130">
        <v>0.181</v>
      </c>
      <c r="AA126" s="131">
        <f>$Z$126*$K$126</f>
        <v>0.9448199999999999</v>
      </c>
      <c r="AR126" s="6" t="s">
        <v>144</v>
      </c>
      <c r="AT126" s="6" t="s">
        <v>140</v>
      </c>
      <c r="AU126" s="6" t="s">
        <v>97</v>
      </c>
      <c r="AY126" s="6" t="s">
        <v>139</v>
      </c>
      <c r="BE126" s="81">
        <f>IF($U$126="základní",$N$126,0)</f>
        <v>0</v>
      </c>
      <c r="BF126" s="81">
        <f>IF($U$126="snížená",$N$126,0)</f>
        <v>0</v>
      </c>
      <c r="BG126" s="81">
        <f>IF($U$126="zákl. přenesená",$N$126,0)</f>
        <v>0</v>
      </c>
      <c r="BH126" s="81">
        <f>IF($U$126="sníž. přenesená",$N$126,0)</f>
        <v>0</v>
      </c>
      <c r="BI126" s="81">
        <f>IF($U$126="nulová",$N$126,0)</f>
        <v>0</v>
      </c>
      <c r="BJ126" s="6" t="s">
        <v>21</v>
      </c>
      <c r="BK126" s="81">
        <f>ROUND($L$126*$K$126,2)</f>
        <v>0</v>
      </c>
      <c r="BL126" s="6" t="s">
        <v>144</v>
      </c>
      <c r="BM126" s="6" t="s">
        <v>145</v>
      </c>
    </row>
    <row r="127" spans="2:65" s="6" customFormat="1" ht="27" customHeight="1">
      <c r="B127" s="22"/>
      <c r="C127" s="125" t="s">
        <v>97</v>
      </c>
      <c r="D127" s="125" t="s">
        <v>140</v>
      </c>
      <c r="E127" s="126" t="s">
        <v>146</v>
      </c>
      <c r="F127" s="185" t="s">
        <v>147</v>
      </c>
      <c r="G127" s="186"/>
      <c r="H127" s="186"/>
      <c r="I127" s="186"/>
      <c r="J127" s="127" t="s">
        <v>148</v>
      </c>
      <c r="K127" s="128">
        <v>4.8</v>
      </c>
      <c r="L127" s="187">
        <v>0</v>
      </c>
      <c r="M127" s="186"/>
      <c r="N127" s="188">
        <f>ROUND($L$127*$K$127,2)</f>
        <v>0</v>
      </c>
      <c r="O127" s="186"/>
      <c r="P127" s="186"/>
      <c r="Q127" s="186"/>
      <c r="R127" s="23"/>
      <c r="T127" s="129"/>
      <c r="U127" s="29" t="s">
        <v>44</v>
      </c>
      <c r="W127" s="130">
        <f>$V$127*$K$127</f>
        <v>0</v>
      </c>
      <c r="X127" s="130">
        <v>0</v>
      </c>
      <c r="Y127" s="130">
        <f>$X$127*$K$127</f>
        <v>0</v>
      </c>
      <c r="Z127" s="130">
        <v>0</v>
      </c>
      <c r="AA127" s="131">
        <f>$Z$127*$K$127</f>
        <v>0</v>
      </c>
      <c r="AR127" s="6" t="s">
        <v>144</v>
      </c>
      <c r="AT127" s="6" t="s">
        <v>140</v>
      </c>
      <c r="AU127" s="6" t="s">
        <v>97</v>
      </c>
      <c r="AY127" s="6" t="s">
        <v>139</v>
      </c>
      <c r="BE127" s="81">
        <f>IF($U$127="základní",$N$127,0)</f>
        <v>0</v>
      </c>
      <c r="BF127" s="81">
        <f>IF($U$127="snížená",$N$127,0)</f>
        <v>0</v>
      </c>
      <c r="BG127" s="81">
        <f>IF($U$127="zákl. přenesená",$N$127,0)</f>
        <v>0</v>
      </c>
      <c r="BH127" s="81">
        <f>IF($U$127="sníž. přenesená",$N$127,0)</f>
        <v>0</v>
      </c>
      <c r="BI127" s="81">
        <f>IF($U$127="nulová",$N$127,0)</f>
        <v>0</v>
      </c>
      <c r="BJ127" s="6" t="s">
        <v>21</v>
      </c>
      <c r="BK127" s="81">
        <f>ROUND($L$127*$K$127,2)</f>
        <v>0</v>
      </c>
      <c r="BL127" s="6" t="s">
        <v>144</v>
      </c>
      <c r="BM127" s="6" t="s">
        <v>149</v>
      </c>
    </row>
    <row r="128" spans="2:65" s="6" customFormat="1" ht="27" customHeight="1">
      <c r="B128" s="22"/>
      <c r="C128" s="125" t="s">
        <v>150</v>
      </c>
      <c r="D128" s="125" t="s">
        <v>140</v>
      </c>
      <c r="E128" s="126" t="s">
        <v>151</v>
      </c>
      <c r="F128" s="185" t="s">
        <v>152</v>
      </c>
      <c r="G128" s="186"/>
      <c r="H128" s="186"/>
      <c r="I128" s="186"/>
      <c r="J128" s="127" t="s">
        <v>148</v>
      </c>
      <c r="K128" s="128">
        <v>2.4</v>
      </c>
      <c r="L128" s="187">
        <v>0</v>
      </c>
      <c r="M128" s="186"/>
      <c r="N128" s="188">
        <f>ROUND($L$128*$K$128,2)</f>
        <v>0</v>
      </c>
      <c r="O128" s="186"/>
      <c r="P128" s="186"/>
      <c r="Q128" s="186"/>
      <c r="R128" s="23"/>
      <c r="T128" s="129"/>
      <c r="U128" s="29" t="s">
        <v>44</v>
      </c>
      <c r="W128" s="130">
        <f>$V$128*$K$128</f>
        <v>0</v>
      </c>
      <c r="X128" s="130">
        <v>0</v>
      </c>
      <c r="Y128" s="130">
        <f>$X$128*$K$128</f>
        <v>0</v>
      </c>
      <c r="Z128" s="130">
        <v>0</v>
      </c>
      <c r="AA128" s="131">
        <f>$Z$128*$K$128</f>
        <v>0</v>
      </c>
      <c r="AR128" s="6" t="s">
        <v>144</v>
      </c>
      <c r="AT128" s="6" t="s">
        <v>140</v>
      </c>
      <c r="AU128" s="6" t="s">
        <v>97</v>
      </c>
      <c r="AY128" s="6" t="s">
        <v>139</v>
      </c>
      <c r="BE128" s="81">
        <f>IF($U$128="základní",$N$128,0)</f>
        <v>0</v>
      </c>
      <c r="BF128" s="81">
        <f>IF($U$128="snížená",$N$128,0)</f>
        <v>0</v>
      </c>
      <c r="BG128" s="81">
        <f>IF($U$128="zákl. přenesená",$N$128,0)</f>
        <v>0</v>
      </c>
      <c r="BH128" s="81">
        <f>IF($U$128="sníž. přenesená",$N$128,0)</f>
        <v>0</v>
      </c>
      <c r="BI128" s="81">
        <f>IF($U$128="nulová",$N$128,0)</f>
        <v>0</v>
      </c>
      <c r="BJ128" s="6" t="s">
        <v>21</v>
      </c>
      <c r="BK128" s="81">
        <f>ROUND($L$128*$K$128,2)</f>
        <v>0</v>
      </c>
      <c r="BL128" s="6" t="s">
        <v>144</v>
      </c>
      <c r="BM128" s="6" t="s">
        <v>153</v>
      </c>
    </row>
    <row r="129" spans="2:65" s="6" customFormat="1" ht="27" customHeight="1">
      <c r="B129" s="22"/>
      <c r="C129" s="125" t="s">
        <v>144</v>
      </c>
      <c r="D129" s="125" t="s">
        <v>140</v>
      </c>
      <c r="E129" s="126" t="s">
        <v>154</v>
      </c>
      <c r="F129" s="185" t="s">
        <v>155</v>
      </c>
      <c r="G129" s="186"/>
      <c r="H129" s="186"/>
      <c r="I129" s="186"/>
      <c r="J129" s="127" t="s">
        <v>148</v>
      </c>
      <c r="K129" s="128">
        <v>4.8</v>
      </c>
      <c r="L129" s="187">
        <v>0</v>
      </c>
      <c r="M129" s="186"/>
      <c r="N129" s="188">
        <f>ROUND($L$129*$K$129,2)</f>
        <v>0</v>
      </c>
      <c r="O129" s="186"/>
      <c r="P129" s="186"/>
      <c r="Q129" s="186"/>
      <c r="R129" s="23"/>
      <c r="T129" s="129"/>
      <c r="U129" s="29" t="s">
        <v>44</v>
      </c>
      <c r="W129" s="130">
        <f>$V$129*$K$129</f>
        <v>0</v>
      </c>
      <c r="X129" s="130">
        <v>0</v>
      </c>
      <c r="Y129" s="130">
        <f>$X$129*$K$129</f>
        <v>0</v>
      </c>
      <c r="Z129" s="130">
        <v>0</v>
      </c>
      <c r="AA129" s="131">
        <f>$Z$129*$K$129</f>
        <v>0</v>
      </c>
      <c r="AR129" s="6" t="s">
        <v>144</v>
      </c>
      <c r="AT129" s="6" t="s">
        <v>140</v>
      </c>
      <c r="AU129" s="6" t="s">
        <v>97</v>
      </c>
      <c r="AY129" s="6" t="s">
        <v>139</v>
      </c>
      <c r="BE129" s="81">
        <f>IF($U$129="základní",$N$129,0)</f>
        <v>0</v>
      </c>
      <c r="BF129" s="81">
        <f>IF($U$129="snížená",$N$129,0)</f>
        <v>0</v>
      </c>
      <c r="BG129" s="81">
        <f>IF($U$129="zákl. přenesená",$N$129,0)</f>
        <v>0</v>
      </c>
      <c r="BH129" s="81">
        <f>IF($U$129="sníž. přenesená",$N$129,0)</f>
        <v>0</v>
      </c>
      <c r="BI129" s="81">
        <f>IF($U$129="nulová",$N$129,0)</f>
        <v>0</v>
      </c>
      <c r="BJ129" s="6" t="s">
        <v>21</v>
      </c>
      <c r="BK129" s="81">
        <f>ROUND($L$129*$K$129,2)</f>
        <v>0</v>
      </c>
      <c r="BL129" s="6" t="s">
        <v>144</v>
      </c>
      <c r="BM129" s="6" t="s">
        <v>156</v>
      </c>
    </row>
    <row r="130" spans="2:65" s="6" customFormat="1" ht="15.75" customHeight="1">
      <c r="B130" s="22"/>
      <c r="C130" s="125" t="s">
        <v>157</v>
      </c>
      <c r="D130" s="125" t="s">
        <v>140</v>
      </c>
      <c r="E130" s="126" t="s">
        <v>158</v>
      </c>
      <c r="F130" s="185" t="s">
        <v>159</v>
      </c>
      <c r="G130" s="186"/>
      <c r="H130" s="186"/>
      <c r="I130" s="186"/>
      <c r="J130" s="127" t="s">
        <v>148</v>
      </c>
      <c r="K130" s="128">
        <v>4.8</v>
      </c>
      <c r="L130" s="187">
        <v>0</v>
      </c>
      <c r="M130" s="186"/>
      <c r="N130" s="188">
        <f>ROUND($L$130*$K$130,2)</f>
        <v>0</v>
      </c>
      <c r="O130" s="186"/>
      <c r="P130" s="186"/>
      <c r="Q130" s="186"/>
      <c r="R130" s="23"/>
      <c r="T130" s="129"/>
      <c r="U130" s="29" t="s">
        <v>44</v>
      </c>
      <c r="W130" s="130">
        <f>$V$130*$K$130</f>
        <v>0</v>
      </c>
      <c r="X130" s="130">
        <v>0</v>
      </c>
      <c r="Y130" s="130">
        <f>$X$130*$K$130</f>
        <v>0</v>
      </c>
      <c r="Z130" s="130">
        <v>0</v>
      </c>
      <c r="AA130" s="131">
        <f>$Z$130*$K$130</f>
        <v>0</v>
      </c>
      <c r="AR130" s="6" t="s">
        <v>144</v>
      </c>
      <c r="AT130" s="6" t="s">
        <v>140</v>
      </c>
      <c r="AU130" s="6" t="s">
        <v>97</v>
      </c>
      <c r="AY130" s="6" t="s">
        <v>139</v>
      </c>
      <c r="BE130" s="81">
        <f>IF($U$130="základní",$N$130,0)</f>
        <v>0</v>
      </c>
      <c r="BF130" s="81">
        <f>IF($U$130="snížená",$N$130,0)</f>
        <v>0</v>
      </c>
      <c r="BG130" s="81">
        <f>IF($U$130="zákl. přenesená",$N$130,0)</f>
        <v>0</v>
      </c>
      <c r="BH130" s="81">
        <f>IF($U$130="sníž. přenesená",$N$130,0)</f>
        <v>0</v>
      </c>
      <c r="BI130" s="81">
        <f>IF($U$130="nulová",$N$130,0)</f>
        <v>0</v>
      </c>
      <c r="BJ130" s="6" t="s">
        <v>21</v>
      </c>
      <c r="BK130" s="81">
        <f>ROUND($L$130*$K$130,2)</f>
        <v>0</v>
      </c>
      <c r="BL130" s="6" t="s">
        <v>144</v>
      </c>
      <c r="BM130" s="6" t="s">
        <v>160</v>
      </c>
    </row>
    <row r="131" spans="2:65" s="6" customFormat="1" ht="27" customHeight="1">
      <c r="B131" s="22"/>
      <c r="C131" s="125" t="s">
        <v>161</v>
      </c>
      <c r="D131" s="125" t="s">
        <v>140</v>
      </c>
      <c r="E131" s="126" t="s">
        <v>162</v>
      </c>
      <c r="F131" s="185" t="s">
        <v>163</v>
      </c>
      <c r="G131" s="186"/>
      <c r="H131" s="186"/>
      <c r="I131" s="186"/>
      <c r="J131" s="127" t="s">
        <v>164</v>
      </c>
      <c r="K131" s="128">
        <v>8.64</v>
      </c>
      <c r="L131" s="187">
        <v>0</v>
      </c>
      <c r="M131" s="186"/>
      <c r="N131" s="188">
        <f>ROUND($L$131*$K$131,2)</f>
        <v>0</v>
      </c>
      <c r="O131" s="186"/>
      <c r="P131" s="186"/>
      <c r="Q131" s="186"/>
      <c r="R131" s="23"/>
      <c r="T131" s="129"/>
      <c r="U131" s="29" t="s">
        <v>44</v>
      </c>
      <c r="W131" s="130">
        <f>$V$131*$K$131</f>
        <v>0</v>
      </c>
      <c r="X131" s="130">
        <v>0</v>
      </c>
      <c r="Y131" s="130">
        <f>$X$131*$K$131</f>
        <v>0</v>
      </c>
      <c r="Z131" s="130">
        <v>0</v>
      </c>
      <c r="AA131" s="131">
        <f>$Z$131*$K$131</f>
        <v>0</v>
      </c>
      <c r="AR131" s="6" t="s">
        <v>144</v>
      </c>
      <c r="AT131" s="6" t="s">
        <v>140</v>
      </c>
      <c r="AU131" s="6" t="s">
        <v>97</v>
      </c>
      <c r="AY131" s="6" t="s">
        <v>139</v>
      </c>
      <c r="BE131" s="81">
        <f>IF($U$131="základní",$N$131,0)</f>
        <v>0</v>
      </c>
      <c r="BF131" s="81">
        <f>IF($U$131="snížená",$N$131,0)</f>
        <v>0</v>
      </c>
      <c r="BG131" s="81">
        <f>IF($U$131="zákl. přenesená",$N$131,0)</f>
        <v>0</v>
      </c>
      <c r="BH131" s="81">
        <f>IF($U$131="sníž. přenesená",$N$131,0)</f>
        <v>0</v>
      </c>
      <c r="BI131" s="81">
        <f>IF($U$131="nulová",$N$131,0)</f>
        <v>0</v>
      </c>
      <c r="BJ131" s="6" t="s">
        <v>21</v>
      </c>
      <c r="BK131" s="81">
        <f>ROUND($L$131*$K$131,2)</f>
        <v>0</v>
      </c>
      <c r="BL131" s="6" t="s">
        <v>144</v>
      </c>
      <c r="BM131" s="6" t="s">
        <v>165</v>
      </c>
    </row>
    <row r="132" spans="2:63" s="115" customFormat="1" ht="30.75" customHeight="1">
      <c r="B132" s="116"/>
      <c r="D132" s="124" t="s">
        <v>109</v>
      </c>
      <c r="E132" s="124"/>
      <c r="F132" s="124"/>
      <c r="G132" s="124"/>
      <c r="H132" s="124"/>
      <c r="I132" s="124"/>
      <c r="J132" s="124"/>
      <c r="K132" s="124"/>
      <c r="L132" s="124"/>
      <c r="M132" s="124"/>
      <c r="N132" s="180">
        <f>$BK$132</f>
        <v>0</v>
      </c>
      <c r="O132" s="181"/>
      <c r="P132" s="181"/>
      <c r="Q132" s="181"/>
      <c r="R132" s="119"/>
      <c r="T132" s="120"/>
      <c r="W132" s="121">
        <f>$W$133</f>
        <v>0</v>
      </c>
      <c r="Y132" s="121">
        <f>$Y$133</f>
        <v>11.775792</v>
      </c>
      <c r="AA132" s="122">
        <f>$AA$133</f>
        <v>0</v>
      </c>
      <c r="AR132" s="118" t="s">
        <v>21</v>
      </c>
      <c r="AT132" s="118" t="s">
        <v>78</v>
      </c>
      <c r="AU132" s="118" t="s">
        <v>21</v>
      </c>
      <c r="AY132" s="118" t="s">
        <v>139</v>
      </c>
      <c r="BK132" s="123">
        <f>$BK$133</f>
        <v>0</v>
      </c>
    </row>
    <row r="133" spans="2:65" s="6" customFormat="1" ht="15.75" customHeight="1">
      <c r="B133" s="22"/>
      <c r="C133" s="125" t="s">
        <v>166</v>
      </c>
      <c r="D133" s="125" t="s">
        <v>140</v>
      </c>
      <c r="E133" s="126" t="s">
        <v>167</v>
      </c>
      <c r="F133" s="185" t="s">
        <v>168</v>
      </c>
      <c r="G133" s="186"/>
      <c r="H133" s="186"/>
      <c r="I133" s="186"/>
      <c r="J133" s="127" t="s">
        <v>148</v>
      </c>
      <c r="K133" s="128">
        <v>4.8</v>
      </c>
      <c r="L133" s="187">
        <v>0</v>
      </c>
      <c r="M133" s="186"/>
      <c r="N133" s="188">
        <f>ROUND($L$133*$K$133,2)</f>
        <v>0</v>
      </c>
      <c r="O133" s="186"/>
      <c r="P133" s="186"/>
      <c r="Q133" s="186"/>
      <c r="R133" s="23"/>
      <c r="T133" s="129"/>
      <c r="U133" s="29" t="s">
        <v>44</v>
      </c>
      <c r="W133" s="130">
        <f>$V$133*$K$133</f>
        <v>0</v>
      </c>
      <c r="X133" s="130">
        <v>2.45329</v>
      </c>
      <c r="Y133" s="130">
        <f>$X$133*$K$133</f>
        <v>11.775792</v>
      </c>
      <c r="Z133" s="130">
        <v>0</v>
      </c>
      <c r="AA133" s="131">
        <f>$Z$133*$K$133</f>
        <v>0</v>
      </c>
      <c r="AR133" s="6" t="s">
        <v>144</v>
      </c>
      <c r="AT133" s="6" t="s">
        <v>140</v>
      </c>
      <c r="AU133" s="6" t="s">
        <v>97</v>
      </c>
      <c r="AY133" s="6" t="s">
        <v>139</v>
      </c>
      <c r="BE133" s="81">
        <f>IF($U$133="základní",$N$133,0)</f>
        <v>0</v>
      </c>
      <c r="BF133" s="81">
        <f>IF($U$133="snížená",$N$133,0)</f>
        <v>0</v>
      </c>
      <c r="BG133" s="81">
        <f>IF($U$133="zákl. přenesená",$N$133,0)</f>
        <v>0</v>
      </c>
      <c r="BH133" s="81">
        <f>IF($U$133="sníž. přenesená",$N$133,0)</f>
        <v>0</v>
      </c>
      <c r="BI133" s="81">
        <f>IF($U$133="nulová",$N$133,0)</f>
        <v>0</v>
      </c>
      <c r="BJ133" s="6" t="s">
        <v>21</v>
      </c>
      <c r="BK133" s="81">
        <f>ROUND($L$133*$K$133,2)</f>
        <v>0</v>
      </c>
      <c r="BL133" s="6" t="s">
        <v>144</v>
      </c>
      <c r="BM133" s="6" t="s">
        <v>169</v>
      </c>
    </row>
    <row r="134" spans="2:63" s="115" customFormat="1" ht="30.75" customHeight="1">
      <c r="B134" s="116"/>
      <c r="D134" s="124" t="s">
        <v>110</v>
      </c>
      <c r="E134" s="124"/>
      <c r="F134" s="124"/>
      <c r="G134" s="124"/>
      <c r="H134" s="124"/>
      <c r="I134" s="124"/>
      <c r="J134" s="124"/>
      <c r="K134" s="124"/>
      <c r="L134" s="124"/>
      <c r="M134" s="124"/>
      <c r="N134" s="180">
        <f>$BK$134</f>
        <v>0</v>
      </c>
      <c r="O134" s="181"/>
      <c r="P134" s="181"/>
      <c r="Q134" s="181"/>
      <c r="R134" s="119"/>
      <c r="T134" s="120"/>
      <c r="W134" s="121">
        <f>SUM($W$135:$W$144)</f>
        <v>0</v>
      </c>
      <c r="Y134" s="121">
        <f>SUM($Y$135:$Y$144)</f>
        <v>10.724969999999997</v>
      </c>
      <c r="AA134" s="122">
        <f>SUM($AA$135:$AA$144)</f>
        <v>0</v>
      </c>
      <c r="AR134" s="118" t="s">
        <v>21</v>
      </c>
      <c r="AT134" s="118" t="s">
        <v>78</v>
      </c>
      <c r="AU134" s="118" t="s">
        <v>21</v>
      </c>
      <c r="AY134" s="118" t="s">
        <v>139</v>
      </c>
      <c r="BK134" s="123">
        <f>SUM($BK$135:$BK$144)</f>
        <v>0</v>
      </c>
    </row>
    <row r="135" spans="2:65" s="6" customFormat="1" ht="27" customHeight="1">
      <c r="B135" s="22"/>
      <c r="C135" s="125" t="s">
        <v>170</v>
      </c>
      <c r="D135" s="125" t="s">
        <v>140</v>
      </c>
      <c r="E135" s="126" t="s">
        <v>171</v>
      </c>
      <c r="F135" s="185" t="s">
        <v>172</v>
      </c>
      <c r="G135" s="186"/>
      <c r="H135" s="186"/>
      <c r="I135" s="186"/>
      <c r="J135" s="127" t="s">
        <v>173</v>
      </c>
      <c r="K135" s="128">
        <v>58</v>
      </c>
      <c r="L135" s="187">
        <v>0</v>
      </c>
      <c r="M135" s="186"/>
      <c r="N135" s="188">
        <f>ROUND($L$135*$K$135,2)</f>
        <v>0</v>
      </c>
      <c r="O135" s="186"/>
      <c r="P135" s="186"/>
      <c r="Q135" s="186"/>
      <c r="R135" s="23"/>
      <c r="T135" s="129"/>
      <c r="U135" s="29" t="s">
        <v>44</v>
      </c>
      <c r="W135" s="130">
        <f>$V$135*$K$135</f>
        <v>0</v>
      </c>
      <c r="X135" s="130">
        <v>0.17489</v>
      </c>
      <c r="Y135" s="130">
        <f>$X$135*$K$135</f>
        <v>10.143619999999999</v>
      </c>
      <c r="Z135" s="130">
        <v>0</v>
      </c>
      <c r="AA135" s="131">
        <f>$Z$135*$K$135</f>
        <v>0</v>
      </c>
      <c r="AR135" s="6" t="s">
        <v>144</v>
      </c>
      <c r="AT135" s="6" t="s">
        <v>140</v>
      </c>
      <c r="AU135" s="6" t="s">
        <v>97</v>
      </c>
      <c r="AY135" s="6" t="s">
        <v>139</v>
      </c>
      <c r="BE135" s="81">
        <f>IF($U$135="základní",$N$135,0)</f>
        <v>0</v>
      </c>
      <c r="BF135" s="81">
        <f>IF($U$135="snížená",$N$135,0)</f>
        <v>0</v>
      </c>
      <c r="BG135" s="81">
        <f>IF($U$135="zákl. přenesená",$N$135,0)</f>
        <v>0</v>
      </c>
      <c r="BH135" s="81">
        <f>IF($U$135="sníž. přenesená",$N$135,0)</f>
        <v>0</v>
      </c>
      <c r="BI135" s="81">
        <f>IF($U$135="nulová",$N$135,0)</f>
        <v>0</v>
      </c>
      <c r="BJ135" s="6" t="s">
        <v>21</v>
      </c>
      <c r="BK135" s="81">
        <f>ROUND($L$135*$K$135,2)</f>
        <v>0</v>
      </c>
      <c r="BL135" s="6" t="s">
        <v>144</v>
      </c>
      <c r="BM135" s="6" t="s">
        <v>174</v>
      </c>
    </row>
    <row r="136" spans="2:65" s="6" customFormat="1" ht="27" customHeight="1">
      <c r="B136" s="22"/>
      <c r="C136" s="132" t="s">
        <v>175</v>
      </c>
      <c r="D136" s="132" t="s">
        <v>176</v>
      </c>
      <c r="E136" s="133" t="s">
        <v>177</v>
      </c>
      <c r="F136" s="189" t="s">
        <v>178</v>
      </c>
      <c r="G136" s="190"/>
      <c r="H136" s="190"/>
      <c r="I136" s="190"/>
      <c r="J136" s="134" t="s">
        <v>173</v>
      </c>
      <c r="K136" s="135">
        <v>37</v>
      </c>
      <c r="L136" s="191">
        <v>0</v>
      </c>
      <c r="M136" s="190"/>
      <c r="N136" s="192">
        <f>ROUND($L$136*$K$136,2)</f>
        <v>0</v>
      </c>
      <c r="O136" s="186"/>
      <c r="P136" s="186"/>
      <c r="Q136" s="186"/>
      <c r="R136" s="23"/>
      <c r="T136" s="129"/>
      <c r="U136" s="29" t="s">
        <v>44</v>
      </c>
      <c r="W136" s="130">
        <f>$V$136*$K$136</f>
        <v>0</v>
      </c>
      <c r="X136" s="130">
        <v>0.0059</v>
      </c>
      <c r="Y136" s="130">
        <f>$X$136*$K$136</f>
        <v>0.2183</v>
      </c>
      <c r="Z136" s="130">
        <v>0</v>
      </c>
      <c r="AA136" s="131">
        <f>$Z$136*$K$136</f>
        <v>0</v>
      </c>
      <c r="AR136" s="6" t="s">
        <v>170</v>
      </c>
      <c r="AT136" s="6" t="s">
        <v>176</v>
      </c>
      <c r="AU136" s="6" t="s">
        <v>97</v>
      </c>
      <c r="AY136" s="6" t="s">
        <v>139</v>
      </c>
      <c r="BE136" s="81">
        <f>IF($U$136="základní",$N$136,0)</f>
        <v>0</v>
      </c>
      <c r="BF136" s="81">
        <f>IF($U$136="snížená",$N$136,0)</f>
        <v>0</v>
      </c>
      <c r="BG136" s="81">
        <f>IF($U$136="zákl. přenesená",$N$136,0)</f>
        <v>0</v>
      </c>
      <c r="BH136" s="81">
        <f>IF($U$136="sníž. přenesená",$N$136,0)</f>
        <v>0</v>
      </c>
      <c r="BI136" s="81">
        <f>IF($U$136="nulová",$N$136,0)</f>
        <v>0</v>
      </c>
      <c r="BJ136" s="6" t="s">
        <v>21</v>
      </c>
      <c r="BK136" s="81">
        <f>ROUND($L$136*$K$136,2)</f>
        <v>0</v>
      </c>
      <c r="BL136" s="6" t="s">
        <v>144</v>
      </c>
      <c r="BM136" s="6" t="s">
        <v>179</v>
      </c>
    </row>
    <row r="137" spans="2:65" s="6" customFormat="1" ht="27" customHeight="1">
      <c r="B137" s="22"/>
      <c r="C137" s="132" t="s">
        <v>26</v>
      </c>
      <c r="D137" s="132" t="s">
        <v>176</v>
      </c>
      <c r="E137" s="133" t="s">
        <v>180</v>
      </c>
      <c r="F137" s="189" t="s">
        <v>181</v>
      </c>
      <c r="G137" s="190"/>
      <c r="H137" s="190"/>
      <c r="I137" s="190"/>
      <c r="J137" s="134" t="s">
        <v>173</v>
      </c>
      <c r="K137" s="135">
        <v>21</v>
      </c>
      <c r="L137" s="191">
        <v>0</v>
      </c>
      <c r="M137" s="190"/>
      <c r="N137" s="192">
        <f>ROUND($L$137*$K$137,2)</f>
        <v>0</v>
      </c>
      <c r="O137" s="186"/>
      <c r="P137" s="186"/>
      <c r="Q137" s="186"/>
      <c r="R137" s="23"/>
      <c r="T137" s="129"/>
      <c r="U137" s="29" t="s">
        <v>44</v>
      </c>
      <c r="W137" s="130">
        <f>$V$137*$K$137</f>
        <v>0</v>
      </c>
      <c r="X137" s="130">
        <v>0.0034</v>
      </c>
      <c r="Y137" s="130">
        <f>$X$137*$K$137</f>
        <v>0.07139999999999999</v>
      </c>
      <c r="Z137" s="130">
        <v>0</v>
      </c>
      <c r="AA137" s="131">
        <f>$Z$137*$K$137</f>
        <v>0</v>
      </c>
      <c r="AR137" s="6" t="s">
        <v>170</v>
      </c>
      <c r="AT137" s="6" t="s">
        <v>176</v>
      </c>
      <c r="AU137" s="6" t="s">
        <v>97</v>
      </c>
      <c r="AY137" s="6" t="s">
        <v>139</v>
      </c>
      <c r="BE137" s="81">
        <f>IF($U$137="základní",$N$137,0)</f>
        <v>0</v>
      </c>
      <c r="BF137" s="81">
        <f>IF($U$137="snížená",$N$137,0)</f>
        <v>0</v>
      </c>
      <c r="BG137" s="81">
        <f>IF($U$137="zákl. přenesená",$N$137,0)</f>
        <v>0</v>
      </c>
      <c r="BH137" s="81">
        <f>IF($U$137="sníž. přenesená",$N$137,0)</f>
        <v>0</v>
      </c>
      <c r="BI137" s="81">
        <f>IF($U$137="nulová",$N$137,0)</f>
        <v>0</v>
      </c>
      <c r="BJ137" s="6" t="s">
        <v>21</v>
      </c>
      <c r="BK137" s="81">
        <f>ROUND($L$137*$K$137,2)</f>
        <v>0</v>
      </c>
      <c r="BL137" s="6" t="s">
        <v>144</v>
      </c>
      <c r="BM137" s="6" t="s">
        <v>182</v>
      </c>
    </row>
    <row r="138" spans="2:65" s="6" customFormat="1" ht="15.75" customHeight="1">
      <c r="B138" s="22"/>
      <c r="C138" s="132" t="s">
        <v>183</v>
      </c>
      <c r="D138" s="132" t="s">
        <v>176</v>
      </c>
      <c r="E138" s="133" t="s">
        <v>184</v>
      </c>
      <c r="F138" s="189" t="s">
        <v>185</v>
      </c>
      <c r="G138" s="190"/>
      <c r="H138" s="190"/>
      <c r="I138" s="190"/>
      <c r="J138" s="134" t="s">
        <v>173</v>
      </c>
      <c r="K138" s="135">
        <v>2</v>
      </c>
      <c r="L138" s="191">
        <v>0</v>
      </c>
      <c r="M138" s="190"/>
      <c r="N138" s="192">
        <f>ROUND($L$138*$K$138,2)</f>
        <v>0</v>
      </c>
      <c r="O138" s="186"/>
      <c r="P138" s="186"/>
      <c r="Q138" s="186"/>
      <c r="R138" s="23"/>
      <c r="T138" s="129"/>
      <c r="U138" s="29" t="s">
        <v>44</v>
      </c>
      <c r="W138" s="130">
        <f>$V$138*$K$138</f>
        <v>0</v>
      </c>
      <c r="X138" s="130">
        <v>0.0028</v>
      </c>
      <c r="Y138" s="130">
        <f>$X$138*$K$138</f>
        <v>0.0056</v>
      </c>
      <c r="Z138" s="130">
        <v>0</v>
      </c>
      <c r="AA138" s="131">
        <f>$Z$138*$K$138</f>
        <v>0</v>
      </c>
      <c r="AR138" s="6" t="s">
        <v>170</v>
      </c>
      <c r="AT138" s="6" t="s">
        <v>176</v>
      </c>
      <c r="AU138" s="6" t="s">
        <v>97</v>
      </c>
      <c r="AY138" s="6" t="s">
        <v>139</v>
      </c>
      <c r="BE138" s="81">
        <f>IF($U$138="základní",$N$138,0)</f>
        <v>0</v>
      </c>
      <c r="BF138" s="81">
        <f>IF($U$138="snížená",$N$138,0)</f>
        <v>0</v>
      </c>
      <c r="BG138" s="81">
        <f>IF($U$138="zákl. přenesená",$N$138,0)</f>
        <v>0</v>
      </c>
      <c r="BH138" s="81">
        <f>IF($U$138="sníž. přenesená",$N$138,0)</f>
        <v>0</v>
      </c>
      <c r="BI138" s="81">
        <f>IF($U$138="nulová",$N$138,0)</f>
        <v>0</v>
      </c>
      <c r="BJ138" s="6" t="s">
        <v>21</v>
      </c>
      <c r="BK138" s="81">
        <f>ROUND($L$138*$K$138,2)</f>
        <v>0</v>
      </c>
      <c r="BL138" s="6" t="s">
        <v>144</v>
      </c>
      <c r="BM138" s="6" t="s">
        <v>186</v>
      </c>
    </row>
    <row r="139" spans="2:65" s="6" customFormat="1" ht="27" customHeight="1">
      <c r="B139" s="22"/>
      <c r="C139" s="125" t="s">
        <v>187</v>
      </c>
      <c r="D139" s="125" t="s">
        <v>140</v>
      </c>
      <c r="E139" s="126" t="s">
        <v>188</v>
      </c>
      <c r="F139" s="185" t="s">
        <v>189</v>
      </c>
      <c r="G139" s="186"/>
      <c r="H139" s="186"/>
      <c r="I139" s="186"/>
      <c r="J139" s="127" t="s">
        <v>173</v>
      </c>
      <c r="K139" s="128">
        <v>1</v>
      </c>
      <c r="L139" s="187">
        <v>0</v>
      </c>
      <c r="M139" s="186"/>
      <c r="N139" s="188">
        <f>ROUND($L$139*$K$139,2)</f>
        <v>0</v>
      </c>
      <c r="O139" s="186"/>
      <c r="P139" s="186"/>
      <c r="Q139" s="186"/>
      <c r="R139" s="23"/>
      <c r="T139" s="129"/>
      <c r="U139" s="29" t="s">
        <v>44</v>
      </c>
      <c r="W139" s="130">
        <f>$V$139*$K$139</f>
        <v>0</v>
      </c>
      <c r="X139" s="130">
        <v>0</v>
      </c>
      <c r="Y139" s="130">
        <f>$X$139*$K$139</f>
        <v>0</v>
      </c>
      <c r="Z139" s="130">
        <v>0</v>
      </c>
      <c r="AA139" s="131">
        <f>$Z$139*$K$139</f>
        <v>0</v>
      </c>
      <c r="AR139" s="6" t="s">
        <v>144</v>
      </c>
      <c r="AT139" s="6" t="s">
        <v>140</v>
      </c>
      <c r="AU139" s="6" t="s">
        <v>97</v>
      </c>
      <c r="AY139" s="6" t="s">
        <v>139</v>
      </c>
      <c r="BE139" s="81">
        <f>IF($U$139="základní",$N$139,0)</f>
        <v>0</v>
      </c>
      <c r="BF139" s="81">
        <f>IF($U$139="snížená",$N$139,0)</f>
        <v>0</v>
      </c>
      <c r="BG139" s="81">
        <f>IF($U$139="zákl. přenesená",$N$139,0)</f>
        <v>0</v>
      </c>
      <c r="BH139" s="81">
        <f>IF($U$139="sníž. přenesená",$N$139,0)</f>
        <v>0</v>
      </c>
      <c r="BI139" s="81">
        <f>IF($U$139="nulová",$N$139,0)</f>
        <v>0</v>
      </c>
      <c r="BJ139" s="6" t="s">
        <v>21</v>
      </c>
      <c r="BK139" s="81">
        <f>ROUND($L$139*$K$139,2)</f>
        <v>0</v>
      </c>
      <c r="BL139" s="6" t="s">
        <v>144</v>
      </c>
      <c r="BM139" s="6" t="s">
        <v>190</v>
      </c>
    </row>
    <row r="140" spans="2:65" s="6" customFormat="1" ht="27" customHeight="1">
      <c r="B140" s="22"/>
      <c r="C140" s="132" t="s">
        <v>191</v>
      </c>
      <c r="D140" s="132" t="s">
        <v>176</v>
      </c>
      <c r="E140" s="133" t="s">
        <v>192</v>
      </c>
      <c r="F140" s="189" t="s">
        <v>193</v>
      </c>
      <c r="G140" s="190"/>
      <c r="H140" s="190"/>
      <c r="I140" s="190"/>
      <c r="J140" s="134" t="s">
        <v>173</v>
      </c>
      <c r="K140" s="135">
        <v>1</v>
      </c>
      <c r="L140" s="191">
        <v>0</v>
      </c>
      <c r="M140" s="190"/>
      <c r="N140" s="192">
        <f>ROUND($L$140*$K$140,2)</f>
        <v>0</v>
      </c>
      <c r="O140" s="186"/>
      <c r="P140" s="186"/>
      <c r="Q140" s="186"/>
      <c r="R140" s="23"/>
      <c r="T140" s="129"/>
      <c r="U140" s="29" t="s">
        <v>44</v>
      </c>
      <c r="W140" s="130">
        <f>$V$140*$K$140</f>
        <v>0</v>
      </c>
      <c r="X140" s="130">
        <v>0.0985</v>
      </c>
      <c r="Y140" s="130">
        <f>$X$140*$K$140</f>
        <v>0.0985</v>
      </c>
      <c r="Z140" s="130">
        <v>0</v>
      </c>
      <c r="AA140" s="131">
        <f>$Z$140*$K$140</f>
        <v>0</v>
      </c>
      <c r="AR140" s="6" t="s">
        <v>170</v>
      </c>
      <c r="AT140" s="6" t="s">
        <v>176</v>
      </c>
      <c r="AU140" s="6" t="s">
        <v>97</v>
      </c>
      <c r="AY140" s="6" t="s">
        <v>139</v>
      </c>
      <c r="BE140" s="81">
        <f>IF($U$140="základní",$N$140,0)</f>
        <v>0</v>
      </c>
      <c r="BF140" s="81">
        <f>IF($U$140="snížená",$N$140,0)</f>
        <v>0</v>
      </c>
      <c r="BG140" s="81">
        <f>IF($U$140="zákl. přenesená",$N$140,0)</f>
        <v>0</v>
      </c>
      <c r="BH140" s="81">
        <f>IF($U$140="sníž. přenesená",$N$140,0)</f>
        <v>0</v>
      </c>
      <c r="BI140" s="81">
        <f>IF($U$140="nulová",$N$140,0)</f>
        <v>0</v>
      </c>
      <c r="BJ140" s="6" t="s">
        <v>21</v>
      </c>
      <c r="BK140" s="81">
        <f>ROUND($L$140*$K$140,2)</f>
        <v>0</v>
      </c>
      <c r="BL140" s="6" t="s">
        <v>144</v>
      </c>
      <c r="BM140" s="6" t="s">
        <v>194</v>
      </c>
    </row>
    <row r="141" spans="2:65" s="6" customFormat="1" ht="39" customHeight="1">
      <c r="B141" s="22"/>
      <c r="C141" s="125" t="s">
        <v>195</v>
      </c>
      <c r="D141" s="125" t="s">
        <v>140</v>
      </c>
      <c r="E141" s="126" t="s">
        <v>196</v>
      </c>
      <c r="F141" s="185" t="s">
        <v>197</v>
      </c>
      <c r="G141" s="186"/>
      <c r="H141" s="186"/>
      <c r="I141" s="186"/>
      <c r="J141" s="127" t="s">
        <v>198</v>
      </c>
      <c r="K141" s="128">
        <v>105</v>
      </c>
      <c r="L141" s="187">
        <v>0</v>
      </c>
      <c r="M141" s="186"/>
      <c r="N141" s="188">
        <f>ROUND($L$141*$K$141,2)</f>
        <v>0</v>
      </c>
      <c r="O141" s="186"/>
      <c r="P141" s="186"/>
      <c r="Q141" s="186"/>
      <c r="R141" s="23"/>
      <c r="T141" s="129"/>
      <c r="U141" s="29" t="s">
        <v>44</v>
      </c>
      <c r="W141" s="130">
        <f>$V$141*$K$141</f>
        <v>0</v>
      </c>
      <c r="X141" s="130">
        <v>0</v>
      </c>
      <c r="Y141" s="130">
        <f>$X$141*$K$141</f>
        <v>0</v>
      </c>
      <c r="Z141" s="130">
        <v>0</v>
      </c>
      <c r="AA141" s="131">
        <f>$Z$141*$K$141</f>
        <v>0</v>
      </c>
      <c r="AR141" s="6" t="s">
        <v>144</v>
      </c>
      <c r="AT141" s="6" t="s">
        <v>140</v>
      </c>
      <c r="AU141" s="6" t="s">
        <v>97</v>
      </c>
      <c r="AY141" s="6" t="s">
        <v>139</v>
      </c>
      <c r="BE141" s="81">
        <f>IF($U$141="základní",$N$141,0)</f>
        <v>0</v>
      </c>
      <c r="BF141" s="81">
        <f>IF($U$141="snížená",$N$141,0)</f>
        <v>0</v>
      </c>
      <c r="BG141" s="81">
        <f>IF($U$141="zákl. přenesená",$N$141,0)</f>
        <v>0</v>
      </c>
      <c r="BH141" s="81">
        <f>IF($U$141="sníž. přenesená",$N$141,0)</f>
        <v>0</v>
      </c>
      <c r="BI141" s="81">
        <f>IF($U$141="nulová",$N$141,0)</f>
        <v>0</v>
      </c>
      <c r="BJ141" s="6" t="s">
        <v>21</v>
      </c>
      <c r="BK141" s="81">
        <f>ROUND($L$141*$K$141,2)</f>
        <v>0</v>
      </c>
      <c r="BL141" s="6" t="s">
        <v>144</v>
      </c>
      <c r="BM141" s="6" t="s">
        <v>199</v>
      </c>
    </row>
    <row r="142" spans="2:65" s="6" customFormat="1" ht="27" customHeight="1">
      <c r="B142" s="22"/>
      <c r="C142" s="132" t="s">
        <v>8</v>
      </c>
      <c r="D142" s="132" t="s">
        <v>176</v>
      </c>
      <c r="E142" s="133" t="s">
        <v>200</v>
      </c>
      <c r="F142" s="189" t="s">
        <v>201</v>
      </c>
      <c r="G142" s="190"/>
      <c r="H142" s="190"/>
      <c r="I142" s="190"/>
      <c r="J142" s="134" t="s">
        <v>198</v>
      </c>
      <c r="K142" s="135">
        <v>115.5</v>
      </c>
      <c r="L142" s="191">
        <v>0</v>
      </c>
      <c r="M142" s="190"/>
      <c r="N142" s="192">
        <f>ROUND($L$142*$K$142,2)</f>
        <v>0</v>
      </c>
      <c r="O142" s="186"/>
      <c r="P142" s="186"/>
      <c r="Q142" s="186"/>
      <c r="R142" s="23"/>
      <c r="T142" s="129"/>
      <c r="U142" s="29" t="s">
        <v>44</v>
      </c>
      <c r="W142" s="130">
        <f>$V$142*$K$142</f>
        <v>0</v>
      </c>
      <c r="X142" s="130">
        <v>0.0015</v>
      </c>
      <c r="Y142" s="130">
        <f>$X$142*$K$142</f>
        <v>0.17325000000000002</v>
      </c>
      <c r="Z142" s="130">
        <v>0</v>
      </c>
      <c r="AA142" s="131">
        <f>$Z$142*$K$142</f>
        <v>0</v>
      </c>
      <c r="AR142" s="6" t="s">
        <v>170</v>
      </c>
      <c r="AT142" s="6" t="s">
        <v>176</v>
      </c>
      <c r="AU142" s="6" t="s">
        <v>97</v>
      </c>
      <c r="AY142" s="6" t="s">
        <v>139</v>
      </c>
      <c r="BE142" s="81">
        <f>IF($U$142="základní",$N$142,0)</f>
        <v>0</v>
      </c>
      <c r="BF142" s="81">
        <f>IF($U$142="snížená",$N$142,0)</f>
        <v>0</v>
      </c>
      <c r="BG142" s="81">
        <f>IF($U$142="zákl. přenesená",$N$142,0)</f>
        <v>0</v>
      </c>
      <c r="BH142" s="81">
        <f>IF($U$142="sníž. přenesená",$N$142,0)</f>
        <v>0</v>
      </c>
      <c r="BI142" s="81">
        <f>IF($U$142="nulová",$N$142,0)</f>
        <v>0</v>
      </c>
      <c r="BJ142" s="6" t="s">
        <v>21</v>
      </c>
      <c r="BK142" s="81">
        <f>ROUND($L$142*$K$142,2)</f>
        <v>0</v>
      </c>
      <c r="BL142" s="6" t="s">
        <v>144</v>
      </c>
      <c r="BM142" s="6" t="s">
        <v>202</v>
      </c>
    </row>
    <row r="143" spans="2:65" s="6" customFormat="1" ht="27" customHeight="1">
      <c r="B143" s="22"/>
      <c r="C143" s="125" t="s">
        <v>203</v>
      </c>
      <c r="D143" s="125" t="s">
        <v>140</v>
      </c>
      <c r="E143" s="126" t="s">
        <v>204</v>
      </c>
      <c r="F143" s="185" t="s">
        <v>205</v>
      </c>
      <c r="G143" s="186"/>
      <c r="H143" s="186"/>
      <c r="I143" s="186"/>
      <c r="J143" s="127" t="s">
        <v>198</v>
      </c>
      <c r="K143" s="128">
        <v>325</v>
      </c>
      <c r="L143" s="187">
        <v>0</v>
      </c>
      <c r="M143" s="186"/>
      <c r="N143" s="188">
        <f>ROUND($L$143*$K$143,2)</f>
        <v>0</v>
      </c>
      <c r="O143" s="186"/>
      <c r="P143" s="186"/>
      <c r="Q143" s="186"/>
      <c r="R143" s="23"/>
      <c r="T143" s="129"/>
      <c r="U143" s="29" t="s">
        <v>44</v>
      </c>
      <c r="W143" s="130">
        <f>$V$143*$K$143</f>
        <v>0</v>
      </c>
      <c r="X143" s="130">
        <v>0</v>
      </c>
      <c r="Y143" s="130">
        <f>$X$143*$K$143</f>
        <v>0</v>
      </c>
      <c r="Z143" s="130">
        <v>0</v>
      </c>
      <c r="AA143" s="131">
        <f>$Z$143*$K$143</f>
        <v>0</v>
      </c>
      <c r="AR143" s="6" t="s">
        <v>144</v>
      </c>
      <c r="AT143" s="6" t="s">
        <v>140</v>
      </c>
      <c r="AU143" s="6" t="s">
        <v>97</v>
      </c>
      <c r="AY143" s="6" t="s">
        <v>139</v>
      </c>
      <c r="BE143" s="81">
        <f>IF($U$143="základní",$N$143,0)</f>
        <v>0</v>
      </c>
      <c r="BF143" s="81">
        <f>IF($U$143="snížená",$N$143,0)</f>
        <v>0</v>
      </c>
      <c r="BG143" s="81">
        <f>IF($U$143="zákl. přenesená",$N$143,0)</f>
        <v>0</v>
      </c>
      <c r="BH143" s="81">
        <f>IF($U$143="sníž. přenesená",$N$143,0)</f>
        <v>0</v>
      </c>
      <c r="BI143" s="81">
        <f>IF($U$143="nulová",$N$143,0)</f>
        <v>0</v>
      </c>
      <c r="BJ143" s="6" t="s">
        <v>21</v>
      </c>
      <c r="BK143" s="81">
        <f>ROUND($L$143*$K$143,2)</f>
        <v>0</v>
      </c>
      <c r="BL143" s="6" t="s">
        <v>144</v>
      </c>
      <c r="BM143" s="6" t="s">
        <v>206</v>
      </c>
    </row>
    <row r="144" spans="2:65" s="6" customFormat="1" ht="27" customHeight="1">
      <c r="B144" s="22"/>
      <c r="C144" s="132" t="s">
        <v>207</v>
      </c>
      <c r="D144" s="132" t="s">
        <v>176</v>
      </c>
      <c r="E144" s="133" t="s">
        <v>208</v>
      </c>
      <c r="F144" s="189" t="s">
        <v>209</v>
      </c>
      <c r="G144" s="190"/>
      <c r="H144" s="190"/>
      <c r="I144" s="190"/>
      <c r="J144" s="134" t="s">
        <v>198</v>
      </c>
      <c r="K144" s="135">
        <v>357.5</v>
      </c>
      <c r="L144" s="191">
        <v>0</v>
      </c>
      <c r="M144" s="190"/>
      <c r="N144" s="192">
        <f>ROUND($L$144*$K$144,2)</f>
        <v>0</v>
      </c>
      <c r="O144" s="186"/>
      <c r="P144" s="186"/>
      <c r="Q144" s="186"/>
      <c r="R144" s="23"/>
      <c r="T144" s="129"/>
      <c r="U144" s="29" t="s">
        <v>44</v>
      </c>
      <c r="W144" s="130">
        <f>$V$144*$K$144</f>
        <v>0</v>
      </c>
      <c r="X144" s="130">
        <v>4E-05</v>
      </c>
      <c r="Y144" s="130">
        <f>$X$144*$K$144</f>
        <v>0.014300000000000002</v>
      </c>
      <c r="Z144" s="130">
        <v>0</v>
      </c>
      <c r="AA144" s="131">
        <f>$Z$144*$K$144</f>
        <v>0</v>
      </c>
      <c r="AR144" s="6" t="s">
        <v>170</v>
      </c>
      <c r="AT144" s="6" t="s">
        <v>176</v>
      </c>
      <c r="AU144" s="6" t="s">
        <v>97</v>
      </c>
      <c r="AY144" s="6" t="s">
        <v>139</v>
      </c>
      <c r="BE144" s="81">
        <f>IF($U$144="základní",$N$144,0)</f>
        <v>0</v>
      </c>
      <c r="BF144" s="81">
        <f>IF($U$144="snížená",$N$144,0)</f>
        <v>0</v>
      </c>
      <c r="BG144" s="81">
        <f>IF($U$144="zákl. přenesená",$N$144,0)</f>
        <v>0</v>
      </c>
      <c r="BH144" s="81">
        <f>IF($U$144="sníž. přenesená",$N$144,0)</f>
        <v>0</v>
      </c>
      <c r="BI144" s="81">
        <f>IF($U$144="nulová",$N$144,0)</f>
        <v>0</v>
      </c>
      <c r="BJ144" s="6" t="s">
        <v>21</v>
      </c>
      <c r="BK144" s="81">
        <f>ROUND($L$144*$K$144,2)</f>
        <v>0</v>
      </c>
      <c r="BL144" s="6" t="s">
        <v>144</v>
      </c>
      <c r="BM144" s="6" t="s">
        <v>210</v>
      </c>
    </row>
    <row r="145" spans="2:63" s="115" customFormat="1" ht="30.75" customHeight="1">
      <c r="B145" s="116"/>
      <c r="D145" s="124" t="s">
        <v>111</v>
      </c>
      <c r="E145" s="124"/>
      <c r="F145" s="124"/>
      <c r="G145" s="124"/>
      <c r="H145" s="124"/>
      <c r="I145" s="124"/>
      <c r="J145" s="124"/>
      <c r="K145" s="124"/>
      <c r="L145" s="124"/>
      <c r="M145" s="124"/>
      <c r="N145" s="180">
        <f>$BK$145</f>
        <v>0</v>
      </c>
      <c r="O145" s="181"/>
      <c r="P145" s="181"/>
      <c r="Q145" s="181"/>
      <c r="R145" s="119"/>
      <c r="T145" s="120"/>
      <c r="W145" s="121">
        <f>$W$146</f>
        <v>0</v>
      </c>
      <c r="Y145" s="121">
        <f>$Y$146</f>
        <v>0</v>
      </c>
      <c r="AA145" s="122">
        <f>$AA$146</f>
        <v>0</v>
      </c>
      <c r="AR145" s="118" t="s">
        <v>21</v>
      </c>
      <c r="AT145" s="118" t="s">
        <v>78</v>
      </c>
      <c r="AU145" s="118" t="s">
        <v>21</v>
      </c>
      <c r="AY145" s="118" t="s">
        <v>139</v>
      </c>
      <c r="BK145" s="123">
        <f>$BK$146</f>
        <v>0</v>
      </c>
    </row>
    <row r="146" spans="2:65" s="6" customFormat="1" ht="15.75" customHeight="1">
      <c r="B146" s="22"/>
      <c r="C146" s="125" t="s">
        <v>211</v>
      </c>
      <c r="D146" s="125" t="s">
        <v>140</v>
      </c>
      <c r="E146" s="126" t="s">
        <v>212</v>
      </c>
      <c r="F146" s="185" t="s">
        <v>213</v>
      </c>
      <c r="G146" s="186"/>
      <c r="H146" s="186"/>
      <c r="I146" s="186"/>
      <c r="J146" s="127" t="s">
        <v>198</v>
      </c>
      <c r="K146" s="128">
        <v>69.6</v>
      </c>
      <c r="L146" s="187">
        <v>0</v>
      </c>
      <c r="M146" s="186"/>
      <c r="N146" s="188">
        <f>ROUND($L$146*$K$146,2)</f>
        <v>0</v>
      </c>
      <c r="O146" s="186"/>
      <c r="P146" s="186"/>
      <c r="Q146" s="186"/>
      <c r="R146" s="23"/>
      <c r="T146" s="129"/>
      <c r="U146" s="29" t="s">
        <v>44</v>
      </c>
      <c r="W146" s="130">
        <f>$V$146*$K$146</f>
        <v>0</v>
      </c>
      <c r="X146" s="130">
        <v>0</v>
      </c>
      <c r="Y146" s="130">
        <f>$X$146*$K$146</f>
        <v>0</v>
      </c>
      <c r="Z146" s="130">
        <v>0</v>
      </c>
      <c r="AA146" s="131">
        <f>$Z$146*$K$146</f>
        <v>0</v>
      </c>
      <c r="AR146" s="6" t="s">
        <v>144</v>
      </c>
      <c r="AT146" s="6" t="s">
        <v>140</v>
      </c>
      <c r="AU146" s="6" t="s">
        <v>97</v>
      </c>
      <c r="AY146" s="6" t="s">
        <v>139</v>
      </c>
      <c r="BE146" s="81">
        <f>IF($U$146="základní",$N$146,0)</f>
        <v>0</v>
      </c>
      <c r="BF146" s="81">
        <f>IF($U$146="snížená",$N$146,0)</f>
        <v>0</v>
      </c>
      <c r="BG146" s="81">
        <f>IF($U$146="zákl. přenesená",$N$146,0)</f>
        <v>0</v>
      </c>
      <c r="BH146" s="81">
        <f>IF($U$146="sníž. přenesená",$N$146,0)</f>
        <v>0</v>
      </c>
      <c r="BI146" s="81">
        <f>IF($U$146="nulová",$N$146,0)</f>
        <v>0</v>
      </c>
      <c r="BJ146" s="6" t="s">
        <v>21</v>
      </c>
      <c r="BK146" s="81">
        <f>ROUND($L$146*$K$146,2)</f>
        <v>0</v>
      </c>
      <c r="BL146" s="6" t="s">
        <v>144</v>
      </c>
      <c r="BM146" s="6" t="s">
        <v>214</v>
      </c>
    </row>
    <row r="147" spans="2:63" s="115" customFormat="1" ht="30.75" customHeight="1">
      <c r="B147" s="116"/>
      <c r="D147" s="124" t="s">
        <v>112</v>
      </c>
      <c r="E147" s="124"/>
      <c r="F147" s="124"/>
      <c r="G147" s="124"/>
      <c r="H147" s="124"/>
      <c r="I147" s="124"/>
      <c r="J147" s="124"/>
      <c r="K147" s="124"/>
      <c r="L147" s="124"/>
      <c r="M147" s="124"/>
      <c r="N147" s="180">
        <f>$BK$147</f>
        <v>0</v>
      </c>
      <c r="O147" s="181"/>
      <c r="P147" s="181"/>
      <c r="Q147" s="181"/>
      <c r="R147" s="119"/>
      <c r="T147" s="120"/>
      <c r="W147" s="121">
        <f>SUM($W$148:$W$151)</f>
        <v>0</v>
      </c>
      <c r="Y147" s="121">
        <f>SUM($Y$148:$Y$151)</f>
        <v>0</v>
      </c>
      <c r="AA147" s="122">
        <f>SUM($AA$148:$AA$151)</f>
        <v>0</v>
      </c>
      <c r="AR147" s="118" t="s">
        <v>21</v>
      </c>
      <c r="AT147" s="118" t="s">
        <v>78</v>
      </c>
      <c r="AU147" s="118" t="s">
        <v>21</v>
      </c>
      <c r="AY147" s="118" t="s">
        <v>139</v>
      </c>
      <c r="BK147" s="123">
        <f>SUM($BK$148:$BK$151)</f>
        <v>0</v>
      </c>
    </row>
    <row r="148" spans="2:65" s="6" customFormat="1" ht="15.75" customHeight="1">
      <c r="B148" s="22"/>
      <c r="C148" s="125" t="s">
        <v>215</v>
      </c>
      <c r="D148" s="125" t="s">
        <v>140</v>
      </c>
      <c r="E148" s="126" t="s">
        <v>216</v>
      </c>
      <c r="F148" s="185" t="s">
        <v>217</v>
      </c>
      <c r="G148" s="186"/>
      <c r="H148" s="186"/>
      <c r="I148" s="186"/>
      <c r="J148" s="127" t="s">
        <v>164</v>
      </c>
      <c r="K148" s="128">
        <v>0.945</v>
      </c>
      <c r="L148" s="187">
        <v>0</v>
      </c>
      <c r="M148" s="186"/>
      <c r="N148" s="188">
        <f>ROUND($L$148*$K$148,2)</f>
        <v>0</v>
      </c>
      <c r="O148" s="186"/>
      <c r="P148" s="186"/>
      <c r="Q148" s="186"/>
      <c r="R148" s="23"/>
      <c r="T148" s="129"/>
      <c r="U148" s="29" t="s">
        <v>44</v>
      </c>
      <c r="W148" s="130">
        <f>$V$148*$K$148</f>
        <v>0</v>
      </c>
      <c r="X148" s="130">
        <v>0</v>
      </c>
      <c r="Y148" s="130">
        <f>$X$148*$K$148</f>
        <v>0</v>
      </c>
      <c r="Z148" s="130">
        <v>0</v>
      </c>
      <c r="AA148" s="131">
        <f>$Z$148*$K$148</f>
        <v>0</v>
      </c>
      <c r="AR148" s="6" t="s">
        <v>144</v>
      </c>
      <c r="AT148" s="6" t="s">
        <v>140</v>
      </c>
      <c r="AU148" s="6" t="s">
        <v>97</v>
      </c>
      <c r="AY148" s="6" t="s">
        <v>139</v>
      </c>
      <c r="BE148" s="81">
        <f>IF($U$148="základní",$N$148,0)</f>
        <v>0</v>
      </c>
      <c r="BF148" s="81">
        <f>IF($U$148="snížená",$N$148,0)</f>
        <v>0</v>
      </c>
      <c r="BG148" s="81">
        <f>IF($U$148="zákl. přenesená",$N$148,0)</f>
        <v>0</v>
      </c>
      <c r="BH148" s="81">
        <f>IF($U$148="sníž. přenesená",$N$148,0)</f>
        <v>0</v>
      </c>
      <c r="BI148" s="81">
        <f>IF($U$148="nulová",$N$148,0)</f>
        <v>0</v>
      </c>
      <c r="BJ148" s="6" t="s">
        <v>21</v>
      </c>
      <c r="BK148" s="81">
        <f>ROUND($L$148*$K$148,2)</f>
        <v>0</v>
      </c>
      <c r="BL148" s="6" t="s">
        <v>144</v>
      </c>
      <c r="BM148" s="6" t="s">
        <v>218</v>
      </c>
    </row>
    <row r="149" spans="2:65" s="6" customFormat="1" ht="27" customHeight="1">
      <c r="B149" s="22"/>
      <c r="C149" s="125" t="s">
        <v>219</v>
      </c>
      <c r="D149" s="125" t="s">
        <v>140</v>
      </c>
      <c r="E149" s="126" t="s">
        <v>220</v>
      </c>
      <c r="F149" s="185" t="s">
        <v>221</v>
      </c>
      <c r="G149" s="186"/>
      <c r="H149" s="186"/>
      <c r="I149" s="186"/>
      <c r="J149" s="127" t="s">
        <v>164</v>
      </c>
      <c r="K149" s="128">
        <v>8.505</v>
      </c>
      <c r="L149" s="187">
        <v>0</v>
      </c>
      <c r="M149" s="186"/>
      <c r="N149" s="188">
        <f>ROUND($L$149*$K$149,2)</f>
        <v>0</v>
      </c>
      <c r="O149" s="186"/>
      <c r="P149" s="186"/>
      <c r="Q149" s="186"/>
      <c r="R149" s="23"/>
      <c r="T149" s="129"/>
      <c r="U149" s="29" t="s">
        <v>44</v>
      </c>
      <c r="W149" s="130">
        <f>$V$149*$K$149</f>
        <v>0</v>
      </c>
      <c r="X149" s="130">
        <v>0</v>
      </c>
      <c r="Y149" s="130">
        <f>$X$149*$K$149</f>
        <v>0</v>
      </c>
      <c r="Z149" s="130">
        <v>0</v>
      </c>
      <c r="AA149" s="131">
        <f>$Z$149*$K$149</f>
        <v>0</v>
      </c>
      <c r="AR149" s="6" t="s">
        <v>144</v>
      </c>
      <c r="AT149" s="6" t="s">
        <v>140</v>
      </c>
      <c r="AU149" s="6" t="s">
        <v>97</v>
      </c>
      <c r="AY149" s="6" t="s">
        <v>139</v>
      </c>
      <c r="BE149" s="81">
        <f>IF($U$149="základní",$N$149,0)</f>
        <v>0</v>
      </c>
      <c r="BF149" s="81">
        <f>IF($U$149="snížená",$N$149,0)</f>
        <v>0</v>
      </c>
      <c r="BG149" s="81">
        <f>IF($U$149="zákl. přenesená",$N$149,0)</f>
        <v>0</v>
      </c>
      <c r="BH149" s="81">
        <f>IF($U$149="sníž. přenesená",$N$149,0)</f>
        <v>0</v>
      </c>
      <c r="BI149" s="81">
        <f>IF($U$149="nulová",$N$149,0)</f>
        <v>0</v>
      </c>
      <c r="BJ149" s="6" t="s">
        <v>21</v>
      </c>
      <c r="BK149" s="81">
        <f>ROUND($L$149*$K$149,2)</f>
        <v>0</v>
      </c>
      <c r="BL149" s="6" t="s">
        <v>144</v>
      </c>
      <c r="BM149" s="6" t="s">
        <v>222</v>
      </c>
    </row>
    <row r="150" spans="2:65" s="6" customFormat="1" ht="27" customHeight="1">
      <c r="B150" s="22"/>
      <c r="C150" s="125" t="s">
        <v>7</v>
      </c>
      <c r="D150" s="125" t="s">
        <v>140</v>
      </c>
      <c r="E150" s="126" t="s">
        <v>223</v>
      </c>
      <c r="F150" s="185" t="s">
        <v>224</v>
      </c>
      <c r="G150" s="186"/>
      <c r="H150" s="186"/>
      <c r="I150" s="186"/>
      <c r="J150" s="127" t="s">
        <v>164</v>
      </c>
      <c r="K150" s="128">
        <v>0.945</v>
      </c>
      <c r="L150" s="187">
        <v>0</v>
      </c>
      <c r="M150" s="186"/>
      <c r="N150" s="188">
        <f>ROUND($L$150*$K$150,2)</f>
        <v>0</v>
      </c>
      <c r="O150" s="186"/>
      <c r="P150" s="186"/>
      <c r="Q150" s="186"/>
      <c r="R150" s="23"/>
      <c r="T150" s="129"/>
      <c r="U150" s="29" t="s">
        <v>44</v>
      </c>
      <c r="W150" s="130">
        <f>$V$150*$K$150</f>
        <v>0</v>
      </c>
      <c r="X150" s="130">
        <v>0</v>
      </c>
      <c r="Y150" s="130">
        <f>$X$150*$K$150</f>
        <v>0</v>
      </c>
      <c r="Z150" s="130">
        <v>0</v>
      </c>
      <c r="AA150" s="131">
        <f>$Z$150*$K$150</f>
        <v>0</v>
      </c>
      <c r="AR150" s="6" t="s">
        <v>144</v>
      </c>
      <c r="AT150" s="6" t="s">
        <v>140</v>
      </c>
      <c r="AU150" s="6" t="s">
        <v>97</v>
      </c>
      <c r="AY150" s="6" t="s">
        <v>139</v>
      </c>
      <c r="BE150" s="81">
        <f>IF($U$150="základní",$N$150,0)</f>
        <v>0</v>
      </c>
      <c r="BF150" s="81">
        <f>IF($U$150="snížená",$N$150,0)</f>
        <v>0</v>
      </c>
      <c r="BG150" s="81">
        <f>IF($U$150="zákl. přenesená",$N$150,0)</f>
        <v>0</v>
      </c>
      <c r="BH150" s="81">
        <f>IF($U$150="sníž. přenesená",$N$150,0)</f>
        <v>0</v>
      </c>
      <c r="BI150" s="81">
        <f>IF($U$150="nulová",$N$150,0)</f>
        <v>0</v>
      </c>
      <c r="BJ150" s="6" t="s">
        <v>21</v>
      </c>
      <c r="BK150" s="81">
        <f>ROUND($L$150*$K$150,2)</f>
        <v>0</v>
      </c>
      <c r="BL150" s="6" t="s">
        <v>144</v>
      </c>
      <c r="BM150" s="6" t="s">
        <v>225</v>
      </c>
    </row>
    <row r="151" spans="2:65" s="6" customFormat="1" ht="27" customHeight="1">
      <c r="B151" s="22"/>
      <c r="C151" s="125" t="s">
        <v>226</v>
      </c>
      <c r="D151" s="125" t="s">
        <v>140</v>
      </c>
      <c r="E151" s="126" t="s">
        <v>227</v>
      </c>
      <c r="F151" s="185" t="s">
        <v>228</v>
      </c>
      <c r="G151" s="186"/>
      <c r="H151" s="186"/>
      <c r="I151" s="186"/>
      <c r="J151" s="127" t="s">
        <v>164</v>
      </c>
      <c r="K151" s="128">
        <v>0.945</v>
      </c>
      <c r="L151" s="187">
        <v>0</v>
      </c>
      <c r="M151" s="186"/>
      <c r="N151" s="188">
        <f>ROUND($L$151*$K$151,2)</f>
        <v>0</v>
      </c>
      <c r="O151" s="186"/>
      <c r="P151" s="186"/>
      <c r="Q151" s="186"/>
      <c r="R151" s="23"/>
      <c r="T151" s="129"/>
      <c r="U151" s="29" t="s">
        <v>44</v>
      </c>
      <c r="W151" s="130">
        <f>$V$151*$K$151</f>
        <v>0</v>
      </c>
      <c r="X151" s="130">
        <v>0</v>
      </c>
      <c r="Y151" s="130">
        <f>$X$151*$K$151</f>
        <v>0</v>
      </c>
      <c r="Z151" s="130">
        <v>0</v>
      </c>
      <c r="AA151" s="131">
        <f>$Z$151*$K$151</f>
        <v>0</v>
      </c>
      <c r="AR151" s="6" t="s">
        <v>144</v>
      </c>
      <c r="AT151" s="6" t="s">
        <v>140</v>
      </c>
      <c r="AU151" s="6" t="s">
        <v>97</v>
      </c>
      <c r="AY151" s="6" t="s">
        <v>139</v>
      </c>
      <c r="BE151" s="81">
        <f>IF($U$151="základní",$N$151,0)</f>
        <v>0</v>
      </c>
      <c r="BF151" s="81">
        <f>IF($U$151="snížená",$N$151,0)</f>
        <v>0</v>
      </c>
      <c r="BG151" s="81">
        <f>IF($U$151="zákl. přenesená",$N$151,0)</f>
        <v>0</v>
      </c>
      <c r="BH151" s="81">
        <f>IF($U$151="sníž. přenesená",$N$151,0)</f>
        <v>0</v>
      </c>
      <c r="BI151" s="81">
        <f>IF($U$151="nulová",$N$151,0)</f>
        <v>0</v>
      </c>
      <c r="BJ151" s="6" t="s">
        <v>21</v>
      </c>
      <c r="BK151" s="81">
        <f>ROUND($L$151*$K$151,2)</f>
        <v>0</v>
      </c>
      <c r="BL151" s="6" t="s">
        <v>144</v>
      </c>
      <c r="BM151" s="6" t="s">
        <v>229</v>
      </c>
    </row>
    <row r="152" spans="2:63" s="115" customFormat="1" ht="30.75" customHeight="1">
      <c r="B152" s="116"/>
      <c r="D152" s="124" t="s">
        <v>113</v>
      </c>
      <c r="E152" s="124"/>
      <c r="F152" s="124"/>
      <c r="G152" s="124"/>
      <c r="H152" s="124"/>
      <c r="I152" s="124"/>
      <c r="J152" s="124"/>
      <c r="K152" s="124"/>
      <c r="L152" s="124"/>
      <c r="M152" s="124"/>
      <c r="N152" s="180">
        <f>$BK$152</f>
        <v>0</v>
      </c>
      <c r="O152" s="181"/>
      <c r="P152" s="181"/>
      <c r="Q152" s="181"/>
      <c r="R152" s="119"/>
      <c r="T152" s="120"/>
      <c r="W152" s="121">
        <f>$W$153</f>
        <v>0</v>
      </c>
      <c r="Y152" s="121">
        <f>$Y$153</f>
        <v>0</v>
      </c>
      <c r="AA152" s="122">
        <f>$AA$153</f>
        <v>0</v>
      </c>
      <c r="AR152" s="118" t="s">
        <v>21</v>
      </c>
      <c r="AT152" s="118" t="s">
        <v>78</v>
      </c>
      <c r="AU152" s="118" t="s">
        <v>21</v>
      </c>
      <c r="AY152" s="118" t="s">
        <v>139</v>
      </c>
      <c r="BK152" s="123">
        <f>$BK$153</f>
        <v>0</v>
      </c>
    </row>
    <row r="153" spans="2:65" s="6" customFormat="1" ht="27" customHeight="1">
      <c r="B153" s="22"/>
      <c r="C153" s="125" t="s">
        <v>230</v>
      </c>
      <c r="D153" s="125" t="s">
        <v>140</v>
      </c>
      <c r="E153" s="126" t="s">
        <v>231</v>
      </c>
      <c r="F153" s="185" t="s">
        <v>232</v>
      </c>
      <c r="G153" s="186"/>
      <c r="H153" s="186"/>
      <c r="I153" s="186"/>
      <c r="J153" s="127" t="s">
        <v>164</v>
      </c>
      <c r="K153" s="128">
        <v>22.501</v>
      </c>
      <c r="L153" s="187">
        <v>0</v>
      </c>
      <c r="M153" s="186"/>
      <c r="N153" s="188">
        <f>ROUND($L$153*$K$153,2)</f>
        <v>0</v>
      </c>
      <c r="O153" s="186"/>
      <c r="P153" s="186"/>
      <c r="Q153" s="186"/>
      <c r="R153" s="23"/>
      <c r="T153" s="129"/>
      <c r="U153" s="29" t="s">
        <v>44</v>
      </c>
      <c r="W153" s="130">
        <f>$V$153*$K$153</f>
        <v>0</v>
      </c>
      <c r="X153" s="130">
        <v>0</v>
      </c>
      <c r="Y153" s="130">
        <f>$X$153*$K$153</f>
        <v>0</v>
      </c>
      <c r="Z153" s="130">
        <v>0</v>
      </c>
      <c r="AA153" s="131">
        <f>$Z$153*$K$153</f>
        <v>0</v>
      </c>
      <c r="AR153" s="6" t="s">
        <v>144</v>
      </c>
      <c r="AT153" s="6" t="s">
        <v>140</v>
      </c>
      <c r="AU153" s="6" t="s">
        <v>97</v>
      </c>
      <c r="AY153" s="6" t="s">
        <v>139</v>
      </c>
      <c r="BE153" s="81">
        <f>IF($U$153="základní",$N$153,0)</f>
        <v>0</v>
      </c>
      <c r="BF153" s="81">
        <f>IF($U$153="snížená",$N$153,0)</f>
        <v>0</v>
      </c>
      <c r="BG153" s="81">
        <f>IF($U$153="zákl. přenesená",$N$153,0)</f>
        <v>0</v>
      </c>
      <c r="BH153" s="81">
        <f>IF($U$153="sníž. přenesená",$N$153,0)</f>
        <v>0</v>
      </c>
      <c r="BI153" s="81">
        <f>IF($U$153="nulová",$N$153,0)</f>
        <v>0</v>
      </c>
      <c r="BJ153" s="6" t="s">
        <v>21</v>
      </c>
      <c r="BK153" s="81">
        <f>ROUND($L$153*$K$153,2)</f>
        <v>0</v>
      </c>
      <c r="BL153" s="6" t="s">
        <v>144</v>
      </c>
      <c r="BM153" s="6" t="s">
        <v>233</v>
      </c>
    </row>
    <row r="154" spans="2:63" s="115" customFormat="1" ht="37.5" customHeight="1">
      <c r="B154" s="116"/>
      <c r="D154" s="117" t="s">
        <v>114</v>
      </c>
      <c r="E154" s="117"/>
      <c r="F154" s="117"/>
      <c r="G154" s="117"/>
      <c r="H154" s="117"/>
      <c r="I154" s="117"/>
      <c r="J154" s="117"/>
      <c r="K154" s="117"/>
      <c r="L154" s="117"/>
      <c r="M154" s="117"/>
      <c r="N154" s="182">
        <f>$BK$154</f>
        <v>0</v>
      </c>
      <c r="O154" s="181"/>
      <c r="P154" s="181"/>
      <c r="Q154" s="181"/>
      <c r="R154" s="119"/>
      <c r="T154" s="120"/>
      <c r="W154" s="121">
        <f>SUM($W$155:$W$159)</f>
        <v>0</v>
      </c>
      <c r="Y154" s="121">
        <f>SUM($Y$155:$Y$159)</f>
        <v>0</v>
      </c>
      <c r="AA154" s="122">
        <f>SUM($AA$155:$AA$159)</f>
        <v>0</v>
      </c>
      <c r="AR154" s="118" t="s">
        <v>144</v>
      </c>
      <c r="AT154" s="118" t="s">
        <v>78</v>
      </c>
      <c r="AU154" s="118" t="s">
        <v>79</v>
      </c>
      <c r="AY154" s="118" t="s">
        <v>139</v>
      </c>
      <c r="BK154" s="123">
        <f>SUM($BK$155:$BK$159)</f>
        <v>0</v>
      </c>
    </row>
    <row r="155" spans="2:65" s="6" customFormat="1" ht="27" customHeight="1">
      <c r="B155" s="22"/>
      <c r="C155" s="125" t="s">
        <v>234</v>
      </c>
      <c r="D155" s="125" t="s">
        <v>140</v>
      </c>
      <c r="E155" s="126" t="s">
        <v>235</v>
      </c>
      <c r="F155" s="185" t="s">
        <v>236</v>
      </c>
      <c r="G155" s="186"/>
      <c r="H155" s="186"/>
      <c r="I155" s="186"/>
      <c r="J155" s="127" t="s">
        <v>237</v>
      </c>
      <c r="K155" s="128">
        <v>1</v>
      </c>
      <c r="L155" s="187">
        <v>0</v>
      </c>
      <c r="M155" s="186"/>
      <c r="N155" s="188">
        <f>ROUND($L$155*$K$155,2)</f>
        <v>0</v>
      </c>
      <c r="O155" s="186"/>
      <c r="P155" s="186"/>
      <c r="Q155" s="186"/>
      <c r="R155" s="23"/>
      <c r="T155" s="129"/>
      <c r="U155" s="29" t="s">
        <v>44</v>
      </c>
      <c r="W155" s="130">
        <f>$V$155*$K$155</f>
        <v>0</v>
      </c>
      <c r="X155" s="130">
        <v>0</v>
      </c>
      <c r="Y155" s="130">
        <f>$X$155*$K$155</f>
        <v>0</v>
      </c>
      <c r="Z155" s="130">
        <v>0</v>
      </c>
      <c r="AA155" s="131">
        <f>$Z$155*$K$155</f>
        <v>0</v>
      </c>
      <c r="AR155" s="6" t="s">
        <v>238</v>
      </c>
      <c r="AT155" s="6" t="s">
        <v>140</v>
      </c>
      <c r="AU155" s="6" t="s">
        <v>21</v>
      </c>
      <c r="AY155" s="6" t="s">
        <v>139</v>
      </c>
      <c r="BE155" s="81">
        <f>IF($U$155="základní",$N$155,0)</f>
        <v>0</v>
      </c>
      <c r="BF155" s="81">
        <f>IF($U$155="snížená",$N$155,0)</f>
        <v>0</v>
      </c>
      <c r="BG155" s="81">
        <f>IF($U$155="zákl. přenesená",$N$155,0)</f>
        <v>0</v>
      </c>
      <c r="BH155" s="81">
        <f>IF($U$155="sníž. přenesená",$N$155,0)</f>
        <v>0</v>
      </c>
      <c r="BI155" s="81">
        <f>IF($U$155="nulová",$N$155,0)</f>
        <v>0</v>
      </c>
      <c r="BJ155" s="6" t="s">
        <v>21</v>
      </c>
      <c r="BK155" s="81">
        <f>ROUND($L$155*$K$155,2)</f>
        <v>0</v>
      </c>
      <c r="BL155" s="6" t="s">
        <v>238</v>
      </c>
      <c r="BM155" s="6" t="s">
        <v>239</v>
      </c>
    </row>
    <row r="156" spans="2:65" s="6" customFormat="1" ht="15.75" customHeight="1">
      <c r="B156" s="22"/>
      <c r="C156" s="125" t="s">
        <v>240</v>
      </c>
      <c r="D156" s="125" t="s">
        <v>140</v>
      </c>
      <c r="E156" s="126" t="s">
        <v>241</v>
      </c>
      <c r="F156" s="185" t="s">
        <v>242</v>
      </c>
      <c r="G156" s="186"/>
      <c r="H156" s="186"/>
      <c r="I156" s="186"/>
      <c r="J156" s="127" t="s">
        <v>237</v>
      </c>
      <c r="K156" s="128">
        <v>1</v>
      </c>
      <c r="L156" s="187">
        <v>0</v>
      </c>
      <c r="M156" s="186"/>
      <c r="N156" s="188">
        <f>ROUND($L$156*$K$156,2)</f>
        <v>0</v>
      </c>
      <c r="O156" s="186"/>
      <c r="P156" s="186"/>
      <c r="Q156" s="186"/>
      <c r="R156" s="23"/>
      <c r="T156" s="129"/>
      <c r="U156" s="29" t="s">
        <v>44</v>
      </c>
      <c r="W156" s="130">
        <f>$V$156*$K$156</f>
        <v>0</v>
      </c>
      <c r="X156" s="130">
        <v>0</v>
      </c>
      <c r="Y156" s="130">
        <f>$X$156*$K$156</f>
        <v>0</v>
      </c>
      <c r="Z156" s="130">
        <v>0</v>
      </c>
      <c r="AA156" s="131">
        <f>$Z$156*$K$156</f>
        <v>0</v>
      </c>
      <c r="AR156" s="6" t="s">
        <v>238</v>
      </c>
      <c r="AT156" s="6" t="s">
        <v>140</v>
      </c>
      <c r="AU156" s="6" t="s">
        <v>21</v>
      </c>
      <c r="AY156" s="6" t="s">
        <v>139</v>
      </c>
      <c r="BE156" s="81">
        <f>IF($U$156="základní",$N$156,0)</f>
        <v>0</v>
      </c>
      <c r="BF156" s="81">
        <f>IF($U$156="snížená",$N$156,0)</f>
        <v>0</v>
      </c>
      <c r="BG156" s="81">
        <f>IF($U$156="zákl. přenesená",$N$156,0)</f>
        <v>0</v>
      </c>
      <c r="BH156" s="81">
        <f>IF($U$156="sníž. přenesená",$N$156,0)</f>
        <v>0</v>
      </c>
      <c r="BI156" s="81">
        <f>IF($U$156="nulová",$N$156,0)</f>
        <v>0</v>
      </c>
      <c r="BJ156" s="6" t="s">
        <v>21</v>
      </c>
      <c r="BK156" s="81">
        <f>ROUND($L$156*$K$156,2)</f>
        <v>0</v>
      </c>
      <c r="BL156" s="6" t="s">
        <v>238</v>
      </c>
      <c r="BM156" s="6" t="s">
        <v>243</v>
      </c>
    </row>
    <row r="157" spans="2:65" s="6" customFormat="1" ht="15.75" customHeight="1">
      <c r="B157" s="22"/>
      <c r="C157" s="125" t="s">
        <v>244</v>
      </c>
      <c r="D157" s="125" t="s">
        <v>140</v>
      </c>
      <c r="E157" s="126" t="s">
        <v>245</v>
      </c>
      <c r="F157" s="185" t="s">
        <v>246</v>
      </c>
      <c r="G157" s="186"/>
      <c r="H157" s="186"/>
      <c r="I157" s="186"/>
      <c r="J157" s="127" t="s">
        <v>237</v>
      </c>
      <c r="K157" s="128">
        <v>1</v>
      </c>
      <c r="L157" s="187">
        <v>0</v>
      </c>
      <c r="M157" s="186"/>
      <c r="N157" s="188">
        <f>ROUND($L$157*$K$157,2)</f>
        <v>0</v>
      </c>
      <c r="O157" s="186"/>
      <c r="P157" s="186"/>
      <c r="Q157" s="186"/>
      <c r="R157" s="23"/>
      <c r="T157" s="129"/>
      <c r="U157" s="29" t="s">
        <v>44</v>
      </c>
      <c r="W157" s="130">
        <f>$V$157*$K$157</f>
        <v>0</v>
      </c>
      <c r="X157" s="130">
        <v>0</v>
      </c>
      <c r="Y157" s="130">
        <f>$X$157*$K$157</f>
        <v>0</v>
      </c>
      <c r="Z157" s="130">
        <v>0</v>
      </c>
      <c r="AA157" s="131">
        <f>$Z$157*$K$157</f>
        <v>0</v>
      </c>
      <c r="AR157" s="6" t="s">
        <v>238</v>
      </c>
      <c r="AT157" s="6" t="s">
        <v>140</v>
      </c>
      <c r="AU157" s="6" t="s">
        <v>21</v>
      </c>
      <c r="AY157" s="6" t="s">
        <v>139</v>
      </c>
      <c r="BE157" s="81">
        <f>IF($U$157="základní",$N$157,0)</f>
        <v>0</v>
      </c>
      <c r="BF157" s="81">
        <f>IF($U$157="snížená",$N$157,0)</f>
        <v>0</v>
      </c>
      <c r="BG157" s="81">
        <f>IF($U$157="zákl. přenesená",$N$157,0)</f>
        <v>0</v>
      </c>
      <c r="BH157" s="81">
        <f>IF($U$157="sníž. přenesená",$N$157,0)</f>
        <v>0</v>
      </c>
      <c r="BI157" s="81">
        <f>IF($U$157="nulová",$N$157,0)</f>
        <v>0</v>
      </c>
      <c r="BJ157" s="6" t="s">
        <v>21</v>
      </c>
      <c r="BK157" s="81">
        <f>ROUND($L$157*$K$157,2)</f>
        <v>0</v>
      </c>
      <c r="BL157" s="6" t="s">
        <v>238</v>
      </c>
      <c r="BM157" s="6" t="s">
        <v>247</v>
      </c>
    </row>
    <row r="158" spans="2:65" s="6" customFormat="1" ht="15.75" customHeight="1">
      <c r="B158" s="22"/>
      <c r="C158" s="125" t="s">
        <v>248</v>
      </c>
      <c r="D158" s="125" t="s">
        <v>140</v>
      </c>
      <c r="E158" s="126" t="s">
        <v>249</v>
      </c>
      <c r="F158" s="185" t="s">
        <v>250</v>
      </c>
      <c r="G158" s="186"/>
      <c r="H158" s="186"/>
      <c r="I158" s="186"/>
      <c r="J158" s="127" t="s">
        <v>237</v>
      </c>
      <c r="K158" s="128">
        <v>1</v>
      </c>
      <c r="L158" s="187">
        <v>0</v>
      </c>
      <c r="M158" s="186"/>
      <c r="N158" s="188">
        <f>ROUND($L$158*$K$158,2)</f>
        <v>0</v>
      </c>
      <c r="O158" s="186"/>
      <c r="P158" s="186"/>
      <c r="Q158" s="186"/>
      <c r="R158" s="23"/>
      <c r="T158" s="129"/>
      <c r="U158" s="29" t="s">
        <v>44</v>
      </c>
      <c r="W158" s="130">
        <f>$V$158*$K$158</f>
        <v>0</v>
      </c>
      <c r="X158" s="130">
        <v>0</v>
      </c>
      <c r="Y158" s="130">
        <f>$X$158*$K$158</f>
        <v>0</v>
      </c>
      <c r="Z158" s="130">
        <v>0</v>
      </c>
      <c r="AA158" s="131">
        <f>$Z$158*$K$158</f>
        <v>0</v>
      </c>
      <c r="AR158" s="6" t="s">
        <v>238</v>
      </c>
      <c r="AT158" s="6" t="s">
        <v>140</v>
      </c>
      <c r="AU158" s="6" t="s">
        <v>21</v>
      </c>
      <c r="AY158" s="6" t="s">
        <v>139</v>
      </c>
      <c r="BE158" s="81">
        <f>IF($U$158="základní",$N$158,0)</f>
        <v>0</v>
      </c>
      <c r="BF158" s="81">
        <f>IF($U$158="snížená",$N$158,0)</f>
        <v>0</v>
      </c>
      <c r="BG158" s="81">
        <f>IF($U$158="zákl. přenesená",$N$158,0)</f>
        <v>0</v>
      </c>
      <c r="BH158" s="81">
        <f>IF($U$158="sníž. přenesená",$N$158,0)</f>
        <v>0</v>
      </c>
      <c r="BI158" s="81">
        <f>IF($U$158="nulová",$N$158,0)</f>
        <v>0</v>
      </c>
      <c r="BJ158" s="6" t="s">
        <v>21</v>
      </c>
      <c r="BK158" s="81">
        <f>ROUND($L$158*$K$158,2)</f>
        <v>0</v>
      </c>
      <c r="BL158" s="6" t="s">
        <v>238</v>
      </c>
      <c r="BM158" s="6" t="s">
        <v>251</v>
      </c>
    </row>
    <row r="159" spans="2:65" s="6" customFormat="1" ht="27" customHeight="1">
      <c r="B159" s="22"/>
      <c r="C159" s="125" t="s">
        <v>252</v>
      </c>
      <c r="D159" s="125" t="s">
        <v>140</v>
      </c>
      <c r="E159" s="126" t="s">
        <v>253</v>
      </c>
      <c r="F159" s="185" t="s">
        <v>254</v>
      </c>
      <c r="G159" s="186"/>
      <c r="H159" s="186"/>
      <c r="I159" s="186"/>
      <c r="J159" s="127" t="s">
        <v>237</v>
      </c>
      <c r="K159" s="128">
        <v>1</v>
      </c>
      <c r="L159" s="187">
        <v>0</v>
      </c>
      <c r="M159" s="186"/>
      <c r="N159" s="188">
        <f>ROUND($L$159*$K$159,2)</f>
        <v>0</v>
      </c>
      <c r="O159" s="186"/>
      <c r="P159" s="186"/>
      <c r="Q159" s="186"/>
      <c r="R159" s="23"/>
      <c r="T159" s="129"/>
      <c r="U159" s="29" t="s">
        <v>44</v>
      </c>
      <c r="W159" s="130">
        <f>$V$159*$K$159</f>
        <v>0</v>
      </c>
      <c r="X159" s="130">
        <v>0</v>
      </c>
      <c r="Y159" s="130">
        <f>$X$159*$K$159</f>
        <v>0</v>
      </c>
      <c r="Z159" s="130">
        <v>0</v>
      </c>
      <c r="AA159" s="131">
        <f>$Z$159*$K$159</f>
        <v>0</v>
      </c>
      <c r="AR159" s="6" t="s">
        <v>238</v>
      </c>
      <c r="AT159" s="6" t="s">
        <v>140</v>
      </c>
      <c r="AU159" s="6" t="s">
        <v>21</v>
      </c>
      <c r="AY159" s="6" t="s">
        <v>139</v>
      </c>
      <c r="BE159" s="81">
        <f>IF($U$159="základní",$N$159,0)</f>
        <v>0</v>
      </c>
      <c r="BF159" s="81">
        <f>IF($U$159="snížená",$N$159,0)</f>
        <v>0</v>
      </c>
      <c r="BG159" s="81">
        <f>IF($U$159="zákl. přenesená",$N$159,0)</f>
        <v>0</v>
      </c>
      <c r="BH159" s="81">
        <f>IF($U$159="sníž. přenesená",$N$159,0)</f>
        <v>0</v>
      </c>
      <c r="BI159" s="81">
        <f>IF($U$159="nulová",$N$159,0)</f>
        <v>0</v>
      </c>
      <c r="BJ159" s="6" t="s">
        <v>21</v>
      </c>
      <c r="BK159" s="81">
        <f>ROUND($L$159*$K$159,2)</f>
        <v>0</v>
      </c>
      <c r="BL159" s="6" t="s">
        <v>238</v>
      </c>
      <c r="BM159" s="6" t="s">
        <v>255</v>
      </c>
    </row>
    <row r="160" spans="2:63" s="6" customFormat="1" ht="51" customHeight="1">
      <c r="B160" s="22"/>
      <c r="D160" s="117" t="s">
        <v>256</v>
      </c>
      <c r="N160" s="182">
        <f>$BK$160</f>
        <v>0</v>
      </c>
      <c r="O160" s="148"/>
      <c r="P160" s="148"/>
      <c r="Q160" s="148"/>
      <c r="R160" s="23"/>
      <c r="T160" s="136"/>
      <c r="U160" s="41"/>
      <c r="V160" s="41"/>
      <c r="W160" s="41"/>
      <c r="X160" s="41"/>
      <c r="Y160" s="41"/>
      <c r="Z160" s="41"/>
      <c r="AA160" s="43"/>
      <c r="AT160" s="6" t="s">
        <v>78</v>
      </c>
      <c r="AU160" s="6" t="s">
        <v>79</v>
      </c>
      <c r="AY160" s="6" t="s">
        <v>257</v>
      </c>
      <c r="BK160" s="81">
        <v>0</v>
      </c>
    </row>
    <row r="161" spans="2:18" s="6" customFormat="1" ht="7.5" customHeight="1">
      <c r="B161" s="44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6"/>
    </row>
    <row r="162" s="2" customFormat="1" ht="14.25" customHeight="1"/>
  </sheetData>
  <sheetProtection/>
  <mergeCells count="16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3:I133"/>
    <mergeCell ref="L133:M133"/>
    <mergeCell ref="N133:Q133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N156:Q156"/>
    <mergeCell ref="F157:I157"/>
    <mergeCell ref="L157:M157"/>
    <mergeCell ref="N157:Q157"/>
    <mergeCell ref="F153:I153"/>
    <mergeCell ref="L153:M153"/>
    <mergeCell ref="N153:Q153"/>
    <mergeCell ref="F155:I155"/>
    <mergeCell ref="L155:M155"/>
    <mergeCell ref="N155:Q155"/>
    <mergeCell ref="N134:Q134"/>
    <mergeCell ref="N145:Q145"/>
    <mergeCell ref="F158:I158"/>
    <mergeCell ref="L158:M158"/>
    <mergeCell ref="N158:Q158"/>
    <mergeCell ref="F159:I159"/>
    <mergeCell ref="L159:M159"/>
    <mergeCell ref="N159:Q159"/>
    <mergeCell ref="F156:I156"/>
    <mergeCell ref="L156:M156"/>
    <mergeCell ref="N147:Q147"/>
    <mergeCell ref="N152:Q152"/>
    <mergeCell ref="N154:Q154"/>
    <mergeCell ref="N160:Q160"/>
    <mergeCell ref="H1:K1"/>
    <mergeCell ref="S2:AC2"/>
    <mergeCell ref="N123:Q123"/>
    <mergeCell ref="N124:Q124"/>
    <mergeCell ref="N125:Q125"/>
    <mergeCell ref="N132:Q132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2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Luděk Novotný</cp:lastModifiedBy>
  <dcterms:modified xsi:type="dcterms:W3CDTF">2015-04-17T08:39:56Z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