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ace" sheetId="2" r:id="rId2"/>
    <sheet name="Rozpocet" sheetId="3" r:id="rId3"/>
  </sheets>
  <definedNames/>
  <calcPr fullCalcOnLoad="1"/>
</workbook>
</file>

<file path=xl/sharedStrings.xml><?xml version="1.0" encoding="utf-8"?>
<sst xmlns="http://schemas.openxmlformats.org/spreadsheetml/2006/main" count="836" uniqueCount="403">
  <si>
    <t>KRYCÍ LIST ROZPOČTU</t>
  </si>
  <si>
    <t>Název stavby</t>
  </si>
  <si>
    <t>Rekonstrukce jednotné stoku B500, ul. B.Egermanna, Nový Bor</t>
  </si>
  <si>
    <t>JKSO</t>
  </si>
  <si>
    <t xml:space="preserve"> </t>
  </si>
  <si>
    <t>Kód stavby</t>
  </si>
  <si>
    <t>11-022</t>
  </si>
  <si>
    <t>Název objektu</t>
  </si>
  <si>
    <t>Rozpočet</t>
  </si>
  <si>
    <t>EČO</t>
  </si>
  <si>
    <t>Kód objektu</t>
  </si>
  <si>
    <t>SO 002</t>
  </si>
  <si>
    <t>Název části</t>
  </si>
  <si>
    <t>Místo</t>
  </si>
  <si>
    <t>Kód části</t>
  </si>
  <si>
    <t>Název podčásti</t>
  </si>
  <si>
    <t>Kód podčásti</t>
  </si>
  <si>
    <t>IČO</t>
  </si>
  <si>
    <t>DIČ</t>
  </si>
  <si>
    <t>Objednatel</t>
  </si>
  <si>
    <t>MěstoNový Bor</t>
  </si>
  <si>
    <t>Projektant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</si>
  <si>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</si>
  <si>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</si>
  <si>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</si>
  <si>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</si>
  <si>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</si>
  <si>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</si>
  <si>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</si>
  <si>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</si>
  <si>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</si>
  <si>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</si>
  <si>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</si>
  <si>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</si>
  <si>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Kč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</si>
  <si>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</si>
  <si>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</si>
  <si>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</si>
  <si>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</si>
  <si>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</si>
  <si>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</si>
  <si>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</si>
  <si>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</si>
  <si>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</si>
  <si>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staveniska</t>
  </si>
  <si>
    <t>%</t>
  </si>
  <si>
    <t>Montáž</t>
  </si>
  <si>
    <t>Bez pevné podl.</t>
  </si>
  <si>
    <t>Územní vlivy</t>
  </si>
  <si>
    <t>PSV</t>
  </si>
  <si>
    <t>Kulturní památka</t>
  </si>
  <si>
    <t>Mimostav. doprava</t>
  </si>
  <si>
    <t>Prováz.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</si>
  <si>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</si>
  <si>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</si>
  <si>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</si>
  <si>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</si>
  <si>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</si>
  <si>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</si>
  <si>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</si>
  <si>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</si>
  <si>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</si>
  <si>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</si>
  <si>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</si>
  <si>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</si>
  <si>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</si>
  <si>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</si>
  <si>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</si>
  <si>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</si>
  <si>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</si>
  <si>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</si>
  <si>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</si>
  <si>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</si>
  <si>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</si>
  <si>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</si>
  <si>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</si>
  <si>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</si>
  <si>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</si>
  <si>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</si>
  <si>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</si>
  <si>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</si>
  <si>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</si>
  <si>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30.12.2011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</si>
  <si>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</si>
  <si>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</si>
  <si>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</si>
  <si>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</si>
  <si>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</si>
  <si>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</si>
  <si>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</si>
  <si>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</si>
  <si>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</si>
  <si>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</si>
  <si>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</si>
  <si>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</si>
  <si>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</si>
  <si>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</si>
  <si>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</si>
  <si>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</si>
  <si>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</si>
  <si>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</si>
  <si>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</si>
  <si>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</si>
  <si>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</si>
  <si>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1</t>
  </si>
  <si>
    <t>Zemní práce</t>
  </si>
  <si>
    <t>0</t>
  </si>
  <si>
    <t>K</t>
  </si>
  <si>
    <t>PK</t>
  </si>
  <si>
    <t>113107212</t>
  </si>
  <si>
    <t>Odstranění podkladu pl nad 200 m2 z kameniva těženého tl 200 mm</t>
  </si>
  <si>
    <t>m2</t>
  </si>
  <si>
    <t>2</t>
  </si>
  <si>
    <t>113107241</t>
  </si>
  <si>
    <t>Odstranění podkladu pl nad 200 m2 živičných tl 50 mm</t>
  </si>
  <si>
    <t>3</t>
  </si>
  <si>
    <t>113151314</t>
  </si>
  <si>
    <t>Odstranění živičného krytu frézováním pl nad 500 m2 tl 50 mm s překážkami v trase</t>
  </si>
  <si>
    <t>4</t>
  </si>
  <si>
    <t>119001402</t>
  </si>
  <si>
    <t>Dočasné zajištění potrubí ocelového nebo litinového DN do 500</t>
  </si>
  <si>
    <t>m</t>
  </si>
  <si>
    <t>5</t>
  </si>
  <si>
    <t>119001411</t>
  </si>
  <si>
    <t>Dočasné zajištění potrubí DN do 200</t>
  </si>
  <si>
    <t>6</t>
  </si>
  <si>
    <t>119001412</t>
  </si>
  <si>
    <t>Dočasné zajištění potrubí betonového, ŽB, kameninového nebo vláknocementového DN do 500</t>
  </si>
  <si>
    <t>7</t>
  </si>
  <si>
    <t>119001421</t>
  </si>
  <si>
    <t>Dočasné zajištění kabelů a kabelových tratí ze 3 volně ložených kabelů</t>
  </si>
  <si>
    <t>8</t>
  </si>
  <si>
    <t>132201203</t>
  </si>
  <si>
    <t>Hloubení rýh š do 2000 mm v hornině tř. 3 objemu do 5000 m3</t>
  </si>
  <si>
    <t>m3</t>
  </si>
  <si>
    <t>9</t>
  </si>
  <si>
    <t>132201209</t>
  </si>
  <si>
    <t>Příplatek za lepivost k hloubení rýh š do 2000 mm v hornině tř. 3</t>
  </si>
  <si>
    <t>10</t>
  </si>
  <si>
    <t>132301203</t>
  </si>
  <si>
    <t>Hloubení rýh š do 2000 mm v hornině tř. 4 objemu do 5000 m3</t>
  </si>
  <si>
    <t>11</t>
  </si>
  <si>
    <t>132301209</t>
  </si>
  <si>
    <t>Příplatek za lepivost k hloubení rýh š do 2000 mm v hornině tř. 4</t>
  </si>
  <si>
    <t>12</t>
  </si>
  <si>
    <t>132401201</t>
  </si>
  <si>
    <t>Hloubení rýh š do 2000 mm v hornině tř. 5</t>
  </si>
  <si>
    <t>13</t>
  </si>
  <si>
    <t>151101101</t>
  </si>
  <si>
    <t>Zřízení příložného pažení a rozepření stěn rýh hl do 2 m</t>
  </si>
  <si>
    <t>14</t>
  </si>
  <si>
    <t>151101102</t>
  </si>
  <si>
    <t>Zřízení příložného pažení a rozepření stěn rýh hl do 4 m</t>
  </si>
  <si>
    <t>15</t>
  </si>
  <si>
    <t>151101111</t>
  </si>
  <si>
    <t>Odstranění příložného pažení a rozepření stěn rýh hl do 2 m</t>
  </si>
  <si>
    <t>16</t>
  </si>
  <si>
    <t>151101112</t>
  </si>
  <si>
    <t>Odstranění příložného pažení a rozepření stěn rýh hl do 4 m</t>
  </si>
  <si>
    <t>17</t>
  </si>
  <si>
    <t>161101102</t>
  </si>
  <si>
    <t>Svislé přemístění výkopku z horniny tř. 1 až 4 hl výkopu do 4 m</t>
  </si>
  <si>
    <t>18</t>
  </si>
  <si>
    <t>161101152</t>
  </si>
  <si>
    <t>Svislé přemístění výkopku z horniny tř. 5 až 7 hl výkopu do 4 m</t>
  </si>
  <si>
    <t>19</t>
  </si>
  <si>
    <t>162501102</t>
  </si>
  <si>
    <t>Vodorovné přemístění do 3000 m výkopku z horniny tř. 1 až 4</t>
  </si>
  <si>
    <t>20</t>
  </si>
  <si>
    <t>162501152</t>
  </si>
  <si>
    <t>Vodorovné přemístění do 3000 m výkopku z horniny tř. 5 až 7</t>
  </si>
  <si>
    <t>21</t>
  </si>
  <si>
    <t>174101101</t>
  </si>
  <si>
    <t>Zásyp jam, šachet rýh nebo kolem objektů sypaninou se zhutněním</t>
  </si>
  <si>
    <t>22</t>
  </si>
  <si>
    <t>M</t>
  </si>
  <si>
    <t>MAT</t>
  </si>
  <si>
    <t>583441995</t>
  </si>
  <si>
    <t>vhodný nesedavý zásypový materiál</t>
  </si>
  <si>
    <t>t</t>
  </si>
  <si>
    <t>23</t>
  </si>
  <si>
    <t>175101101</t>
  </si>
  <si>
    <t>Obsyp potrubí bez prohození sypaniny z hornin tř. 1 až 4 uloženým do 3 m od kraje výkopu</t>
  </si>
  <si>
    <t>24</t>
  </si>
  <si>
    <t>583313450</t>
  </si>
  <si>
    <t>kamenivo těžené drobné frakce 0-4 třída B</t>
  </si>
  <si>
    <t>Vodorovné konstrukce</t>
  </si>
  <si>
    <t>25</t>
  </si>
  <si>
    <t>451573111</t>
  </si>
  <si>
    <t>Lože pod potrubí otevřený výkop ze štěrkopísku</t>
  </si>
  <si>
    <t>26</t>
  </si>
  <si>
    <t>452111131</t>
  </si>
  <si>
    <t>Osazení betonových pražců otevřený výkop</t>
  </si>
  <si>
    <t>kus</t>
  </si>
  <si>
    <t>27</t>
  </si>
  <si>
    <t>592174900</t>
  </si>
  <si>
    <t>obrubník  betonový silniční ABO 13-10  100x10x25 cm</t>
  </si>
  <si>
    <t>28</t>
  </si>
  <si>
    <t>452112111</t>
  </si>
  <si>
    <t>Osazení betonových prstenců nebo rámů v do 100 mm</t>
  </si>
  <si>
    <t>29</t>
  </si>
  <si>
    <t>592241750</t>
  </si>
  <si>
    <t>prstenec betonový  vyrovnávací TBW-Q 625/60/120  62,5x6x12 cm</t>
  </si>
  <si>
    <t>30</t>
  </si>
  <si>
    <t>592241760</t>
  </si>
  <si>
    <t>prstenec betonový  vyrovnávací TBW-Q 625/80/120  62,5x8x12 cm</t>
  </si>
  <si>
    <t>31</t>
  </si>
  <si>
    <t>592241770</t>
  </si>
  <si>
    <t>prstenec betonový  vyrovnávací TBW-Q 625/100/120 62,5x10x12 cm</t>
  </si>
  <si>
    <t>Komunikace</t>
  </si>
  <si>
    <t>32</t>
  </si>
  <si>
    <t>564731111</t>
  </si>
  <si>
    <t>Podklad z kameniva hrubého drceného vel. 32-63 mm tl 100 mm</t>
  </si>
  <si>
    <t>33</t>
  </si>
  <si>
    <t>564761111</t>
  </si>
  <si>
    <t>Podklad z kameniva hrubého drceného vel. 32-63 mm tl 200 mm</t>
  </si>
  <si>
    <t>34</t>
  </si>
  <si>
    <t>564831111</t>
  </si>
  <si>
    <t>Podklad ze štěrkodrtě ŠD tl 100 mm</t>
  </si>
  <si>
    <t>35</t>
  </si>
  <si>
    <t>573231111</t>
  </si>
  <si>
    <t>Postřik živičný spojovací ze silniční emulze v množství do 0,7 kg/m2</t>
  </si>
  <si>
    <t>36</t>
  </si>
  <si>
    <t>577144111</t>
  </si>
  <si>
    <t>Asfaltový beton ABS I tl 50 mm š do 3 m</t>
  </si>
  <si>
    <t>37</t>
  </si>
  <si>
    <t>38</t>
  </si>
  <si>
    <t>ABD100100</t>
  </si>
  <si>
    <t>Asfaltový dilatační pásek</t>
  </si>
  <si>
    <t>Trubní vedení</t>
  </si>
  <si>
    <t>39</t>
  </si>
  <si>
    <t>831352121</t>
  </si>
  <si>
    <t>Montáž potrubí z trub kameninových hrdlových s integrovaným těsněním výkop sklon do 20 % DN 200</t>
  </si>
  <si>
    <t>40</t>
  </si>
  <si>
    <t>597107040</t>
  </si>
  <si>
    <t>trouba kameninová glazovaná  DN200mm L2,50m spojovací systém C Třída 240</t>
  </si>
  <si>
    <t>41</t>
  </si>
  <si>
    <t>597118701</t>
  </si>
  <si>
    <t>P kroužek DN200</t>
  </si>
  <si>
    <t>42</t>
  </si>
  <si>
    <t>831372121</t>
  </si>
  <si>
    <t>Montáž potrubí z trub kameninových hrdlových s integrovaným těsněním výkop sklon do 20 % DN 300</t>
  </si>
  <si>
    <t>43</t>
  </si>
  <si>
    <t>597107070</t>
  </si>
  <si>
    <t>trouba kameninová glazovaná  DN300mm L2,50m spojovací systém C Třída 240</t>
  </si>
  <si>
    <t>44</t>
  </si>
  <si>
    <t>597118702</t>
  </si>
  <si>
    <t>P kroužek DN300</t>
  </si>
  <si>
    <t>45</t>
  </si>
  <si>
    <t>831392121</t>
  </si>
  <si>
    <t>Montáž potrubí z trub kameninových hrdlových s integrovaným těsněním výkop sklon do 20 % DN 400</t>
  </si>
  <si>
    <t>46</t>
  </si>
  <si>
    <t>597107060</t>
  </si>
  <si>
    <t>trouba kameninová glazovaná  DN400mm L2,50m spojovací systém C Třída 200</t>
  </si>
  <si>
    <t>47</t>
  </si>
  <si>
    <t>597118703</t>
  </si>
  <si>
    <t>P kroužek DN400</t>
  </si>
  <si>
    <t>48</t>
  </si>
  <si>
    <t>831422121</t>
  </si>
  <si>
    <t>Montáž potrubí z trub kameninových hrdlových s integrovaným těsněním výkop sklon do 20 % DN 500</t>
  </si>
  <si>
    <t>49</t>
  </si>
  <si>
    <t>597107090</t>
  </si>
  <si>
    <t>trouba kameninová glazovaná  DN500mm L2,50m spojovací systém C Třída 160</t>
  </si>
  <si>
    <t>50</t>
  </si>
  <si>
    <t>597118704</t>
  </si>
  <si>
    <t>P kroužek DN500</t>
  </si>
  <si>
    <t>51</t>
  </si>
  <si>
    <t>837352221</t>
  </si>
  <si>
    <t>Montáž kameninových tvarovek jednoosých s integrovaným těsněním otevřený výkop DN 200</t>
  </si>
  <si>
    <t>52</t>
  </si>
  <si>
    <t>597109870</t>
  </si>
  <si>
    <t>koleno kameninové glazované DN200mm 45° spojovací systém F tř. 240</t>
  </si>
  <si>
    <t>53</t>
  </si>
  <si>
    <t>837421221</t>
  </si>
  <si>
    <t>Montáž kameninových tvarovek odbočných s integrovaným těsněním otevřený výkop DN 500</t>
  </si>
  <si>
    <t>54</t>
  </si>
  <si>
    <t>597118120</t>
  </si>
  <si>
    <t>odbočka kameninová glazovaná jednoduchá kolmá DN500/200 L100cm spojovací systém C/F tř.160/160</t>
  </si>
  <si>
    <t>55</t>
  </si>
  <si>
    <t>894401211</t>
  </si>
  <si>
    <t>Osazení betonových dílců pro šachty skruže rovné TBS 29/100/9</t>
  </si>
  <si>
    <t>56</t>
  </si>
  <si>
    <t>592241120</t>
  </si>
  <si>
    <t>skruž betonová s ocelovými stupadly TBS-Q 1000/250/120 SP</t>
  </si>
  <si>
    <t>57</t>
  </si>
  <si>
    <t>592243480</t>
  </si>
  <si>
    <t>těsnění elastometrové pro spojení šachetních dílů  EMT DN 1000</t>
  </si>
  <si>
    <t>58</t>
  </si>
  <si>
    <t>894402111</t>
  </si>
  <si>
    <t>Osazení betonových dílců pro šachty skruže přechodové TBS</t>
  </si>
  <si>
    <t>59</t>
  </si>
  <si>
    <t>592241200</t>
  </si>
  <si>
    <t>skruž betonová přechodová TBR 625/600/120 SPK 62,5/100x60x12 cm</t>
  </si>
  <si>
    <t>60</t>
  </si>
  <si>
    <t>894414111</t>
  </si>
  <si>
    <t>Osazení železobetonových dílců pro šachty skruže základové TZP 100/20-50</t>
  </si>
  <si>
    <t>61</t>
  </si>
  <si>
    <t>592241800</t>
  </si>
  <si>
    <t>dno betonové šachtové TZZ-Q</t>
  </si>
  <si>
    <t>62</t>
  </si>
  <si>
    <t>895941311</t>
  </si>
  <si>
    <t>Zřízení vpusti kanalizační uliční z betonových dílců typ UVB-50</t>
  </si>
  <si>
    <t>63</t>
  </si>
  <si>
    <t>592238500</t>
  </si>
  <si>
    <t>dno betonové pro uliční vpusť s výtokovým otvorem DN200</t>
  </si>
  <si>
    <t>64</t>
  </si>
  <si>
    <t>592238620</t>
  </si>
  <si>
    <t>skruž betonová pro uliční vpusť středová</t>
  </si>
  <si>
    <t>65</t>
  </si>
  <si>
    <t>592238660</t>
  </si>
  <si>
    <t>skruž betonová pro uliční vpusť přechodová</t>
  </si>
  <si>
    <t>66</t>
  </si>
  <si>
    <t>592238640</t>
  </si>
  <si>
    <t>prstenec betonový pro uliční vpusť vyrovnávací</t>
  </si>
  <si>
    <t>67</t>
  </si>
  <si>
    <t>KOS100100</t>
  </si>
  <si>
    <t>koš na bahno pozink normální v.</t>
  </si>
  <si>
    <t>68</t>
  </si>
  <si>
    <t>899104111</t>
  </si>
  <si>
    <t>Osazení poklopů litinových nebo ocelových včetně rámů hmotnosti nad 150 kg</t>
  </si>
  <si>
    <t>69</t>
  </si>
  <si>
    <t>552434420</t>
  </si>
  <si>
    <t>poklop na vstupní šachtu litinový D600 D</t>
  </si>
  <si>
    <t>70</t>
  </si>
  <si>
    <t>552434421</t>
  </si>
  <si>
    <t>tlumící vložka k poklopu na vstupní šachtu D600 D</t>
  </si>
  <si>
    <t>71</t>
  </si>
  <si>
    <t>899211113</t>
  </si>
  <si>
    <t>Osazení mříží s rámem hmotnosti nad 100 do 150 kg</t>
  </si>
  <si>
    <t>72</t>
  </si>
  <si>
    <t>592238730</t>
  </si>
  <si>
    <t>rám s mříží D400 DIN  500/500 mm</t>
  </si>
  <si>
    <t>73</t>
  </si>
  <si>
    <t>899623141</t>
  </si>
  <si>
    <t>Obetonování potrubí nebo zdiva stok betonem prostým tř. C 12/15 otevřený výkop</t>
  </si>
  <si>
    <t>74</t>
  </si>
  <si>
    <t>899643111</t>
  </si>
  <si>
    <t>Bednění pro obetonování potrubí otevřený výkop</t>
  </si>
  <si>
    <t>75</t>
  </si>
  <si>
    <t>PRO100100</t>
  </si>
  <si>
    <t>Výřez nebo výsek na potrubí kamenina DN500</t>
  </si>
  <si>
    <t>kpl</t>
  </si>
  <si>
    <t>76</t>
  </si>
  <si>
    <t>PRO100200</t>
  </si>
  <si>
    <t>Zaplavení stáv.stoky betonem</t>
  </si>
  <si>
    <t>77</t>
  </si>
  <si>
    <t>PRO100300</t>
  </si>
  <si>
    <t>Rekonstrukce šachty Šst2</t>
  </si>
  <si>
    <t>78</t>
  </si>
  <si>
    <t>PRO100400</t>
  </si>
  <si>
    <t>Napojení šachty ŠB na stoku</t>
  </si>
  <si>
    <t>Ostatní konstrukce a práce-bourání</t>
  </si>
  <si>
    <t>79</t>
  </si>
  <si>
    <t>919735111</t>
  </si>
  <si>
    <t>Řezání stávajícího živičného krytu hl do 50 mm</t>
  </si>
  <si>
    <t>80</t>
  </si>
  <si>
    <t>979082213</t>
  </si>
  <si>
    <t>Vodorovná doprava suti po suchu do 1 km</t>
  </si>
  <si>
    <t>81</t>
  </si>
  <si>
    <t>979082219</t>
  </si>
  <si>
    <t>Příplatek ZKD 1 km u vodorovné dopravy suti po suchu do 1 km</t>
  </si>
  <si>
    <t>82</t>
  </si>
  <si>
    <t>979097115</t>
  </si>
  <si>
    <t>Poplatek za skládku - ostatní zemina</t>
  </si>
  <si>
    <t>83</t>
  </si>
  <si>
    <t>979099133</t>
  </si>
  <si>
    <t>Poplatek za skládku - kámen s příměsí do 10%</t>
  </si>
  <si>
    <t>84</t>
  </si>
  <si>
    <t>979099141</t>
  </si>
  <si>
    <t>Poplatek za skládku - živice</t>
  </si>
  <si>
    <t>99</t>
  </si>
  <si>
    <t>Přesun hmot</t>
  </si>
  <si>
    <t>85</t>
  </si>
  <si>
    <t>998275101</t>
  </si>
  <si>
    <t>Přesun hmot pro trubní vedení z trub kameninových otevřený výkop</t>
  </si>
  <si>
    <t>OST</t>
  </si>
  <si>
    <t>86</t>
  </si>
  <si>
    <t>NUS100100</t>
  </si>
  <si>
    <t>GZS</t>
  </si>
  <si>
    <t>87</t>
  </si>
  <si>
    <t>OST100100</t>
  </si>
  <si>
    <t>Zkouška vodotěsnosti stoky</t>
  </si>
  <si>
    <t>88</t>
  </si>
  <si>
    <t>OST100110</t>
  </si>
  <si>
    <t>Prohlídka stoky kamerou</t>
  </si>
  <si>
    <t>89</t>
  </si>
  <si>
    <t>OST100120</t>
  </si>
  <si>
    <t>Vytýčení stavby</t>
  </si>
  <si>
    <t>90</t>
  </si>
  <si>
    <t>OST100130</t>
  </si>
  <si>
    <t>Geodetické zaměření stavby v souřadnicích</t>
  </si>
  <si>
    <t>91</t>
  </si>
  <si>
    <t>OST100140</t>
  </si>
  <si>
    <t>Zákres do katastrální mapy oprávněným geodetem</t>
  </si>
  <si>
    <t>92</t>
  </si>
  <si>
    <t>OST100150</t>
  </si>
  <si>
    <t>Vytýčení podzemních sítí a zařízení</t>
  </si>
  <si>
    <t>93</t>
  </si>
  <si>
    <t>OST100160</t>
  </si>
  <si>
    <t>Fotodokumentace stavby</t>
  </si>
  <si>
    <t>94</t>
  </si>
  <si>
    <t>OST100170</t>
  </si>
  <si>
    <t>Dopravní značení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</si>
</sst>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</numFmts>
  <fonts count="51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64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righ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Border="1" applyAlignment="1" applyProtection="1">
      <alignment horizontal="right" vertical="center"/>
      <protection/>
    </xf>
    <xf numFmtId="165" fontId="0" fillId="0" borderId="39" xfId="0" applyNumberFormat="1" applyBorder="1" applyAlignment="1" applyProtection="1">
      <alignment horizontal="right" vertical="center"/>
      <protection/>
    </xf>
    <xf numFmtId="166" fontId="7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Border="1" applyAlignment="1" applyProtection="1">
      <alignment horizontal="right" vertical="center"/>
      <protection/>
    </xf>
    <xf numFmtId="165" fontId="0" fillId="0" borderId="40" xfId="0" applyNumberForma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5" fontId="0" fillId="0" borderId="28" xfId="0" applyNumberFormat="1" applyBorder="1" applyAlignment="1" applyProtection="1">
      <alignment horizontal="righ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7" xfId="0" applyNumberForma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Border="1" applyAlignment="1" applyProtection="1">
      <alignment horizontal="right" vertical="center"/>
      <protection/>
    </xf>
    <xf numFmtId="165" fontId="0" fillId="0" borderId="32" xfId="0" applyNumberForma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5" fontId="7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3" xfId="0" applyNumberFormat="1" applyFont="1" applyBorder="1" applyAlignment="1" applyProtection="1">
      <alignment horizontal="right" vertical="center"/>
      <protection/>
    </xf>
    <xf numFmtId="166" fontId="3" fillId="0" borderId="27" xfId="0" applyNumberFormat="1" applyFont="1" applyBorder="1" applyAlignment="1" applyProtection="1">
      <alignment horizontal="right" vertical="center"/>
      <protection/>
    </xf>
    <xf numFmtId="166" fontId="7" fillId="0" borderId="23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0" fontId="6" fillId="0" borderId="40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0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2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0" fillId="33" borderId="30" xfId="0" applyFill="1" applyBorder="1" applyAlignment="1" applyProtection="1">
      <alignment horizontal="left"/>
      <protection/>
    </xf>
    <xf numFmtId="0" fontId="0" fillId="33" borderId="31" xfId="0" applyFill="1" applyBorder="1" applyAlignment="1" applyProtection="1">
      <alignment horizontal="left"/>
      <protection/>
    </xf>
    <xf numFmtId="0" fontId="0" fillId="33" borderId="32" xfId="0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 vertical="center"/>
      <protection/>
    </xf>
    <xf numFmtId="166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60" xfId="0" applyFont="1" applyFill="1" applyBorder="1" applyAlignment="1" applyProtection="1">
      <alignment horizontal="center" vertical="center" wrapText="1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2" fillId="34" borderId="62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13" fillId="0" borderId="11" xfId="0" applyFont="1" applyBorder="1" applyAlignment="1" applyProtection="1">
      <alignment horizontal="left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166" fontId="13" fillId="0" borderId="11" xfId="0" applyNumberFormat="1" applyFont="1" applyBorder="1" applyAlignment="1" applyProtection="1">
      <alignment horizontal="right" vertical="center"/>
      <protection/>
    </xf>
    <xf numFmtId="167" fontId="13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167" fontId="16" fillId="0" borderId="0" xfId="0" applyNumberFormat="1" applyFont="1" applyAlignment="1" applyProtection="1">
      <alignment horizontal="right" vertical="center"/>
      <protection/>
    </xf>
    <xf numFmtId="165" fontId="16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 locked="0"/>
    </xf>
    <xf numFmtId="0" fontId="3" fillId="34" borderId="59" xfId="0" applyFont="1" applyFill="1" applyBorder="1" applyAlignment="1" applyProtection="1">
      <alignment horizontal="center" vertical="center" wrapText="1"/>
      <protection locked="0"/>
    </xf>
    <xf numFmtId="164" fontId="3" fillId="34" borderId="61" xfId="0" applyNumberFormat="1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167" fontId="2" fillId="33" borderId="0" xfId="0" applyNumberFormat="1" applyFont="1" applyFill="1" applyAlignment="1" applyProtection="1">
      <alignment horizontal="right" vertical="center"/>
      <protection locked="0"/>
    </xf>
    <xf numFmtId="166" fontId="2" fillId="33" borderId="0" xfId="0" applyNumberFormat="1" applyFont="1" applyFill="1" applyAlignment="1" applyProtection="1">
      <alignment horizontal="right" vertical="center"/>
      <protection locked="0"/>
    </xf>
    <xf numFmtId="167" fontId="16" fillId="33" borderId="0" xfId="0" applyNumberFormat="1" applyFont="1" applyFill="1" applyAlignment="1" applyProtection="1">
      <alignment horizontal="right" vertical="center"/>
      <protection locked="0"/>
    </xf>
    <xf numFmtId="166" fontId="16" fillId="33" borderId="0" xfId="0" applyNumberFormat="1" applyFont="1" applyFill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3" fillId="34" borderId="60" xfId="0" applyFont="1" applyFill="1" applyBorder="1" applyAlignment="1" applyProtection="1">
      <alignment horizontal="center" vertical="center" wrapText="1"/>
      <protection locked="0"/>
    </xf>
    <xf numFmtId="164" fontId="3" fillId="34" borderId="62" xfId="0" applyNumberFormat="1" applyFont="1" applyFill="1" applyBorder="1" applyAlignment="1" applyProtection="1">
      <alignment horizontal="center" vertical="center"/>
      <protection locked="0"/>
    </xf>
    <xf numFmtId="169" fontId="2" fillId="33" borderId="0" xfId="0" applyNumberFormat="1" applyFont="1" applyFill="1" applyAlignment="1" applyProtection="1">
      <alignment horizontal="right" vertical="center"/>
      <protection locked="0"/>
    </xf>
    <xf numFmtId="169" fontId="16" fillId="33" borderId="0" xfId="0" applyNumberFormat="1" applyFont="1" applyFill="1" applyAlignment="1" applyProtection="1">
      <alignment horizontal="right" vertical="center"/>
      <protection locked="0"/>
    </xf>
    <xf numFmtId="165" fontId="7" fillId="33" borderId="41" xfId="0" applyNumberFormat="1" applyFont="1" applyFill="1" applyBorder="1" applyAlignment="1" applyProtection="1">
      <alignment horizontal="right" vertical="center"/>
      <protection locked="0"/>
    </xf>
    <xf numFmtId="166" fontId="0" fillId="33" borderId="27" xfId="0" applyNumberFormat="1" applyFill="1" applyBorder="1" applyAlignment="1" applyProtection="1">
      <alignment horizontal="right" vertical="center"/>
      <protection locked="0"/>
    </xf>
    <xf numFmtId="166" fontId="7" fillId="33" borderId="31" xfId="0" applyNumberFormat="1" applyFont="1" applyFill="1" applyBorder="1" applyAlignment="1" applyProtection="1">
      <alignment horizontal="right" vertical="center"/>
      <protection locked="0"/>
    </xf>
    <xf numFmtId="166" fontId="7" fillId="33" borderId="27" xfId="0" applyNumberFormat="1" applyFont="1" applyFill="1" applyBorder="1" applyAlignment="1" applyProtection="1">
      <alignment horizontal="right" vertical="center"/>
      <protection locked="0"/>
    </xf>
    <xf numFmtId="0" fontId="3" fillId="33" borderId="27" xfId="0" applyFont="1" applyFill="1" applyBorder="1" applyAlignment="1" applyProtection="1">
      <alignment horizontal="right" vertical="center"/>
      <protection locked="0"/>
    </xf>
    <xf numFmtId="166" fontId="7" fillId="33" borderId="40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1" customWidth="1"/>
  </cols>
  <sheetData>
    <row r="1" spans="1:19" s="2" customFormat="1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2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16.5" customHeight="1">
      <c r="A5" s="16"/>
      <c r="B5" s="17" t="s">
        <v>1</v>
      </c>
      <c r="C5" s="17"/>
      <c r="D5" s="17"/>
      <c r="E5" s="18" t="s">
        <v>2</v>
      </c>
      <c r="F5" s="19"/>
      <c r="G5" s="19"/>
      <c r="H5" s="19"/>
      <c r="I5" s="19"/>
      <c r="J5" s="20"/>
      <c r="K5" s="17"/>
      <c r="L5" s="17"/>
      <c r="M5" s="17"/>
      <c r="N5" s="17"/>
      <c r="O5" s="17" t="s">
        <v>3</v>
      </c>
      <c r="P5" s="18" t="s">
        <v>4</v>
      </c>
      <c r="Q5" s="21"/>
      <c r="R5" s="20"/>
      <c r="S5" s="22"/>
    </row>
    <row r="6" spans="1:19" s="2" customFormat="1" ht="18.75" customHeight="1" hidden="1">
      <c r="A6" s="16"/>
      <c r="B6" s="17" t="s">
        <v>5</v>
      </c>
      <c r="C6" s="17"/>
      <c r="D6" s="17"/>
      <c r="E6" s="23" t="s">
        <v>6</v>
      </c>
      <c r="F6" s="17"/>
      <c r="G6" s="17"/>
      <c r="H6" s="17"/>
      <c r="I6" s="17"/>
      <c r="J6" s="24"/>
      <c r="K6" s="17"/>
      <c r="L6" s="17"/>
      <c r="M6" s="17"/>
      <c r="N6" s="17"/>
      <c r="O6" s="17"/>
      <c r="P6" s="25"/>
      <c r="Q6" s="26"/>
      <c r="R6" s="24"/>
      <c r="S6" s="22"/>
    </row>
    <row r="7" spans="1:19" s="2" customFormat="1" ht="18.75" customHeight="1">
      <c r="A7" s="16"/>
      <c r="B7" s="17" t="s">
        <v>7</v>
      </c>
      <c r="C7" s="17"/>
      <c r="D7" s="17"/>
      <c r="E7" s="23" t="s">
        <v>8</v>
      </c>
      <c r="F7" s="17"/>
      <c r="G7" s="17"/>
      <c r="H7" s="17"/>
      <c r="I7" s="17"/>
      <c r="J7" s="24"/>
      <c r="K7" s="17"/>
      <c r="L7" s="17"/>
      <c r="M7" s="17"/>
      <c r="N7" s="17"/>
      <c r="O7" s="17" t="s">
        <v>9</v>
      </c>
      <c r="P7" s="23"/>
      <c r="Q7" s="26"/>
      <c r="R7" s="24"/>
      <c r="S7" s="22"/>
    </row>
    <row r="8" spans="1:19" s="2" customFormat="1" ht="18.75" customHeight="1" hidden="1">
      <c r="A8" s="16"/>
      <c r="B8" s="17" t="s">
        <v>10</v>
      </c>
      <c r="C8" s="17"/>
      <c r="D8" s="17"/>
      <c r="E8" s="23" t="s">
        <v>11</v>
      </c>
      <c r="F8" s="17"/>
      <c r="G8" s="17"/>
      <c r="H8" s="17"/>
      <c r="I8" s="17"/>
      <c r="J8" s="24"/>
      <c r="K8" s="17"/>
      <c r="L8" s="17"/>
      <c r="M8" s="17"/>
      <c r="N8" s="17"/>
      <c r="O8" s="17"/>
      <c r="P8" s="25"/>
      <c r="Q8" s="26"/>
      <c r="R8" s="24"/>
      <c r="S8" s="22"/>
    </row>
    <row r="9" spans="1:19" s="2" customFormat="1" ht="18.75" customHeight="1">
      <c r="A9" s="16"/>
      <c r="B9" s="17" t="s">
        <v>12</v>
      </c>
      <c r="C9" s="17"/>
      <c r="D9" s="17"/>
      <c r="E9" s="27" t="s">
        <v>4</v>
      </c>
      <c r="F9" s="28"/>
      <c r="G9" s="28"/>
      <c r="H9" s="28"/>
      <c r="I9" s="28"/>
      <c r="J9" s="29"/>
      <c r="K9" s="17"/>
      <c r="L9" s="17"/>
      <c r="M9" s="17"/>
      <c r="N9" s="17"/>
      <c r="O9" s="17" t="s">
        <v>13</v>
      </c>
      <c r="P9" s="30"/>
      <c r="Q9" s="31"/>
      <c r="R9" s="29"/>
      <c r="S9" s="22"/>
    </row>
    <row r="10" spans="1:19" s="2" customFormat="1" ht="18.75" customHeight="1" hidden="1">
      <c r="A10" s="16"/>
      <c r="B10" s="17" t="s">
        <v>14</v>
      </c>
      <c r="C10" s="17"/>
      <c r="D10" s="17"/>
      <c r="E10" s="32" t="s">
        <v>4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6"/>
      <c r="Q10" s="26"/>
      <c r="R10" s="17"/>
      <c r="S10" s="22"/>
    </row>
    <row r="11" spans="1:19" s="2" customFormat="1" ht="18.75" customHeight="1" hidden="1">
      <c r="A11" s="16"/>
      <c r="B11" s="17" t="s">
        <v>15</v>
      </c>
      <c r="C11" s="17"/>
      <c r="D11" s="17"/>
      <c r="E11" s="32" t="s">
        <v>4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6"/>
      <c r="Q11" s="26"/>
      <c r="R11" s="17"/>
      <c r="S11" s="22"/>
    </row>
    <row r="12" spans="1:19" s="2" customFormat="1" ht="18.75" customHeight="1" hidden="1">
      <c r="A12" s="16"/>
      <c r="B12" s="17" t="s">
        <v>16</v>
      </c>
      <c r="C12" s="17"/>
      <c r="D12" s="17"/>
      <c r="E12" s="32" t="s">
        <v>4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6"/>
      <c r="Q12" s="26"/>
      <c r="R12" s="17"/>
      <c r="S12" s="22"/>
    </row>
    <row r="13" spans="1:19" s="2" customFormat="1" ht="18.75" customHeight="1" hidden="1">
      <c r="A13" s="16"/>
      <c r="B13" s="17"/>
      <c r="C13" s="17"/>
      <c r="D13" s="17"/>
      <c r="E13" s="32" t="s">
        <v>4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6"/>
      <c r="R13" s="17"/>
      <c r="S13" s="22"/>
    </row>
    <row r="14" spans="1:19" s="2" customFormat="1" ht="18.75" customHeight="1" hidden="1">
      <c r="A14" s="16"/>
      <c r="B14" s="17"/>
      <c r="C14" s="17"/>
      <c r="D14" s="17"/>
      <c r="E14" s="32" t="s">
        <v>4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6"/>
      <c r="R14" s="17"/>
      <c r="S14" s="22"/>
    </row>
    <row r="15" spans="1:19" s="2" customFormat="1" ht="18.75" customHeight="1" hidden="1">
      <c r="A15" s="16"/>
      <c r="B15" s="17"/>
      <c r="C15" s="17"/>
      <c r="D15" s="17"/>
      <c r="E15" s="32" t="s">
        <v>4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6"/>
      <c r="Q15" s="26"/>
      <c r="R15" s="17"/>
      <c r="S15" s="22"/>
    </row>
    <row r="16" spans="1:19" s="2" customFormat="1" ht="18.75" customHeight="1" hidden="1">
      <c r="A16" s="16"/>
      <c r="B16" s="17"/>
      <c r="C16" s="17"/>
      <c r="D16" s="17"/>
      <c r="E16" s="32" t="s">
        <v>4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6"/>
      <c r="Q16" s="26"/>
      <c r="R16" s="17"/>
      <c r="S16" s="22"/>
    </row>
    <row r="17" spans="1:19" s="2" customFormat="1" ht="18.75" customHeight="1" hidden="1">
      <c r="A17" s="16"/>
      <c r="B17" s="17"/>
      <c r="C17" s="17"/>
      <c r="D17" s="17"/>
      <c r="E17" s="32" t="s">
        <v>4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6"/>
      <c r="Q17" s="26"/>
      <c r="R17" s="17"/>
      <c r="S17" s="22"/>
    </row>
    <row r="18" spans="1:19" s="2" customFormat="1" ht="18.75" customHeight="1" hidden="1">
      <c r="A18" s="16"/>
      <c r="B18" s="17"/>
      <c r="C18" s="17"/>
      <c r="D18" s="17"/>
      <c r="E18" s="32" t="s">
        <v>4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6"/>
      <c r="R18" s="17"/>
      <c r="S18" s="22"/>
    </row>
    <row r="19" spans="1:19" s="2" customFormat="1" ht="18.75" customHeight="1" hidden="1">
      <c r="A19" s="16"/>
      <c r="B19" s="17"/>
      <c r="C19" s="17"/>
      <c r="D19" s="17"/>
      <c r="E19" s="32" t="s">
        <v>4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6"/>
      <c r="R19" s="17"/>
      <c r="S19" s="22"/>
    </row>
    <row r="20" spans="1:19" s="2" customFormat="1" ht="18.75" customHeight="1" hidden="1">
      <c r="A20" s="16"/>
      <c r="B20" s="17"/>
      <c r="C20" s="17"/>
      <c r="D20" s="17"/>
      <c r="E20" s="32" t="s">
        <v>4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6"/>
      <c r="R20" s="17"/>
      <c r="S20" s="22"/>
    </row>
    <row r="21" spans="1:19" s="2" customFormat="1" ht="18.75" customHeight="1" hidden="1">
      <c r="A21" s="16"/>
      <c r="B21" s="17"/>
      <c r="C21" s="17"/>
      <c r="D21" s="17"/>
      <c r="E21" s="32" t="s">
        <v>4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6"/>
      <c r="R21" s="17"/>
      <c r="S21" s="22"/>
    </row>
    <row r="22" spans="1:19" s="2" customFormat="1" ht="18.75" customHeight="1" hidden="1">
      <c r="A22" s="16"/>
      <c r="B22" s="17"/>
      <c r="C22" s="17"/>
      <c r="D22" s="17"/>
      <c r="E22" s="32" t="s">
        <v>4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6"/>
      <c r="Q22" s="26"/>
      <c r="R22" s="17"/>
      <c r="S22" s="22"/>
    </row>
    <row r="23" spans="1:19" s="2" customFormat="1" ht="18.75" customHeight="1" hidden="1">
      <c r="A23" s="16"/>
      <c r="B23" s="17"/>
      <c r="C23" s="17"/>
      <c r="D23" s="17"/>
      <c r="E23" s="32" t="s">
        <v>4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6"/>
      <c r="Q23" s="26"/>
      <c r="R23" s="17"/>
      <c r="S23" s="22"/>
    </row>
    <row r="24" spans="1:19" s="2" customFormat="1" ht="18.75" customHeight="1" hidden="1">
      <c r="A24" s="16"/>
      <c r="B24" s="17"/>
      <c r="C24" s="17"/>
      <c r="D24" s="17"/>
      <c r="E24" s="32" t="s">
        <v>4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6"/>
      <c r="Q24" s="26"/>
      <c r="R24" s="17"/>
      <c r="S24" s="22"/>
    </row>
    <row r="25" spans="1:19" s="2" customFormat="1" ht="18.75" customHeigh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 t="s">
        <v>17</v>
      </c>
      <c r="P25" s="17" t="s">
        <v>18</v>
      </c>
      <c r="Q25" s="17"/>
      <c r="R25" s="17"/>
      <c r="S25" s="22"/>
    </row>
    <row r="26" spans="1:19" s="2" customFormat="1" ht="18.75" customHeight="1">
      <c r="A26" s="16"/>
      <c r="B26" s="17" t="s">
        <v>19</v>
      </c>
      <c r="C26" s="17"/>
      <c r="D26" s="17"/>
      <c r="E26" s="18" t="s">
        <v>20</v>
      </c>
      <c r="F26" s="19"/>
      <c r="G26" s="19"/>
      <c r="H26" s="19"/>
      <c r="I26" s="19"/>
      <c r="J26" s="20"/>
      <c r="K26" s="17"/>
      <c r="L26" s="17"/>
      <c r="M26" s="17"/>
      <c r="N26" s="17"/>
      <c r="O26" s="33"/>
      <c r="P26" s="34"/>
      <c r="Q26" s="35"/>
      <c r="R26" s="36"/>
      <c r="S26" s="22"/>
    </row>
    <row r="27" spans="1:19" s="2" customFormat="1" ht="18.75" customHeight="1">
      <c r="A27" s="16"/>
      <c r="B27" s="17" t="s">
        <v>21</v>
      </c>
      <c r="C27" s="17"/>
      <c r="D27" s="17"/>
      <c r="E27" s="23"/>
      <c r="F27" s="17"/>
      <c r="G27" s="17"/>
      <c r="H27" s="17"/>
      <c r="I27" s="17"/>
      <c r="J27" s="24"/>
      <c r="K27" s="17"/>
      <c r="L27" s="17"/>
      <c r="M27" s="17"/>
      <c r="N27" s="17"/>
      <c r="O27" s="33"/>
      <c r="P27" s="34"/>
      <c r="Q27" s="35"/>
      <c r="R27" s="36"/>
      <c r="S27" s="22"/>
    </row>
    <row r="28" spans="1:19" s="2" customFormat="1" ht="18.75" customHeight="1">
      <c r="A28" s="16"/>
      <c r="B28" s="17" t="s">
        <v>22</v>
      </c>
      <c r="C28" s="17"/>
      <c r="D28" s="17"/>
      <c r="E28" s="23" t="s">
        <v>4</v>
      </c>
      <c r="F28" s="17"/>
      <c r="G28" s="17"/>
      <c r="H28" s="17"/>
      <c r="I28" s="17"/>
      <c r="J28" s="24"/>
      <c r="K28" s="17"/>
      <c r="L28" s="17"/>
      <c r="M28" s="17"/>
      <c r="N28" s="17"/>
      <c r="O28" s="33"/>
      <c r="P28" s="34"/>
      <c r="Q28" s="35"/>
      <c r="R28" s="36"/>
      <c r="S28" s="22"/>
    </row>
    <row r="29" spans="1:19" s="2" customFormat="1" ht="18.75" customHeight="1">
      <c r="A29" s="16"/>
      <c r="B29" s="17"/>
      <c r="C29" s="17"/>
      <c r="D29" s="17"/>
      <c r="E29" s="30"/>
      <c r="F29" s="28"/>
      <c r="G29" s="28"/>
      <c r="H29" s="28"/>
      <c r="I29" s="28"/>
      <c r="J29" s="29"/>
      <c r="K29" s="17"/>
      <c r="L29" s="17"/>
      <c r="M29" s="17"/>
      <c r="N29" s="17"/>
      <c r="O29" s="26"/>
      <c r="P29" s="26"/>
      <c r="Q29" s="26"/>
      <c r="R29" s="17"/>
      <c r="S29" s="22"/>
    </row>
    <row r="30" spans="1:19" s="2" customFormat="1" ht="18.75" customHeight="1">
      <c r="A30" s="16"/>
      <c r="B30" s="17"/>
      <c r="C30" s="17"/>
      <c r="D30" s="17"/>
      <c r="E30" s="37" t="s">
        <v>23</v>
      </c>
      <c r="F30" s="17"/>
      <c r="G30" s="17" t="s">
        <v>24</v>
      </c>
      <c r="H30" s="17"/>
      <c r="I30" s="17"/>
      <c r="J30" s="17"/>
      <c r="K30" s="17"/>
      <c r="L30" s="17"/>
      <c r="M30" s="17"/>
      <c r="N30" s="17"/>
      <c r="O30" s="37" t="s">
        <v>25</v>
      </c>
      <c r="P30" s="26"/>
      <c r="Q30" s="26"/>
      <c r="R30" s="38"/>
      <c r="S30" s="22"/>
    </row>
    <row r="31" spans="1:19" s="2" customFormat="1" ht="18.75" customHeight="1">
      <c r="A31" s="16"/>
      <c r="B31" s="17"/>
      <c r="C31" s="17"/>
      <c r="D31" s="17"/>
      <c r="E31" s="33"/>
      <c r="F31" s="17"/>
      <c r="G31" s="34"/>
      <c r="H31" s="39"/>
      <c r="I31" s="40"/>
      <c r="J31" s="17"/>
      <c r="K31" s="17"/>
      <c r="L31" s="17"/>
      <c r="M31" s="17"/>
      <c r="N31" s="17"/>
      <c r="O31" s="41">
        <v>0</v>
      </c>
      <c r="P31" s="26"/>
      <c r="Q31" s="26"/>
      <c r="R31" s="42"/>
      <c r="S31" s="22"/>
    </row>
    <row r="32" spans="1:19" s="2" customFormat="1" ht="9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</row>
    <row r="33" spans="1:19" s="2" customFormat="1" ht="20.25" customHeight="1">
      <c r="A33" s="46"/>
      <c r="B33" s="47"/>
      <c r="C33" s="47"/>
      <c r="D33" s="47"/>
      <c r="E33" s="48" t="s">
        <v>26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</row>
    <row r="34" spans="1:19" s="2" customFormat="1" ht="21.75" customHeight="1">
      <c r="A34" s="50" t="s">
        <v>27</v>
      </c>
      <c r="B34" s="51"/>
      <c r="C34" s="51"/>
      <c r="D34" s="52"/>
      <c r="E34" s="53" t="s">
        <v>28</v>
      </c>
      <c r="F34" s="52"/>
      <c r="G34" s="53" t="s">
        <v>29</v>
      </c>
      <c r="H34" s="51"/>
      <c r="I34" s="52"/>
      <c r="J34" s="53" t="s">
        <v>30</v>
      </c>
      <c r="K34" s="51"/>
      <c r="L34" s="53" t="s">
        <v>31</v>
      </c>
      <c r="M34" s="51"/>
      <c r="N34" s="51"/>
      <c r="O34" s="52"/>
      <c r="P34" s="53" t="s">
        <v>32</v>
      </c>
      <c r="Q34" s="51"/>
      <c r="R34" s="51"/>
      <c r="S34" s="54"/>
    </row>
    <row r="35" spans="1:19" s="2" customFormat="1" ht="19.5" customHeight="1">
      <c r="A35" s="55"/>
      <c r="B35" s="56"/>
      <c r="C35" s="56"/>
      <c r="D35" s="177">
        <v>0</v>
      </c>
      <c r="E35" s="57">
        <f>IF(D35=0,0,R47/D35)</f>
        <v>0</v>
      </c>
      <c r="F35" s="58"/>
      <c r="G35" s="59"/>
      <c r="H35" s="56"/>
      <c r="I35" s="177">
        <v>0</v>
      </c>
      <c r="J35" s="57">
        <f>IF(I35=0,0,R47/I35)</f>
        <v>0</v>
      </c>
      <c r="K35" s="60"/>
      <c r="L35" s="59"/>
      <c r="M35" s="56"/>
      <c r="N35" s="56"/>
      <c r="O35" s="177">
        <v>0</v>
      </c>
      <c r="P35" s="59"/>
      <c r="Q35" s="56"/>
      <c r="R35" s="61">
        <f>IF(O35=0,0,R47/O35)</f>
        <v>0</v>
      </c>
      <c r="S35" s="62"/>
    </row>
    <row r="36" spans="1:19" s="2" customFormat="1" ht="20.25" customHeight="1">
      <c r="A36" s="46"/>
      <c r="B36" s="47"/>
      <c r="C36" s="47"/>
      <c r="D36" s="47"/>
      <c r="E36" s="48" t="s">
        <v>33</v>
      </c>
      <c r="F36" s="47"/>
      <c r="G36" s="47"/>
      <c r="H36" s="47"/>
      <c r="I36" s="47"/>
      <c r="J36" s="63" t="s">
        <v>34</v>
      </c>
      <c r="K36" s="47"/>
      <c r="L36" s="47"/>
      <c r="M36" s="47"/>
      <c r="N36" s="47"/>
      <c r="O36" s="47"/>
      <c r="P36" s="47"/>
      <c r="Q36" s="47"/>
      <c r="R36" s="47"/>
      <c r="S36" s="49"/>
    </row>
    <row r="37" spans="1:19" s="2" customFormat="1" ht="19.5" customHeight="1">
      <c r="A37" s="64" t="s">
        <v>35</v>
      </c>
      <c r="B37" s="65"/>
      <c r="C37" s="66" t="s">
        <v>36</v>
      </c>
      <c r="D37" s="67"/>
      <c r="E37" s="67"/>
      <c r="F37" s="68"/>
      <c r="G37" s="64" t="s">
        <v>37</v>
      </c>
      <c r="H37" s="69"/>
      <c r="I37" s="66" t="s">
        <v>38</v>
      </c>
      <c r="J37" s="67"/>
      <c r="K37" s="67"/>
      <c r="L37" s="64" t="s">
        <v>39</v>
      </c>
      <c r="M37" s="69"/>
      <c r="N37" s="66" t="s">
        <v>40</v>
      </c>
      <c r="O37" s="67"/>
      <c r="P37" s="67"/>
      <c r="Q37" s="67"/>
      <c r="R37" s="67"/>
      <c r="S37" s="68"/>
    </row>
    <row r="38" spans="1:19" s="2" customFormat="1" ht="19.5" customHeight="1">
      <c r="A38" s="70">
        <v>1</v>
      </c>
      <c r="B38" s="71" t="s">
        <v>41</v>
      </c>
      <c r="C38" s="20"/>
      <c r="D38" s="72" t="s">
        <v>42</v>
      </c>
      <c r="E38" s="73">
        <f>SUMIF(Rozpocet!O5:O65535,8,Rozpocet!I5:I65535)</f>
        <v>0</v>
      </c>
      <c r="F38" s="74"/>
      <c r="G38" s="70">
        <v>8</v>
      </c>
      <c r="H38" s="75" t="s">
        <v>43</v>
      </c>
      <c r="I38" s="36"/>
      <c r="J38" s="178">
        <v>0</v>
      </c>
      <c r="K38" s="76"/>
      <c r="L38" s="70">
        <v>13</v>
      </c>
      <c r="M38" s="34" t="s">
        <v>44</v>
      </c>
      <c r="N38" s="39"/>
      <c r="O38" s="39"/>
      <c r="P38" s="181"/>
      <c r="Q38" s="77" t="s">
        <v>45</v>
      </c>
      <c r="R38" s="180">
        <v>0</v>
      </c>
      <c r="S38" s="74"/>
    </row>
    <row r="39" spans="1:19" s="2" customFormat="1" ht="19.5" customHeight="1">
      <c r="A39" s="70">
        <v>2</v>
      </c>
      <c r="B39" s="78"/>
      <c r="C39" s="29"/>
      <c r="D39" s="72" t="s">
        <v>46</v>
      </c>
      <c r="E39" s="73">
        <f>SUMIF(Rozpocet!O10:O65536,4,Rozpocet!I10:I65536)</f>
        <v>0</v>
      </c>
      <c r="F39" s="74"/>
      <c r="G39" s="70">
        <v>9</v>
      </c>
      <c r="H39" s="17" t="s">
        <v>47</v>
      </c>
      <c r="I39" s="72"/>
      <c r="J39" s="178">
        <v>0</v>
      </c>
      <c r="K39" s="76"/>
      <c r="L39" s="70">
        <v>14</v>
      </c>
      <c r="M39" s="34" t="s">
        <v>48</v>
      </c>
      <c r="N39" s="39"/>
      <c r="O39" s="39"/>
      <c r="P39" s="181"/>
      <c r="Q39" s="77" t="s">
        <v>45</v>
      </c>
      <c r="R39" s="180">
        <v>0</v>
      </c>
      <c r="S39" s="74"/>
    </row>
    <row r="40" spans="1:19" s="2" customFormat="1" ht="19.5" customHeight="1">
      <c r="A40" s="70">
        <v>3</v>
      </c>
      <c r="B40" s="71" t="s">
        <v>49</v>
      </c>
      <c r="C40" s="20"/>
      <c r="D40" s="72" t="s">
        <v>42</v>
      </c>
      <c r="E40" s="73">
        <f>SUMIF(Rozpocet!O11:O65536,32,Rozpocet!I11:I65536)</f>
        <v>0</v>
      </c>
      <c r="F40" s="74"/>
      <c r="G40" s="70">
        <v>10</v>
      </c>
      <c r="H40" s="75" t="s">
        <v>50</v>
      </c>
      <c r="I40" s="36"/>
      <c r="J40" s="178">
        <v>0</v>
      </c>
      <c r="K40" s="76"/>
      <c r="L40" s="70">
        <v>15</v>
      </c>
      <c r="M40" s="34" t="s">
        <v>51</v>
      </c>
      <c r="N40" s="39"/>
      <c r="O40" s="39"/>
      <c r="P40" s="181"/>
      <c r="Q40" s="77" t="s">
        <v>45</v>
      </c>
      <c r="R40" s="180">
        <v>0</v>
      </c>
      <c r="S40" s="74"/>
    </row>
    <row r="41" spans="1:19" s="2" customFormat="1" ht="19.5" customHeight="1">
      <c r="A41" s="70">
        <v>4</v>
      </c>
      <c r="B41" s="78"/>
      <c r="C41" s="29"/>
      <c r="D41" s="72" t="s">
        <v>46</v>
      </c>
      <c r="E41" s="73">
        <f>SUMIF(Rozpocet!O12:O65536,16,Rozpocet!I12:I65536)+SUMIF(Rozpocet!O12:O65536,128,Rozpocet!I12:I65536)</f>
        <v>0</v>
      </c>
      <c r="F41" s="74"/>
      <c r="G41" s="70">
        <v>11</v>
      </c>
      <c r="H41" s="75"/>
      <c r="I41" s="36"/>
      <c r="J41" s="178">
        <v>0</v>
      </c>
      <c r="K41" s="76"/>
      <c r="L41" s="70">
        <v>16</v>
      </c>
      <c r="M41" s="34" t="s">
        <v>52</v>
      </c>
      <c r="N41" s="39"/>
      <c r="O41" s="39"/>
      <c r="P41" s="181"/>
      <c r="Q41" s="77" t="s">
        <v>45</v>
      </c>
      <c r="R41" s="180">
        <v>0</v>
      </c>
      <c r="S41" s="74"/>
    </row>
    <row r="42" spans="1:19" s="2" customFormat="1" ht="19.5" customHeight="1">
      <c r="A42" s="70">
        <v>5</v>
      </c>
      <c r="B42" s="71" t="s">
        <v>53</v>
      </c>
      <c r="C42" s="20"/>
      <c r="D42" s="72" t="s">
        <v>42</v>
      </c>
      <c r="E42" s="73">
        <f>SUMIF(Rozpocet!O13:O65536,256,Rozpocet!I13:I65536)</f>
        <v>0</v>
      </c>
      <c r="F42" s="74"/>
      <c r="G42" s="79"/>
      <c r="H42" s="39"/>
      <c r="I42" s="36"/>
      <c r="J42" s="80"/>
      <c r="K42" s="76"/>
      <c r="L42" s="70">
        <v>17</v>
      </c>
      <c r="M42" s="34" t="s">
        <v>54</v>
      </c>
      <c r="N42" s="39"/>
      <c r="O42" s="39"/>
      <c r="P42" s="181"/>
      <c r="Q42" s="77" t="s">
        <v>45</v>
      </c>
      <c r="R42" s="180">
        <v>0</v>
      </c>
      <c r="S42" s="74"/>
    </row>
    <row r="43" spans="1:19" s="2" customFormat="1" ht="19.5" customHeight="1">
      <c r="A43" s="70">
        <v>6</v>
      </c>
      <c r="B43" s="78"/>
      <c r="C43" s="29"/>
      <c r="D43" s="72" t="s">
        <v>46</v>
      </c>
      <c r="E43" s="73">
        <f>SUMIF(Rozpocet!O14:O65536,64,Rozpocet!I14:I65536)</f>
        <v>0</v>
      </c>
      <c r="F43" s="74"/>
      <c r="G43" s="79"/>
      <c r="H43" s="39"/>
      <c r="I43" s="36"/>
      <c r="J43" s="80"/>
      <c r="K43" s="76"/>
      <c r="L43" s="70">
        <v>18</v>
      </c>
      <c r="M43" s="75" t="s">
        <v>55</v>
      </c>
      <c r="N43" s="39"/>
      <c r="O43" s="39"/>
      <c r="P43" s="39"/>
      <c r="Q43" s="36"/>
      <c r="R43" s="73">
        <f>SUMIF(Rozpocet!O14:O65536,1024,Rozpocet!I14:I65536)</f>
        <v>0</v>
      </c>
      <c r="S43" s="74"/>
    </row>
    <row r="44" spans="1:19" s="2" customFormat="1" ht="19.5" customHeight="1">
      <c r="A44" s="70">
        <v>7</v>
      </c>
      <c r="B44" s="81" t="s">
        <v>56</v>
      </c>
      <c r="C44" s="39"/>
      <c r="D44" s="36"/>
      <c r="E44" s="82">
        <f>SUM(E38:E43)</f>
        <v>0</v>
      </c>
      <c r="F44" s="49"/>
      <c r="G44" s="70">
        <v>12</v>
      </c>
      <c r="H44" s="81" t="s">
        <v>57</v>
      </c>
      <c r="I44" s="36"/>
      <c r="J44" s="83">
        <f>SUM(J38:J41)</f>
        <v>0</v>
      </c>
      <c r="K44" s="84"/>
      <c r="L44" s="70">
        <v>19</v>
      </c>
      <c r="M44" s="71" t="s">
        <v>58</v>
      </c>
      <c r="N44" s="19"/>
      <c r="O44" s="19"/>
      <c r="P44" s="19"/>
      <c r="Q44" s="85"/>
      <c r="R44" s="82">
        <f>SUM(R38:R43)</f>
        <v>0</v>
      </c>
      <c r="S44" s="49"/>
    </row>
    <row r="45" spans="1:19" s="2" customFormat="1" ht="19.5" customHeight="1">
      <c r="A45" s="86">
        <v>20</v>
      </c>
      <c r="B45" s="87" t="s">
        <v>59</v>
      </c>
      <c r="C45" s="88"/>
      <c r="D45" s="89"/>
      <c r="E45" s="90">
        <f>SUMIF(Rozpocet!O14:O65536,512,Rozpocet!I14:I65536)</f>
        <v>0</v>
      </c>
      <c r="F45" s="45"/>
      <c r="G45" s="86">
        <v>21</v>
      </c>
      <c r="H45" s="87" t="s">
        <v>60</v>
      </c>
      <c r="I45" s="89"/>
      <c r="J45" s="179">
        <v>0</v>
      </c>
      <c r="K45" s="91"/>
      <c r="L45" s="86">
        <v>22</v>
      </c>
      <c r="M45" s="87" t="s">
        <v>61</v>
      </c>
      <c r="N45" s="88"/>
      <c r="O45" s="88"/>
      <c r="P45" s="88"/>
      <c r="Q45" s="89"/>
      <c r="R45" s="90">
        <f>SUMIF(Rozpocet!O14:O65536,"&lt;4",Rozpocet!I14:I65536)+SUMIF(Rozpocet!O14:O65536,"&gt;1024",Rozpocet!I14:I65536)</f>
        <v>0</v>
      </c>
      <c r="S45" s="45"/>
    </row>
    <row r="46" spans="1:19" s="2" customFormat="1" ht="19.5" customHeight="1">
      <c r="A46" s="92" t="s">
        <v>21</v>
      </c>
      <c r="B46" s="14"/>
      <c r="C46" s="14"/>
      <c r="D46" s="14"/>
      <c r="E46" s="14"/>
      <c r="F46" s="93"/>
      <c r="G46" s="94"/>
      <c r="H46" s="14"/>
      <c r="I46" s="14"/>
      <c r="J46" s="14"/>
      <c r="K46" s="14"/>
      <c r="L46" s="64" t="s">
        <v>62</v>
      </c>
      <c r="M46" s="52"/>
      <c r="N46" s="66" t="s">
        <v>63</v>
      </c>
      <c r="O46" s="51"/>
      <c r="P46" s="51"/>
      <c r="Q46" s="51"/>
      <c r="R46" s="51"/>
      <c r="S46" s="54"/>
    </row>
    <row r="47" spans="1:19" s="2" customFormat="1" ht="19.5" customHeight="1">
      <c r="A47" s="16"/>
      <c r="B47" s="17"/>
      <c r="C47" s="17"/>
      <c r="D47" s="17"/>
      <c r="E47" s="17"/>
      <c r="F47" s="24"/>
      <c r="G47" s="95"/>
      <c r="H47" s="17"/>
      <c r="I47" s="17"/>
      <c r="J47" s="17"/>
      <c r="K47" s="17"/>
      <c r="L47" s="70">
        <v>23</v>
      </c>
      <c r="M47" s="75" t="s">
        <v>64</v>
      </c>
      <c r="N47" s="39"/>
      <c r="O47" s="39"/>
      <c r="P47" s="39"/>
      <c r="Q47" s="74"/>
      <c r="R47" s="82">
        <f>E44+J44+R44+E45+J45+R45</f>
        <v>0</v>
      </c>
      <c r="S47" s="49"/>
    </row>
    <row r="48" spans="1:19" s="2" customFormat="1" ht="19.5" customHeight="1">
      <c r="A48" s="96" t="s">
        <v>65</v>
      </c>
      <c r="B48" s="28"/>
      <c r="C48" s="28"/>
      <c r="D48" s="28"/>
      <c r="E48" s="28"/>
      <c r="F48" s="29"/>
      <c r="G48" s="97" t="s">
        <v>66</v>
      </c>
      <c r="H48" s="28"/>
      <c r="I48" s="28"/>
      <c r="J48" s="28"/>
      <c r="K48" s="28"/>
      <c r="L48" s="70">
        <v>24</v>
      </c>
      <c r="M48" s="98">
        <v>10</v>
      </c>
      <c r="N48" s="29" t="s">
        <v>45</v>
      </c>
      <c r="O48" s="99">
        <f>R47-O49</f>
        <v>0</v>
      </c>
      <c r="P48" s="39" t="s">
        <v>67</v>
      </c>
      <c r="Q48" s="36"/>
      <c r="R48" s="100">
        <f>O48*M48/100</f>
        <v>0</v>
      </c>
      <c r="S48" s="101"/>
    </row>
    <row r="49" spans="1:19" s="2" customFormat="1" ht="20.25" customHeight="1">
      <c r="A49" s="102" t="s">
        <v>19</v>
      </c>
      <c r="B49" s="19"/>
      <c r="C49" s="19"/>
      <c r="D49" s="19"/>
      <c r="E49" s="19"/>
      <c r="F49" s="20"/>
      <c r="G49" s="103"/>
      <c r="H49" s="19"/>
      <c r="I49" s="19"/>
      <c r="J49" s="19"/>
      <c r="K49" s="19"/>
      <c r="L49" s="70">
        <v>25</v>
      </c>
      <c r="M49" s="104">
        <v>20</v>
      </c>
      <c r="N49" s="36" t="s">
        <v>45</v>
      </c>
      <c r="O49" s="99">
        <f>SUMIF(Rozpocet!N14:N65536,M49,Rozpocet!I14:I65536)+SUMIF(P38:P42,M49,R38:R42)</f>
        <v>0</v>
      </c>
      <c r="P49" s="39" t="s">
        <v>67</v>
      </c>
      <c r="Q49" s="36"/>
      <c r="R49" s="73">
        <f>O49*M49/100</f>
        <v>0</v>
      </c>
      <c r="S49" s="74"/>
    </row>
    <row r="50" spans="1:19" s="2" customFormat="1" ht="20.25" customHeight="1">
      <c r="A50" s="16"/>
      <c r="B50" s="17"/>
      <c r="C50" s="17"/>
      <c r="D50" s="17"/>
      <c r="E50" s="17"/>
      <c r="F50" s="24"/>
      <c r="G50" s="95"/>
      <c r="H50" s="17"/>
      <c r="I50" s="17"/>
      <c r="J50" s="17"/>
      <c r="K50" s="17"/>
      <c r="L50" s="86">
        <v>26</v>
      </c>
      <c r="M50" s="105" t="s">
        <v>68</v>
      </c>
      <c r="N50" s="88"/>
      <c r="O50" s="88"/>
      <c r="P50" s="88"/>
      <c r="Q50" s="106"/>
      <c r="R50" s="107">
        <f>R47+R48+R49</f>
        <v>0</v>
      </c>
      <c r="S50" s="108"/>
    </row>
    <row r="51" spans="1:19" s="2" customFormat="1" ht="19.5" customHeight="1">
      <c r="A51" s="96" t="s">
        <v>65</v>
      </c>
      <c r="B51" s="28"/>
      <c r="C51" s="28"/>
      <c r="D51" s="28"/>
      <c r="E51" s="28"/>
      <c r="F51" s="29"/>
      <c r="G51" s="97" t="s">
        <v>66</v>
      </c>
      <c r="H51" s="28"/>
      <c r="I51" s="28"/>
      <c r="J51" s="28"/>
      <c r="K51" s="28"/>
      <c r="L51" s="64" t="s">
        <v>69</v>
      </c>
      <c r="M51" s="52"/>
      <c r="N51" s="66" t="s">
        <v>70</v>
      </c>
      <c r="O51" s="51"/>
      <c r="P51" s="51"/>
      <c r="Q51" s="51"/>
      <c r="R51" s="109"/>
      <c r="S51" s="54"/>
    </row>
    <row r="52" spans="1:19" s="2" customFormat="1" ht="20.25" customHeight="1">
      <c r="A52" s="102" t="s">
        <v>22</v>
      </c>
      <c r="B52" s="19"/>
      <c r="C52" s="19"/>
      <c r="D52" s="19"/>
      <c r="E52" s="19"/>
      <c r="F52" s="20"/>
      <c r="G52" s="103"/>
      <c r="H52" s="19"/>
      <c r="I52" s="19"/>
      <c r="J52" s="19"/>
      <c r="K52" s="19"/>
      <c r="L52" s="70">
        <v>27</v>
      </c>
      <c r="M52" s="75" t="s">
        <v>71</v>
      </c>
      <c r="N52" s="39"/>
      <c r="O52" s="39"/>
      <c r="P52" s="39"/>
      <c r="Q52" s="36"/>
      <c r="R52" s="180">
        <v>0</v>
      </c>
      <c r="S52" s="74"/>
    </row>
    <row r="53" spans="1:19" s="2" customFormat="1" ht="19.5" customHeight="1">
      <c r="A53" s="16"/>
      <c r="B53" s="17"/>
      <c r="C53" s="17"/>
      <c r="D53" s="17"/>
      <c r="E53" s="17"/>
      <c r="F53" s="24"/>
      <c r="G53" s="95"/>
      <c r="H53" s="17"/>
      <c r="I53" s="17"/>
      <c r="J53" s="17"/>
      <c r="K53" s="17"/>
      <c r="L53" s="70">
        <v>28</v>
      </c>
      <c r="M53" s="75" t="s">
        <v>72</v>
      </c>
      <c r="N53" s="39"/>
      <c r="O53" s="39"/>
      <c r="P53" s="39"/>
      <c r="Q53" s="36"/>
      <c r="R53" s="180">
        <v>0</v>
      </c>
      <c r="S53" s="74"/>
    </row>
    <row r="54" spans="1:19" s="2" customFormat="1" ht="19.5" customHeight="1">
      <c r="A54" s="110" t="s">
        <v>65</v>
      </c>
      <c r="B54" s="44"/>
      <c r="C54" s="44"/>
      <c r="D54" s="44"/>
      <c r="E54" s="44"/>
      <c r="F54" s="111"/>
      <c r="G54" s="112" t="s">
        <v>66</v>
      </c>
      <c r="H54" s="44"/>
      <c r="I54" s="44"/>
      <c r="J54" s="44"/>
      <c r="K54" s="44"/>
      <c r="L54" s="86">
        <v>29</v>
      </c>
      <c r="M54" s="87" t="s">
        <v>73</v>
      </c>
      <c r="N54" s="88"/>
      <c r="O54" s="88"/>
      <c r="P54" s="88"/>
      <c r="Q54" s="89"/>
      <c r="R54" s="182">
        <v>0</v>
      </c>
      <c r="S54" s="113"/>
    </row>
  </sheetData>
  <sheetProtection password="CC35" sheet="1" objects="1" scenarios="1"/>
  <printOptions horizontalCentered="1" verticalCentered="1"/>
  <pageMargins left="0.5905511975288391" right="0.5905511975288391" top="0.9055117964744568" bottom="0.9055117964744568" header="0" footer="0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1" customWidth="1"/>
  </cols>
  <sheetData>
    <row r="1" spans="1:5" s="2" customFormat="1" ht="16.5" customHeight="1">
      <c r="A1" s="114" t="s">
        <v>74</v>
      </c>
      <c r="B1" s="115"/>
      <c r="C1" s="115"/>
      <c r="D1" s="115"/>
      <c r="E1" s="115"/>
    </row>
    <row r="2" spans="1:5" s="2" customFormat="1" ht="11.25" customHeight="1">
      <c r="A2" s="116" t="s">
        <v>75</v>
      </c>
      <c r="B2" s="117" t="str">
        <f>'Krycí list'!E5</f>
        <v>Rekonstrukce jednotné stoku B500, ul. B.Egermanna, Nový Bor</v>
      </c>
      <c r="C2" s="118"/>
      <c r="D2" s="118"/>
      <c r="E2" s="118"/>
    </row>
    <row r="3" spans="1:5" s="2" customFormat="1" ht="11.25" customHeight="1">
      <c r="A3" s="116" t="s">
        <v>76</v>
      </c>
      <c r="B3" s="117" t="str">
        <f>'Krycí list'!E7</f>
        <v>Rozpočet</v>
      </c>
      <c r="C3" s="119"/>
      <c r="D3" s="117"/>
      <c r="E3" s="120"/>
    </row>
    <row r="4" spans="1:5" s="2" customFormat="1" ht="11.25" customHeight="1">
      <c r="A4" s="116" t="s">
        <v>77</v>
      </c>
      <c r="B4" s="117" t="str">
        <f>'Krycí list'!E9</f>
        <v> </v>
      </c>
      <c r="C4" s="119"/>
      <c r="D4" s="117"/>
      <c r="E4" s="120"/>
    </row>
    <row r="5" spans="1:5" s="2" customFormat="1" ht="11.25" customHeight="1">
      <c r="A5" s="117" t="s">
        <v>78</v>
      </c>
      <c r="B5" s="117" t="str">
        <f>'Krycí list'!P5</f>
        <v> </v>
      </c>
      <c r="C5" s="119"/>
      <c r="D5" s="117"/>
      <c r="E5" s="120"/>
    </row>
    <row r="6" spans="1:5" s="2" customFormat="1" ht="6" customHeight="1">
      <c r="A6" s="117"/>
      <c r="B6" s="117"/>
      <c r="C6" s="119"/>
      <c r="D6" s="117"/>
      <c r="E6" s="120"/>
    </row>
    <row r="7" spans="1:5" s="2" customFormat="1" ht="11.25" customHeight="1">
      <c r="A7" s="117" t="s">
        <v>79</v>
      </c>
      <c r="B7" s="117" t="str">
        <f>'Krycí list'!E26</f>
        <v>MěstoNový Bor</v>
      </c>
      <c r="C7" s="119"/>
      <c r="D7" s="117"/>
      <c r="E7" s="120"/>
    </row>
    <row r="8" spans="1:5" s="2" customFormat="1" ht="11.25" customHeight="1">
      <c r="A8" s="117" t="s">
        <v>80</v>
      </c>
      <c r="B8" s="117" t="str">
        <f>'Krycí list'!E28</f>
        <v> </v>
      </c>
      <c r="C8" s="119"/>
      <c r="D8" s="117"/>
      <c r="E8" s="120"/>
    </row>
    <row r="9" spans="1:5" s="2" customFormat="1" ht="11.25" customHeight="1">
      <c r="A9" s="117" t="s">
        <v>81</v>
      </c>
      <c r="B9" s="117" t="s">
        <v>82</v>
      </c>
      <c r="C9" s="119"/>
      <c r="D9" s="117"/>
      <c r="E9" s="120"/>
    </row>
    <row r="10" spans="1:5" s="2" customFormat="1" ht="6" customHeight="1">
      <c r="A10" s="115"/>
      <c r="B10" s="115"/>
      <c r="C10" s="115"/>
      <c r="D10" s="115"/>
      <c r="E10" s="115"/>
    </row>
    <row r="11" spans="1:5" s="2" customFormat="1" ht="11.25" customHeight="1">
      <c r="A11" s="121" t="s">
        <v>83</v>
      </c>
      <c r="B11" s="122" t="s">
        <v>84</v>
      </c>
      <c r="C11" s="123" t="s">
        <v>85</v>
      </c>
      <c r="D11" s="124" t="s">
        <v>86</v>
      </c>
      <c r="E11" s="123" t="s">
        <v>87</v>
      </c>
    </row>
    <row r="12" spans="1:5" s="2" customFormat="1" ht="11.25" customHeight="1">
      <c r="A12" s="125">
        <v>1</v>
      </c>
      <c r="B12" s="126">
        <v>2</v>
      </c>
      <c r="C12" s="127">
        <v>3</v>
      </c>
      <c r="D12" s="128">
        <v>4</v>
      </c>
      <c r="E12" s="127">
        <v>5</v>
      </c>
    </row>
    <row r="13" spans="1:5" s="2" customFormat="1" ht="3.75" customHeight="1">
      <c r="A13" s="129"/>
      <c r="B13" s="130"/>
      <c r="C13" s="130"/>
      <c r="D13" s="130"/>
      <c r="E13" s="131"/>
    </row>
    <row r="14" spans="1:5" s="132" customFormat="1" ht="12.75" customHeight="1">
      <c r="A14" s="133" t="str">
        <f>Rozpocet!D14</f>
        <v>1</v>
      </c>
      <c r="B14" s="134" t="str">
        <f>Rozpocet!E14</f>
        <v>Zemní práce</v>
      </c>
      <c r="C14" s="135">
        <f>Rozpocet!I14</f>
        <v>0</v>
      </c>
      <c r="D14" s="136">
        <f>Rozpocet!K14</f>
        <v>0</v>
      </c>
      <c r="E14" s="136">
        <f>Rozpocet!M14</f>
        <v>0</v>
      </c>
    </row>
    <row r="15" spans="1:5" s="132" customFormat="1" ht="12.75" customHeight="1">
      <c r="A15" s="133" t="str">
        <f>Rozpocet!D39</f>
        <v>4</v>
      </c>
      <c r="B15" s="134" t="str">
        <f>Rozpocet!E39</f>
        <v>Vodorovné konstrukce</v>
      </c>
      <c r="C15" s="135">
        <f>Rozpocet!I39</f>
        <v>0</v>
      </c>
      <c r="D15" s="136">
        <f>Rozpocet!K39</f>
        <v>0</v>
      </c>
      <c r="E15" s="136">
        <f>Rozpocet!M39</f>
        <v>0</v>
      </c>
    </row>
    <row r="16" spans="1:5" s="132" customFormat="1" ht="12.75" customHeight="1">
      <c r="A16" s="133" t="str">
        <f>Rozpocet!D47</f>
        <v>5</v>
      </c>
      <c r="B16" s="134" t="str">
        <f>Rozpocet!E47</f>
        <v>Komunikace</v>
      </c>
      <c r="C16" s="135">
        <f>Rozpocet!I47</f>
        <v>0</v>
      </c>
      <c r="D16" s="136">
        <f>Rozpocet!K47</f>
        <v>0</v>
      </c>
      <c r="E16" s="136">
        <f>Rozpocet!M47</f>
        <v>0</v>
      </c>
    </row>
    <row r="17" spans="1:5" s="132" customFormat="1" ht="12.75" customHeight="1">
      <c r="A17" s="133" t="str">
        <f>Rozpocet!D55</f>
        <v>8</v>
      </c>
      <c r="B17" s="134" t="str">
        <f>Rozpocet!E55</f>
        <v>Trubní vedení</v>
      </c>
      <c r="C17" s="135">
        <f>Rozpocet!I55</f>
        <v>0</v>
      </c>
      <c r="D17" s="136">
        <f>Rozpocet!K55</f>
        <v>0</v>
      </c>
      <c r="E17" s="136">
        <f>Rozpocet!M55</f>
        <v>0</v>
      </c>
    </row>
    <row r="18" spans="1:5" s="132" customFormat="1" ht="12.75" customHeight="1">
      <c r="A18" s="133" t="str">
        <f>Rozpocet!D96</f>
        <v>9</v>
      </c>
      <c r="B18" s="134" t="str">
        <f>Rozpocet!E96</f>
        <v>Ostatní konstrukce a práce-bourání</v>
      </c>
      <c r="C18" s="135">
        <f>Rozpocet!I96</f>
        <v>0</v>
      </c>
      <c r="D18" s="136">
        <f>Rozpocet!K96</f>
        <v>0</v>
      </c>
      <c r="E18" s="136">
        <f>Rozpocet!M96</f>
        <v>0</v>
      </c>
    </row>
    <row r="19" spans="1:5" s="132" customFormat="1" ht="12.75" customHeight="1">
      <c r="A19" s="133" t="str">
        <f>Rozpocet!D103</f>
        <v>99</v>
      </c>
      <c r="B19" s="134" t="str">
        <f>Rozpocet!E103</f>
        <v>Přesun hmot</v>
      </c>
      <c r="C19" s="135">
        <f>Rozpocet!I103</f>
        <v>0</v>
      </c>
      <c r="D19" s="136">
        <f>Rozpocet!K103</f>
        <v>0</v>
      </c>
      <c r="E19" s="136">
        <f>Rozpocet!M103</f>
        <v>0</v>
      </c>
    </row>
    <row r="20" spans="1:5" s="132" customFormat="1" ht="12.75" customHeight="1">
      <c r="A20" s="133" t="str">
        <f>Rozpocet!D105</f>
        <v>OST</v>
      </c>
      <c r="B20" s="134" t="str">
        <f>Rozpocet!E105</f>
        <v>Ostatní</v>
      </c>
      <c r="C20" s="135">
        <f>Rozpocet!I105</f>
        <v>0</v>
      </c>
      <c r="D20" s="136">
        <f>Rozpocet!K105</f>
        <v>0</v>
      </c>
      <c r="E20" s="136">
        <f>Rozpocet!M105</f>
        <v>0</v>
      </c>
    </row>
    <row r="21" spans="2:5" s="137" customFormat="1" ht="12.75" customHeight="1">
      <c r="B21" s="138" t="s">
        <v>88</v>
      </c>
      <c r="C21" s="139">
        <f>Rozpocet!I115</f>
        <v>0</v>
      </c>
      <c r="D21" s="140">
        <f>Rozpocet!K115</f>
        <v>0</v>
      </c>
      <c r="E21" s="140">
        <f>Rozpocet!M115</f>
        <v>0</v>
      </c>
    </row>
  </sheetData>
  <sheetProtection password="CC35" sheet="1" objects="1" scenarios="1"/>
  <printOptions horizontalCentered="1"/>
  <pageMargins left="1.1023621559143066" right="1.1023621559143066" top="0.787401556968689" bottom="0.787401556968689" header="0" footer="0"/>
  <pageSetup fitToHeight="999" fitToWidth="1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5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6384" width="9.140625" style="1" customWidth="1"/>
  </cols>
  <sheetData>
    <row r="1" spans="1:16" s="2" customFormat="1" ht="16.5" customHeight="1">
      <c r="A1" s="114" t="s">
        <v>89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2"/>
      <c r="P1" s="142"/>
    </row>
    <row r="2" spans="1:16" s="2" customFormat="1" ht="12.75" customHeight="1">
      <c r="A2" s="116" t="s">
        <v>75</v>
      </c>
      <c r="B2" s="117"/>
      <c r="C2" s="117" t="str">
        <f>'Krycí list'!E5</f>
        <v>Rekonstrukce jednotné stoku B500, ul. B.Egermanna, Nový Bor</v>
      </c>
      <c r="D2" s="117"/>
      <c r="E2" s="117"/>
      <c r="F2" s="117"/>
      <c r="G2" s="117"/>
      <c r="H2" s="117"/>
      <c r="I2" s="117"/>
      <c r="J2" s="117"/>
      <c r="K2" s="117"/>
      <c r="L2" s="141"/>
      <c r="M2" s="141"/>
      <c r="N2" s="141"/>
      <c r="O2" s="142"/>
      <c r="P2" s="142"/>
    </row>
    <row r="3" spans="1:16" s="2" customFormat="1" ht="12.75" customHeight="1">
      <c r="A3" s="116" t="s">
        <v>76</v>
      </c>
      <c r="B3" s="117"/>
      <c r="C3" s="117" t="str">
        <f>'Krycí list'!E7</f>
        <v>Rozpočet</v>
      </c>
      <c r="D3" s="117"/>
      <c r="E3" s="117"/>
      <c r="F3" s="117"/>
      <c r="G3" s="117"/>
      <c r="H3" s="117"/>
      <c r="I3" s="117"/>
      <c r="J3" s="117"/>
      <c r="K3" s="117"/>
      <c r="L3" s="141"/>
      <c r="M3" s="141"/>
      <c r="N3" s="141"/>
      <c r="O3" s="142"/>
      <c r="P3" s="142"/>
    </row>
    <row r="4" spans="1:16" s="2" customFormat="1" ht="12.75" customHeight="1">
      <c r="A4" s="116" t="s">
        <v>77</v>
      </c>
      <c r="B4" s="117"/>
      <c r="C4" s="117" t="str">
        <f>'Krycí list'!E9</f>
        <v> </v>
      </c>
      <c r="D4" s="117"/>
      <c r="E4" s="117"/>
      <c r="F4" s="117"/>
      <c r="G4" s="117"/>
      <c r="H4" s="117"/>
      <c r="I4" s="117"/>
      <c r="J4" s="117"/>
      <c r="K4" s="117"/>
      <c r="L4" s="141"/>
      <c r="M4" s="141"/>
      <c r="N4" s="141"/>
      <c r="O4" s="142"/>
      <c r="P4" s="142"/>
    </row>
    <row r="5" spans="1:16" s="2" customFormat="1" ht="12.75" customHeight="1">
      <c r="A5" s="117" t="s">
        <v>90</v>
      </c>
      <c r="B5" s="117"/>
      <c r="C5" s="117" t="str">
        <f>'Krycí list'!P5</f>
        <v> </v>
      </c>
      <c r="D5" s="117"/>
      <c r="E5" s="117"/>
      <c r="F5" s="117"/>
      <c r="G5" s="117"/>
      <c r="H5" s="117"/>
      <c r="I5" s="117"/>
      <c r="J5" s="117"/>
      <c r="K5" s="117"/>
      <c r="L5" s="141"/>
      <c r="M5" s="141"/>
      <c r="N5" s="141"/>
      <c r="O5" s="142"/>
      <c r="P5" s="142"/>
    </row>
    <row r="6" spans="1:16" s="2" customFormat="1" ht="6.75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41"/>
      <c r="M6" s="141"/>
      <c r="N6" s="141"/>
      <c r="O6" s="142"/>
      <c r="P6" s="142"/>
    </row>
    <row r="7" spans="1:16" s="2" customFormat="1" ht="12.75" customHeight="1">
      <c r="A7" s="117" t="s">
        <v>79</v>
      </c>
      <c r="B7" s="117"/>
      <c r="C7" s="117" t="str">
        <f>'Krycí list'!E26</f>
        <v>MěstoNový Bor</v>
      </c>
      <c r="D7" s="117"/>
      <c r="E7" s="117"/>
      <c r="F7" s="117"/>
      <c r="G7" s="117"/>
      <c r="H7" s="117"/>
      <c r="I7" s="117"/>
      <c r="J7" s="117"/>
      <c r="K7" s="117"/>
      <c r="L7" s="141"/>
      <c r="M7" s="141"/>
      <c r="N7" s="141"/>
      <c r="O7" s="142"/>
      <c r="P7" s="142"/>
    </row>
    <row r="8" spans="1:16" s="2" customFormat="1" ht="12.75" customHeight="1">
      <c r="A8" s="117" t="s">
        <v>80</v>
      </c>
      <c r="B8" s="117"/>
      <c r="C8" s="117" t="str">
        <f>'Krycí list'!E28</f>
        <v> </v>
      </c>
      <c r="D8" s="117"/>
      <c r="E8" s="117"/>
      <c r="F8" s="117"/>
      <c r="G8" s="117"/>
      <c r="H8" s="117"/>
      <c r="I8" s="117"/>
      <c r="J8" s="117"/>
      <c r="K8" s="117"/>
      <c r="L8" s="141"/>
      <c r="M8" s="141"/>
      <c r="N8" s="141"/>
      <c r="O8" s="142"/>
      <c r="P8" s="142"/>
    </row>
    <row r="9" spans="1:16" s="2" customFormat="1" ht="12.75" customHeight="1">
      <c r="A9" s="117" t="s">
        <v>81</v>
      </c>
      <c r="B9" s="117"/>
      <c r="C9" s="117" t="s">
        <v>82</v>
      </c>
      <c r="D9" s="117"/>
      <c r="E9" s="117"/>
      <c r="F9" s="117"/>
      <c r="G9" s="117"/>
      <c r="H9" s="117"/>
      <c r="I9" s="117"/>
      <c r="J9" s="117"/>
      <c r="K9" s="117"/>
      <c r="L9" s="141"/>
      <c r="M9" s="141"/>
      <c r="N9" s="141"/>
      <c r="O9" s="142"/>
      <c r="P9" s="142"/>
    </row>
    <row r="10" spans="1:16" s="2" customFormat="1" ht="5.25" customHeight="1">
      <c r="A10" s="141"/>
      <c r="B10" s="141"/>
      <c r="C10" s="141"/>
      <c r="D10" s="141"/>
      <c r="E10" s="141"/>
      <c r="F10" s="141"/>
      <c r="G10" s="163"/>
      <c r="H10" s="163"/>
      <c r="I10" s="141"/>
      <c r="J10" s="141"/>
      <c r="K10" s="141"/>
      <c r="L10" s="141"/>
      <c r="M10" s="141"/>
      <c r="N10" s="163"/>
      <c r="O10" s="142"/>
      <c r="P10" s="142"/>
    </row>
    <row r="11" spans="1:16" s="2" customFormat="1" ht="23.25" customHeight="1">
      <c r="A11" s="121" t="s">
        <v>91</v>
      </c>
      <c r="B11" s="122" t="s">
        <v>92</v>
      </c>
      <c r="C11" s="122" t="s">
        <v>93</v>
      </c>
      <c r="D11" s="122" t="s">
        <v>94</v>
      </c>
      <c r="E11" s="122" t="s">
        <v>84</v>
      </c>
      <c r="F11" s="122" t="s">
        <v>95</v>
      </c>
      <c r="G11" s="164" t="s">
        <v>96</v>
      </c>
      <c r="H11" s="164" t="s">
        <v>97</v>
      </c>
      <c r="I11" s="122" t="s">
        <v>85</v>
      </c>
      <c r="J11" s="122" t="s">
        <v>98</v>
      </c>
      <c r="K11" s="122" t="s">
        <v>86</v>
      </c>
      <c r="L11" s="122" t="s">
        <v>99</v>
      </c>
      <c r="M11" s="122" t="s">
        <v>100</v>
      </c>
      <c r="N11" s="173" t="s">
        <v>101</v>
      </c>
      <c r="O11" s="143" t="s">
        <v>102</v>
      </c>
      <c r="P11" s="144" t="s">
        <v>103</v>
      </c>
    </row>
    <row r="12" spans="1:16" s="2" customFormat="1" ht="12.75" customHeight="1">
      <c r="A12" s="125">
        <v>1</v>
      </c>
      <c r="B12" s="126">
        <v>2</v>
      </c>
      <c r="C12" s="126">
        <v>3</v>
      </c>
      <c r="D12" s="126">
        <v>4</v>
      </c>
      <c r="E12" s="126">
        <v>5</v>
      </c>
      <c r="F12" s="126">
        <v>6</v>
      </c>
      <c r="G12" s="165">
        <v>7</v>
      </c>
      <c r="H12" s="165">
        <v>8</v>
      </c>
      <c r="I12" s="126">
        <v>9</v>
      </c>
      <c r="J12" s="126"/>
      <c r="K12" s="126"/>
      <c r="L12" s="126"/>
      <c r="M12" s="126"/>
      <c r="N12" s="174">
        <v>10</v>
      </c>
      <c r="O12" s="145">
        <v>11</v>
      </c>
      <c r="P12" s="146">
        <v>12</v>
      </c>
    </row>
    <row r="13" spans="1:16" s="2" customFormat="1" ht="3.75" customHeight="1">
      <c r="A13" s="141"/>
      <c r="B13" s="141"/>
      <c r="C13" s="141"/>
      <c r="D13" s="141"/>
      <c r="E13" s="141"/>
      <c r="F13" s="141"/>
      <c r="G13" s="163"/>
      <c r="H13" s="163"/>
      <c r="I13" s="141"/>
      <c r="J13" s="141"/>
      <c r="K13" s="141"/>
      <c r="L13" s="141"/>
      <c r="M13" s="141"/>
      <c r="N13" s="163"/>
      <c r="O13" s="142"/>
      <c r="P13" s="147"/>
    </row>
    <row r="14" spans="1:16" s="132" customFormat="1" ht="12.75" customHeight="1">
      <c r="A14" s="148"/>
      <c r="B14" s="149" t="s">
        <v>62</v>
      </c>
      <c r="C14" s="148"/>
      <c r="D14" s="148" t="s">
        <v>104</v>
      </c>
      <c r="E14" s="148" t="s">
        <v>105</v>
      </c>
      <c r="F14" s="148"/>
      <c r="G14" s="166"/>
      <c r="H14" s="166"/>
      <c r="I14" s="150">
        <f>SUM(I15:I38)</f>
        <v>0</v>
      </c>
      <c r="J14" s="148"/>
      <c r="K14" s="151">
        <f>SUM(K15:K38)</f>
        <v>0</v>
      </c>
      <c r="L14" s="148"/>
      <c r="M14" s="151">
        <f>SUM(M15:M38)</f>
        <v>0</v>
      </c>
      <c r="N14" s="166"/>
      <c r="P14" s="134" t="s">
        <v>106</v>
      </c>
    </row>
    <row r="15" spans="1:16" s="17" customFormat="1" ht="12.75" customHeight="1">
      <c r="A15" s="152" t="s">
        <v>104</v>
      </c>
      <c r="B15" s="152" t="s">
        <v>107</v>
      </c>
      <c r="C15" s="152" t="s">
        <v>108</v>
      </c>
      <c r="D15" s="17" t="s">
        <v>109</v>
      </c>
      <c r="E15" s="17" t="s">
        <v>110</v>
      </c>
      <c r="F15" s="152" t="s">
        <v>111</v>
      </c>
      <c r="G15" s="167">
        <v>495</v>
      </c>
      <c r="H15" s="168">
        <v>0</v>
      </c>
      <c r="I15" s="153">
        <f aca="true" t="shared" si="0" ref="I15:I38">G15*H15</f>
        <v>0</v>
      </c>
      <c r="J15" s="154">
        <v>0</v>
      </c>
      <c r="K15" s="155">
        <f aca="true" t="shared" si="1" ref="K15:K38">G15*J15</f>
        <v>0</v>
      </c>
      <c r="L15" s="154">
        <v>0</v>
      </c>
      <c r="M15" s="155">
        <f aca="true" t="shared" si="2" ref="M15:M38">G15*L15</f>
        <v>0</v>
      </c>
      <c r="N15" s="175">
        <v>20</v>
      </c>
      <c r="O15" s="156">
        <v>4</v>
      </c>
      <c r="P15" s="17" t="s">
        <v>104</v>
      </c>
    </row>
    <row r="16" spans="1:16" s="17" customFormat="1" ht="12.75" customHeight="1">
      <c r="A16" s="152" t="s">
        <v>112</v>
      </c>
      <c r="B16" s="152" t="s">
        <v>107</v>
      </c>
      <c r="C16" s="152" t="s">
        <v>108</v>
      </c>
      <c r="D16" s="17" t="s">
        <v>113</v>
      </c>
      <c r="E16" s="17" t="s">
        <v>114</v>
      </c>
      <c r="F16" s="152" t="s">
        <v>111</v>
      </c>
      <c r="G16" s="167">
        <v>495</v>
      </c>
      <c r="H16" s="168">
        <v>0</v>
      </c>
      <c r="I16" s="153">
        <f t="shared" si="0"/>
        <v>0</v>
      </c>
      <c r="J16" s="154">
        <v>0</v>
      </c>
      <c r="K16" s="155">
        <f t="shared" si="1"/>
        <v>0</v>
      </c>
      <c r="L16" s="154">
        <v>0</v>
      </c>
      <c r="M16" s="155">
        <f t="shared" si="2"/>
        <v>0</v>
      </c>
      <c r="N16" s="175">
        <v>20</v>
      </c>
      <c r="O16" s="156">
        <v>4</v>
      </c>
      <c r="P16" s="17" t="s">
        <v>104</v>
      </c>
    </row>
    <row r="17" spans="1:16" s="17" customFormat="1" ht="12.75" customHeight="1">
      <c r="A17" s="152" t="s">
        <v>115</v>
      </c>
      <c r="B17" s="152" t="s">
        <v>107</v>
      </c>
      <c r="C17" s="152" t="s">
        <v>108</v>
      </c>
      <c r="D17" s="17" t="s">
        <v>116</v>
      </c>
      <c r="E17" s="17" t="s">
        <v>117</v>
      </c>
      <c r="F17" s="152" t="s">
        <v>111</v>
      </c>
      <c r="G17" s="167">
        <v>1413</v>
      </c>
      <c r="H17" s="168">
        <v>0</v>
      </c>
      <c r="I17" s="153">
        <f t="shared" si="0"/>
        <v>0</v>
      </c>
      <c r="J17" s="154">
        <v>0</v>
      </c>
      <c r="K17" s="155">
        <f t="shared" si="1"/>
        <v>0</v>
      </c>
      <c r="L17" s="154">
        <v>0</v>
      </c>
      <c r="M17" s="155">
        <f t="shared" si="2"/>
        <v>0</v>
      </c>
      <c r="N17" s="175">
        <v>20</v>
      </c>
      <c r="O17" s="156">
        <v>4</v>
      </c>
      <c r="P17" s="17" t="s">
        <v>104</v>
      </c>
    </row>
    <row r="18" spans="1:16" s="17" customFormat="1" ht="12.75" customHeight="1">
      <c r="A18" s="152" t="s">
        <v>118</v>
      </c>
      <c r="B18" s="152" t="s">
        <v>107</v>
      </c>
      <c r="C18" s="152" t="s">
        <v>108</v>
      </c>
      <c r="D18" s="17" t="s">
        <v>119</v>
      </c>
      <c r="E18" s="17" t="s">
        <v>120</v>
      </c>
      <c r="F18" s="152" t="s">
        <v>121</v>
      </c>
      <c r="G18" s="167">
        <v>1</v>
      </c>
      <c r="H18" s="168">
        <v>0</v>
      </c>
      <c r="I18" s="153">
        <f t="shared" si="0"/>
        <v>0</v>
      </c>
      <c r="J18" s="154">
        <v>0</v>
      </c>
      <c r="K18" s="155">
        <f t="shared" si="1"/>
        <v>0</v>
      </c>
      <c r="L18" s="154">
        <v>0</v>
      </c>
      <c r="M18" s="155">
        <f t="shared" si="2"/>
        <v>0</v>
      </c>
      <c r="N18" s="175">
        <v>20</v>
      </c>
      <c r="O18" s="156">
        <v>4</v>
      </c>
      <c r="P18" s="17" t="s">
        <v>104</v>
      </c>
    </row>
    <row r="19" spans="1:16" s="17" customFormat="1" ht="12.75" customHeight="1">
      <c r="A19" s="152" t="s">
        <v>122</v>
      </c>
      <c r="B19" s="152" t="s">
        <v>107</v>
      </c>
      <c r="C19" s="152" t="s">
        <v>108</v>
      </c>
      <c r="D19" s="17" t="s">
        <v>123</v>
      </c>
      <c r="E19" s="17" t="s">
        <v>124</v>
      </c>
      <c r="F19" s="152" t="s">
        <v>121</v>
      </c>
      <c r="G19" s="167">
        <v>3</v>
      </c>
      <c r="H19" s="168">
        <v>0</v>
      </c>
      <c r="I19" s="153">
        <f t="shared" si="0"/>
        <v>0</v>
      </c>
      <c r="J19" s="154">
        <v>0</v>
      </c>
      <c r="K19" s="155">
        <f t="shared" si="1"/>
        <v>0</v>
      </c>
      <c r="L19" s="154">
        <v>0</v>
      </c>
      <c r="M19" s="155">
        <f t="shared" si="2"/>
        <v>0</v>
      </c>
      <c r="N19" s="175">
        <v>20</v>
      </c>
      <c r="O19" s="156">
        <v>4</v>
      </c>
      <c r="P19" s="17" t="s">
        <v>104</v>
      </c>
    </row>
    <row r="20" spans="1:16" s="17" customFormat="1" ht="12.75" customHeight="1">
      <c r="A20" s="152" t="s">
        <v>125</v>
      </c>
      <c r="B20" s="152" t="s">
        <v>107</v>
      </c>
      <c r="C20" s="152" t="s">
        <v>108</v>
      </c>
      <c r="D20" s="17" t="s">
        <v>126</v>
      </c>
      <c r="E20" s="17" t="s">
        <v>127</v>
      </c>
      <c r="F20" s="152" t="s">
        <v>121</v>
      </c>
      <c r="G20" s="167">
        <v>1</v>
      </c>
      <c r="H20" s="168">
        <v>0</v>
      </c>
      <c r="I20" s="153">
        <f t="shared" si="0"/>
        <v>0</v>
      </c>
      <c r="J20" s="154">
        <v>0</v>
      </c>
      <c r="K20" s="155">
        <f t="shared" si="1"/>
        <v>0</v>
      </c>
      <c r="L20" s="154">
        <v>0</v>
      </c>
      <c r="M20" s="155">
        <f t="shared" si="2"/>
        <v>0</v>
      </c>
      <c r="N20" s="175">
        <v>20</v>
      </c>
      <c r="O20" s="156">
        <v>4</v>
      </c>
      <c r="P20" s="17" t="s">
        <v>104</v>
      </c>
    </row>
    <row r="21" spans="1:16" s="17" customFormat="1" ht="12.75" customHeight="1">
      <c r="A21" s="152" t="s">
        <v>128</v>
      </c>
      <c r="B21" s="152" t="s">
        <v>107</v>
      </c>
      <c r="C21" s="152" t="s">
        <v>108</v>
      </c>
      <c r="D21" s="17" t="s">
        <v>129</v>
      </c>
      <c r="E21" s="17" t="s">
        <v>130</v>
      </c>
      <c r="F21" s="152" t="s">
        <v>121</v>
      </c>
      <c r="G21" s="167">
        <v>5</v>
      </c>
      <c r="H21" s="168">
        <v>0</v>
      </c>
      <c r="I21" s="153">
        <f t="shared" si="0"/>
        <v>0</v>
      </c>
      <c r="J21" s="154">
        <v>0</v>
      </c>
      <c r="K21" s="155">
        <f t="shared" si="1"/>
        <v>0</v>
      </c>
      <c r="L21" s="154">
        <v>0</v>
      </c>
      <c r="M21" s="155">
        <f t="shared" si="2"/>
        <v>0</v>
      </c>
      <c r="N21" s="175">
        <v>20</v>
      </c>
      <c r="O21" s="156">
        <v>4</v>
      </c>
      <c r="P21" s="17" t="s">
        <v>104</v>
      </c>
    </row>
    <row r="22" spans="1:16" s="17" customFormat="1" ht="12.75" customHeight="1">
      <c r="A22" s="152" t="s">
        <v>131</v>
      </c>
      <c r="B22" s="152" t="s">
        <v>107</v>
      </c>
      <c r="C22" s="152" t="s">
        <v>108</v>
      </c>
      <c r="D22" s="17" t="s">
        <v>132</v>
      </c>
      <c r="E22" s="17" t="s">
        <v>133</v>
      </c>
      <c r="F22" s="152" t="s">
        <v>134</v>
      </c>
      <c r="G22" s="167">
        <v>429.24</v>
      </c>
      <c r="H22" s="168">
        <v>0</v>
      </c>
      <c r="I22" s="153">
        <f t="shared" si="0"/>
        <v>0</v>
      </c>
      <c r="J22" s="154">
        <v>0</v>
      </c>
      <c r="K22" s="155">
        <f t="shared" si="1"/>
        <v>0</v>
      </c>
      <c r="L22" s="154">
        <v>0</v>
      </c>
      <c r="M22" s="155">
        <f t="shared" si="2"/>
        <v>0</v>
      </c>
      <c r="N22" s="175">
        <v>20</v>
      </c>
      <c r="O22" s="156">
        <v>4</v>
      </c>
      <c r="P22" s="17" t="s">
        <v>104</v>
      </c>
    </row>
    <row r="23" spans="1:16" s="17" customFormat="1" ht="12.75" customHeight="1">
      <c r="A23" s="152" t="s">
        <v>135</v>
      </c>
      <c r="B23" s="152" t="s">
        <v>107</v>
      </c>
      <c r="C23" s="152" t="s">
        <v>108</v>
      </c>
      <c r="D23" s="17" t="s">
        <v>136</v>
      </c>
      <c r="E23" s="17" t="s">
        <v>137</v>
      </c>
      <c r="F23" s="152" t="s">
        <v>134</v>
      </c>
      <c r="G23" s="167">
        <v>214.62</v>
      </c>
      <c r="H23" s="168">
        <v>0</v>
      </c>
      <c r="I23" s="153">
        <f t="shared" si="0"/>
        <v>0</v>
      </c>
      <c r="J23" s="154">
        <v>0</v>
      </c>
      <c r="K23" s="155">
        <f t="shared" si="1"/>
        <v>0</v>
      </c>
      <c r="L23" s="154">
        <v>0</v>
      </c>
      <c r="M23" s="155">
        <f t="shared" si="2"/>
        <v>0</v>
      </c>
      <c r="N23" s="175">
        <v>20</v>
      </c>
      <c r="O23" s="156">
        <v>4</v>
      </c>
      <c r="P23" s="17" t="s">
        <v>104</v>
      </c>
    </row>
    <row r="24" spans="1:16" s="17" customFormat="1" ht="12.75" customHeight="1">
      <c r="A24" s="152" t="s">
        <v>138</v>
      </c>
      <c r="B24" s="152" t="s">
        <v>107</v>
      </c>
      <c r="C24" s="152" t="s">
        <v>108</v>
      </c>
      <c r="D24" s="17" t="s">
        <v>139</v>
      </c>
      <c r="E24" s="17" t="s">
        <v>140</v>
      </c>
      <c r="F24" s="152" t="s">
        <v>134</v>
      </c>
      <c r="G24" s="167">
        <v>715.4</v>
      </c>
      <c r="H24" s="168">
        <v>0</v>
      </c>
      <c r="I24" s="153">
        <f t="shared" si="0"/>
        <v>0</v>
      </c>
      <c r="J24" s="154">
        <v>0</v>
      </c>
      <c r="K24" s="155">
        <f t="shared" si="1"/>
        <v>0</v>
      </c>
      <c r="L24" s="154">
        <v>0</v>
      </c>
      <c r="M24" s="155">
        <f t="shared" si="2"/>
        <v>0</v>
      </c>
      <c r="N24" s="175">
        <v>20</v>
      </c>
      <c r="O24" s="156">
        <v>4</v>
      </c>
      <c r="P24" s="17" t="s">
        <v>104</v>
      </c>
    </row>
    <row r="25" spans="1:16" s="17" customFormat="1" ht="12.75" customHeight="1">
      <c r="A25" s="152" t="s">
        <v>141</v>
      </c>
      <c r="B25" s="152" t="s">
        <v>107</v>
      </c>
      <c r="C25" s="152" t="s">
        <v>108</v>
      </c>
      <c r="D25" s="17" t="s">
        <v>142</v>
      </c>
      <c r="E25" s="17" t="s">
        <v>143</v>
      </c>
      <c r="F25" s="152" t="s">
        <v>134</v>
      </c>
      <c r="G25" s="167">
        <v>357.7</v>
      </c>
      <c r="H25" s="168">
        <v>0</v>
      </c>
      <c r="I25" s="153">
        <f t="shared" si="0"/>
        <v>0</v>
      </c>
      <c r="J25" s="154">
        <v>0</v>
      </c>
      <c r="K25" s="155">
        <f t="shared" si="1"/>
        <v>0</v>
      </c>
      <c r="L25" s="154">
        <v>0</v>
      </c>
      <c r="M25" s="155">
        <f t="shared" si="2"/>
        <v>0</v>
      </c>
      <c r="N25" s="175">
        <v>20</v>
      </c>
      <c r="O25" s="156">
        <v>4</v>
      </c>
      <c r="P25" s="17" t="s">
        <v>104</v>
      </c>
    </row>
    <row r="26" spans="1:16" s="17" customFormat="1" ht="12.75" customHeight="1">
      <c r="A26" s="152" t="s">
        <v>144</v>
      </c>
      <c r="B26" s="152" t="s">
        <v>107</v>
      </c>
      <c r="C26" s="152" t="s">
        <v>108</v>
      </c>
      <c r="D26" s="17" t="s">
        <v>145</v>
      </c>
      <c r="E26" s="17" t="s">
        <v>146</v>
      </c>
      <c r="F26" s="152" t="s">
        <v>134</v>
      </c>
      <c r="G26" s="167">
        <v>286.16</v>
      </c>
      <c r="H26" s="168">
        <v>0</v>
      </c>
      <c r="I26" s="153">
        <f t="shared" si="0"/>
        <v>0</v>
      </c>
      <c r="J26" s="154">
        <v>0</v>
      </c>
      <c r="K26" s="155">
        <f t="shared" si="1"/>
        <v>0</v>
      </c>
      <c r="L26" s="154">
        <v>0</v>
      </c>
      <c r="M26" s="155">
        <f t="shared" si="2"/>
        <v>0</v>
      </c>
      <c r="N26" s="175">
        <v>20</v>
      </c>
      <c r="O26" s="156">
        <v>4</v>
      </c>
      <c r="P26" s="17" t="s">
        <v>104</v>
      </c>
    </row>
    <row r="27" spans="1:16" s="17" customFormat="1" ht="12.75" customHeight="1">
      <c r="A27" s="152" t="s">
        <v>147</v>
      </c>
      <c r="B27" s="152" t="s">
        <v>107</v>
      </c>
      <c r="C27" s="152" t="s">
        <v>108</v>
      </c>
      <c r="D27" s="17" t="s">
        <v>148</v>
      </c>
      <c r="E27" s="17" t="s">
        <v>149</v>
      </c>
      <c r="F27" s="152" t="s">
        <v>111</v>
      </c>
      <c r="G27" s="167">
        <v>12</v>
      </c>
      <c r="H27" s="168">
        <v>0</v>
      </c>
      <c r="I27" s="153">
        <f t="shared" si="0"/>
        <v>0</v>
      </c>
      <c r="J27" s="154">
        <v>0</v>
      </c>
      <c r="K27" s="155">
        <f t="shared" si="1"/>
        <v>0</v>
      </c>
      <c r="L27" s="154">
        <v>0</v>
      </c>
      <c r="M27" s="155">
        <f t="shared" si="2"/>
        <v>0</v>
      </c>
      <c r="N27" s="175">
        <v>20</v>
      </c>
      <c r="O27" s="156">
        <v>4</v>
      </c>
      <c r="P27" s="17" t="s">
        <v>104</v>
      </c>
    </row>
    <row r="28" spans="1:16" s="17" customFormat="1" ht="12.75" customHeight="1">
      <c r="A28" s="152" t="s">
        <v>150</v>
      </c>
      <c r="B28" s="152" t="s">
        <v>107</v>
      </c>
      <c r="C28" s="152" t="s">
        <v>108</v>
      </c>
      <c r="D28" s="17" t="s">
        <v>151</v>
      </c>
      <c r="E28" s="17" t="s">
        <v>152</v>
      </c>
      <c r="F28" s="152" t="s">
        <v>111</v>
      </c>
      <c r="G28" s="167">
        <v>3087</v>
      </c>
      <c r="H28" s="168">
        <v>0</v>
      </c>
      <c r="I28" s="153">
        <f t="shared" si="0"/>
        <v>0</v>
      </c>
      <c r="J28" s="154">
        <v>0</v>
      </c>
      <c r="K28" s="155">
        <f t="shared" si="1"/>
        <v>0</v>
      </c>
      <c r="L28" s="154">
        <v>0</v>
      </c>
      <c r="M28" s="155">
        <f t="shared" si="2"/>
        <v>0</v>
      </c>
      <c r="N28" s="175">
        <v>20</v>
      </c>
      <c r="O28" s="156">
        <v>4</v>
      </c>
      <c r="P28" s="17" t="s">
        <v>104</v>
      </c>
    </row>
    <row r="29" spans="1:16" s="17" customFormat="1" ht="12.75" customHeight="1">
      <c r="A29" s="152" t="s">
        <v>153</v>
      </c>
      <c r="B29" s="152" t="s">
        <v>107</v>
      </c>
      <c r="C29" s="152" t="s">
        <v>108</v>
      </c>
      <c r="D29" s="17" t="s">
        <v>154</v>
      </c>
      <c r="E29" s="17" t="s">
        <v>155</v>
      </c>
      <c r="F29" s="152" t="s">
        <v>111</v>
      </c>
      <c r="G29" s="167">
        <v>12</v>
      </c>
      <c r="H29" s="168">
        <v>0</v>
      </c>
      <c r="I29" s="153">
        <f t="shared" si="0"/>
        <v>0</v>
      </c>
      <c r="J29" s="154">
        <v>0</v>
      </c>
      <c r="K29" s="155">
        <f t="shared" si="1"/>
        <v>0</v>
      </c>
      <c r="L29" s="154">
        <v>0</v>
      </c>
      <c r="M29" s="155">
        <f t="shared" si="2"/>
        <v>0</v>
      </c>
      <c r="N29" s="175">
        <v>20</v>
      </c>
      <c r="O29" s="156">
        <v>4</v>
      </c>
      <c r="P29" s="17" t="s">
        <v>104</v>
      </c>
    </row>
    <row r="30" spans="1:16" s="17" customFormat="1" ht="12.75" customHeight="1">
      <c r="A30" s="152" t="s">
        <v>156</v>
      </c>
      <c r="B30" s="152" t="s">
        <v>107</v>
      </c>
      <c r="C30" s="152" t="s">
        <v>108</v>
      </c>
      <c r="D30" s="17" t="s">
        <v>157</v>
      </c>
      <c r="E30" s="17" t="s">
        <v>158</v>
      </c>
      <c r="F30" s="152" t="s">
        <v>111</v>
      </c>
      <c r="G30" s="167">
        <v>3087.6</v>
      </c>
      <c r="H30" s="168">
        <v>0</v>
      </c>
      <c r="I30" s="153">
        <f t="shared" si="0"/>
        <v>0</v>
      </c>
      <c r="J30" s="154">
        <v>0</v>
      </c>
      <c r="K30" s="155">
        <f t="shared" si="1"/>
        <v>0</v>
      </c>
      <c r="L30" s="154">
        <v>0</v>
      </c>
      <c r="M30" s="155">
        <f t="shared" si="2"/>
        <v>0</v>
      </c>
      <c r="N30" s="175">
        <v>20</v>
      </c>
      <c r="O30" s="156">
        <v>4</v>
      </c>
      <c r="P30" s="17" t="s">
        <v>104</v>
      </c>
    </row>
    <row r="31" spans="1:16" s="17" customFormat="1" ht="12.75" customHeight="1">
      <c r="A31" s="152" t="s">
        <v>159</v>
      </c>
      <c r="B31" s="152" t="s">
        <v>107</v>
      </c>
      <c r="C31" s="152" t="s">
        <v>108</v>
      </c>
      <c r="D31" s="17" t="s">
        <v>160</v>
      </c>
      <c r="E31" s="17" t="s">
        <v>161</v>
      </c>
      <c r="F31" s="152" t="s">
        <v>134</v>
      </c>
      <c r="G31" s="167">
        <v>1144.64</v>
      </c>
      <c r="H31" s="168">
        <v>0</v>
      </c>
      <c r="I31" s="153">
        <f t="shared" si="0"/>
        <v>0</v>
      </c>
      <c r="J31" s="154">
        <v>0</v>
      </c>
      <c r="K31" s="155">
        <f t="shared" si="1"/>
        <v>0</v>
      </c>
      <c r="L31" s="154">
        <v>0</v>
      </c>
      <c r="M31" s="155">
        <f t="shared" si="2"/>
        <v>0</v>
      </c>
      <c r="N31" s="175">
        <v>20</v>
      </c>
      <c r="O31" s="156">
        <v>4</v>
      </c>
      <c r="P31" s="17" t="s">
        <v>104</v>
      </c>
    </row>
    <row r="32" spans="1:16" s="17" customFormat="1" ht="12.75" customHeight="1">
      <c r="A32" s="152" t="s">
        <v>162</v>
      </c>
      <c r="B32" s="152" t="s">
        <v>107</v>
      </c>
      <c r="C32" s="152" t="s">
        <v>108</v>
      </c>
      <c r="D32" s="17" t="s">
        <v>163</v>
      </c>
      <c r="E32" s="17" t="s">
        <v>164</v>
      </c>
      <c r="F32" s="152" t="s">
        <v>134</v>
      </c>
      <c r="G32" s="167">
        <v>286.16</v>
      </c>
      <c r="H32" s="168">
        <v>0</v>
      </c>
      <c r="I32" s="153">
        <f t="shared" si="0"/>
        <v>0</v>
      </c>
      <c r="J32" s="154">
        <v>0</v>
      </c>
      <c r="K32" s="155">
        <f t="shared" si="1"/>
        <v>0</v>
      </c>
      <c r="L32" s="154">
        <v>0</v>
      </c>
      <c r="M32" s="155">
        <f t="shared" si="2"/>
        <v>0</v>
      </c>
      <c r="N32" s="175">
        <v>20</v>
      </c>
      <c r="O32" s="156">
        <v>4</v>
      </c>
      <c r="P32" s="17" t="s">
        <v>104</v>
      </c>
    </row>
    <row r="33" spans="1:16" s="17" customFormat="1" ht="12.75" customHeight="1">
      <c r="A33" s="152" t="s">
        <v>165</v>
      </c>
      <c r="B33" s="152" t="s">
        <v>107</v>
      </c>
      <c r="C33" s="152" t="s">
        <v>108</v>
      </c>
      <c r="D33" s="17" t="s">
        <v>166</v>
      </c>
      <c r="E33" s="17" t="s">
        <v>167</v>
      </c>
      <c r="F33" s="152" t="s">
        <v>134</v>
      </c>
      <c r="G33" s="167">
        <v>1144.64</v>
      </c>
      <c r="H33" s="168">
        <v>0</v>
      </c>
      <c r="I33" s="153">
        <f t="shared" si="0"/>
        <v>0</v>
      </c>
      <c r="J33" s="154">
        <v>0</v>
      </c>
      <c r="K33" s="155">
        <f t="shared" si="1"/>
        <v>0</v>
      </c>
      <c r="L33" s="154">
        <v>0</v>
      </c>
      <c r="M33" s="155">
        <f t="shared" si="2"/>
        <v>0</v>
      </c>
      <c r="N33" s="175">
        <v>20</v>
      </c>
      <c r="O33" s="156">
        <v>4</v>
      </c>
      <c r="P33" s="17" t="s">
        <v>104</v>
      </c>
    </row>
    <row r="34" spans="1:16" s="17" customFormat="1" ht="12.75" customHeight="1">
      <c r="A34" s="152" t="s">
        <v>168</v>
      </c>
      <c r="B34" s="152" t="s">
        <v>107</v>
      </c>
      <c r="C34" s="152" t="s">
        <v>108</v>
      </c>
      <c r="D34" s="17" t="s">
        <v>169</v>
      </c>
      <c r="E34" s="17" t="s">
        <v>170</v>
      </c>
      <c r="F34" s="152" t="s">
        <v>134</v>
      </c>
      <c r="G34" s="167">
        <v>286.16</v>
      </c>
      <c r="H34" s="168">
        <v>0</v>
      </c>
      <c r="I34" s="153">
        <f t="shared" si="0"/>
        <v>0</v>
      </c>
      <c r="J34" s="154">
        <v>0</v>
      </c>
      <c r="K34" s="155">
        <f t="shared" si="1"/>
        <v>0</v>
      </c>
      <c r="L34" s="154">
        <v>0</v>
      </c>
      <c r="M34" s="155">
        <f t="shared" si="2"/>
        <v>0</v>
      </c>
      <c r="N34" s="175">
        <v>20</v>
      </c>
      <c r="O34" s="156">
        <v>4</v>
      </c>
      <c r="P34" s="17" t="s">
        <v>104</v>
      </c>
    </row>
    <row r="35" spans="1:16" s="17" customFormat="1" ht="12.75" customHeight="1">
      <c r="A35" s="152" t="s">
        <v>171</v>
      </c>
      <c r="B35" s="152" t="s">
        <v>107</v>
      </c>
      <c r="C35" s="152" t="s">
        <v>108</v>
      </c>
      <c r="D35" s="17" t="s">
        <v>172</v>
      </c>
      <c r="E35" s="17" t="s">
        <v>173</v>
      </c>
      <c r="F35" s="152" t="s">
        <v>134</v>
      </c>
      <c r="G35" s="167">
        <v>901.8</v>
      </c>
      <c r="H35" s="168">
        <v>0</v>
      </c>
      <c r="I35" s="153">
        <f t="shared" si="0"/>
        <v>0</v>
      </c>
      <c r="J35" s="154">
        <v>0</v>
      </c>
      <c r="K35" s="155">
        <f t="shared" si="1"/>
        <v>0</v>
      </c>
      <c r="L35" s="154">
        <v>0</v>
      </c>
      <c r="M35" s="155">
        <f t="shared" si="2"/>
        <v>0</v>
      </c>
      <c r="N35" s="175">
        <v>20</v>
      </c>
      <c r="O35" s="156">
        <v>4</v>
      </c>
      <c r="P35" s="17" t="s">
        <v>104</v>
      </c>
    </row>
    <row r="36" spans="1:16" s="17" customFormat="1" ht="12.75" customHeight="1">
      <c r="A36" s="157" t="s">
        <v>174</v>
      </c>
      <c r="B36" s="157" t="s">
        <v>175</v>
      </c>
      <c r="C36" s="157" t="s">
        <v>176</v>
      </c>
      <c r="D36" s="158" t="s">
        <v>177</v>
      </c>
      <c r="E36" s="158" t="s">
        <v>178</v>
      </c>
      <c r="F36" s="157" t="s">
        <v>179</v>
      </c>
      <c r="G36" s="169">
        <v>1533.06</v>
      </c>
      <c r="H36" s="170">
        <v>0</v>
      </c>
      <c r="I36" s="159">
        <f t="shared" si="0"/>
        <v>0</v>
      </c>
      <c r="J36" s="160">
        <v>0</v>
      </c>
      <c r="K36" s="161">
        <f t="shared" si="1"/>
        <v>0</v>
      </c>
      <c r="L36" s="160">
        <v>0</v>
      </c>
      <c r="M36" s="161">
        <f t="shared" si="2"/>
        <v>0</v>
      </c>
      <c r="N36" s="176">
        <v>20</v>
      </c>
      <c r="O36" s="162">
        <v>8</v>
      </c>
      <c r="P36" s="158" t="s">
        <v>104</v>
      </c>
    </row>
    <row r="37" spans="1:16" s="17" customFormat="1" ht="12.75" customHeight="1">
      <c r="A37" s="152" t="s">
        <v>180</v>
      </c>
      <c r="B37" s="152" t="s">
        <v>107</v>
      </c>
      <c r="C37" s="152" t="s">
        <v>108</v>
      </c>
      <c r="D37" s="17" t="s">
        <v>181</v>
      </c>
      <c r="E37" s="17" t="s">
        <v>182</v>
      </c>
      <c r="F37" s="152" t="s">
        <v>134</v>
      </c>
      <c r="G37" s="167">
        <v>286.9</v>
      </c>
      <c r="H37" s="168">
        <v>0</v>
      </c>
      <c r="I37" s="153">
        <f t="shared" si="0"/>
        <v>0</v>
      </c>
      <c r="J37" s="154">
        <v>0</v>
      </c>
      <c r="K37" s="155">
        <f t="shared" si="1"/>
        <v>0</v>
      </c>
      <c r="L37" s="154">
        <v>0</v>
      </c>
      <c r="M37" s="155">
        <f t="shared" si="2"/>
        <v>0</v>
      </c>
      <c r="N37" s="175">
        <v>20</v>
      </c>
      <c r="O37" s="156">
        <v>4</v>
      </c>
      <c r="P37" s="17" t="s">
        <v>104</v>
      </c>
    </row>
    <row r="38" spans="1:16" s="17" customFormat="1" ht="12.75" customHeight="1">
      <c r="A38" s="157" t="s">
        <v>183</v>
      </c>
      <c r="B38" s="157" t="s">
        <v>175</v>
      </c>
      <c r="C38" s="157" t="s">
        <v>176</v>
      </c>
      <c r="D38" s="158" t="s">
        <v>184</v>
      </c>
      <c r="E38" s="158" t="s">
        <v>185</v>
      </c>
      <c r="F38" s="157" t="s">
        <v>179</v>
      </c>
      <c r="G38" s="169">
        <v>493.468</v>
      </c>
      <c r="H38" s="170">
        <v>0</v>
      </c>
      <c r="I38" s="159">
        <f t="shared" si="0"/>
        <v>0</v>
      </c>
      <c r="J38" s="160">
        <v>0</v>
      </c>
      <c r="K38" s="161">
        <f t="shared" si="1"/>
        <v>0</v>
      </c>
      <c r="L38" s="160">
        <v>0</v>
      </c>
      <c r="M38" s="161">
        <f t="shared" si="2"/>
        <v>0</v>
      </c>
      <c r="N38" s="176">
        <v>20</v>
      </c>
      <c r="O38" s="162">
        <v>8</v>
      </c>
      <c r="P38" s="158" t="s">
        <v>104</v>
      </c>
    </row>
    <row r="39" spans="2:16" s="132" customFormat="1" ht="12.75" customHeight="1">
      <c r="B39" s="133" t="s">
        <v>62</v>
      </c>
      <c r="D39" s="134" t="s">
        <v>118</v>
      </c>
      <c r="E39" s="134" t="s">
        <v>186</v>
      </c>
      <c r="G39" s="171"/>
      <c r="H39" s="171"/>
      <c r="I39" s="135">
        <f>SUM(I40:I46)</f>
        <v>0</v>
      </c>
      <c r="K39" s="136">
        <f>SUM(K40:K46)</f>
        <v>0</v>
      </c>
      <c r="M39" s="136">
        <f>SUM(M40:M46)</f>
        <v>0</v>
      </c>
      <c r="N39" s="171"/>
      <c r="P39" s="134" t="s">
        <v>106</v>
      </c>
    </row>
    <row r="40" spans="1:16" s="17" customFormat="1" ht="12.75" customHeight="1">
      <c r="A40" s="152" t="s">
        <v>187</v>
      </c>
      <c r="B40" s="152" t="s">
        <v>107</v>
      </c>
      <c r="C40" s="152" t="s">
        <v>108</v>
      </c>
      <c r="D40" s="17" t="s">
        <v>188</v>
      </c>
      <c r="E40" s="17" t="s">
        <v>189</v>
      </c>
      <c r="F40" s="152" t="s">
        <v>134</v>
      </c>
      <c r="G40" s="167">
        <v>47.5</v>
      </c>
      <c r="H40" s="168">
        <v>0</v>
      </c>
      <c r="I40" s="153">
        <f aca="true" t="shared" si="3" ref="I40:I46">G40*H40</f>
        <v>0</v>
      </c>
      <c r="J40" s="154">
        <v>0</v>
      </c>
      <c r="K40" s="155">
        <f aca="true" t="shared" si="4" ref="K40:K46">G40*J40</f>
        <v>0</v>
      </c>
      <c r="L40" s="154">
        <v>0</v>
      </c>
      <c r="M40" s="155">
        <f aca="true" t="shared" si="5" ref="M40:M46">G40*L40</f>
        <v>0</v>
      </c>
      <c r="N40" s="175">
        <v>20</v>
      </c>
      <c r="O40" s="156">
        <v>4</v>
      </c>
      <c r="P40" s="17" t="s">
        <v>104</v>
      </c>
    </row>
    <row r="41" spans="1:16" s="17" customFormat="1" ht="12.75" customHeight="1">
      <c r="A41" s="152" t="s">
        <v>190</v>
      </c>
      <c r="B41" s="152" t="s">
        <v>107</v>
      </c>
      <c r="C41" s="152" t="s">
        <v>108</v>
      </c>
      <c r="D41" s="17" t="s">
        <v>191</v>
      </c>
      <c r="E41" s="17" t="s">
        <v>192</v>
      </c>
      <c r="F41" s="152" t="s">
        <v>193</v>
      </c>
      <c r="G41" s="167">
        <v>11</v>
      </c>
      <c r="H41" s="168">
        <v>0</v>
      </c>
      <c r="I41" s="153">
        <f t="shared" si="3"/>
        <v>0</v>
      </c>
      <c r="J41" s="154">
        <v>0</v>
      </c>
      <c r="K41" s="155">
        <f t="shared" si="4"/>
        <v>0</v>
      </c>
      <c r="L41" s="154">
        <v>0</v>
      </c>
      <c r="M41" s="155">
        <f t="shared" si="5"/>
        <v>0</v>
      </c>
      <c r="N41" s="175">
        <v>20</v>
      </c>
      <c r="O41" s="156">
        <v>4</v>
      </c>
      <c r="P41" s="17" t="s">
        <v>104</v>
      </c>
    </row>
    <row r="42" spans="1:16" s="17" customFormat="1" ht="12.75" customHeight="1">
      <c r="A42" s="157" t="s">
        <v>194</v>
      </c>
      <c r="B42" s="157" t="s">
        <v>175</v>
      </c>
      <c r="C42" s="157" t="s">
        <v>176</v>
      </c>
      <c r="D42" s="158" t="s">
        <v>195</v>
      </c>
      <c r="E42" s="158" t="s">
        <v>196</v>
      </c>
      <c r="F42" s="157" t="s">
        <v>193</v>
      </c>
      <c r="G42" s="169">
        <v>11</v>
      </c>
      <c r="H42" s="170">
        <v>0</v>
      </c>
      <c r="I42" s="159">
        <f t="shared" si="3"/>
        <v>0</v>
      </c>
      <c r="J42" s="160">
        <v>0</v>
      </c>
      <c r="K42" s="161">
        <f t="shared" si="4"/>
        <v>0</v>
      </c>
      <c r="L42" s="160">
        <v>0</v>
      </c>
      <c r="M42" s="161">
        <f t="shared" si="5"/>
        <v>0</v>
      </c>
      <c r="N42" s="176">
        <v>20</v>
      </c>
      <c r="O42" s="162">
        <v>8</v>
      </c>
      <c r="P42" s="158" t="s">
        <v>104</v>
      </c>
    </row>
    <row r="43" spans="1:16" s="17" customFormat="1" ht="12.75" customHeight="1">
      <c r="A43" s="152" t="s">
        <v>197</v>
      </c>
      <c r="B43" s="152" t="s">
        <v>107</v>
      </c>
      <c r="C43" s="152" t="s">
        <v>108</v>
      </c>
      <c r="D43" s="17" t="s">
        <v>198</v>
      </c>
      <c r="E43" s="17" t="s">
        <v>199</v>
      </c>
      <c r="F43" s="152" t="s">
        <v>193</v>
      </c>
      <c r="G43" s="167">
        <v>22</v>
      </c>
      <c r="H43" s="168">
        <v>0</v>
      </c>
      <c r="I43" s="153">
        <f t="shared" si="3"/>
        <v>0</v>
      </c>
      <c r="J43" s="154">
        <v>0</v>
      </c>
      <c r="K43" s="155">
        <f t="shared" si="4"/>
        <v>0</v>
      </c>
      <c r="L43" s="154">
        <v>0</v>
      </c>
      <c r="M43" s="155">
        <f t="shared" si="5"/>
        <v>0</v>
      </c>
      <c r="N43" s="175">
        <v>20</v>
      </c>
      <c r="O43" s="156">
        <v>4</v>
      </c>
      <c r="P43" s="17" t="s">
        <v>104</v>
      </c>
    </row>
    <row r="44" spans="1:16" s="17" customFormat="1" ht="12.75" customHeight="1">
      <c r="A44" s="157" t="s">
        <v>200</v>
      </c>
      <c r="B44" s="157" t="s">
        <v>175</v>
      </c>
      <c r="C44" s="157" t="s">
        <v>176</v>
      </c>
      <c r="D44" s="158" t="s">
        <v>201</v>
      </c>
      <c r="E44" s="158" t="s">
        <v>202</v>
      </c>
      <c r="F44" s="157" t="s">
        <v>193</v>
      </c>
      <c r="G44" s="169">
        <v>6</v>
      </c>
      <c r="H44" s="170">
        <v>0</v>
      </c>
      <c r="I44" s="159">
        <f t="shared" si="3"/>
        <v>0</v>
      </c>
      <c r="J44" s="160">
        <v>0</v>
      </c>
      <c r="K44" s="161">
        <f t="shared" si="4"/>
        <v>0</v>
      </c>
      <c r="L44" s="160">
        <v>0</v>
      </c>
      <c r="M44" s="161">
        <f t="shared" si="5"/>
        <v>0</v>
      </c>
      <c r="N44" s="176">
        <v>20</v>
      </c>
      <c r="O44" s="162">
        <v>8</v>
      </c>
      <c r="P44" s="158" t="s">
        <v>104</v>
      </c>
    </row>
    <row r="45" spans="1:16" s="17" customFormat="1" ht="12.75" customHeight="1">
      <c r="A45" s="157" t="s">
        <v>203</v>
      </c>
      <c r="B45" s="157" t="s">
        <v>175</v>
      </c>
      <c r="C45" s="157" t="s">
        <v>176</v>
      </c>
      <c r="D45" s="158" t="s">
        <v>204</v>
      </c>
      <c r="E45" s="158" t="s">
        <v>205</v>
      </c>
      <c r="F45" s="157" t="s">
        <v>193</v>
      </c>
      <c r="G45" s="169">
        <v>10</v>
      </c>
      <c r="H45" s="170">
        <v>0</v>
      </c>
      <c r="I45" s="159">
        <f t="shared" si="3"/>
        <v>0</v>
      </c>
      <c r="J45" s="160">
        <v>0</v>
      </c>
      <c r="K45" s="161">
        <f t="shared" si="4"/>
        <v>0</v>
      </c>
      <c r="L45" s="160">
        <v>0</v>
      </c>
      <c r="M45" s="161">
        <f t="shared" si="5"/>
        <v>0</v>
      </c>
      <c r="N45" s="176">
        <v>20</v>
      </c>
      <c r="O45" s="162">
        <v>8</v>
      </c>
      <c r="P45" s="158" t="s">
        <v>104</v>
      </c>
    </row>
    <row r="46" spans="1:16" s="17" customFormat="1" ht="12.75" customHeight="1">
      <c r="A46" s="157" t="s">
        <v>206</v>
      </c>
      <c r="B46" s="157" t="s">
        <v>175</v>
      </c>
      <c r="C46" s="157" t="s">
        <v>176</v>
      </c>
      <c r="D46" s="158" t="s">
        <v>207</v>
      </c>
      <c r="E46" s="158" t="s">
        <v>208</v>
      </c>
      <c r="F46" s="157" t="s">
        <v>193</v>
      </c>
      <c r="G46" s="169">
        <v>6</v>
      </c>
      <c r="H46" s="170">
        <v>0</v>
      </c>
      <c r="I46" s="159">
        <f t="shared" si="3"/>
        <v>0</v>
      </c>
      <c r="J46" s="160">
        <v>0</v>
      </c>
      <c r="K46" s="161">
        <f t="shared" si="4"/>
        <v>0</v>
      </c>
      <c r="L46" s="160">
        <v>0</v>
      </c>
      <c r="M46" s="161">
        <f t="shared" si="5"/>
        <v>0</v>
      </c>
      <c r="N46" s="176">
        <v>20</v>
      </c>
      <c r="O46" s="162">
        <v>8</v>
      </c>
      <c r="P46" s="158" t="s">
        <v>104</v>
      </c>
    </row>
    <row r="47" spans="2:16" s="132" customFormat="1" ht="12.75" customHeight="1">
      <c r="B47" s="133" t="s">
        <v>62</v>
      </c>
      <c r="D47" s="134" t="s">
        <v>122</v>
      </c>
      <c r="E47" s="134" t="s">
        <v>209</v>
      </c>
      <c r="G47" s="171"/>
      <c r="H47" s="171"/>
      <c r="I47" s="135">
        <f>SUM(I48:I54)</f>
        <v>0</v>
      </c>
      <c r="K47" s="136">
        <f>SUM(K48:K54)</f>
        <v>0</v>
      </c>
      <c r="M47" s="136">
        <f>SUM(M48:M54)</f>
        <v>0</v>
      </c>
      <c r="N47" s="171"/>
      <c r="P47" s="134" t="s">
        <v>106</v>
      </c>
    </row>
    <row r="48" spans="1:16" s="17" customFormat="1" ht="12.75" customHeight="1">
      <c r="A48" s="152" t="s">
        <v>210</v>
      </c>
      <c r="B48" s="152" t="s">
        <v>107</v>
      </c>
      <c r="C48" s="152" t="s">
        <v>108</v>
      </c>
      <c r="D48" s="17" t="s">
        <v>211</v>
      </c>
      <c r="E48" s="17" t="s">
        <v>212</v>
      </c>
      <c r="F48" s="152" t="s">
        <v>111</v>
      </c>
      <c r="G48" s="167">
        <v>378</v>
      </c>
      <c r="H48" s="168">
        <v>0</v>
      </c>
      <c r="I48" s="153">
        <f aca="true" t="shared" si="6" ref="I48:I54">G48*H48</f>
        <v>0</v>
      </c>
      <c r="J48" s="154">
        <v>0</v>
      </c>
      <c r="K48" s="155">
        <f aca="true" t="shared" si="7" ref="K48:K54">G48*J48</f>
        <v>0</v>
      </c>
      <c r="L48" s="154">
        <v>0</v>
      </c>
      <c r="M48" s="155">
        <f aca="true" t="shared" si="8" ref="M48:M54">G48*L48</f>
        <v>0</v>
      </c>
      <c r="N48" s="175">
        <v>20</v>
      </c>
      <c r="O48" s="156">
        <v>4</v>
      </c>
      <c r="P48" s="17" t="s">
        <v>104</v>
      </c>
    </row>
    <row r="49" spans="1:16" s="17" customFormat="1" ht="12.75" customHeight="1">
      <c r="A49" s="152" t="s">
        <v>213</v>
      </c>
      <c r="B49" s="152" t="s">
        <v>107</v>
      </c>
      <c r="C49" s="152" t="s">
        <v>108</v>
      </c>
      <c r="D49" s="17" t="s">
        <v>214</v>
      </c>
      <c r="E49" s="17" t="s">
        <v>215</v>
      </c>
      <c r="F49" s="152" t="s">
        <v>111</v>
      </c>
      <c r="G49" s="167">
        <v>378</v>
      </c>
      <c r="H49" s="168">
        <v>0</v>
      </c>
      <c r="I49" s="153">
        <f t="shared" si="6"/>
        <v>0</v>
      </c>
      <c r="J49" s="154">
        <v>0</v>
      </c>
      <c r="K49" s="155">
        <f t="shared" si="7"/>
        <v>0</v>
      </c>
      <c r="L49" s="154">
        <v>0</v>
      </c>
      <c r="M49" s="155">
        <f t="shared" si="8"/>
        <v>0</v>
      </c>
      <c r="N49" s="175">
        <v>20</v>
      </c>
      <c r="O49" s="156">
        <v>4</v>
      </c>
      <c r="P49" s="17" t="s">
        <v>104</v>
      </c>
    </row>
    <row r="50" spans="1:16" s="17" customFormat="1" ht="12.75" customHeight="1">
      <c r="A50" s="152" t="s">
        <v>216</v>
      </c>
      <c r="B50" s="152" t="s">
        <v>107</v>
      </c>
      <c r="C50" s="152" t="s">
        <v>108</v>
      </c>
      <c r="D50" s="17" t="s">
        <v>217</v>
      </c>
      <c r="E50" s="17" t="s">
        <v>218</v>
      </c>
      <c r="F50" s="152" t="s">
        <v>111</v>
      </c>
      <c r="G50" s="167">
        <v>378</v>
      </c>
      <c r="H50" s="168">
        <v>0</v>
      </c>
      <c r="I50" s="153">
        <f t="shared" si="6"/>
        <v>0</v>
      </c>
      <c r="J50" s="154">
        <v>0</v>
      </c>
      <c r="K50" s="155">
        <f t="shared" si="7"/>
        <v>0</v>
      </c>
      <c r="L50" s="154">
        <v>0</v>
      </c>
      <c r="M50" s="155">
        <f t="shared" si="8"/>
        <v>0</v>
      </c>
      <c r="N50" s="175">
        <v>20</v>
      </c>
      <c r="O50" s="156">
        <v>4</v>
      </c>
      <c r="P50" s="17" t="s">
        <v>104</v>
      </c>
    </row>
    <row r="51" spans="1:16" s="17" customFormat="1" ht="12.75" customHeight="1">
      <c r="A51" s="152" t="s">
        <v>219</v>
      </c>
      <c r="B51" s="152" t="s">
        <v>107</v>
      </c>
      <c r="C51" s="152" t="s">
        <v>108</v>
      </c>
      <c r="D51" s="17" t="s">
        <v>220</v>
      </c>
      <c r="E51" s="17" t="s">
        <v>221</v>
      </c>
      <c r="F51" s="152" t="s">
        <v>111</v>
      </c>
      <c r="G51" s="167">
        <v>1134</v>
      </c>
      <c r="H51" s="168">
        <v>0</v>
      </c>
      <c r="I51" s="153">
        <f t="shared" si="6"/>
        <v>0</v>
      </c>
      <c r="J51" s="154">
        <v>0</v>
      </c>
      <c r="K51" s="155">
        <f t="shared" si="7"/>
        <v>0</v>
      </c>
      <c r="L51" s="154">
        <v>0</v>
      </c>
      <c r="M51" s="155">
        <f t="shared" si="8"/>
        <v>0</v>
      </c>
      <c r="N51" s="175">
        <v>20</v>
      </c>
      <c r="O51" s="156">
        <v>4</v>
      </c>
      <c r="P51" s="17" t="s">
        <v>104</v>
      </c>
    </row>
    <row r="52" spans="1:16" s="17" customFormat="1" ht="12.75" customHeight="1">
      <c r="A52" s="152" t="s">
        <v>222</v>
      </c>
      <c r="B52" s="152" t="s">
        <v>107</v>
      </c>
      <c r="C52" s="152" t="s">
        <v>108</v>
      </c>
      <c r="D52" s="17" t="s">
        <v>223</v>
      </c>
      <c r="E52" s="17" t="s">
        <v>224</v>
      </c>
      <c r="F52" s="152" t="s">
        <v>111</v>
      </c>
      <c r="G52" s="167">
        <v>378</v>
      </c>
      <c r="H52" s="168">
        <v>0</v>
      </c>
      <c r="I52" s="153">
        <f t="shared" si="6"/>
        <v>0</v>
      </c>
      <c r="J52" s="154">
        <v>0</v>
      </c>
      <c r="K52" s="155">
        <f t="shared" si="7"/>
        <v>0</v>
      </c>
      <c r="L52" s="154">
        <v>0</v>
      </c>
      <c r="M52" s="155">
        <f t="shared" si="8"/>
        <v>0</v>
      </c>
      <c r="N52" s="175">
        <v>20</v>
      </c>
      <c r="O52" s="156">
        <v>4</v>
      </c>
      <c r="P52" s="17" t="s">
        <v>104</v>
      </c>
    </row>
    <row r="53" spans="1:16" s="17" customFormat="1" ht="12.75" customHeight="1">
      <c r="A53" s="152" t="s">
        <v>225</v>
      </c>
      <c r="B53" s="152" t="s">
        <v>107</v>
      </c>
      <c r="C53" s="152" t="s">
        <v>108</v>
      </c>
      <c r="D53" s="17" t="s">
        <v>223</v>
      </c>
      <c r="E53" s="17" t="s">
        <v>224</v>
      </c>
      <c r="F53" s="152" t="s">
        <v>111</v>
      </c>
      <c r="G53" s="167">
        <v>1134</v>
      </c>
      <c r="H53" s="168">
        <v>0</v>
      </c>
      <c r="I53" s="153">
        <f t="shared" si="6"/>
        <v>0</v>
      </c>
      <c r="J53" s="154">
        <v>0</v>
      </c>
      <c r="K53" s="155">
        <f t="shared" si="7"/>
        <v>0</v>
      </c>
      <c r="L53" s="154">
        <v>0</v>
      </c>
      <c r="M53" s="155">
        <f t="shared" si="8"/>
        <v>0</v>
      </c>
      <c r="N53" s="175">
        <v>20</v>
      </c>
      <c r="O53" s="156">
        <v>4</v>
      </c>
      <c r="P53" s="17" t="s">
        <v>104</v>
      </c>
    </row>
    <row r="54" spans="1:16" s="17" customFormat="1" ht="12.75" customHeight="1">
      <c r="A54" s="157" t="s">
        <v>226</v>
      </c>
      <c r="B54" s="157" t="s">
        <v>175</v>
      </c>
      <c r="C54" s="157" t="s">
        <v>176</v>
      </c>
      <c r="D54" s="158" t="s">
        <v>227</v>
      </c>
      <c r="E54" s="158" t="s">
        <v>228</v>
      </c>
      <c r="F54" s="157" t="s">
        <v>121</v>
      </c>
      <c r="G54" s="169">
        <v>280</v>
      </c>
      <c r="H54" s="170">
        <v>0</v>
      </c>
      <c r="I54" s="159">
        <f t="shared" si="6"/>
        <v>0</v>
      </c>
      <c r="J54" s="160">
        <v>0</v>
      </c>
      <c r="K54" s="161">
        <f t="shared" si="7"/>
        <v>0</v>
      </c>
      <c r="L54" s="160">
        <v>0</v>
      </c>
      <c r="M54" s="161">
        <f t="shared" si="8"/>
        <v>0</v>
      </c>
      <c r="N54" s="176">
        <v>20</v>
      </c>
      <c r="O54" s="162">
        <v>8</v>
      </c>
      <c r="P54" s="158" t="s">
        <v>104</v>
      </c>
    </row>
    <row r="55" spans="2:16" s="132" customFormat="1" ht="12.75" customHeight="1">
      <c r="B55" s="133" t="s">
        <v>62</v>
      </c>
      <c r="D55" s="134" t="s">
        <v>131</v>
      </c>
      <c r="E55" s="134" t="s">
        <v>229</v>
      </c>
      <c r="G55" s="171"/>
      <c r="H55" s="171"/>
      <c r="I55" s="135">
        <f>SUM(I56:I95)</f>
        <v>0</v>
      </c>
      <c r="K55" s="136">
        <f>SUM(K56:K95)</f>
        <v>0</v>
      </c>
      <c r="M55" s="136">
        <f>SUM(M56:M95)</f>
        <v>0</v>
      </c>
      <c r="N55" s="171"/>
      <c r="P55" s="134" t="s">
        <v>106</v>
      </c>
    </row>
    <row r="56" spans="1:16" s="17" customFormat="1" ht="12.75" customHeight="1">
      <c r="A56" s="152" t="s">
        <v>230</v>
      </c>
      <c r="B56" s="152" t="s">
        <v>107</v>
      </c>
      <c r="C56" s="152" t="s">
        <v>108</v>
      </c>
      <c r="D56" s="17" t="s">
        <v>231</v>
      </c>
      <c r="E56" s="17" t="s">
        <v>232</v>
      </c>
      <c r="F56" s="152" t="s">
        <v>121</v>
      </c>
      <c r="G56" s="167">
        <v>15</v>
      </c>
      <c r="H56" s="168">
        <v>0</v>
      </c>
      <c r="I56" s="153">
        <f aca="true" t="shared" si="9" ref="I56:I95">G56*H56</f>
        <v>0</v>
      </c>
      <c r="J56" s="154">
        <v>0</v>
      </c>
      <c r="K56" s="155">
        <f aca="true" t="shared" si="10" ref="K56:K95">G56*J56</f>
        <v>0</v>
      </c>
      <c r="L56" s="154">
        <v>0</v>
      </c>
      <c r="M56" s="155">
        <f aca="true" t="shared" si="11" ref="M56:M95">G56*L56</f>
        <v>0</v>
      </c>
      <c r="N56" s="175">
        <v>20</v>
      </c>
      <c r="O56" s="156">
        <v>4</v>
      </c>
      <c r="P56" s="17" t="s">
        <v>104</v>
      </c>
    </row>
    <row r="57" spans="1:16" s="17" customFormat="1" ht="12.75" customHeight="1">
      <c r="A57" s="157" t="s">
        <v>233</v>
      </c>
      <c r="B57" s="157" t="s">
        <v>175</v>
      </c>
      <c r="C57" s="157" t="s">
        <v>176</v>
      </c>
      <c r="D57" s="158" t="s">
        <v>234</v>
      </c>
      <c r="E57" s="158" t="s">
        <v>235</v>
      </c>
      <c r="F57" s="157" t="s">
        <v>121</v>
      </c>
      <c r="G57" s="169">
        <v>15.15</v>
      </c>
      <c r="H57" s="170">
        <v>0</v>
      </c>
      <c r="I57" s="159">
        <f t="shared" si="9"/>
        <v>0</v>
      </c>
      <c r="J57" s="160">
        <v>0</v>
      </c>
      <c r="K57" s="161">
        <f t="shared" si="10"/>
        <v>0</v>
      </c>
      <c r="L57" s="160">
        <v>0</v>
      </c>
      <c r="M57" s="161">
        <f t="shared" si="11"/>
        <v>0</v>
      </c>
      <c r="N57" s="176">
        <v>20</v>
      </c>
      <c r="O57" s="162">
        <v>8</v>
      </c>
      <c r="P57" s="158" t="s">
        <v>104</v>
      </c>
    </row>
    <row r="58" spans="1:16" s="17" customFormat="1" ht="12.75" customHeight="1">
      <c r="A58" s="157" t="s">
        <v>236</v>
      </c>
      <c r="B58" s="157" t="s">
        <v>175</v>
      </c>
      <c r="C58" s="157" t="s">
        <v>176</v>
      </c>
      <c r="D58" s="158" t="s">
        <v>237</v>
      </c>
      <c r="E58" s="158" t="s">
        <v>238</v>
      </c>
      <c r="F58" s="157" t="s">
        <v>193</v>
      </c>
      <c r="G58" s="169">
        <v>9</v>
      </c>
      <c r="H58" s="170">
        <v>0</v>
      </c>
      <c r="I58" s="159">
        <f t="shared" si="9"/>
        <v>0</v>
      </c>
      <c r="J58" s="160">
        <v>0</v>
      </c>
      <c r="K58" s="161">
        <f t="shared" si="10"/>
        <v>0</v>
      </c>
      <c r="L58" s="160">
        <v>0</v>
      </c>
      <c r="M58" s="161">
        <f t="shared" si="11"/>
        <v>0</v>
      </c>
      <c r="N58" s="176">
        <v>20</v>
      </c>
      <c r="O58" s="162">
        <v>8</v>
      </c>
      <c r="P58" s="158" t="s">
        <v>104</v>
      </c>
    </row>
    <row r="59" spans="1:16" s="17" customFormat="1" ht="12.75" customHeight="1">
      <c r="A59" s="152" t="s">
        <v>239</v>
      </c>
      <c r="B59" s="152" t="s">
        <v>107</v>
      </c>
      <c r="C59" s="152" t="s">
        <v>108</v>
      </c>
      <c r="D59" s="17" t="s">
        <v>240</v>
      </c>
      <c r="E59" s="17" t="s">
        <v>241</v>
      </c>
      <c r="F59" s="152" t="s">
        <v>121</v>
      </c>
      <c r="G59" s="167">
        <v>32</v>
      </c>
      <c r="H59" s="168">
        <v>0</v>
      </c>
      <c r="I59" s="153">
        <f t="shared" si="9"/>
        <v>0</v>
      </c>
      <c r="J59" s="154">
        <v>0</v>
      </c>
      <c r="K59" s="155">
        <f t="shared" si="10"/>
        <v>0</v>
      </c>
      <c r="L59" s="154">
        <v>0</v>
      </c>
      <c r="M59" s="155">
        <f t="shared" si="11"/>
        <v>0</v>
      </c>
      <c r="N59" s="175">
        <v>20</v>
      </c>
      <c r="O59" s="156">
        <v>4</v>
      </c>
      <c r="P59" s="17" t="s">
        <v>104</v>
      </c>
    </row>
    <row r="60" spans="1:16" s="17" customFormat="1" ht="12.75" customHeight="1">
      <c r="A60" s="157" t="s">
        <v>242</v>
      </c>
      <c r="B60" s="157" t="s">
        <v>175</v>
      </c>
      <c r="C60" s="157" t="s">
        <v>176</v>
      </c>
      <c r="D60" s="158" t="s">
        <v>243</v>
      </c>
      <c r="E60" s="158" t="s">
        <v>244</v>
      </c>
      <c r="F60" s="157" t="s">
        <v>121</v>
      </c>
      <c r="G60" s="169">
        <v>32.32</v>
      </c>
      <c r="H60" s="170">
        <v>0</v>
      </c>
      <c r="I60" s="159">
        <f t="shared" si="9"/>
        <v>0</v>
      </c>
      <c r="J60" s="160">
        <v>0</v>
      </c>
      <c r="K60" s="161">
        <f t="shared" si="10"/>
        <v>0</v>
      </c>
      <c r="L60" s="160">
        <v>0</v>
      </c>
      <c r="M60" s="161">
        <f t="shared" si="11"/>
        <v>0</v>
      </c>
      <c r="N60" s="176">
        <v>20</v>
      </c>
      <c r="O60" s="162">
        <v>8</v>
      </c>
      <c r="P60" s="158" t="s">
        <v>104</v>
      </c>
    </row>
    <row r="61" spans="1:16" s="17" customFormat="1" ht="12.75" customHeight="1">
      <c r="A61" s="157" t="s">
        <v>245</v>
      </c>
      <c r="B61" s="157" t="s">
        <v>175</v>
      </c>
      <c r="C61" s="157" t="s">
        <v>176</v>
      </c>
      <c r="D61" s="158" t="s">
        <v>246</v>
      </c>
      <c r="E61" s="158" t="s">
        <v>247</v>
      </c>
      <c r="F61" s="157" t="s">
        <v>193</v>
      </c>
      <c r="G61" s="169">
        <v>4</v>
      </c>
      <c r="H61" s="170">
        <v>0</v>
      </c>
      <c r="I61" s="159">
        <f t="shared" si="9"/>
        <v>0</v>
      </c>
      <c r="J61" s="160">
        <v>0</v>
      </c>
      <c r="K61" s="161">
        <f t="shared" si="10"/>
        <v>0</v>
      </c>
      <c r="L61" s="160">
        <v>0</v>
      </c>
      <c r="M61" s="161">
        <f t="shared" si="11"/>
        <v>0</v>
      </c>
      <c r="N61" s="176">
        <v>20</v>
      </c>
      <c r="O61" s="162">
        <v>8</v>
      </c>
      <c r="P61" s="158" t="s">
        <v>104</v>
      </c>
    </row>
    <row r="62" spans="1:16" s="17" customFormat="1" ht="12.75" customHeight="1">
      <c r="A62" s="152" t="s">
        <v>248</v>
      </c>
      <c r="B62" s="152" t="s">
        <v>107</v>
      </c>
      <c r="C62" s="152" t="s">
        <v>108</v>
      </c>
      <c r="D62" s="17" t="s">
        <v>249</v>
      </c>
      <c r="E62" s="17" t="s">
        <v>250</v>
      </c>
      <c r="F62" s="152" t="s">
        <v>121</v>
      </c>
      <c r="G62" s="167">
        <v>5</v>
      </c>
      <c r="H62" s="168">
        <v>0</v>
      </c>
      <c r="I62" s="153">
        <f t="shared" si="9"/>
        <v>0</v>
      </c>
      <c r="J62" s="154">
        <v>0</v>
      </c>
      <c r="K62" s="155">
        <f t="shared" si="10"/>
        <v>0</v>
      </c>
      <c r="L62" s="154">
        <v>0</v>
      </c>
      <c r="M62" s="155">
        <f t="shared" si="11"/>
        <v>0</v>
      </c>
      <c r="N62" s="175">
        <v>20</v>
      </c>
      <c r="O62" s="156">
        <v>4</v>
      </c>
      <c r="P62" s="17" t="s">
        <v>104</v>
      </c>
    </row>
    <row r="63" spans="1:16" s="17" customFormat="1" ht="12.75" customHeight="1">
      <c r="A63" s="157" t="s">
        <v>251</v>
      </c>
      <c r="B63" s="157" t="s">
        <v>175</v>
      </c>
      <c r="C63" s="157" t="s">
        <v>176</v>
      </c>
      <c r="D63" s="158" t="s">
        <v>252</v>
      </c>
      <c r="E63" s="158" t="s">
        <v>253</v>
      </c>
      <c r="F63" s="157" t="s">
        <v>121</v>
      </c>
      <c r="G63" s="169">
        <v>5.05</v>
      </c>
      <c r="H63" s="170">
        <v>0</v>
      </c>
      <c r="I63" s="159">
        <f t="shared" si="9"/>
        <v>0</v>
      </c>
      <c r="J63" s="160">
        <v>0</v>
      </c>
      <c r="K63" s="161">
        <f t="shared" si="10"/>
        <v>0</v>
      </c>
      <c r="L63" s="160">
        <v>0</v>
      </c>
      <c r="M63" s="161">
        <f t="shared" si="11"/>
        <v>0</v>
      </c>
      <c r="N63" s="176">
        <v>20</v>
      </c>
      <c r="O63" s="162">
        <v>8</v>
      </c>
      <c r="P63" s="158" t="s">
        <v>104</v>
      </c>
    </row>
    <row r="64" spans="1:16" s="17" customFormat="1" ht="12.75" customHeight="1">
      <c r="A64" s="157" t="s">
        <v>254</v>
      </c>
      <c r="B64" s="157" t="s">
        <v>175</v>
      </c>
      <c r="C64" s="157" t="s">
        <v>176</v>
      </c>
      <c r="D64" s="158" t="s">
        <v>255</v>
      </c>
      <c r="E64" s="158" t="s">
        <v>256</v>
      </c>
      <c r="F64" s="157" t="s">
        <v>193</v>
      </c>
      <c r="G64" s="169">
        <v>2</v>
      </c>
      <c r="H64" s="170">
        <v>0</v>
      </c>
      <c r="I64" s="159">
        <f t="shared" si="9"/>
        <v>0</v>
      </c>
      <c r="J64" s="160">
        <v>0</v>
      </c>
      <c r="K64" s="161">
        <f t="shared" si="10"/>
        <v>0</v>
      </c>
      <c r="L64" s="160">
        <v>0</v>
      </c>
      <c r="M64" s="161">
        <f t="shared" si="11"/>
        <v>0</v>
      </c>
      <c r="N64" s="176">
        <v>20</v>
      </c>
      <c r="O64" s="162">
        <v>8</v>
      </c>
      <c r="P64" s="158" t="s">
        <v>104</v>
      </c>
    </row>
    <row r="65" spans="1:16" s="17" customFormat="1" ht="12.75" customHeight="1">
      <c r="A65" s="152" t="s">
        <v>257</v>
      </c>
      <c r="B65" s="152" t="s">
        <v>107</v>
      </c>
      <c r="C65" s="152" t="s">
        <v>108</v>
      </c>
      <c r="D65" s="17" t="s">
        <v>258</v>
      </c>
      <c r="E65" s="17" t="s">
        <v>259</v>
      </c>
      <c r="F65" s="152" t="s">
        <v>121</v>
      </c>
      <c r="G65" s="167">
        <v>449</v>
      </c>
      <c r="H65" s="168">
        <v>0</v>
      </c>
      <c r="I65" s="153">
        <f t="shared" si="9"/>
        <v>0</v>
      </c>
      <c r="J65" s="154">
        <v>0</v>
      </c>
      <c r="K65" s="155">
        <f t="shared" si="10"/>
        <v>0</v>
      </c>
      <c r="L65" s="154">
        <v>0</v>
      </c>
      <c r="M65" s="155">
        <f t="shared" si="11"/>
        <v>0</v>
      </c>
      <c r="N65" s="175">
        <v>20</v>
      </c>
      <c r="O65" s="156">
        <v>4</v>
      </c>
      <c r="P65" s="17" t="s">
        <v>104</v>
      </c>
    </row>
    <row r="66" spans="1:16" s="17" customFormat="1" ht="12.75" customHeight="1">
      <c r="A66" s="157" t="s">
        <v>260</v>
      </c>
      <c r="B66" s="157" t="s">
        <v>175</v>
      </c>
      <c r="C66" s="157" t="s">
        <v>176</v>
      </c>
      <c r="D66" s="158" t="s">
        <v>261</v>
      </c>
      <c r="E66" s="158" t="s">
        <v>262</v>
      </c>
      <c r="F66" s="157" t="s">
        <v>121</v>
      </c>
      <c r="G66" s="169">
        <v>453.49</v>
      </c>
      <c r="H66" s="170">
        <v>0</v>
      </c>
      <c r="I66" s="159">
        <f t="shared" si="9"/>
        <v>0</v>
      </c>
      <c r="J66" s="160">
        <v>0</v>
      </c>
      <c r="K66" s="161">
        <f t="shared" si="10"/>
        <v>0</v>
      </c>
      <c r="L66" s="160">
        <v>0</v>
      </c>
      <c r="M66" s="161">
        <f t="shared" si="11"/>
        <v>0</v>
      </c>
      <c r="N66" s="176">
        <v>20</v>
      </c>
      <c r="O66" s="162">
        <v>8</v>
      </c>
      <c r="P66" s="158" t="s">
        <v>104</v>
      </c>
    </row>
    <row r="67" spans="1:16" s="17" customFormat="1" ht="12.75" customHeight="1">
      <c r="A67" s="157" t="s">
        <v>263</v>
      </c>
      <c r="B67" s="157" t="s">
        <v>175</v>
      </c>
      <c r="C67" s="157" t="s">
        <v>176</v>
      </c>
      <c r="D67" s="158" t="s">
        <v>264</v>
      </c>
      <c r="E67" s="158" t="s">
        <v>265</v>
      </c>
      <c r="F67" s="157" t="s">
        <v>193</v>
      </c>
      <c r="G67" s="169">
        <v>23</v>
      </c>
      <c r="H67" s="170">
        <v>0</v>
      </c>
      <c r="I67" s="159">
        <f t="shared" si="9"/>
        <v>0</v>
      </c>
      <c r="J67" s="160">
        <v>0</v>
      </c>
      <c r="K67" s="161">
        <f t="shared" si="10"/>
        <v>0</v>
      </c>
      <c r="L67" s="160">
        <v>0</v>
      </c>
      <c r="M67" s="161">
        <f t="shared" si="11"/>
        <v>0</v>
      </c>
      <c r="N67" s="176">
        <v>20</v>
      </c>
      <c r="O67" s="162">
        <v>8</v>
      </c>
      <c r="P67" s="158" t="s">
        <v>104</v>
      </c>
    </row>
    <row r="68" spans="1:16" s="17" customFormat="1" ht="12.75" customHeight="1">
      <c r="A68" s="152" t="s">
        <v>266</v>
      </c>
      <c r="B68" s="152" t="s">
        <v>107</v>
      </c>
      <c r="C68" s="152" t="s">
        <v>108</v>
      </c>
      <c r="D68" s="17" t="s">
        <v>267</v>
      </c>
      <c r="E68" s="17" t="s">
        <v>268</v>
      </c>
      <c r="F68" s="152" t="s">
        <v>193</v>
      </c>
      <c r="G68" s="167">
        <v>5</v>
      </c>
      <c r="H68" s="168">
        <v>0</v>
      </c>
      <c r="I68" s="153">
        <f t="shared" si="9"/>
        <v>0</v>
      </c>
      <c r="J68" s="154">
        <v>0</v>
      </c>
      <c r="K68" s="155">
        <f t="shared" si="10"/>
        <v>0</v>
      </c>
      <c r="L68" s="154">
        <v>0</v>
      </c>
      <c r="M68" s="155">
        <f t="shared" si="11"/>
        <v>0</v>
      </c>
      <c r="N68" s="175">
        <v>20</v>
      </c>
      <c r="O68" s="156">
        <v>4</v>
      </c>
      <c r="P68" s="17" t="s">
        <v>104</v>
      </c>
    </row>
    <row r="69" spans="1:16" s="17" customFormat="1" ht="12.75" customHeight="1">
      <c r="A69" s="157" t="s">
        <v>269</v>
      </c>
      <c r="B69" s="157" t="s">
        <v>175</v>
      </c>
      <c r="C69" s="157" t="s">
        <v>176</v>
      </c>
      <c r="D69" s="158" t="s">
        <v>270</v>
      </c>
      <c r="E69" s="158" t="s">
        <v>271</v>
      </c>
      <c r="F69" s="157" t="s">
        <v>193</v>
      </c>
      <c r="G69" s="169">
        <v>5.05</v>
      </c>
      <c r="H69" s="170">
        <v>0</v>
      </c>
      <c r="I69" s="159">
        <f t="shared" si="9"/>
        <v>0</v>
      </c>
      <c r="J69" s="160">
        <v>0</v>
      </c>
      <c r="K69" s="161">
        <f t="shared" si="10"/>
        <v>0</v>
      </c>
      <c r="L69" s="160">
        <v>0</v>
      </c>
      <c r="M69" s="161">
        <f t="shared" si="11"/>
        <v>0</v>
      </c>
      <c r="N69" s="176">
        <v>20</v>
      </c>
      <c r="O69" s="162">
        <v>8</v>
      </c>
      <c r="P69" s="158" t="s">
        <v>104</v>
      </c>
    </row>
    <row r="70" spans="1:16" s="17" customFormat="1" ht="12.75" customHeight="1">
      <c r="A70" s="152" t="s">
        <v>272</v>
      </c>
      <c r="B70" s="152" t="s">
        <v>107</v>
      </c>
      <c r="C70" s="152" t="s">
        <v>108</v>
      </c>
      <c r="D70" s="17" t="s">
        <v>273</v>
      </c>
      <c r="E70" s="17" t="s">
        <v>274</v>
      </c>
      <c r="F70" s="152" t="s">
        <v>193</v>
      </c>
      <c r="G70" s="167">
        <v>5</v>
      </c>
      <c r="H70" s="168">
        <v>0</v>
      </c>
      <c r="I70" s="153">
        <f t="shared" si="9"/>
        <v>0</v>
      </c>
      <c r="J70" s="154">
        <v>0</v>
      </c>
      <c r="K70" s="155">
        <f t="shared" si="10"/>
        <v>0</v>
      </c>
      <c r="L70" s="154">
        <v>0</v>
      </c>
      <c r="M70" s="155">
        <f t="shared" si="11"/>
        <v>0</v>
      </c>
      <c r="N70" s="175">
        <v>20</v>
      </c>
      <c r="O70" s="156">
        <v>4</v>
      </c>
      <c r="P70" s="17" t="s">
        <v>104</v>
      </c>
    </row>
    <row r="71" spans="1:16" s="17" customFormat="1" ht="12.75" customHeight="1">
      <c r="A71" s="157" t="s">
        <v>275</v>
      </c>
      <c r="B71" s="157" t="s">
        <v>175</v>
      </c>
      <c r="C71" s="157" t="s">
        <v>176</v>
      </c>
      <c r="D71" s="158" t="s">
        <v>276</v>
      </c>
      <c r="E71" s="158" t="s">
        <v>277</v>
      </c>
      <c r="F71" s="157" t="s">
        <v>193</v>
      </c>
      <c r="G71" s="169">
        <v>5.05</v>
      </c>
      <c r="H71" s="170">
        <v>0</v>
      </c>
      <c r="I71" s="159">
        <f t="shared" si="9"/>
        <v>0</v>
      </c>
      <c r="J71" s="160">
        <v>0</v>
      </c>
      <c r="K71" s="161">
        <f t="shared" si="10"/>
        <v>0</v>
      </c>
      <c r="L71" s="160">
        <v>0</v>
      </c>
      <c r="M71" s="161">
        <f t="shared" si="11"/>
        <v>0</v>
      </c>
      <c r="N71" s="176">
        <v>20</v>
      </c>
      <c r="O71" s="162">
        <v>8</v>
      </c>
      <c r="P71" s="158" t="s">
        <v>104</v>
      </c>
    </row>
    <row r="72" spans="1:16" s="17" customFormat="1" ht="12.75" customHeight="1">
      <c r="A72" s="152" t="s">
        <v>278</v>
      </c>
      <c r="B72" s="152" t="s">
        <v>107</v>
      </c>
      <c r="C72" s="152" t="s">
        <v>108</v>
      </c>
      <c r="D72" s="17" t="s">
        <v>279</v>
      </c>
      <c r="E72" s="17" t="s">
        <v>280</v>
      </c>
      <c r="F72" s="152" t="s">
        <v>193</v>
      </c>
      <c r="G72" s="167">
        <v>83</v>
      </c>
      <c r="H72" s="168">
        <v>0</v>
      </c>
      <c r="I72" s="153">
        <f t="shared" si="9"/>
        <v>0</v>
      </c>
      <c r="J72" s="154">
        <v>0</v>
      </c>
      <c r="K72" s="155">
        <f t="shared" si="10"/>
        <v>0</v>
      </c>
      <c r="L72" s="154">
        <v>0</v>
      </c>
      <c r="M72" s="155">
        <f t="shared" si="11"/>
        <v>0</v>
      </c>
      <c r="N72" s="175">
        <v>20</v>
      </c>
      <c r="O72" s="156">
        <v>4</v>
      </c>
      <c r="P72" s="17" t="s">
        <v>104</v>
      </c>
    </row>
    <row r="73" spans="1:16" s="17" customFormat="1" ht="12.75" customHeight="1">
      <c r="A73" s="157" t="s">
        <v>281</v>
      </c>
      <c r="B73" s="157" t="s">
        <v>175</v>
      </c>
      <c r="C73" s="157" t="s">
        <v>176</v>
      </c>
      <c r="D73" s="158" t="s">
        <v>282</v>
      </c>
      <c r="E73" s="158" t="s">
        <v>283</v>
      </c>
      <c r="F73" s="157" t="s">
        <v>193</v>
      </c>
      <c r="G73" s="169">
        <v>83</v>
      </c>
      <c r="H73" s="170">
        <v>0</v>
      </c>
      <c r="I73" s="159">
        <f t="shared" si="9"/>
        <v>0</v>
      </c>
      <c r="J73" s="160">
        <v>0</v>
      </c>
      <c r="K73" s="161">
        <f t="shared" si="10"/>
        <v>0</v>
      </c>
      <c r="L73" s="160">
        <v>0</v>
      </c>
      <c r="M73" s="161">
        <f t="shared" si="11"/>
        <v>0</v>
      </c>
      <c r="N73" s="176">
        <v>20</v>
      </c>
      <c r="O73" s="162">
        <v>8</v>
      </c>
      <c r="P73" s="158" t="s">
        <v>104</v>
      </c>
    </row>
    <row r="74" spans="1:16" s="17" customFormat="1" ht="12.75" customHeight="1">
      <c r="A74" s="157" t="s">
        <v>284</v>
      </c>
      <c r="B74" s="157" t="s">
        <v>175</v>
      </c>
      <c r="C74" s="157" t="s">
        <v>176</v>
      </c>
      <c r="D74" s="158" t="s">
        <v>285</v>
      </c>
      <c r="E74" s="158" t="s">
        <v>286</v>
      </c>
      <c r="F74" s="157" t="s">
        <v>193</v>
      </c>
      <c r="G74" s="169">
        <v>97</v>
      </c>
      <c r="H74" s="170">
        <v>0</v>
      </c>
      <c r="I74" s="159">
        <f t="shared" si="9"/>
        <v>0</v>
      </c>
      <c r="J74" s="160">
        <v>0</v>
      </c>
      <c r="K74" s="161">
        <f t="shared" si="10"/>
        <v>0</v>
      </c>
      <c r="L74" s="160">
        <v>0</v>
      </c>
      <c r="M74" s="161">
        <f t="shared" si="11"/>
        <v>0</v>
      </c>
      <c r="N74" s="176">
        <v>20</v>
      </c>
      <c r="O74" s="162">
        <v>8</v>
      </c>
      <c r="P74" s="158" t="s">
        <v>104</v>
      </c>
    </row>
    <row r="75" spans="1:16" s="17" customFormat="1" ht="12.75" customHeight="1">
      <c r="A75" s="152" t="s">
        <v>287</v>
      </c>
      <c r="B75" s="152" t="s">
        <v>107</v>
      </c>
      <c r="C75" s="152" t="s">
        <v>108</v>
      </c>
      <c r="D75" s="17" t="s">
        <v>288</v>
      </c>
      <c r="E75" s="17" t="s">
        <v>289</v>
      </c>
      <c r="F75" s="152" t="s">
        <v>193</v>
      </c>
      <c r="G75" s="167">
        <v>14</v>
      </c>
      <c r="H75" s="168">
        <v>0</v>
      </c>
      <c r="I75" s="153">
        <f t="shared" si="9"/>
        <v>0</v>
      </c>
      <c r="J75" s="154">
        <v>0</v>
      </c>
      <c r="K75" s="155">
        <f t="shared" si="10"/>
        <v>0</v>
      </c>
      <c r="L75" s="154">
        <v>0</v>
      </c>
      <c r="M75" s="155">
        <f t="shared" si="11"/>
        <v>0</v>
      </c>
      <c r="N75" s="175">
        <v>20</v>
      </c>
      <c r="O75" s="156">
        <v>4</v>
      </c>
      <c r="P75" s="17" t="s">
        <v>104</v>
      </c>
    </row>
    <row r="76" spans="1:16" s="17" customFormat="1" ht="12.75" customHeight="1">
      <c r="A76" s="157" t="s">
        <v>290</v>
      </c>
      <c r="B76" s="157" t="s">
        <v>175</v>
      </c>
      <c r="C76" s="157" t="s">
        <v>176</v>
      </c>
      <c r="D76" s="158" t="s">
        <v>291</v>
      </c>
      <c r="E76" s="158" t="s">
        <v>292</v>
      </c>
      <c r="F76" s="157" t="s">
        <v>193</v>
      </c>
      <c r="G76" s="169">
        <v>14</v>
      </c>
      <c r="H76" s="170">
        <v>0</v>
      </c>
      <c r="I76" s="159">
        <f t="shared" si="9"/>
        <v>0</v>
      </c>
      <c r="J76" s="160">
        <v>0</v>
      </c>
      <c r="K76" s="161">
        <f t="shared" si="10"/>
        <v>0</v>
      </c>
      <c r="L76" s="160">
        <v>0</v>
      </c>
      <c r="M76" s="161">
        <f t="shared" si="11"/>
        <v>0</v>
      </c>
      <c r="N76" s="176">
        <v>20</v>
      </c>
      <c r="O76" s="162">
        <v>8</v>
      </c>
      <c r="P76" s="158" t="s">
        <v>104</v>
      </c>
    </row>
    <row r="77" spans="1:16" s="17" customFormat="1" ht="12.75" customHeight="1">
      <c r="A77" s="152" t="s">
        <v>293</v>
      </c>
      <c r="B77" s="152" t="s">
        <v>107</v>
      </c>
      <c r="C77" s="152" t="s">
        <v>108</v>
      </c>
      <c r="D77" s="17" t="s">
        <v>294</v>
      </c>
      <c r="E77" s="17" t="s">
        <v>295</v>
      </c>
      <c r="F77" s="152" t="s">
        <v>193</v>
      </c>
      <c r="G77" s="167">
        <v>14</v>
      </c>
      <c r="H77" s="168">
        <v>0</v>
      </c>
      <c r="I77" s="153">
        <f t="shared" si="9"/>
        <v>0</v>
      </c>
      <c r="J77" s="154">
        <v>0</v>
      </c>
      <c r="K77" s="155">
        <f t="shared" si="10"/>
        <v>0</v>
      </c>
      <c r="L77" s="154">
        <v>0</v>
      </c>
      <c r="M77" s="155">
        <f t="shared" si="11"/>
        <v>0</v>
      </c>
      <c r="N77" s="175">
        <v>20</v>
      </c>
      <c r="O77" s="156">
        <v>4</v>
      </c>
      <c r="P77" s="17" t="s">
        <v>104</v>
      </c>
    </row>
    <row r="78" spans="1:16" s="17" customFormat="1" ht="12.75" customHeight="1">
      <c r="A78" s="157" t="s">
        <v>296</v>
      </c>
      <c r="B78" s="157" t="s">
        <v>175</v>
      </c>
      <c r="C78" s="157" t="s">
        <v>176</v>
      </c>
      <c r="D78" s="158" t="s">
        <v>297</v>
      </c>
      <c r="E78" s="158" t="s">
        <v>298</v>
      </c>
      <c r="F78" s="157" t="s">
        <v>193</v>
      </c>
      <c r="G78" s="169">
        <v>14</v>
      </c>
      <c r="H78" s="170">
        <v>0</v>
      </c>
      <c r="I78" s="159">
        <f t="shared" si="9"/>
        <v>0</v>
      </c>
      <c r="J78" s="160">
        <v>0</v>
      </c>
      <c r="K78" s="161">
        <f t="shared" si="10"/>
        <v>0</v>
      </c>
      <c r="L78" s="160">
        <v>0</v>
      </c>
      <c r="M78" s="161">
        <f t="shared" si="11"/>
        <v>0</v>
      </c>
      <c r="N78" s="176">
        <v>20</v>
      </c>
      <c r="O78" s="162">
        <v>8</v>
      </c>
      <c r="P78" s="158" t="s">
        <v>104</v>
      </c>
    </row>
    <row r="79" spans="1:16" s="17" customFormat="1" ht="12.75" customHeight="1">
      <c r="A79" s="152" t="s">
        <v>299</v>
      </c>
      <c r="B79" s="152" t="s">
        <v>107</v>
      </c>
      <c r="C79" s="152" t="s">
        <v>108</v>
      </c>
      <c r="D79" s="17" t="s">
        <v>300</v>
      </c>
      <c r="E79" s="17" t="s">
        <v>301</v>
      </c>
      <c r="F79" s="152" t="s">
        <v>193</v>
      </c>
      <c r="G79" s="167">
        <v>9</v>
      </c>
      <c r="H79" s="168">
        <v>0</v>
      </c>
      <c r="I79" s="153">
        <f t="shared" si="9"/>
        <v>0</v>
      </c>
      <c r="J79" s="154">
        <v>0</v>
      </c>
      <c r="K79" s="155">
        <f t="shared" si="10"/>
        <v>0</v>
      </c>
      <c r="L79" s="154">
        <v>0</v>
      </c>
      <c r="M79" s="155">
        <f t="shared" si="11"/>
        <v>0</v>
      </c>
      <c r="N79" s="175">
        <v>20</v>
      </c>
      <c r="O79" s="156">
        <v>4</v>
      </c>
      <c r="P79" s="17" t="s">
        <v>104</v>
      </c>
    </row>
    <row r="80" spans="1:16" s="17" customFormat="1" ht="12.75" customHeight="1">
      <c r="A80" s="157" t="s">
        <v>302</v>
      </c>
      <c r="B80" s="157" t="s">
        <v>175</v>
      </c>
      <c r="C80" s="157" t="s">
        <v>176</v>
      </c>
      <c r="D80" s="158" t="s">
        <v>303</v>
      </c>
      <c r="E80" s="158" t="s">
        <v>304</v>
      </c>
      <c r="F80" s="157" t="s">
        <v>193</v>
      </c>
      <c r="G80" s="169">
        <v>9</v>
      </c>
      <c r="H80" s="170">
        <v>0</v>
      </c>
      <c r="I80" s="159">
        <f t="shared" si="9"/>
        <v>0</v>
      </c>
      <c r="J80" s="160">
        <v>0</v>
      </c>
      <c r="K80" s="161">
        <f t="shared" si="10"/>
        <v>0</v>
      </c>
      <c r="L80" s="160">
        <v>0</v>
      </c>
      <c r="M80" s="161">
        <f t="shared" si="11"/>
        <v>0</v>
      </c>
      <c r="N80" s="176">
        <v>20</v>
      </c>
      <c r="O80" s="162">
        <v>8</v>
      </c>
      <c r="P80" s="158" t="s">
        <v>104</v>
      </c>
    </row>
    <row r="81" spans="1:16" s="17" customFormat="1" ht="12.75" customHeight="1">
      <c r="A81" s="157" t="s">
        <v>305</v>
      </c>
      <c r="B81" s="157" t="s">
        <v>175</v>
      </c>
      <c r="C81" s="157" t="s">
        <v>176</v>
      </c>
      <c r="D81" s="158" t="s">
        <v>306</v>
      </c>
      <c r="E81" s="158" t="s">
        <v>307</v>
      </c>
      <c r="F81" s="157" t="s">
        <v>193</v>
      </c>
      <c r="G81" s="169">
        <v>9</v>
      </c>
      <c r="H81" s="170">
        <v>0</v>
      </c>
      <c r="I81" s="159">
        <f t="shared" si="9"/>
        <v>0</v>
      </c>
      <c r="J81" s="160">
        <v>0</v>
      </c>
      <c r="K81" s="161">
        <f t="shared" si="10"/>
        <v>0</v>
      </c>
      <c r="L81" s="160">
        <v>0</v>
      </c>
      <c r="M81" s="161">
        <f t="shared" si="11"/>
        <v>0</v>
      </c>
      <c r="N81" s="176">
        <v>20</v>
      </c>
      <c r="O81" s="162">
        <v>8</v>
      </c>
      <c r="P81" s="158" t="s">
        <v>104</v>
      </c>
    </row>
    <row r="82" spans="1:16" s="17" customFormat="1" ht="12.75" customHeight="1">
      <c r="A82" s="157" t="s">
        <v>308</v>
      </c>
      <c r="B82" s="157" t="s">
        <v>175</v>
      </c>
      <c r="C82" s="157" t="s">
        <v>176</v>
      </c>
      <c r="D82" s="158" t="s">
        <v>309</v>
      </c>
      <c r="E82" s="158" t="s">
        <v>310</v>
      </c>
      <c r="F82" s="157" t="s">
        <v>193</v>
      </c>
      <c r="G82" s="169">
        <v>9</v>
      </c>
      <c r="H82" s="170">
        <v>0</v>
      </c>
      <c r="I82" s="159">
        <f t="shared" si="9"/>
        <v>0</v>
      </c>
      <c r="J82" s="160">
        <v>0</v>
      </c>
      <c r="K82" s="161">
        <f t="shared" si="10"/>
        <v>0</v>
      </c>
      <c r="L82" s="160">
        <v>0</v>
      </c>
      <c r="M82" s="161">
        <f t="shared" si="11"/>
        <v>0</v>
      </c>
      <c r="N82" s="176">
        <v>20</v>
      </c>
      <c r="O82" s="162">
        <v>8</v>
      </c>
      <c r="P82" s="158" t="s">
        <v>104</v>
      </c>
    </row>
    <row r="83" spans="1:16" s="17" customFormat="1" ht="12.75" customHeight="1">
      <c r="A83" s="157" t="s">
        <v>311</v>
      </c>
      <c r="B83" s="157" t="s">
        <v>175</v>
      </c>
      <c r="C83" s="157" t="s">
        <v>176</v>
      </c>
      <c r="D83" s="158" t="s">
        <v>312</v>
      </c>
      <c r="E83" s="158" t="s">
        <v>313</v>
      </c>
      <c r="F83" s="157" t="s">
        <v>193</v>
      </c>
      <c r="G83" s="169">
        <v>9</v>
      </c>
      <c r="H83" s="170">
        <v>0</v>
      </c>
      <c r="I83" s="159">
        <f t="shared" si="9"/>
        <v>0</v>
      </c>
      <c r="J83" s="160">
        <v>0</v>
      </c>
      <c r="K83" s="161">
        <f t="shared" si="10"/>
        <v>0</v>
      </c>
      <c r="L83" s="160">
        <v>0</v>
      </c>
      <c r="M83" s="161">
        <f t="shared" si="11"/>
        <v>0</v>
      </c>
      <c r="N83" s="176">
        <v>20</v>
      </c>
      <c r="O83" s="162">
        <v>8</v>
      </c>
      <c r="P83" s="158" t="s">
        <v>104</v>
      </c>
    </row>
    <row r="84" spans="1:16" s="17" customFormat="1" ht="12.75" customHeight="1">
      <c r="A84" s="157" t="s">
        <v>314</v>
      </c>
      <c r="B84" s="157" t="s">
        <v>175</v>
      </c>
      <c r="C84" s="157" t="s">
        <v>176</v>
      </c>
      <c r="D84" s="158" t="s">
        <v>315</v>
      </c>
      <c r="E84" s="158" t="s">
        <v>316</v>
      </c>
      <c r="F84" s="157" t="s">
        <v>193</v>
      </c>
      <c r="G84" s="169">
        <v>9</v>
      </c>
      <c r="H84" s="170">
        <v>0</v>
      </c>
      <c r="I84" s="159">
        <f t="shared" si="9"/>
        <v>0</v>
      </c>
      <c r="J84" s="160">
        <v>0</v>
      </c>
      <c r="K84" s="161">
        <f t="shared" si="10"/>
        <v>0</v>
      </c>
      <c r="L84" s="160">
        <v>0</v>
      </c>
      <c r="M84" s="161">
        <f t="shared" si="11"/>
        <v>0</v>
      </c>
      <c r="N84" s="176">
        <v>20</v>
      </c>
      <c r="O84" s="162">
        <v>8</v>
      </c>
      <c r="P84" s="158" t="s">
        <v>104</v>
      </c>
    </row>
    <row r="85" spans="1:16" s="17" customFormat="1" ht="12.75" customHeight="1">
      <c r="A85" s="152" t="s">
        <v>317</v>
      </c>
      <c r="B85" s="152" t="s">
        <v>107</v>
      </c>
      <c r="C85" s="152" t="s">
        <v>108</v>
      </c>
      <c r="D85" s="17" t="s">
        <v>318</v>
      </c>
      <c r="E85" s="17" t="s">
        <v>319</v>
      </c>
      <c r="F85" s="152" t="s">
        <v>193</v>
      </c>
      <c r="G85" s="167">
        <v>14</v>
      </c>
      <c r="H85" s="168">
        <v>0</v>
      </c>
      <c r="I85" s="153">
        <f t="shared" si="9"/>
        <v>0</v>
      </c>
      <c r="J85" s="154">
        <v>0</v>
      </c>
      <c r="K85" s="155">
        <f t="shared" si="10"/>
        <v>0</v>
      </c>
      <c r="L85" s="154">
        <v>0</v>
      </c>
      <c r="M85" s="155">
        <f t="shared" si="11"/>
        <v>0</v>
      </c>
      <c r="N85" s="175">
        <v>20</v>
      </c>
      <c r="O85" s="156">
        <v>4</v>
      </c>
      <c r="P85" s="17" t="s">
        <v>104</v>
      </c>
    </row>
    <row r="86" spans="1:16" s="17" customFormat="1" ht="12.75" customHeight="1">
      <c r="A86" s="157" t="s">
        <v>320</v>
      </c>
      <c r="B86" s="157" t="s">
        <v>175</v>
      </c>
      <c r="C86" s="157" t="s">
        <v>176</v>
      </c>
      <c r="D86" s="158" t="s">
        <v>321</v>
      </c>
      <c r="E86" s="158" t="s">
        <v>322</v>
      </c>
      <c r="F86" s="157" t="s">
        <v>193</v>
      </c>
      <c r="G86" s="169">
        <v>14</v>
      </c>
      <c r="H86" s="170">
        <v>0</v>
      </c>
      <c r="I86" s="159">
        <f t="shared" si="9"/>
        <v>0</v>
      </c>
      <c r="J86" s="160">
        <v>0</v>
      </c>
      <c r="K86" s="161">
        <f t="shared" si="10"/>
        <v>0</v>
      </c>
      <c r="L86" s="160">
        <v>0</v>
      </c>
      <c r="M86" s="161">
        <f t="shared" si="11"/>
        <v>0</v>
      </c>
      <c r="N86" s="176">
        <v>20</v>
      </c>
      <c r="O86" s="162">
        <v>8</v>
      </c>
      <c r="P86" s="158" t="s">
        <v>104</v>
      </c>
    </row>
    <row r="87" spans="1:16" s="17" customFormat="1" ht="12.75" customHeight="1">
      <c r="A87" s="157" t="s">
        <v>323</v>
      </c>
      <c r="B87" s="157" t="s">
        <v>175</v>
      </c>
      <c r="C87" s="157" t="s">
        <v>176</v>
      </c>
      <c r="D87" s="158" t="s">
        <v>324</v>
      </c>
      <c r="E87" s="158" t="s">
        <v>325</v>
      </c>
      <c r="F87" s="157" t="s">
        <v>193</v>
      </c>
      <c r="G87" s="169">
        <v>14</v>
      </c>
      <c r="H87" s="170">
        <v>0</v>
      </c>
      <c r="I87" s="159">
        <f t="shared" si="9"/>
        <v>0</v>
      </c>
      <c r="J87" s="160">
        <v>0</v>
      </c>
      <c r="K87" s="161">
        <f t="shared" si="10"/>
        <v>0</v>
      </c>
      <c r="L87" s="160">
        <v>0</v>
      </c>
      <c r="M87" s="161">
        <f t="shared" si="11"/>
        <v>0</v>
      </c>
      <c r="N87" s="176">
        <v>20</v>
      </c>
      <c r="O87" s="162">
        <v>8</v>
      </c>
      <c r="P87" s="158" t="s">
        <v>104</v>
      </c>
    </row>
    <row r="88" spans="1:16" s="17" customFormat="1" ht="12.75" customHeight="1">
      <c r="A88" s="152" t="s">
        <v>326</v>
      </c>
      <c r="B88" s="152" t="s">
        <v>107</v>
      </c>
      <c r="C88" s="152" t="s">
        <v>108</v>
      </c>
      <c r="D88" s="17" t="s">
        <v>327</v>
      </c>
      <c r="E88" s="17" t="s">
        <v>328</v>
      </c>
      <c r="F88" s="152" t="s">
        <v>193</v>
      </c>
      <c r="G88" s="167">
        <v>9</v>
      </c>
      <c r="H88" s="168">
        <v>0</v>
      </c>
      <c r="I88" s="153">
        <f t="shared" si="9"/>
        <v>0</v>
      </c>
      <c r="J88" s="154">
        <v>0</v>
      </c>
      <c r="K88" s="155">
        <f t="shared" si="10"/>
        <v>0</v>
      </c>
      <c r="L88" s="154">
        <v>0</v>
      </c>
      <c r="M88" s="155">
        <f t="shared" si="11"/>
        <v>0</v>
      </c>
      <c r="N88" s="175">
        <v>20</v>
      </c>
      <c r="O88" s="156">
        <v>4</v>
      </c>
      <c r="P88" s="17" t="s">
        <v>104</v>
      </c>
    </row>
    <row r="89" spans="1:16" s="17" customFormat="1" ht="12.75" customHeight="1">
      <c r="A89" s="157" t="s">
        <v>329</v>
      </c>
      <c r="B89" s="157" t="s">
        <v>175</v>
      </c>
      <c r="C89" s="157" t="s">
        <v>176</v>
      </c>
      <c r="D89" s="158" t="s">
        <v>330</v>
      </c>
      <c r="E89" s="158" t="s">
        <v>331</v>
      </c>
      <c r="F89" s="157" t="s">
        <v>193</v>
      </c>
      <c r="G89" s="169">
        <v>9</v>
      </c>
      <c r="H89" s="170">
        <v>0</v>
      </c>
      <c r="I89" s="159">
        <f t="shared" si="9"/>
        <v>0</v>
      </c>
      <c r="J89" s="160">
        <v>0</v>
      </c>
      <c r="K89" s="161">
        <f t="shared" si="10"/>
        <v>0</v>
      </c>
      <c r="L89" s="160">
        <v>0</v>
      </c>
      <c r="M89" s="161">
        <f t="shared" si="11"/>
        <v>0</v>
      </c>
      <c r="N89" s="176">
        <v>20</v>
      </c>
      <c r="O89" s="162">
        <v>8</v>
      </c>
      <c r="P89" s="158" t="s">
        <v>104</v>
      </c>
    </row>
    <row r="90" spans="1:16" s="17" customFormat="1" ht="12.75" customHeight="1">
      <c r="A90" s="152" t="s">
        <v>332</v>
      </c>
      <c r="B90" s="152" t="s">
        <v>107</v>
      </c>
      <c r="C90" s="152" t="s">
        <v>108</v>
      </c>
      <c r="D90" s="17" t="s">
        <v>333</v>
      </c>
      <c r="E90" s="17" t="s">
        <v>334</v>
      </c>
      <c r="F90" s="152" t="s">
        <v>134</v>
      </c>
      <c r="G90" s="167">
        <v>6.41</v>
      </c>
      <c r="H90" s="168">
        <v>0</v>
      </c>
      <c r="I90" s="153">
        <f t="shared" si="9"/>
        <v>0</v>
      </c>
      <c r="J90" s="154">
        <v>0</v>
      </c>
      <c r="K90" s="155">
        <f t="shared" si="10"/>
        <v>0</v>
      </c>
      <c r="L90" s="154">
        <v>0</v>
      </c>
      <c r="M90" s="155">
        <f t="shared" si="11"/>
        <v>0</v>
      </c>
      <c r="N90" s="175">
        <v>20</v>
      </c>
      <c r="O90" s="156">
        <v>4</v>
      </c>
      <c r="P90" s="17" t="s">
        <v>104</v>
      </c>
    </row>
    <row r="91" spans="1:16" s="17" customFormat="1" ht="12.75" customHeight="1">
      <c r="A91" s="152" t="s">
        <v>335</v>
      </c>
      <c r="B91" s="152" t="s">
        <v>107</v>
      </c>
      <c r="C91" s="152" t="s">
        <v>108</v>
      </c>
      <c r="D91" s="17" t="s">
        <v>336</v>
      </c>
      <c r="E91" s="17" t="s">
        <v>337</v>
      </c>
      <c r="F91" s="152" t="s">
        <v>111</v>
      </c>
      <c r="G91" s="167">
        <v>24.8</v>
      </c>
      <c r="H91" s="168">
        <v>0</v>
      </c>
      <c r="I91" s="153">
        <f t="shared" si="9"/>
        <v>0</v>
      </c>
      <c r="J91" s="154">
        <v>0</v>
      </c>
      <c r="K91" s="155">
        <f t="shared" si="10"/>
        <v>0</v>
      </c>
      <c r="L91" s="154">
        <v>0</v>
      </c>
      <c r="M91" s="155">
        <f t="shared" si="11"/>
        <v>0</v>
      </c>
      <c r="N91" s="175">
        <v>20</v>
      </c>
      <c r="O91" s="156">
        <v>4</v>
      </c>
      <c r="P91" s="17" t="s">
        <v>104</v>
      </c>
    </row>
    <row r="92" spans="1:16" s="17" customFormat="1" ht="12.75" customHeight="1">
      <c r="A92" s="152" t="s">
        <v>338</v>
      </c>
      <c r="B92" s="152" t="s">
        <v>107</v>
      </c>
      <c r="C92" s="152" t="s">
        <v>108</v>
      </c>
      <c r="D92" s="17" t="s">
        <v>339</v>
      </c>
      <c r="E92" s="17" t="s">
        <v>340</v>
      </c>
      <c r="F92" s="152" t="s">
        <v>341</v>
      </c>
      <c r="G92" s="167">
        <v>1</v>
      </c>
      <c r="H92" s="168">
        <v>0</v>
      </c>
      <c r="I92" s="153">
        <f t="shared" si="9"/>
        <v>0</v>
      </c>
      <c r="J92" s="154">
        <v>0</v>
      </c>
      <c r="K92" s="155">
        <f t="shared" si="10"/>
        <v>0</v>
      </c>
      <c r="L92" s="154">
        <v>0</v>
      </c>
      <c r="M92" s="155">
        <f t="shared" si="11"/>
        <v>0</v>
      </c>
      <c r="N92" s="175">
        <v>20</v>
      </c>
      <c r="O92" s="156">
        <v>4</v>
      </c>
      <c r="P92" s="17" t="s">
        <v>104</v>
      </c>
    </row>
    <row r="93" spans="1:16" s="17" customFormat="1" ht="12.75" customHeight="1">
      <c r="A93" s="152" t="s">
        <v>342</v>
      </c>
      <c r="B93" s="152" t="s">
        <v>107</v>
      </c>
      <c r="C93" s="152" t="s">
        <v>108</v>
      </c>
      <c r="D93" s="17" t="s">
        <v>343</v>
      </c>
      <c r="E93" s="17" t="s">
        <v>344</v>
      </c>
      <c r="F93" s="152" t="s">
        <v>134</v>
      </c>
      <c r="G93" s="167">
        <v>85.37</v>
      </c>
      <c r="H93" s="168">
        <v>0</v>
      </c>
      <c r="I93" s="153">
        <f t="shared" si="9"/>
        <v>0</v>
      </c>
      <c r="J93" s="154">
        <v>0</v>
      </c>
      <c r="K93" s="155">
        <f t="shared" si="10"/>
        <v>0</v>
      </c>
      <c r="L93" s="154">
        <v>0</v>
      </c>
      <c r="M93" s="155">
        <f t="shared" si="11"/>
        <v>0</v>
      </c>
      <c r="N93" s="175">
        <v>20</v>
      </c>
      <c r="O93" s="156">
        <v>4</v>
      </c>
      <c r="P93" s="17" t="s">
        <v>104</v>
      </c>
    </row>
    <row r="94" spans="1:16" s="17" customFormat="1" ht="12.75" customHeight="1">
      <c r="A94" s="152" t="s">
        <v>345</v>
      </c>
      <c r="B94" s="152" t="s">
        <v>107</v>
      </c>
      <c r="C94" s="152" t="s">
        <v>108</v>
      </c>
      <c r="D94" s="17" t="s">
        <v>346</v>
      </c>
      <c r="E94" s="17" t="s">
        <v>347</v>
      </c>
      <c r="F94" s="152" t="s">
        <v>341</v>
      </c>
      <c r="G94" s="167">
        <v>1</v>
      </c>
      <c r="H94" s="168">
        <v>0</v>
      </c>
      <c r="I94" s="153">
        <f t="shared" si="9"/>
        <v>0</v>
      </c>
      <c r="J94" s="154">
        <v>0</v>
      </c>
      <c r="K94" s="155">
        <f t="shared" si="10"/>
        <v>0</v>
      </c>
      <c r="L94" s="154">
        <v>0</v>
      </c>
      <c r="M94" s="155">
        <f t="shared" si="11"/>
        <v>0</v>
      </c>
      <c r="N94" s="175">
        <v>20</v>
      </c>
      <c r="O94" s="156">
        <v>4</v>
      </c>
      <c r="P94" s="17" t="s">
        <v>104</v>
      </c>
    </row>
    <row r="95" spans="1:16" s="17" customFormat="1" ht="12.75" customHeight="1">
      <c r="A95" s="152" t="s">
        <v>348</v>
      </c>
      <c r="B95" s="152" t="s">
        <v>107</v>
      </c>
      <c r="C95" s="152" t="s">
        <v>108</v>
      </c>
      <c r="D95" s="17" t="s">
        <v>349</v>
      </c>
      <c r="E95" s="17" t="s">
        <v>350</v>
      </c>
      <c r="F95" s="152" t="s">
        <v>341</v>
      </c>
      <c r="G95" s="167">
        <v>1</v>
      </c>
      <c r="H95" s="168">
        <v>0</v>
      </c>
      <c r="I95" s="153">
        <f t="shared" si="9"/>
        <v>0</v>
      </c>
      <c r="J95" s="154">
        <v>0</v>
      </c>
      <c r="K95" s="155">
        <f t="shared" si="10"/>
        <v>0</v>
      </c>
      <c r="L95" s="154">
        <v>0</v>
      </c>
      <c r="M95" s="155">
        <f t="shared" si="11"/>
        <v>0</v>
      </c>
      <c r="N95" s="175">
        <v>20</v>
      </c>
      <c r="O95" s="156">
        <v>4</v>
      </c>
      <c r="P95" s="17" t="s">
        <v>104</v>
      </c>
    </row>
    <row r="96" spans="2:16" s="132" customFormat="1" ht="12.75" customHeight="1">
      <c r="B96" s="133" t="s">
        <v>62</v>
      </c>
      <c r="D96" s="134" t="s">
        <v>135</v>
      </c>
      <c r="E96" s="134" t="s">
        <v>351</v>
      </c>
      <c r="G96" s="171"/>
      <c r="H96" s="171"/>
      <c r="I96" s="135">
        <f>SUM(I97:I102)</f>
        <v>0</v>
      </c>
      <c r="K96" s="136">
        <f>SUM(K97:K102)</f>
        <v>0</v>
      </c>
      <c r="M96" s="136">
        <f>SUM(M97:M102)</f>
        <v>0</v>
      </c>
      <c r="N96" s="171"/>
      <c r="P96" s="134" t="s">
        <v>106</v>
      </c>
    </row>
    <row r="97" spans="1:16" s="17" customFormat="1" ht="12.75" customHeight="1">
      <c r="A97" s="152" t="s">
        <v>352</v>
      </c>
      <c r="B97" s="152" t="s">
        <v>107</v>
      </c>
      <c r="C97" s="152" t="s">
        <v>108</v>
      </c>
      <c r="D97" s="17" t="s">
        <v>353</v>
      </c>
      <c r="E97" s="17" t="s">
        <v>354</v>
      </c>
      <c r="F97" s="152" t="s">
        <v>121</v>
      </c>
      <c r="G97" s="167">
        <v>1467</v>
      </c>
      <c r="H97" s="168">
        <v>0</v>
      </c>
      <c r="I97" s="153">
        <f aca="true" t="shared" si="12" ref="I97:I102">G97*H97</f>
        <v>0</v>
      </c>
      <c r="J97" s="154">
        <v>0</v>
      </c>
      <c r="K97" s="155">
        <f aca="true" t="shared" si="13" ref="K97:K102">G97*J97</f>
        <v>0</v>
      </c>
      <c r="L97" s="154">
        <v>0</v>
      </c>
      <c r="M97" s="155">
        <f aca="true" t="shared" si="14" ref="M97:M102">G97*L97</f>
        <v>0</v>
      </c>
      <c r="N97" s="175">
        <v>20</v>
      </c>
      <c r="O97" s="156">
        <v>4</v>
      </c>
      <c r="P97" s="17" t="s">
        <v>104</v>
      </c>
    </row>
    <row r="98" spans="1:16" s="17" customFormat="1" ht="12.75" customHeight="1">
      <c r="A98" s="152" t="s">
        <v>355</v>
      </c>
      <c r="B98" s="152" t="s">
        <v>107</v>
      </c>
      <c r="C98" s="152" t="s">
        <v>108</v>
      </c>
      <c r="D98" s="17" t="s">
        <v>356</v>
      </c>
      <c r="E98" s="17" t="s">
        <v>357</v>
      </c>
      <c r="F98" s="152" t="s">
        <v>179</v>
      </c>
      <c r="G98" s="167">
        <v>348.174</v>
      </c>
      <c r="H98" s="168">
        <v>0</v>
      </c>
      <c r="I98" s="153">
        <f t="shared" si="12"/>
        <v>0</v>
      </c>
      <c r="J98" s="154">
        <v>0</v>
      </c>
      <c r="K98" s="155">
        <f t="shared" si="13"/>
        <v>0</v>
      </c>
      <c r="L98" s="154">
        <v>0</v>
      </c>
      <c r="M98" s="155">
        <f t="shared" si="14"/>
        <v>0</v>
      </c>
      <c r="N98" s="175">
        <v>20</v>
      </c>
      <c r="O98" s="156">
        <v>4</v>
      </c>
      <c r="P98" s="17" t="s">
        <v>104</v>
      </c>
    </row>
    <row r="99" spans="1:16" s="17" customFormat="1" ht="12.75" customHeight="1">
      <c r="A99" s="152" t="s">
        <v>358</v>
      </c>
      <c r="B99" s="152" t="s">
        <v>107</v>
      </c>
      <c r="C99" s="152" t="s">
        <v>108</v>
      </c>
      <c r="D99" s="17" t="s">
        <v>359</v>
      </c>
      <c r="E99" s="17" t="s">
        <v>360</v>
      </c>
      <c r="F99" s="152" t="s">
        <v>179</v>
      </c>
      <c r="G99" s="167">
        <v>1092.348</v>
      </c>
      <c r="H99" s="168">
        <v>0</v>
      </c>
      <c r="I99" s="153">
        <f t="shared" si="12"/>
        <v>0</v>
      </c>
      <c r="J99" s="154">
        <v>0</v>
      </c>
      <c r="K99" s="155">
        <f t="shared" si="13"/>
        <v>0</v>
      </c>
      <c r="L99" s="154">
        <v>0</v>
      </c>
      <c r="M99" s="155">
        <f t="shared" si="14"/>
        <v>0</v>
      </c>
      <c r="N99" s="175">
        <v>20</v>
      </c>
      <c r="O99" s="156">
        <v>4</v>
      </c>
      <c r="P99" s="17" t="s">
        <v>104</v>
      </c>
    </row>
    <row r="100" spans="1:16" s="17" customFormat="1" ht="12.75" customHeight="1">
      <c r="A100" s="152" t="s">
        <v>361</v>
      </c>
      <c r="B100" s="152" t="s">
        <v>107</v>
      </c>
      <c r="C100" s="152" t="s">
        <v>108</v>
      </c>
      <c r="D100" s="17" t="s">
        <v>362</v>
      </c>
      <c r="E100" s="17" t="s">
        <v>363</v>
      </c>
      <c r="F100" s="152" t="s">
        <v>179</v>
      </c>
      <c r="G100" s="167">
        <v>2289.28</v>
      </c>
      <c r="H100" s="168">
        <v>0</v>
      </c>
      <c r="I100" s="153">
        <f t="shared" si="12"/>
        <v>0</v>
      </c>
      <c r="J100" s="154">
        <v>0</v>
      </c>
      <c r="K100" s="155">
        <f t="shared" si="13"/>
        <v>0</v>
      </c>
      <c r="L100" s="154">
        <v>0</v>
      </c>
      <c r="M100" s="155">
        <f t="shared" si="14"/>
        <v>0</v>
      </c>
      <c r="N100" s="175">
        <v>20</v>
      </c>
      <c r="O100" s="156">
        <v>4</v>
      </c>
      <c r="P100" s="17" t="s">
        <v>104</v>
      </c>
    </row>
    <row r="101" spans="1:16" s="17" customFormat="1" ht="12.75" customHeight="1">
      <c r="A101" s="152" t="s">
        <v>364</v>
      </c>
      <c r="B101" s="152" t="s">
        <v>107</v>
      </c>
      <c r="C101" s="152" t="s">
        <v>108</v>
      </c>
      <c r="D101" s="17" t="s">
        <v>365</v>
      </c>
      <c r="E101" s="17" t="s">
        <v>366</v>
      </c>
      <c r="F101" s="152" t="s">
        <v>179</v>
      </c>
      <c r="G101" s="167">
        <v>316.8</v>
      </c>
      <c r="H101" s="168">
        <v>0</v>
      </c>
      <c r="I101" s="153">
        <f t="shared" si="12"/>
        <v>0</v>
      </c>
      <c r="J101" s="154">
        <v>0</v>
      </c>
      <c r="K101" s="155">
        <f t="shared" si="13"/>
        <v>0</v>
      </c>
      <c r="L101" s="154">
        <v>0</v>
      </c>
      <c r="M101" s="155">
        <f t="shared" si="14"/>
        <v>0</v>
      </c>
      <c r="N101" s="175">
        <v>20</v>
      </c>
      <c r="O101" s="156">
        <v>4</v>
      </c>
      <c r="P101" s="17" t="s">
        <v>104</v>
      </c>
    </row>
    <row r="102" spans="1:16" s="17" customFormat="1" ht="12.75" customHeight="1">
      <c r="A102" s="152" t="s">
        <v>367</v>
      </c>
      <c r="B102" s="152" t="s">
        <v>107</v>
      </c>
      <c r="C102" s="152" t="s">
        <v>108</v>
      </c>
      <c r="D102" s="17" t="s">
        <v>368</v>
      </c>
      <c r="E102" s="17" t="s">
        <v>369</v>
      </c>
      <c r="F102" s="152" t="s">
        <v>179</v>
      </c>
      <c r="G102" s="167">
        <v>229.374</v>
      </c>
      <c r="H102" s="168">
        <v>0</v>
      </c>
      <c r="I102" s="153">
        <f t="shared" si="12"/>
        <v>0</v>
      </c>
      <c r="J102" s="154">
        <v>0</v>
      </c>
      <c r="K102" s="155">
        <f t="shared" si="13"/>
        <v>0</v>
      </c>
      <c r="L102" s="154">
        <v>0</v>
      </c>
      <c r="M102" s="155">
        <f t="shared" si="14"/>
        <v>0</v>
      </c>
      <c r="N102" s="175">
        <v>20</v>
      </c>
      <c r="O102" s="156">
        <v>4</v>
      </c>
      <c r="P102" s="17" t="s">
        <v>104</v>
      </c>
    </row>
    <row r="103" spans="2:16" s="132" customFormat="1" ht="12.75" customHeight="1">
      <c r="B103" s="133" t="s">
        <v>62</v>
      </c>
      <c r="D103" s="134" t="s">
        <v>370</v>
      </c>
      <c r="E103" s="134" t="s">
        <v>371</v>
      </c>
      <c r="G103" s="171"/>
      <c r="H103" s="171"/>
      <c r="I103" s="135">
        <f>I104</f>
        <v>0</v>
      </c>
      <c r="K103" s="136">
        <f>K104</f>
        <v>0</v>
      </c>
      <c r="M103" s="136">
        <f>M104</f>
        <v>0</v>
      </c>
      <c r="N103" s="171"/>
      <c r="P103" s="134" t="s">
        <v>106</v>
      </c>
    </row>
    <row r="104" spans="1:16" s="17" customFormat="1" ht="12.75" customHeight="1">
      <c r="A104" s="152" t="s">
        <v>372</v>
      </c>
      <c r="B104" s="152" t="s">
        <v>107</v>
      </c>
      <c r="C104" s="152" t="s">
        <v>108</v>
      </c>
      <c r="D104" s="17" t="s">
        <v>373</v>
      </c>
      <c r="E104" s="17" t="s">
        <v>374</v>
      </c>
      <c r="F104" s="152" t="s">
        <v>179</v>
      </c>
      <c r="G104" s="167">
        <v>899.926</v>
      </c>
      <c r="H104" s="168">
        <v>0</v>
      </c>
      <c r="I104" s="153">
        <f>G104*H104</f>
        <v>0</v>
      </c>
      <c r="J104" s="154">
        <v>0</v>
      </c>
      <c r="K104" s="155">
        <f>G104*J104</f>
        <v>0</v>
      </c>
      <c r="L104" s="154">
        <v>0</v>
      </c>
      <c r="M104" s="155">
        <f>G104*L104</f>
        <v>0</v>
      </c>
      <c r="N104" s="175">
        <v>20</v>
      </c>
      <c r="O104" s="156">
        <v>4</v>
      </c>
      <c r="P104" s="17" t="s">
        <v>104</v>
      </c>
    </row>
    <row r="105" spans="2:16" s="132" customFormat="1" ht="12.75" customHeight="1">
      <c r="B105" s="133" t="s">
        <v>62</v>
      </c>
      <c r="D105" s="134" t="s">
        <v>375</v>
      </c>
      <c r="E105" s="134" t="s">
        <v>54</v>
      </c>
      <c r="G105" s="171"/>
      <c r="H105" s="171"/>
      <c r="I105" s="135">
        <f>SUM(I106:I114)</f>
        <v>0</v>
      </c>
      <c r="K105" s="136">
        <f>SUM(K106:K114)</f>
        <v>0</v>
      </c>
      <c r="M105" s="136">
        <f>SUM(M106:M114)</f>
        <v>0</v>
      </c>
      <c r="N105" s="171"/>
      <c r="P105" s="134" t="s">
        <v>106</v>
      </c>
    </row>
    <row r="106" spans="1:16" s="17" customFormat="1" ht="12.75" customHeight="1">
      <c r="A106" s="152" t="s">
        <v>376</v>
      </c>
      <c r="B106" s="152" t="s">
        <v>107</v>
      </c>
      <c r="C106" s="152" t="s">
        <v>108</v>
      </c>
      <c r="D106" s="17" t="s">
        <v>377</v>
      </c>
      <c r="E106" s="17" t="s">
        <v>378</v>
      </c>
      <c r="F106" s="152" t="s">
        <v>341</v>
      </c>
      <c r="G106" s="167">
        <v>1</v>
      </c>
      <c r="H106" s="168">
        <v>0</v>
      </c>
      <c r="I106" s="153">
        <f aca="true" t="shared" si="15" ref="I106:I114">G106*H106</f>
        <v>0</v>
      </c>
      <c r="J106" s="154">
        <v>0</v>
      </c>
      <c r="K106" s="155">
        <f aca="true" t="shared" si="16" ref="K106:K114">G106*J106</f>
        <v>0</v>
      </c>
      <c r="L106" s="154">
        <v>0</v>
      </c>
      <c r="M106" s="155">
        <f aca="true" t="shared" si="17" ref="M106:M114">G106*L106</f>
        <v>0</v>
      </c>
      <c r="N106" s="175">
        <v>20</v>
      </c>
      <c r="O106" s="156">
        <v>4</v>
      </c>
      <c r="P106" s="17" t="s">
        <v>104</v>
      </c>
    </row>
    <row r="107" spans="1:16" s="17" customFormat="1" ht="12.75" customHeight="1">
      <c r="A107" s="152" t="s">
        <v>379</v>
      </c>
      <c r="B107" s="152" t="s">
        <v>107</v>
      </c>
      <c r="C107" s="152" t="s">
        <v>108</v>
      </c>
      <c r="D107" s="17" t="s">
        <v>380</v>
      </c>
      <c r="E107" s="17" t="s">
        <v>381</v>
      </c>
      <c r="F107" s="152" t="s">
        <v>121</v>
      </c>
      <c r="G107" s="167">
        <v>486</v>
      </c>
      <c r="H107" s="168">
        <v>0</v>
      </c>
      <c r="I107" s="153">
        <f t="shared" si="15"/>
        <v>0</v>
      </c>
      <c r="J107" s="154">
        <v>0</v>
      </c>
      <c r="K107" s="155">
        <f t="shared" si="16"/>
        <v>0</v>
      </c>
      <c r="L107" s="154">
        <v>0</v>
      </c>
      <c r="M107" s="155">
        <f t="shared" si="17"/>
        <v>0</v>
      </c>
      <c r="N107" s="175">
        <v>20</v>
      </c>
      <c r="O107" s="156">
        <v>4</v>
      </c>
      <c r="P107" s="17" t="s">
        <v>104</v>
      </c>
    </row>
    <row r="108" spans="1:16" s="17" customFormat="1" ht="12.75" customHeight="1">
      <c r="A108" s="152" t="s">
        <v>382</v>
      </c>
      <c r="B108" s="152" t="s">
        <v>107</v>
      </c>
      <c r="C108" s="152" t="s">
        <v>108</v>
      </c>
      <c r="D108" s="17" t="s">
        <v>383</v>
      </c>
      <c r="E108" s="17" t="s">
        <v>384</v>
      </c>
      <c r="F108" s="152" t="s">
        <v>121</v>
      </c>
      <c r="G108" s="167">
        <v>486</v>
      </c>
      <c r="H108" s="168">
        <v>0</v>
      </c>
      <c r="I108" s="153">
        <f t="shared" si="15"/>
        <v>0</v>
      </c>
      <c r="J108" s="154">
        <v>0</v>
      </c>
      <c r="K108" s="155">
        <f t="shared" si="16"/>
        <v>0</v>
      </c>
      <c r="L108" s="154">
        <v>0</v>
      </c>
      <c r="M108" s="155">
        <f t="shared" si="17"/>
        <v>0</v>
      </c>
      <c r="N108" s="175">
        <v>20</v>
      </c>
      <c r="O108" s="156">
        <v>4</v>
      </c>
      <c r="P108" s="17" t="s">
        <v>104</v>
      </c>
    </row>
    <row r="109" spans="1:16" s="17" customFormat="1" ht="12.75" customHeight="1">
      <c r="A109" s="152" t="s">
        <v>385</v>
      </c>
      <c r="B109" s="152" t="s">
        <v>107</v>
      </c>
      <c r="C109" s="152" t="s">
        <v>108</v>
      </c>
      <c r="D109" s="17" t="s">
        <v>386</v>
      </c>
      <c r="E109" s="17" t="s">
        <v>387</v>
      </c>
      <c r="F109" s="152" t="s">
        <v>121</v>
      </c>
      <c r="G109" s="167">
        <v>501</v>
      </c>
      <c r="H109" s="168">
        <v>0</v>
      </c>
      <c r="I109" s="153">
        <f t="shared" si="15"/>
        <v>0</v>
      </c>
      <c r="J109" s="154">
        <v>0</v>
      </c>
      <c r="K109" s="155">
        <f t="shared" si="16"/>
        <v>0</v>
      </c>
      <c r="L109" s="154">
        <v>0</v>
      </c>
      <c r="M109" s="155">
        <f t="shared" si="17"/>
        <v>0</v>
      </c>
      <c r="N109" s="175">
        <v>20</v>
      </c>
      <c r="O109" s="156">
        <v>4</v>
      </c>
      <c r="P109" s="17" t="s">
        <v>104</v>
      </c>
    </row>
    <row r="110" spans="1:16" s="17" customFormat="1" ht="12.75" customHeight="1">
      <c r="A110" s="152" t="s">
        <v>388</v>
      </c>
      <c r="B110" s="152" t="s">
        <v>107</v>
      </c>
      <c r="C110" s="152" t="s">
        <v>108</v>
      </c>
      <c r="D110" s="17" t="s">
        <v>389</v>
      </c>
      <c r="E110" s="17" t="s">
        <v>390</v>
      </c>
      <c r="F110" s="152" t="s">
        <v>121</v>
      </c>
      <c r="G110" s="167">
        <v>501</v>
      </c>
      <c r="H110" s="168">
        <v>0</v>
      </c>
      <c r="I110" s="153">
        <f t="shared" si="15"/>
        <v>0</v>
      </c>
      <c r="J110" s="154">
        <v>0</v>
      </c>
      <c r="K110" s="155">
        <f t="shared" si="16"/>
        <v>0</v>
      </c>
      <c r="L110" s="154">
        <v>0</v>
      </c>
      <c r="M110" s="155">
        <f t="shared" si="17"/>
        <v>0</v>
      </c>
      <c r="N110" s="175">
        <v>20</v>
      </c>
      <c r="O110" s="156">
        <v>4</v>
      </c>
      <c r="P110" s="17" t="s">
        <v>104</v>
      </c>
    </row>
    <row r="111" spans="1:16" s="17" customFormat="1" ht="12.75" customHeight="1">
      <c r="A111" s="152" t="s">
        <v>391</v>
      </c>
      <c r="B111" s="152" t="s">
        <v>107</v>
      </c>
      <c r="C111" s="152" t="s">
        <v>108</v>
      </c>
      <c r="D111" s="17" t="s">
        <v>392</v>
      </c>
      <c r="E111" s="17" t="s">
        <v>393</v>
      </c>
      <c r="F111" s="152" t="s">
        <v>121</v>
      </c>
      <c r="G111" s="167">
        <v>501</v>
      </c>
      <c r="H111" s="168">
        <v>0</v>
      </c>
      <c r="I111" s="153">
        <f t="shared" si="15"/>
        <v>0</v>
      </c>
      <c r="J111" s="154">
        <v>0</v>
      </c>
      <c r="K111" s="155">
        <f t="shared" si="16"/>
        <v>0</v>
      </c>
      <c r="L111" s="154">
        <v>0</v>
      </c>
      <c r="M111" s="155">
        <f t="shared" si="17"/>
        <v>0</v>
      </c>
      <c r="N111" s="175">
        <v>20</v>
      </c>
      <c r="O111" s="156">
        <v>4</v>
      </c>
      <c r="P111" s="17" t="s">
        <v>104</v>
      </c>
    </row>
    <row r="112" spans="1:16" s="17" customFormat="1" ht="12.75" customHeight="1">
      <c r="A112" s="152" t="s">
        <v>394</v>
      </c>
      <c r="B112" s="152" t="s">
        <v>107</v>
      </c>
      <c r="C112" s="152" t="s">
        <v>108</v>
      </c>
      <c r="D112" s="17" t="s">
        <v>395</v>
      </c>
      <c r="E112" s="17" t="s">
        <v>396</v>
      </c>
      <c r="F112" s="152" t="s">
        <v>341</v>
      </c>
      <c r="G112" s="167">
        <v>1</v>
      </c>
      <c r="H112" s="168">
        <v>0</v>
      </c>
      <c r="I112" s="153">
        <f t="shared" si="15"/>
        <v>0</v>
      </c>
      <c r="J112" s="154">
        <v>0</v>
      </c>
      <c r="K112" s="155">
        <f t="shared" si="16"/>
        <v>0</v>
      </c>
      <c r="L112" s="154">
        <v>0</v>
      </c>
      <c r="M112" s="155">
        <f t="shared" si="17"/>
        <v>0</v>
      </c>
      <c r="N112" s="175">
        <v>20</v>
      </c>
      <c r="O112" s="156">
        <v>4</v>
      </c>
      <c r="P112" s="17" t="s">
        <v>104</v>
      </c>
    </row>
    <row r="113" spans="1:16" s="17" customFormat="1" ht="12.75" customHeight="1">
      <c r="A113" s="152" t="s">
        <v>397</v>
      </c>
      <c r="B113" s="152" t="s">
        <v>107</v>
      </c>
      <c r="C113" s="152" t="s">
        <v>108</v>
      </c>
      <c r="D113" s="17" t="s">
        <v>398</v>
      </c>
      <c r="E113" s="17" t="s">
        <v>399</v>
      </c>
      <c r="F113" s="152" t="s">
        <v>341</v>
      </c>
      <c r="G113" s="167">
        <v>1</v>
      </c>
      <c r="H113" s="168">
        <v>0</v>
      </c>
      <c r="I113" s="153">
        <f t="shared" si="15"/>
        <v>0</v>
      </c>
      <c r="J113" s="154">
        <v>0</v>
      </c>
      <c r="K113" s="155">
        <f t="shared" si="16"/>
        <v>0</v>
      </c>
      <c r="L113" s="154">
        <v>0</v>
      </c>
      <c r="M113" s="155">
        <f t="shared" si="17"/>
        <v>0</v>
      </c>
      <c r="N113" s="175">
        <v>20</v>
      </c>
      <c r="O113" s="156">
        <v>4</v>
      </c>
      <c r="P113" s="17" t="s">
        <v>104</v>
      </c>
    </row>
    <row r="114" spans="1:16" s="17" customFormat="1" ht="12.75" customHeight="1">
      <c r="A114" s="152" t="s">
        <v>400</v>
      </c>
      <c r="B114" s="152" t="s">
        <v>107</v>
      </c>
      <c r="C114" s="152" t="s">
        <v>108</v>
      </c>
      <c r="D114" s="17" t="s">
        <v>401</v>
      </c>
      <c r="E114" s="17" t="s">
        <v>402</v>
      </c>
      <c r="F114" s="152" t="s">
        <v>341</v>
      </c>
      <c r="G114" s="167">
        <v>1</v>
      </c>
      <c r="H114" s="168">
        <v>0</v>
      </c>
      <c r="I114" s="153">
        <f t="shared" si="15"/>
        <v>0</v>
      </c>
      <c r="J114" s="154">
        <v>0</v>
      </c>
      <c r="K114" s="155">
        <f t="shared" si="16"/>
        <v>0</v>
      </c>
      <c r="L114" s="154">
        <v>0</v>
      </c>
      <c r="M114" s="155">
        <f t="shared" si="17"/>
        <v>0</v>
      </c>
      <c r="N114" s="175">
        <v>20</v>
      </c>
      <c r="O114" s="156">
        <v>4</v>
      </c>
      <c r="P114" s="17" t="s">
        <v>104</v>
      </c>
    </row>
    <row r="115" spans="5:14" s="137" customFormat="1" ht="12.75" customHeight="1">
      <c r="E115" s="138" t="s">
        <v>88</v>
      </c>
      <c r="G115" s="172"/>
      <c r="H115" s="172"/>
      <c r="I115" s="139">
        <f>I14+I39+I47+I55+I96+I103+I105</f>
        <v>0</v>
      </c>
      <c r="K115" s="140">
        <f>K14+K39+K47+K55+K96+K103+K105</f>
        <v>0</v>
      </c>
      <c r="M115" s="140">
        <f>M14+M39+M47+M55+M96+M103+M105</f>
        <v>0</v>
      </c>
      <c r="N115" s="172"/>
    </row>
  </sheetData>
  <sheetProtection password="CC35" sheet="1" objects="1" scenarios="1"/>
  <printOptions horizontalCentered="1"/>
  <pageMargins left="0.787401556968689" right="0.787401556968689" top="0.5905511975288391" bottom="0.5905511975288391" header="0" footer="0"/>
  <pageSetup fitToHeight="999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Jeništová Hana</cp:lastModifiedBy>
  <dcterms:modified xsi:type="dcterms:W3CDTF">2011-12-30T14:16:21Z</dcterms:modified>
  <cp:category/>
  <cp:version/>
  <cp:contentType/>
  <cp:contentStatus/>
</cp:coreProperties>
</file>