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vetleni\Desktop\KROS EXPORTY\Novy Bor\Na Slovance, Komenskeho, Jungmannova\"/>
    </mc:Choice>
  </mc:AlternateContent>
  <bookViews>
    <workbookView xWindow="0" yWindow="0" windowWidth="0" windowHeight="0"/>
  </bookViews>
  <sheets>
    <sheet name="Rekapitulace stavby" sheetId="1" r:id="rId1"/>
    <sheet name="NB_NSKJ_SO403 - VO - Na S..." sheetId="2" r:id="rId2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'NB_NSKJ_SO403 - VO - Na S...'!$C$93:$K$374</definedName>
    <definedName name="_xlnm.Print_Area" localSheetId="1">'NB_NSKJ_SO403 - VO - Na S...'!$C$4:$J$39,'NB_NSKJ_SO403 - VO - Na S...'!$C$81:$K$374</definedName>
    <definedName name="_xlnm.Print_Titles" localSheetId="1">'NB_NSKJ_SO403 - VO - Na S...'!$93:$93</definedName>
  </definedNames>
  <calcPr/>
</workbook>
</file>

<file path=xl/calcChain.xml><?xml version="1.0" encoding="utf-8"?>
<calcChain xmlns="http://schemas.openxmlformats.org/spreadsheetml/2006/main">
  <c i="2" l="1" r="J37"/>
  <c r="J36"/>
  <c i="1" r="AY55"/>
  <c i="2" r="J35"/>
  <c i="1" r="AX55"/>
  <c i="2" r="BI373"/>
  <c r="BH373"/>
  <c r="BG373"/>
  <c r="BF373"/>
  <c r="T373"/>
  <c r="T372"/>
  <c r="R373"/>
  <c r="R372"/>
  <c r="P373"/>
  <c r="P372"/>
  <c r="BI370"/>
  <c r="BH370"/>
  <c r="BG370"/>
  <c r="BF370"/>
  <c r="T370"/>
  <c r="T369"/>
  <c r="R370"/>
  <c r="R369"/>
  <c r="P370"/>
  <c r="P369"/>
  <c r="BI367"/>
  <c r="BH367"/>
  <c r="BG367"/>
  <c r="BF367"/>
  <c r="T367"/>
  <c r="R367"/>
  <c r="P367"/>
  <c r="BI365"/>
  <c r="BH365"/>
  <c r="BG365"/>
  <c r="BF365"/>
  <c r="T365"/>
  <c r="R365"/>
  <c r="P365"/>
  <c r="BI362"/>
  <c r="BH362"/>
  <c r="BG362"/>
  <c r="BF362"/>
  <c r="T362"/>
  <c r="T361"/>
  <c r="R362"/>
  <c r="R361"/>
  <c r="P362"/>
  <c r="P361"/>
  <c r="BI359"/>
  <c r="BH359"/>
  <c r="BG359"/>
  <c r="BF359"/>
  <c r="T359"/>
  <c r="R359"/>
  <c r="P359"/>
  <c r="BI357"/>
  <c r="BH357"/>
  <c r="BG357"/>
  <c r="BF357"/>
  <c r="T357"/>
  <c r="R357"/>
  <c r="P357"/>
  <c r="BI355"/>
  <c r="BH355"/>
  <c r="BG355"/>
  <c r="BF355"/>
  <c r="T355"/>
  <c r="R355"/>
  <c r="P355"/>
  <c r="BI353"/>
  <c r="BH353"/>
  <c r="BG353"/>
  <c r="BF353"/>
  <c r="T353"/>
  <c r="R353"/>
  <c r="P353"/>
  <c r="BI349"/>
  <c r="BH349"/>
  <c r="BG349"/>
  <c r="BF349"/>
  <c r="T349"/>
  <c r="R349"/>
  <c r="P349"/>
  <c r="BI347"/>
  <c r="BH347"/>
  <c r="BG347"/>
  <c r="BF347"/>
  <c r="T347"/>
  <c r="R347"/>
  <c r="P347"/>
  <c r="BI344"/>
  <c r="BH344"/>
  <c r="BG344"/>
  <c r="BF344"/>
  <c r="T344"/>
  <c r="R344"/>
  <c r="P344"/>
  <c r="BI342"/>
  <c r="BH342"/>
  <c r="BG342"/>
  <c r="BF342"/>
  <c r="T342"/>
  <c r="R342"/>
  <c r="P342"/>
  <c r="BI340"/>
  <c r="BH340"/>
  <c r="BG340"/>
  <c r="BF340"/>
  <c r="T340"/>
  <c r="R340"/>
  <c r="P340"/>
  <c r="BI338"/>
  <c r="BH338"/>
  <c r="BG338"/>
  <c r="BF338"/>
  <c r="T338"/>
  <c r="R338"/>
  <c r="P338"/>
  <c r="BI334"/>
  <c r="BH334"/>
  <c r="BG334"/>
  <c r="BF334"/>
  <c r="T334"/>
  <c r="R334"/>
  <c r="P334"/>
  <c r="BI332"/>
  <c r="BH332"/>
  <c r="BG332"/>
  <c r="BF332"/>
  <c r="T332"/>
  <c r="R332"/>
  <c r="P332"/>
  <c r="BI329"/>
  <c r="BH329"/>
  <c r="BG329"/>
  <c r="BF329"/>
  <c r="T329"/>
  <c r="R329"/>
  <c r="P329"/>
  <c r="BI326"/>
  <c r="BH326"/>
  <c r="BG326"/>
  <c r="BF326"/>
  <c r="T326"/>
  <c r="R326"/>
  <c r="P326"/>
  <c r="BI324"/>
  <c r="BH324"/>
  <c r="BG324"/>
  <c r="BF324"/>
  <c r="T324"/>
  <c r="R324"/>
  <c r="P324"/>
  <c r="BI321"/>
  <c r="BH321"/>
  <c r="BG321"/>
  <c r="BF321"/>
  <c r="T321"/>
  <c r="R321"/>
  <c r="P321"/>
  <c r="BI318"/>
  <c r="BH318"/>
  <c r="BG318"/>
  <c r="BF318"/>
  <c r="T318"/>
  <c r="R318"/>
  <c r="P318"/>
  <c r="BI314"/>
  <c r="BH314"/>
  <c r="BG314"/>
  <c r="BF314"/>
  <c r="T314"/>
  <c r="R314"/>
  <c r="P314"/>
  <c r="BI311"/>
  <c r="BH311"/>
  <c r="BG311"/>
  <c r="BF311"/>
  <c r="T311"/>
  <c r="R311"/>
  <c r="P311"/>
  <c r="BI309"/>
  <c r="BH309"/>
  <c r="BG309"/>
  <c r="BF309"/>
  <c r="T309"/>
  <c r="R309"/>
  <c r="P309"/>
  <c r="BI306"/>
  <c r="BH306"/>
  <c r="BG306"/>
  <c r="BF306"/>
  <c r="T306"/>
  <c r="R306"/>
  <c r="P306"/>
  <c r="BI303"/>
  <c r="BH303"/>
  <c r="BG303"/>
  <c r="BF303"/>
  <c r="T303"/>
  <c r="R303"/>
  <c r="P303"/>
  <c r="BI300"/>
  <c r="BH300"/>
  <c r="BG300"/>
  <c r="BF300"/>
  <c r="T300"/>
  <c r="R300"/>
  <c r="P300"/>
  <c r="BI297"/>
  <c r="BH297"/>
  <c r="BG297"/>
  <c r="BF297"/>
  <c r="T297"/>
  <c r="R297"/>
  <c r="P297"/>
  <c r="BI294"/>
  <c r="BH294"/>
  <c r="BG294"/>
  <c r="BF294"/>
  <c r="T294"/>
  <c r="R294"/>
  <c r="P294"/>
  <c r="BI291"/>
  <c r="BH291"/>
  <c r="BG291"/>
  <c r="BF291"/>
  <c r="T291"/>
  <c r="R291"/>
  <c r="P291"/>
  <c r="BI288"/>
  <c r="BH288"/>
  <c r="BG288"/>
  <c r="BF288"/>
  <c r="T288"/>
  <c r="R288"/>
  <c r="P288"/>
  <c r="BI285"/>
  <c r="BH285"/>
  <c r="BG285"/>
  <c r="BF285"/>
  <c r="T285"/>
  <c r="R285"/>
  <c r="P285"/>
  <c r="BI282"/>
  <c r="BH282"/>
  <c r="BG282"/>
  <c r="BF282"/>
  <c r="T282"/>
  <c r="R282"/>
  <c r="P282"/>
  <c r="BI279"/>
  <c r="BH279"/>
  <c r="BG279"/>
  <c r="BF279"/>
  <c r="T279"/>
  <c r="R279"/>
  <c r="P279"/>
  <c r="BI276"/>
  <c r="BH276"/>
  <c r="BG276"/>
  <c r="BF276"/>
  <c r="T276"/>
  <c r="R276"/>
  <c r="P276"/>
  <c r="BI273"/>
  <c r="BH273"/>
  <c r="BG273"/>
  <c r="BF273"/>
  <c r="T273"/>
  <c r="R273"/>
  <c r="P273"/>
  <c r="BI271"/>
  <c r="BH271"/>
  <c r="BG271"/>
  <c r="BF271"/>
  <c r="T271"/>
  <c r="R271"/>
  <c r="P271"/>
  <c r="BI269"/>
  <c r="BH269"/>
  <c r="BG269"/>
  <c r="BF269"/>
  <c r="T269"/>
  <c r="R269"/>
  <c r="P269"/>
  <c r="BI266"/>
  <c r="BH266"/>
  <c r="BG266"/>
  <c r="BF266"/>
  <c r="T266"/>
  <c r="R266"/>
  <c r="P266"/>
  <c r="BI263"/>
  <c r="BH263"/>
  <c r="BG263"/>
  <c r="BF263"/>
  <c r="T263"/>
  <c r="R263"/>
  <c r="P263"/>
  <c r="BI261"/>
  <c r="BH261"/>
  <c r="BG261"/>
  <c r="BF261"/>
  <c r="T261"/>
  <c r="R261"/>
  <c r="P261"/>
  <c r="BI258"/>
  <c r="BH258"/>
  <c r="BG258"/>
  <c r="BF258"/>
  <c r="T258"/>
  <c r="R258"/>
  <c r="P258"/>
  <c r="BI254"/>
  <c r="BH254"/>
  <c r="BG254"/>
  <c r="BF254"/>
  <c r="T254"/>
  <c r="R254"/>
  <c r="P254"/>
  <c r="BI253"/>
  <c r="BH253"/>
  <c r="BG253"/>
  <c r="BF253"/>
  <c r="T253"/>
  <c r="R253"/>
  <c r="P253"/>
  <c r="BI250"/>
  <c r="BH250"/>
  <c r="BG250"/>
  <c r="BF250"/>
  <c r="T250"/>
  <c r="R250"/>
  <c r="P250"/>
  <c r="BI247"/>
  <c r="BH247"/>
  <c r="BG247"/>
  <c r="BF247"/>
  <c r="T247"/>
  <c r="R247"/>
  <c r="P247"/>
  <c r="BI245"/>
  <c r="BH245"/>
  <c r="BG245"/>
  <c r="BF245"/>
  <c r="T245"/>
  <c r="R245"/>
  <c r="P245"/>
  <c r="BI240"/>
  <c r="BH240"/>
  <c r="BG240"/>
  <c r="BF240"/>
  <c r="T240"/>
  <c r="R240"/>
  <c r="P240"/>
  <c r="BI237"/>
  <c r="BH237"/>
  <c r="BG237"/>
  <c r="BF237"/>
  <c r="T237"/>
  <c r="R237"/>
  <c r="P237"/>
  <c r="BI234"/>
  <c r="BH234"/>
  <c r="BG234"/>
  <c r="BF234"/>
  <c r="T234"/>
  <c r="R234"/>
  <c r="P234"/>
  <c r="BI231"/>
  <c r="BH231"/>
  <c r="BG231"/>
  <c r="BF231"/>
  <c r="T231"/>
  <c r="R231"/>
  <c r="P231"/>
  <c r="BI228"/>
  <c r="BH228"/>
  <c r="BG228"/>
  <c r="BF228"/>
  <c r="T228"/>
  <c r="R228"/>
  <c r="P228"/>
  <c r="BI225"/>
  <c r="BH225"/>
  <c r="BG225"/>
  <c r="BF225"/>
  <c r="T225"/>
  <c r="R225"/>
  <c r="P225"/>
  <c r="BI223"/>
  <c r="BH223"/>
  <c r="BG223"/>
  <c r="BF223"/>
  <c r="T223"/>
  <c r="R223"/>
  <c r="P223"/>
  <c r="BI220"/>
  <c r="BH220"/>
  <c r="BG220"/>
  <c r="BF220"/>
  <c r="T220"/>
  <c r="R220"/>
  <c r="P220"/>
  <c r="BI217"/>
  <c r="BH217"/>
  <c r="BG217"/>
  <c r="BF217"/>
  <c r="T217"/>
  <c r="R217"/>
  <c r="P217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8"/>
  <c r="BH208"/>
  <c r="BG208"/>
  <c r="BF208"/>
  <c r="T208"/>
  <c r="R208"/>
  <c r="P208"/>
  <c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3"/>
  <c r="BH193"/>
  <c r="BG193"/>
  <c r="BF193"/>
  <c r="T193"/>
  <c r="R193"/>
  <c r="P193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5"/>
  <c r="BH185"/>
  <c r="BG185"/>
  <c r="BF185"/>
  <c r="T185"/>
  <c r="R185"/>
  <c r="P185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79"/>
  <c r="BH179"/>
  <c r="BG179"/>
  <c r="BF179"/>
  <c r="T179"/>
  <c r="R179"/>
  <c r="P179"/>
  <c r="BI176"/>
  <c r="BH176"/>
  <c r="BG176"/>
  <c r="BF176"/>
  <c r="T176"/>
  <c r="R176"/>
  <c r="P176"/>
  <c r="BI173"/>
  <c r="BH173"/>
  <c r="BG173"/>
  <c r="BF173"/>
  <c r="T173"/>
  <c r="R173"/>
  <c r="P173"/>
  <c r="BI170"/>
  <c r="BH170"/>
  <c r="BG170"/>
  <c r="BF170"/>
  <c r="T170"/>
  <c r="R170"/>
  <c r="P170"/>
  <c r="BI167"/>
  <c r="BH167"/>
  <c r="BG167"/>
  <c r="BF167"/>
  <c r="T167"/>
  <c r="R167"/>
  <c r="P167"/>
  <c r="BI164"/>
  <c r="BH164"/>
  <c r="BG164"/>
  <c r="BF164"/>
  <c r="T164"/>
  <c r="R164"/>
  <c r="P164"/>
  <c r="BI161"/>
  <c r="BH161"/>
  <c r="BG161"/>
  <c r="BF161"/>
  <c r="T161"/>
  <c r="R161"/>
  <c r="P161"/>
  <c r="BI159"/>
  <c r="BH159"/>
  <c r="BG159"/>
  <c r="BF159"/>
  <c r="T159"/>
  <c r="R159"/>
  <c r="P159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1"/>
  <c r="BH151"/>
  <c r="BG151"/>
  <c r="BF151"/>
  <c r="T151"/>
  <c r="R151"/>
  <c r="P151"/>
  <c r="BI148"/>
  <c r="BH148"/>
  <c r="BG148"/>
  <c r="BF148"/>
  <c r="T148"/>
  <c r="R148"/>
  <c r="P148"/>
  <c r="BI145"/>
  <c r="BH145"/>
  <c r="BG145"/>
  <c r="BF145"/>
  <c r="T145"/>
  <c r="R145"/>
  <c r="P145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7"/>
  <c r="BH137"/>
  <c r="BG137"/>
  <c r="BF137"/>
  <c r="T137"/>
  <c r="R137"/>
  <c r="P137"/>
  <c r="BI134"/>
  <c r="BH134"/>
  <c r="BG134"/>
  <c r="BF134"/>
  <c r="T134"/>
  <c r="R134"/>
  <c r="P134"/>
  <c r="BI133"/>
  <c r="BH133"/>
  <c r="BG133"/>
  <c r="BF133"/>
  <c r="T133"/>
  <c r="R133"/>
  <c r="P133"/>
  <c r="BI131"/>
  <c r="BH131"/>
  <c r="BG131"/>
  <c r="BF131"/>
  <c r="T131"/>
  <c r="R131"/>
  <c r="P131"/>
  <c r="BI130"/>
  <c r="BH130"/>
  <c r="BG130"/>
  <c r="BF130"/>
  <c r="T130"/>
  <c r="R130"/>
  <c r="P130"/>
  <c r="BI128"/>
  <c r="BH128"/>
  <c r="BG128"/>
  <c r="BF128"/>
  <c r="T128"/>
  <c r="R128"/>
  <c r="P128"/>
  <c r="BI127"/>
  <c r="BH127"/>
  <c r="BG127"/>
  <c r="BF127"/>
  <c r="T127"/>
  <c r="R127"/>
  <c r="P127"/>
  <c r="BI125"/>
  <c r="BH125"/>
  <c r="BG125"/>
  <c r="BF125"/>
  <c r="T125"/>
  <c r="R125"/>
  <c r="P125"/>
  <c r="BI124"/>
  <c r="BH124"/>
  <c r="BG124"/>
  <c r="BF124"/>
  <c r="T124"/>
  <c r="R124"/>
  <c r="P124"/>
  <c r="BI122"/>
  <c r="BH122"/>
  <c r="BG122"/>
  <c r="BF122"/>
  <c r="T122"/>
  <c r="R122"/>
  <c r="P122"/>
  <c r="BI121"/>
  <c r="BH121"/>
  <c r="BG121"/>
  <c r="BF121"/>
  <c r="T121"/>
  <c r="R121"/>
  <c r="P121"/>
  <c r="BI118"/>
  <c r="BH118"/>
  <c r="BG118"/>
  <c r="BF118"/>
  <c r="T118"/>
  <c r="R118"/>
  <c r="P118"/>
  <c r="BI115"/>
  <c r="BH115"/>
  <c r="BG115"/>
  <c r="BF115"/>
  <c r="T115"/>
  <c r="R115"/>
  <c r="P115"/>
  <c r="BI113"/>
  <c r="BH113"/>
  <c r="BG113"/>
  <c r="BF113"/>
  <c r="T113"/>
  <c r="R113"/>
  <c r="P113"/>
  <c r="BI111"/>
  <c r="BH111"/>
  <c r="BG111"/>
  <c r="BF111"/>
  <c r="T111"/>
  <c r="R111"/>
  <c r="P111"/>
  <c r="BI109"/>
  <c r="BH109"/>
  <c r="BG109"/>
  <c r="BF109"/>
  <c r="T109"/>
  <c r="R109"/>
  <c r="P109"/>
  <c r="BI108"/>
  <c r="BH108"/>
  <c r="BG108"/>
  <c r="BF108"/>
  <c r="T108"/>
  <c r="R108"/>
  <c r="P108"/>
  <c r="BI105"/>
  <c r="BH105"/>
  <c r="BG105"/>
  <c r="BF105"/>
  <c r="T105"/>
  <c r="R105"/>
  <c r="P105"/>
  <c r="BI101"/>
  <c r="BH101"/>
  <c r="BG101"/>
  <c r="BF101"/>
  <c r="T101"/>
  <c r="R101"/>
  <c r="P101"/>
  <c r="BI97"/>
  <c r="BH97"/>
  <c r="BG97"/>
  <c r="BF97"/>
  <c r="T97"/>
  <c r="R97"/>
  <c r="P97"/>
  <c r="J91"/>
  <c r="J90"/>
  <c r="F90"/>
  <c r="F88"/>
  <c r="E86"/>
  <c r="J55"/>
  <c r="J54"/>
  <c r="F54"/>
  <c r="F52"/>
  <c r="E50"/>
  <c r="J18"/>
  <c r="E18"/>
  <c r="F91"/>
  <c r="J17"/>
  <c r="J12"/>
  <c r="J52"/>
  <c r="E7"/>
  <c r="E84"/>
  <c i="1" r="L50"/>
  <c r="AM50"/>
  <c r="AM49"/>
  <c r="L49"/>
  <c r="AM47"/>
  <c r="L47"/>
  <c r="L45"/>
  <c r="L44"/>
  <c i="2" r="J370"/>
  <c r="BK365"/>
  <c r="J359"/>
  <c r="J355"/>
  <c r="BK349"/>
  <c r="BK344"/>
  <c r="J340"/>
  <c r="J334"/>
  <c r="BK329"/>
  <c r="BK324"/>
  <c r="J318"/>
  <c r="J311"/>
  <c r="BK306"/>
  <c r="BK300"/>
  <c r="BK294"/>
  <c r="BK288"/>
  <c r="J282"/>
  <c r="J276"/>
  <c r="J271"/>
  <c r="BK266"/>
  <c r="J261"/>
  <c r="BK254"/>
  <c r="BK250"/>
  <c r="BK245"/>
  <c r="BK237"/>
  <c r="BK231"/>
  <c r="J225"/>
  <c r="J220"/>
  <c r="BK215"/>
  <c r="BK211"/>
  <c r="J205"/>
  <c r="J201"/>
  <c r="BK197"/>
  <c r="J195"/>
  <c r="BK190"/>
  <c r="BK186"/>
  <c r="BK183"/>
  <c r="BK181"/>
  <c r="J176"/>
  <c r="BK170"/>
  <c r="J164"/>
  <c r="J159"/>
  <c r="J156"/>
  <c r="J151"/>
  <c r="J145"/>
  <c r="BK140"/>
  <c r="J137"/>
  <c r="J133"/>
  <c r="BK130"/>
  <c r="BK127"/>
  <c r="BK124"/>
  <c r="BK121"/>
  <c r="BK118"/>
  <c r="BK113"/>
  <c r="BK109"/>
  <c r="J105"/>
  <c r="BK97"/>
  <c r="BK370"/>
  <c r="J365"/>
  <c r="BK359"/>
  <c r="BK355"/>
  <c r="J349"/>
  <c r="J344"/>
  <c r="BK340"/>
  <c r="BK334"/>
  <c r="J329"/>
  <c r="J324"/>
  <c r="BK318"/>
  <c r="BK311"/>
  <c r="J306"/>
  <c r="J300"/>
  <c r="J294"/>
  <c r="J288"/>
  <c r="BK282"/>
  <c r="BK276"/>
  <c r="BK271"/>
  <c r="J266"/>
  <c r="BK261"/>
  <c r="J254"/>
  <c r="J250"/>
  <c r="J245"/>
  <c r="J237"/>
  <c r="J231"/>
  <c r="BK225"/>
  <c r="BK220"/>
  <c r="J215"/>
  <c r="J211"/>
  <c r="BK205"/>
  <c r="BK201"/>
  <c r="BK195"/>
  <c r="J190"/>
  <c r="J186"/>
  <c r="J183"/>
  <c r="J181"/>
  <c r="BK176"/>
  <c r="J170"/>
  <c r="BK164"/>
  <c r="BK159"/>
  <c r="BK156"/>
  <c r="BK154"/>
  <c r="BK148"/>
  <c r="BK142"/>
  <c r="BK138"/>
  <c r="J134"/>
  <c r="BK131"/>
  <c r="BK128"/>
  <c r="BK125"/>
  <c r="BK122"/>
  <c r="J115"/>
  <c r="J111"/>
  <c r="J108"/>
  <c r="J101"/>
  <c r="BK373"/>
  <c r="J367"/>
  <c r="BK362"/>
  <c r="J357"/>
  <c r="J353"/>
  <c r="BK347"/>
  <c r="BK342"/>
  <c r="J338"/>
  <c r="BK332"/>
  <c r="J326"/>
  <c r="J321"/>
  <c r="BK314"/>
  <c r="J309"/>
  <c r="J303"/>
  <c r="J297"/>
  <c r="BK291"/>
  <c r="J285"/>
  <c r="J279"/>
  <c r="J273"/>
  <c r="BK269"/>
  <c r="BK263"/>
  <c r="J258"/>
  <c r="J253"/>
  <c r="BK247"/>
  <c r="BK240"/>
  <c r="BK234"/>
  <c r="BK228"/>
  <c r="J223"/>
  <c r="J217"/>
  <c r="BK213"/>
  <c r="BK208"/>
  <c r="BK203"/>
  <c r="J199"/>
  <c r="J197"/>
  <c r="BK193"/>
  <c r="BK188"/>
  <c r="BK185"/>
  <c r="BK182"/>
  <c r="BK179"/>
  <c r="BK173"/>
  <c r="BK167"/>
  <c r="J161"/>
  <c r="J158"/>
  <c r="J154"/>
  <c r="J148"/>
  <c r="J142"/>
  <c r="J138"/>
  <c r="BK134"/>
  <c r="J131"/>
  <c r="J128"/>
  <c r="J125"/>
  <c r="J122"/>
  <c r="J121"/>
  <c r="BK115"/>
  <c r="BK111"/>
  <c r="BK108"/>
  <c r="BK101"/>
  <c r="J373"/>
  <c r="BK367"/>
  <c r="J362"/>
  <c r="BK357"/>
  <c r="BK353"/>
  <c r="J347"/>
  <c r="J342"/>
  <c r="BK338"/>
  <c r="J332"/>
  <c r="BK326"/>
  <c r="BK321"/>
  <c r="J314"/>
  <c r="BK309"/>
  <c r="BK303"/>
  <c r="BK297"/>
  <c r="J291"/>
  <c r="BK285"/>
  <c r="BK279"/>
  <c r="BK273"/>
  <c r="J269"/>
  <c r="J263"/>
  <c r="BK258"/>
  <c r="BK253"/>
  <c r="J247"/>
  <c r="J240"/>
  <c r="J234"/>
  <c r="J228"/>
  <c r="BK223"/>
  <c r="BK217"/>
  <c r="J213"/>
  <c r="J208"/>
  <c r="J203"/>
  <c r="BK199"/>
  <c r="J193"/>
  <c r="J188"/>
  <c r="J185"/>
  <c r="J182"/>
  <c r="J179"/>
  <c r="J173"/>
  <c r="J167"/>
  <c r="BK161"/>
  <c r="BK158"/>
  <c r="BK151"/>
  <c r="BK145"/>
  <c r="J140"/>
  <c r="BK137"/>
  <c r="BK133"/>
  <c r="J130"/>
  <c r="J127"/>
  <c r="J124"/>
  <c r="J118"/>
  <c r="J113"/>
  <c r="J109"/>
  <c r="BK105"/>
  <c r="J97"/>
  <c i="1" r="AS54"/>
  <c i="2" l="1" r="BK96"/>
  <c r="BK95"/>
  <c r="R96"/>
  <c r="R95"/>
  <c r="R104"/>
  <c r="R103"/>
  <c r="BK117"/>
  <c r="R117"/>
  <c r="BK192"/>
  <c r="J192"/>
  <c r="J66"/>
  <c r="R192"/>
  <c r="BK337"/>
  <c r="J337"/>
  <c r="J67"/>
  <c r="R337"/>
  <c r="BK346"/>
  <c r="J346"/>
  <c r="J68"/>
  <c r="T346"/>
  <c r="BK352"/>
  <c r="R352"/>
  <c r="BK364"/>
  <c r="J364"/>
  <c r="J72"/>
  <c r="P364"/>
  <c r="T364"/>
  <c r="P96"/>
  <c r="P95"/>
  <c r="T96"/>
  <c r="T95"/>
  <c r="BK104"/>
  <c r="J104"/>
  <c r="J63"/>
  <c r="P104"/>
  <c r="P103"/>
  <c r="T104"/>
  <c r="T103"/>
  <c r="P117"/>
  <c r="T117"/>
  <c r="P192"/>
  <c r="T192"/>
  <c r="P337"/>
  <c r="T337"/>
  <c r="P346"/>
  <c r="R346"/>
  <c r="P352"/>
  <c r="P351"/>
  <c r="T352"/>
  <c r="T351"/>
  <c r="R364"/>
  <c r="BK361"/>
  <c r="J361"/>
  <c r="J71"/>
  <c r="BK372"/>
  <c r="J372"/>
  <c r="J74"/>
  <c r="BK369"/>
  <c r="J369"/>
  <c r="J73"/>
  <c r="E48"/>
  <c r="F55"/>
  <c r="J88"/>
  <c r="BE101"/>
  <c r="BE113"/>
  <c r="BE118"/>
  <c r="BE121"/>
  <c r="BE124"/>
  <c r="BE127"/>
  <c r="BE131"/>
  <c r="BE133"/>
  <c r="BE137"/>
  <c r="BE140"/>
  <c r="BE145"/>
  <c r="BE148"/>
  <c r="BE151"/>
  <c r="BE156"/>
  <c r="BE158"/>
  <c r="BE159"/>
  <c r="BE161"/>
  <c r="BE173"/>
  <c r="BE183"/>
  <c r="BE199"/>
  <c r="BE203"/>
  <c r="BE217"/>
  <c r="BE220"/>
  <c r="BE223"/>
  <c r="BE250"/>
  <c r="BE258"/>
  <c r="BE266"/>
  <c r="BE269"/>
  <c r="BE273"/>
  <c r="BE276"/>
  <c r="BE279"/>
  <c r="BE282"/>
  <c r="BE288"/>
  <c r="BE291"/>
  <c r="BE297"/>
  <c r="BE306"/>
  <c r="BE314"/>
  <c r="BE318"/>
  <c r="BE324"/>
  <c r="BE332"/>
  <c r="BE338"/>
  <c r="BE340"/>
  <c r="BE342"/>
  <c r="BE357"/>
  <c r="BE362"/>
  <c r="BE367"/>
  <c r="BE370"/>
  <c r="BE373"/>
  <c r="BE97"/>
  <c r="BE105"/>
  <c r="BE108"/>
  <c r="BE109"/>
  <c r="BE111"/>
  <c r="BE115"/>
  <c r="BE122"/>
  <c r="BE125"/>
  <c r="BE128"/>
  <c r="BE130"/>
  <c r="BE134"/>
  <c r="BE138"/>
  <c r="BE142"/>
  <c r="BE154"/>
  <c r="BE164"/>
  <c r="BE167"/>
  <c r="BE170"/>
  <c r="BE176"/>
  <c r="BE179"/>
  <c r="BE181"/>
  <c r="BE182"/>
  <c r="BE185"/>
  <c r="BE186"/>
  <c r="BE188"/>
  <c r="BE190"/>
  <c r="BE193"/>
  <c r="BE195"/>
  <c r="BE197"/>
  <c r="BE201"/>
  <c r="BE205"/>
  <c r="BE208"/>
  <c r="BE211"/>
  <c r="BE213"/>
  <c r="BE215"/>
  <c r="BE225"/>
  <c r="BE228"/>
  <c r="BE231"/>
  <c r="BE234"/>
  <c r="BE237"/>
  <c r="BE240"/>
  <c r="BE245"/>
  <c r="BE247"/>
  <c r="BE253"/>
  <c r="BE254"/>
  <c r="BE261"/>
  <c r="BE263"/>
  <c r="BE271"/>
  <c r="BE285"/>
  <c r="BE294"/>
  <c r="BE300"/>
  <c r="BE303"/>
  <c r="BE309"/>
  <c r="BE311"/>
  <c r="BE321"/>
  <c r="BE326"/>
  <c r="BE329"/>
  <c r="BE334"/>
  <c r="BE344"/>
  <c r="BE347"/>
  <c r="BE349"/>
  <c r="BE353"/>
  <c r="BE355"/>
  <c r="BE359"/>
  <c r="BE365"/>
  <c r="F35"/>
  <c i="1" r="BB55"/>
  <c r="BB54"/>
  <c r="W31"/>
  <c i="2" r="J34"/>
  <c i="1" r="AW55"/>
  <c i="2" r="F36"/>
  <c i="1" r="BC55"/>
  <c r="BC54"/>
  <c r="W32"/>
  <c i="2" r="F34"/>
  <c i="1" r="BA55"/>
  <c r="BA54"/>
  <c r="W30"/>
  <c i="2" r="F37"/>
  <c i="1" r="BD55"/>
  <c r="BD54"/>
  <c r="W33"/>
  <c i="2" l="1" r="P116"/>
  <c r="T116"/>
  <c r="T94"/>
  <c r="P94"/>
  <c i="1" r="AU55"/>
  <c i="2" r="R351"/>
  <c r="BK351"/>
  <c r="J351"/>
  <c r="J69"/>
  <c r="R116"/>
  <c r="R94"/>
  <c r="BK116"/>
  <c r="J116"/>
  <c r="J64"/>
  <c r="J95"/>
  <c r="J60"/>
  <c r="J96"/>
  <c r="J61"/>
  <c r="BK103"/>
  <c r="J103"/>
  <c r="J62"/>
  <c r="J117"/>
  <c r="J65"/>
  <c r="J352"/>
  <c r="J70"/>
  <c i="1" r="AU54"/>
  <c r="AW54"/>
  <c r="AK30"/>
  <c r="AX54"/>
  <c i="2" r="F33"/>
  <c i="1" r="AZ55"/>
  <c r="AZ54"/>
  <c r="AV54"/>
  <c r="AK29"/>
  <c r="AY54"/>
  <c i="2" r="J33"/>
  <c i="1" r="AV55"/>
  <c r="AT55"/>
  <c i="2" l="1" r="BK94"/>
  <c r="J94"/>
  <c r="J30"/>
  <c i="1" r="AG55"/>
  <c r="AG54"/>
  <c r="AK26"/>
  <c r="AK35"/>
  <c r="AT54"/>
  <c r="W29"/>
  <c i="2" l="1" r="J39"/>
  <c r="J59"/>
  <c i="1" r="AN54"/>
  <c r="AN5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<sst xmlns="http://schemas.openxmlformats.org/spreadsheetml/2006/main">
  <si>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</si>
  <si>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</si>
  <si>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</si>
  <si>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</si>
  <si>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</si>
  <si>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{87cbbbf4-5d71-4029-baf1-0961d45c00b4}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</si>
  <si>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</si>
  <si>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</si>
  <si>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</si>
  <si>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</si>
  <si>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</si>
  <si>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</si>
  <si>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</si>
  <si>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</si>
  <si>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NB_NSKJ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</si>
  <si>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</si>
  <si>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</si>
  <si>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VO - Na Slovance, Komenského, Jungmannova_SO403</t>
  </si>
  <si>
    <t>KSO:</t>
  </si>
  <si>
    <t>828751</t>
  </si>
  <si>
    <t>CC-CZ:</t>
  </si>
  <si>
    <t/>
  </si>
  <si>
    <t>Místo:</t>
  </si>
  <si>
    <t>Nový Bor</t>
  </si>
  <si>
    <t>Datum:</t>
  </si>
  <si>
    <t>31. 10. 2024</t>
  </si>
  <si>
    <t>Zadavatel:</t>
  </si>
  <si>
    <t>IČ:</t>
  </si>
  <si>
    <t>00260771</t>
  </si>
  <si>
    <t>Město Nový Bor</t>
  </si>
  <si>
    <t>DIČ:</t>
  </si>
  <si>
    <t>CZ00260771</t>
  </si>
  <si>
    <t>Uchazeč:</t>
  </si>
  <si>
    <t>Vyplň údaj</t>
  </si>
  <si>
    <t>Projektant:</t>
  </si>
  <si>
    <t>27267806</t>
  </si>
  <si>
    <t>EFektivní OSvětlování s.r.o.</t>
  </si>
  <si>
    <t>CZ27267806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</si>
  <si>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</si>
  <si>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</si>
  <si>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</si>
  <si>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</si>
  <si>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</si>
  <si>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</si>
  <si>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</si>
  <si>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</si>
  <si>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</si>
  <si>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</si>
  <si>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</si>
  <si>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</si>
  <si>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</si>
  <si>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</si>
  <si>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</si>
  <si>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</si>
  <si>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</si>
  <si>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</si>
  <si>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</si>
  <si>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</si>
  <si>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</si>
  <si>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</si>
  <si>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</si>
  <si>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</si>
  <si>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</si>
  <si>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</si>
  <si>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</si>
  <si>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</si>
  <si>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</si>
  <si>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</si>
  <si>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</si>
  <si>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</si>
  <si>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</si>
  <si>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</si>
  <si>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</si>
  <si>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</si>
  <si>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</si>
  <si>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</si>
  <si>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</si>
  <si>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</si>
  <si>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</si>
  <si>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</si>
  <si>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</si>
  <si>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NB_NSKJ_SO403</t>
  </si>
  <si>
    <t>VO - Na Slovance, Komenského, Jungmannova</t>
  </si>
  <si>
    <t>STA</t>
  </si>
  <si>
    <t>1</t>
  </si>
  <si>
    <t>{76636da9-cc87-41e7-addd-c9d2fb140067}</t>
  </si>
  <si>
    <t>2</t>
  </si>
  <si>
    <t>KRYCÍ LIST SOUPISU PRACÍ</t>
  </si>
  <si>
    <t>Objekt:</t>
  </si>
  <si>
    <t>NB_NSKJ_SO403 - VO - Na Slovance, Komenského, Jungmannova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</si>
  <si>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</si>
  <si>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</si>
  <si>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</si>
  <si>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</si>
  <si>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</si>
  <si>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9 - Ostatní konstrukce a práce, bourání</t>
  </si>
  <si>
    <t>PSV - Práce a dodávky PSV</t>
  </si>
  <si>
    <t xml:space="preserve">    741 - Elektroinstalace - silnoproud</t>
  </si>
  <si>
    <t>M - Práce a dodávky M</t>
  </si>
  <si>
    <t xml:space="preserve">    21-M - Elektromontáže</t>
  </si>
  <si>
    <t xml:space="preserve">    46-M - Zemní práce při extr.mont.pracích</t>
  </si>
  <si>
    <t xml:space="preserve">    58-M - Revize vyhrazených technických zařízení</t>
  </si>
  <si>
    <t>HZS - Hodinové zúčtovací sazby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</si>
  <si>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</si>
  <si>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</si>
  <si>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</si>
  <si>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</si>
  <si>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</si>
  <si>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</si>
  <si>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</si>
  <si>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</si>
  <si>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</si>
  <si>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</si>
  <si>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</si>
  <si>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</si>
  <si>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</si>
  <si>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</si>
  <si>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</si>
  <si>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</si>
  <si>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</si>
  <si>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</si>
  <si>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</si>
  <si>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</si>
  <si>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</si>
  <si>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</si>
  <si>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</t>
  </si>
  <si>
    <t>Ostatní konstrukce a práce, bourání</t>
  </si>
  <si>
    <t>K</t>
  </si>
  <si>
    <t>919535556</t>
  </si>
  <si>
    <t>Obetonování trubního propustku betonem prostým se zvýšenými nároky na prostředí tř. C 25/30</t>
  </si>
  <si>
    <t>m3</t>
  </si>
  <si>
    <t>CS ÚRS 2024 02</t>
  </si>
  <si>
    <t>4</t>
  </si>
  <si>
    <t>-1671600643</t>
  </si>
  <si>
    <t>Online PSC</t>
  </si>
  <si>
    <t>https://podminky.urs.cz/item/CS_URS_2024_02/919535556</t>
  </si>
  <si>
    <t>P</t>
  </si>
  <si>
    <t xml:space="preserve">Poznámka k položce:_x000d_
Vytvoření ochranného límce v místě vetknutí sloupu VO do zemního pouzdra. _x000d_
</t>
  </si>
  <si>
    <t>VV</t>
  </si>
  <si>
    <t>9*(pi*0,125*0,125)*0,075</t>
  </si>
  <si>
    <t>945421110</t>
  </si>
  <si>
    <t>Hydraulická zvedací plošina včetně obsluhy instalovaná na automobilovém podvozku, výšky zdvihu do 18 m</t>
  </si>
  <si>
    <t>hod</t>
  </si>
  <si>
    <t>-2003236431</t>
  </si>
  <si>
    <t>https://podminky.urs.cz/item/CS_URS_2024_02/945421110</t>
  </si>
  <si>
    <t>PSV</t>
  </si>
  <si>
    <t>Práce a dodávky PSV</t>
  </si>
  <si>
    <t>741</t>
  </si>
  <si>
    <t>Elektroinstalace - silnoproud</t>
  </si>
  <si>
    <t>3</t>
  </si>
  <si>
    <t>741110361</t>
  </si>
  <si>
    <t>Montáž trubek ochranných s nasunutím nebo našroubováním do krabic ocelových bez závitu, uložených pevně, Ø do 70 mm</t>
  </si>
  <si>
    <t>m</t>
  </si>
  <si>
    <t>16</t>
  </si>
  <si>
    <t>-539521519</t>
  </si>
  <si>
    <t>https://podminky.urs.cz/item/CS_URS_2024_02/741110361</t>
  </si>
  <si>
    <t>Poznámka k položce:_x000d_
Montáž ocelové chráničky na betonové sloupy</t>
  </si>
  <si>
    <t>M</t>
  </si>
  <si>
    <t>34571333</t>
  </si>
  <si>
    <t>trubka elektroinstalační ocelová žárově zinkovaná bezzávitová D 37/40mm</t>
  </si>
  <si>
    <t>32</t>
  </si>
  <si>
    <t>-1274701583</t>
  </si>
  <si>
    <t>5</t>
  </si>
  <si>
    <t>741420011</t>
  </si>
  <si>
    <t>Montáž hromosvodného vedení svodových drátů nebo lan bez podpěr, Ø do 10 mm</t>
  </si>
  <si>
    <t>-487323468</t>
  </si>
  <si>
    <t>https://podminky.urs.cz/item/CS_URS_2024_02/741420011</t>
  </si>
  <si>
    <t>6</t>
  </si>
  <si>
    <t>1145324</t>
  </si>
  <si>
    <t>ZEMNICI LANO FEZN 70</t>
  </si>
  <si>
    <t>kg</t>
  </si>
  <si>
    <t>8</t>
  </si>
  <si>
    <t>-760126066</t>
  </si>
  <si>
    <t>4,936*1,1 'Přepočtené koeficientem množství</t>
  </si>
  <si>
    <t>7</t>
  </si>
  <si>
    <t>35431164</t>
  </si>
  <si>
    <t>svorka univerzální pro lano 25-95mm2</t>
  </si>
  <si>
    <t>kus</t>
  </si>
  <si>
    <t>256</t>
  </si>
  <si>
    <t>64</t>
  </si>
  <si>
    <t>506622694</t>
  </si>
  <si>
    <t>Poznámka k položce:_x000d_
Připojení zemnícího lana na AlFe vodič</t>
  </si>
  <si>
    <t>1731706</t>
  </si>
  <si>
    <t>Omezovač přepětí Uc=440V, Imax=40kA, In=10kA, Up=1,8kV (případně s obdobnými parametry), pro AlFe 16-70</t>
  </si>
  <si>
    <t>512</t>
  </si>
  <si>
    <t>395796529</t>
  </si>
  <si>
    <t>Práce a dodávky M</t>
  </si>
  <si>
    <t>21-M</t>
  </si>
  <si>
    <t>Elektromontáže</t>
  </si>
  <si>
    <t>210191551</t>
  </si>
  <si>
    <t>Montáž skříní bez zapojení vodičů oceloplechových, typ na stožár</t>
  </si>
  <si>
    <t>-1277071681</t>
  </si>
  <si>
    <t>https://podminky.urs.cz/item/CS_URS_2024_02/210191551</t>
  </si>
  <si>
    <t xml:space="preserve">Poznámka k položce:_x000d_
Položka je použita pro montáž celoplastové jistící skříně obdobného charakteru pomocí nerezové pásky._x000d_
</t>
  </si>
  <si>
    <t>10</t>
  </si>
  <si>
    <t>357118R12</t>
  </si>
  <si>
    <t xml:space="preserve">skříň přípojková na sloup celoplastové provedení  (SP100/NSP1P), výzbroj - pojistkový odpojovač OPV14 2P, válcová vložka 10A gG 2x, svorka propojovací 4x, PEN lišta</t>
  </si>
  <si>
    <t>336061805</t>
  </si>
  <si>
    <t>11</t>
  </si>
  <si>
    <t>210100014</t>
  </si>
  <si>
    <t>Ukončení vodičů izolovaných s označením a zapojením v rozváděči nebo na přístroji průřezu žíly do 10 mm2</t>
  </si>
  <si>
    <t>1890661507</t>
  </si>
  <si>
    <t>https://podminky.urs.cz/item/CS_URS_2024_02/210100014</t>
  </si>
  <si>
    <t>1290540</t>
  </si>
  <si>
    <t>STOZAROVE POUZDRO SP 250/1000</t>
  </si>
  <si>
    <t>1871217574</t>
  </si>
  <si>
    <t>13</t>
  </si>
  <si>
    <t>210204002</t>
  </si>
  <si>
    <t>Montáž stožárů osvětlení parkových ocelových</t>
  </si>
  <si>
    <t>884884964</t>
  </si>
  <si>
    <t>https://podminky.urs.cz/item/CS_URS_2024_02/210204002</t>
  </si>
  <si>
    <t>14</t>
  </si>
  <si>
    <t>316740R1</t>
  </si>
  <si>
    <t>stožár osvětlovací sadový dvoustupňový žár. Zn vetknutý 133/60mm, výška 5,0m, celková délka 5,6m</t>
  </si>
  <si>
    <t>1924852854</t>
  </si>
  <si>
    <t>15</t>
  </si>
  <si>
    <t>210204103</t>
  </si>
  <si>
    <t>Montáž výložníků osvětlení jednoramenných sloupových, hmotnosti do 35 kg</t>
  </si>
  <si>
    <t>455599427</t>
  </si>
  <si>
    <t>https://podminky.urs.cz/item/CS_URS_2024_02/210204103</t>
  </si>
  <si>
    <t>316720R4</t>
  </si>
  <si>
    <t>výložník rovný jednoduchý na betonový sloup vyložení 300mm</t>
  </si>
  <si>
    <t>-366850276</t>
  </si>
  <si>
    <t>17</t>
  </si>
  <si>
    <t>210203901</t>
  </si>
  <si>
    <t>Montáž svítidel LED se zapojením vodičů průmyslových nebo venkovních na výložník nebo dřík</t>
  </si>
  <si>
    <t>-686549055</t>
  </si>
  <si>
    <t>https://podminky.urs.cz/item/CS_URS_2024_02/210203901</t>
  </si>
  <si>
    <t>18</t>
  </si>
  <si>
    <t>347740R8</t>
  </si>
  <si>
    <t xml:space="preserve">Svítidlo veřejného osvětlení na dřík/výložník zdroj LED 22W, 2.400lm, Tc 2700K, funkce CLO/CF,  funkce AstroDim, hliníkové, difuzor-ploché sklo, IP66, přepěť. odolnost 6kV, IK9, polohovatelné, optický systém dle ověření výpočtem vhodný pro P třídu, životnost 100.000h.</t>
  </si>
  <si>
    <t>128</t>
  </si>
  <si>
    <t>1010108289</t>
  </si>
  <si>
    <t>19</t>
  </si>
  <si>
    <t>40445260</t>
  </si>
  <si>
    <t>páska upínací 12,7x0,75mm</t>
  </si>
  <si>
    <t>2085433417</t>
  </si>
  <si>
    <t>Poznámka k položce:_x000d_
Pro montáž výložníků na betonový sloup</t>
  </si>
  <si>
    <t>7,08333333333333*1,2 'Přepočtené koeficientem množství</t>
  </si>
  <si>
    <t>20</t>
  </si>
  <si>
    <t>40445261</t>
  </si>
  <si>
    <t>spona upínací 12,7mm</t>
  </si>
  <si>
    <t>100 kus</t>
  </si>
  <si>
    <t>677588216</t>
  </si>
  <si>
    <t>210204202</t>
  </si>
  <si>
    <t>Montáž elektrovýzbroje stožárů osvětlení 2 okruhy</t>
  </si>
  <si>
    <t>1041527621</t>
  </si>
  <si>
    <t>https://podminky.urs.cz/item/CS_URS_2024_02/210204202</t>
  </si>
  <si>
    <t>22</t>
  </si>
  <si>
    <t>316741R10</t>
  </si>
  <si>
    <t>Stožárová rozvodnice IP54, 1-3 vývody, 1x pojistkový spodek, pojistková vložka 6A</t>
  </si>
  <si>
    <t>-151731308</t>
  </si>
  <si>
    <t>1*9 'Přepočtené koeficientem množství</t>
  </si>
  <si>
    <t>23</t>
  </si>
  <si>
    <t>210100001</t>
  </si>
  <si>
    <t>Ukončení vodičů izolovaných s označením a zapojením v rozváděči nebo na přístroji průřezu žíly do 2,5 mm2</t>
  </si>
  <si>
    <t>429315955</t>
  </si>
  <si>
    <t>https://podminky.urs.cz/item/CS_URS_2024_02/210100001</t>
  </si>
  <si>
    <t>10*3</t>
  </si>
  <si>
    <t>24</t>
  </si>
  <si>
    <t>210812011</t>
  </si>
  <si>
    <t>Montáž izolovaných kabelů měděných do 1 kV bez ukončení plných nebo laněných kulatých (např. CYKY, CHKE-R) uložených volně nebo v liště počtu a průřezu žil 3x1,5 až 6 mm2</t>
  </si>
  <si>
    <t>-48428747</t>
  </si>
  <si>
    <t>https://podminky.urs.cz/item/CS_URS_2024_02/210812011</t>
  </si>
  <si>
    <t>5,5*9+1,5</t>
  </si>
  <si>
    <t>25</t>
  </si>
  <si>
    <t>34111030</t>
  </si>
  <si>
    <t>kabel instalační jádro Cu plné izolace PVC plášť PVC 450/750V (CYKY) 3x1,5mm2</t>
  </si>
  <si>
    <t>-599558483</t>
  </si>
  <si>
    <t>51</t>
  </si>
  <si>
    <t>51*1,15 'Přepočtené koeficientem množství</t>
  </si>
  <si>
    <t>26</t>
  </si>
  <si>
    <t>210812033</t>
  </si>
  <si>
    <t>Montáž izolovaných kabelů měděných do 1 kV bez ukončení plných nebo laněných kulatých (např. CYKY, CHKE-R) uložených volně nebo v liště počtu a průřezu žil 4x6 až 10 mm2</t>
  </si>
  <si>
    <t>662675458</t>
  </si>
  <si>
    <t>https://podminky.urs.cz/item/CS_URS_2024_02/210812033</t>
  </si>
  <si>
    <t>41+40+55+45+57+41+54-8</t>
  </si>
  <si>
    <t>27</t>
  </si>
  <si>
    <t>210813033</t>
  </si>
  <si>
    <t>Montáž izolovaných kabelů měděných do 1 kV bez ukončení plných nebo laněných kulatých (např. CYKY, CHKE-R) uložených pevně počtu a průřezu žil 4x6 až 10 mm2</t>
  </si>
  <si>
    <t>-183715545</t>
  </si>
  <si>
    <t>https://podminky.urs.cz/item/CS_URS_2024_02/210813033</t>
  </si>
  <si>
    <t>28</t>
  </si>
  <si>
    <t>34111076</t>
  </si>
  <si>
    <t>kabel instalační jádro Cu plné izolace PVC plášť PVC 450/750V (CYKY) 4x10mm2</t>
  </si>
  <si>
    <t>1396377019</t>
  </si>
  <si>
    <t>336,417*1,15 'Přepočtené koeficientem množství</t>
  </si>
  <si>
    <t>29</t>
  </si>
  <si>
    <t>1000298321</t>
  </si>
  <si>
    <t>Distanční spona, montáž na ocel. a beton. sloupy, pro vodiče o d = max. 45 mm, nerezová páska včetně spony</t>
  </si>
  <si>
    <t>2134160552</t>
  </si>
  <si>
    <t>30</t>
  </si>
  <si>
    <t>1000298482</t>
  </si>
  <si>
    <t>Proudová propichovací svorka, izol. 10-95 Al, 1,5-70mm2 Cu / izol. 10-95 Al, 1,5-70mm2 Cu</t>
  </si>
  <si>
    <t>-494930686</t>
  </si>
  <si>
    <t xml:space="preserve">Poznámka k položce:_x000d_
Připojení svodu ze závěsného vedení. </t>
  </si>
  <si>
    <t>31</t>
  </si>
  <si>
    <t>210812035</t>
  </si>
  <si>
    <t>Montáž izolovaných kabelů měděných do 1 kV bez ukončení plných nebo laněných kulatých (např. CYKY, CHKE-R) uložených volně nebo v liště počtu a průřezu žil 4x16 mm2</t>
  </si>
  <si>
    <t>194791279</t>
  </si>
  <si>
    <t>https://podminky.urs.cz/item/CS_URS_2024_02/210812035</t>
  </si>
  <si>
    <t>31+39,5+42</t>
  </si>
  <si>
    <t>34111080</t>
  </si>
  <si>
    <t>kabel instalační jádro Cu plné izolace PVC plášť PVC 450/750V (CYKY) 4x16mm2</t>
  </si>
  <si>
    <t>1275842126</t>
  </si>
  <si>
    <t>112,5</t>
  </si>
  <si>
    <t>112,5*1,15 'Přepočtené koeficientem množství</t>
  </si>
  <si>
    <t>33</t>
  </si>
  <si>
    <t>210950202</t>
  </si>
  <si>
    <t>Ostatní práce při montáži vodičů, šňůr a kabelů Příplatek k cenám za zatahování kabelů do tvárnicových tras s komorami nebo do kolektorů hmotnosti kabelů do 2 kg</t>
  </si>
  <si>
    <t>1178188087</t>
  </si>
  <si>
    <t>https://podminky.urs.cz/item/CS_URS_2024_02/210950202</t>
  </si>
  <si>
    <t>328+5+112,5</t>
  </si>
  <si>
    <t>34</t>
  </si>
  <si>
    <t>210220022</t>
  </si>
  <si>
    <t>Montáž uzemňovacího vedení s upevněním, propojením a připojením pomocí svorek v zemi s izolací spojů vodičů FeZn drátem nebo lanem průměru do 10 mm v městské zástavbě</t>
  </si>
  <si>
    <t>-1692872111</t>
  </si>
  <si>
    <t>https://podminky.urs.cz/item/CS_URS_2024_02/210220022</t>
  </si>
  <si>
    <t>(16+35,5+38+37+36+51+41+53+37+41,5)+9*1,1</t>
  </si>
  <si>
    <t>35</t>
  </si>
  <si>
    <t>35441073</t>
  </si>
  <si>
    <t>drát D 10mm FeZn</t>
  </si>
  <si>
    <t>2096634347</t>
  </si>
  <si>
    <t>395,9/1,6</t>
  </si>
  <si>
    <t>247,438*1,15 'Přepočtené koeficientem množství</t>
  </si>
  <si>
    <t>36</t>
  </si>
  <si>
    <t>35441080</t>
  </si>
  <si>
    <t>drát D 8mm nerez</t>
  </si>
  <si>
    <t>-1895724391</t>
  </si>
  <si>
    <t>9*1,1/2,1</t>
  </si>
  <si>
    <t>4,714*1,1 'Přepočtené koeficientem množství</t>
  </si>
  <si>
    <t>37</t>
  </si>
  <si>
    <t>35441895</t>
  </si>
  <si>
    <t>svorka připojovací k připojení kovových částí</t>
  </si>
  <si>
    <t>-1209480788</t>
  </si>
  <si>
    <t>38</t>
  </si>
  <si>
    <t>35431012</t>
  </si>
  <si>
    <t>svorka uzemnění FeZn spojovací s příložkou</t>
  </si>
  <si>
    <t>-213768980</t>
  </si>
  <si>
    <t>39</t>
  </si>
  <si>
    <t>24617150</t>
  </si>
  <si>
    <t>nátěr hydroizolační na bázi asfaltu a plastu do spodní stavby</t>
  </si>
  <si>
    <t>-905550089</t>
  </si>
  <si>
    <t>40</t>
  </si>
  <si>
    <t>210220361</t>
  </si>
  <si>
    <t>Montáž hromosvodného vedení zemnicích desek a tyčí s připojením na svodové nebo uzemňovací vedení bez příslušenství tyčí, délky do 2 m</t>
  </si>
  <si>
    <t>193841992</t>
  </si>
  <si>
    <t>https://podminky.urs.cz/item/CS_URS_2024_02/210220361</t>
  </si>
  <si>
    <t>41</t>
  </si>
  <si>
    <t>35442090</t>
  </si>
  <si>
    <t>tyč zemnící 2m FeZn</t>
  </si>
  <si>
    <t>987384667</t>
  </si>
  <si>
    <t>42</t>
  </si>
  <si>
    <t>218202013</t>
  </si>
  <si>
    <t>Demontáž svítidel výbojkových s odpojením vodičů průmyslových nebo venkovních z výložníku</t>
  </si>
  <si>
    <t>-168192359</t>
  </si>
  <si>
    <t>https://podminky.urs.cz/item/CS_URS_2024_02/218202013</t>
  </si>
  <si>
    <t>43</t>
  </si>
  <si>
    <t>218204103</t>
  </si>
  <si>
    <t>Demontáž výložníků osvětlení jednoramenných sloupových, hmotnosti do 35 kg</t>
  </si>
  <si>
    <t>-1078398606</t>
  </si>
  <si>
    <t>https://podminky.urs.cz/item/CS_URS_2024_02/218204103</t>
  </si>
  <si>
    <t>44</t>
  </si>
  <si>
    <t>210280003</t>
  </si>
  <si>
    <t>Zkoušky a prohlídky elektrických rozvodů a zařízení celková prohlídka, zkoušení, měření a vyhotovení revizní zprávy pro objem montážních prací přes 500 do 1000 tisíc Kč</t>
  </si>
  <si>
    <t>393669371</t>
  </si>
  <si>
    <t>https://podminky.urs.cz/item/CS_URS_2024_02/210280003</t>
  </si>
  <si>
    <t>46-M</t>
  </si>
  <si>
    <t>Zemní práce při extr.mont.pracích</t>
  </si>
  <si>
    <t>45</t>
  </si>
  <si>
    <t>460061111</t>
  </si>
  <si>
    <t>Zabezpečení výkopu a objektů přechod z dřevěných desek zřízení</t>
  </si>
  <si>
    <t>m2</t>
  </si>
  <si>
    <t>-1566021523</t>
  </si>
  <si>
    <t>https://podminky.urs.cz/item/CS_URS_2024_02/460061111</t>
  </si>
  <si>
    <t>46</t>
  </si>
  <si>
    <t>460061112</t>
  </si>
  <si>
    <t>Zabezpečení výkopu a objektů přechod z dřevěných desek odstranění</t>
  </si>
  <si>
    <t>-765288854</t>
  </si>
  <si>
    <t>https://podminky.urs.cz/item/CS_URS_2024_02/460061112</t>
  </si>
  <si>
    <t>47</t>
  </si>
  <si>
    <t>460061131</t>
  </si>
  <si>
    <t>Zabezpečení výkopu a objektů pojízdný tlustý ocelový plech šířky výkopu do 1 m zřízení</t>
  </si>
  <si>
    <t>1681748123</t>
  </si>
  <si>
    <t>https://podminky.urs.cz/item/CS_URS_2024_02/460061131</t>
  </si>
  <si>
    <t>48</t>
  </si>
  <si>
    <t>460061132</t>
  </si>
  <si>
    <t>Zabezpečení výkopu a objektů pojízdný tlustý ocelový plech šířky výkopu do 1 m odstranění</t>
  </si>
  <si>
    <t>1694036628</t>
  </si>
  <si>
    <t>https://podminky.urs.cz/item/CS_URS_2024_02/460061132</t>
  </si>
  <si>
    <t>49</t>
  </si>
  <si>
    <t>460061171</t>
  </si>
  <si>
    <t>Zabezpečení výkopu a objektů výstražná páska včetně dodávky materiálu zřízení a odstranění</t>
  </si>
  <si>
    <t>1771121291</t>
  </si>
  <si>
    <t>https://podminky.urs.cz/item/CS_URS_2024_02/460061171</t>
  </si>
  <si>
    <t>50</t>
  </si>
  <si>
    <t>460161141</t>
  </si>
  <si>
    <t>Hloubení kabelových rýh ručně včetně urovnání dna s přemístěním výkopku do vzdálenosti 3 m od okraje jámy nebo s naložením na dopravní prostředek šířky 35 cm hloubky 50 cm v hornině třídy těžitelnosti I skupiny 1 a 2</t>
  </si>
  <si>
    <t>-58313793</t>
  </si>
  <si>
    <t>https://podminky.urs.cz/item/CS_URS_2024_02/460161141</t>
  </si>
  <si>
    <t>460161271</t>
  </si>
  <si>
    <t>Hloubení kabelových rýh ručně včetně urovnání dna s přemístěním výkopku do vzdálenosti 3 m od okraje jámy nebo s naložením na dopravní prostředek šířky 50 cm hloubky 80 cm v hornině třídy těžitelnosti I skupiny 1 a 2</t>
  </si>
  <si>
    <t>-1586693751</t>
  </si>
  <si>
    <t>https://podminky.urs.cz/item/CS_URS_2024_02/460161271</t>
  </si>
  <si>
    <t>6+17,125+19+14,875+17,5+18,275+17,675+18,65+18,25+16</t>
  </si>
  <si>
    <t>52</t>
  </si>
  <si>
    <t>460161312</t>
  </si>
  <si>
    <t>Hloubení kabelových rýh ručně včetně urovnání dna s přemístěním výkopku do vzdálenosti 3 m od okraje jámy nebo s naložením na dopravní prostředek šířky 50 cm hloubky 120 cm v hornině třídy těžitelnosti I skupiny 3</t>
  </si>
  <si>
    <t>9808738</t>
  </si>
  <si>
    <t>https://podminky.urs.cz/item/CS_URS_2024_02/460161312</t>
  </si>
  <si>
    <t>2,75+3,75+5,5+2,875+5,5+9+24,25</t>
  </si>
  <si>
    <t>53</t>
  </si>
  <si>
    <t>460431141</t>
  </si>
  <si>
    <t>Zásyp kabelových rýh ručně s přemístění sypaniny ze vzdálenosti do 10 m, s uložením výkopku ve vrstvách včetně zhutnění a úpravy povrchu šířky 35 cm hloubky 40 cm z horniny třídy těžitelnosti I skupiny 1 a 2</t>
  </si>
  <si>
    <t>1108369112</t>
  </si>
  <si>
    <t>https://podminky.urs.cz/item/CS_URS_2024_02/460431141</t>
  </si>
  <si>
    <t>54</t>
  </si>
  <si>
    <t>460431171</t>
  </si>
  <si>
    <t>Zásyp kabelových rýh ručně s přemístění sypaniny ze vzdálenosti do 10 m, s uložením výkopku ve vrstvách včetně zhutnění a úpravy povrchu šířky 35 cm hloubky 70 cm z horniny třídy těžitelnosti I skupiny 1 a 2</t>
  </si>
  <si>
    <t>604150551</t>
  </si>
  <si>
    <t>https://podminky.urs.cz/item/CS_URS_2024_02/460431171</t>
  </si>
  <si>
    <t>55</t>
  </si>
  <si>
    <t>460431272</t>
  </si>
  <si>
    <t>Zásyp kabelových rýh ručně s přemístění sypaniny ze vzdálenosti do 10 m, s uložením výkopku ve vrstvách včetně zhutnění a úpravy povrchu šířky 50 cm hloubky 70 cm z horniny třídy těžitelnosti I skupiny 3</t>
  </si>
  <si>
    <t>-292515861</t>
  </si>
  <si>
    <t>https://podminky.urs.cz/item/CS_URS_2024_02/460431272</t>
  </si>
  <si>
    <t>56</t>
  </si>
  <si>
    <t>468021111</t>
  </si>
  <si>
    <t>Vytrhání dlažby včetně ručního rozebrání, vytřídění, odhozu na hromady nebo naložení na dopravní prostředek a očistění kostek nebo dlaždic z pískového podkladu z kostek velkých, spáry nezalité</t>
  </si>
  <si>
    <t>1912795140</t>
  </si>
  <si>
    <t>https://podminky.urs.cz/item/CS_URS_2024_02/468021111</t>
  </si>
  <si>
    <t>1,25+4,75</t>
  </si>
  <si>
    <t>57</t>
  </si>
  <si>
    <t>468021221</t>
  </si>
  <si>
    <t>Vytrhání dlažby včetně ručního rozebrání, vytřídění, odhozu na hromady nebo naložení na dopravní prostředek a očistění kostek nebo dlaždic z pískového podkladu z dlaždic zámkových, spáry nezalité</t>
  </si>
  <si>
    <t>-7697990</t>
  </si>
  <si>
    <t>https://podminky.urs.cz/item/CS_URS_2024_02/468021221</t>
  </si>
  <si>
    <t>2,5+2,63+1,44+1,88+3,38+1,625</t>
  </si>
  <si>
    <t>58</t>
  </si>
  <si>
    <t>468031221</t>
  </si>
  <si>
    <t>Vytrhání obrub s odkopáním horniny a lože, s odhozením nebo naložením na dopravní prostředek stojatých silničních</t>
  </si>
  <si>
    <t>-487452409</t>
  </si>
  <si>
    <t>https://podminky.urs.cz/item/CS_URS_2024_02/468031221</t>
  </si>
  <si>
    <t>59</t>
  </si>
  <si>
    <t>468041122</t>
  </si>
  <si>
    <t>Řezání spár v podkladu nebo krytu živičném, tloušťky přes 5 do 10 cm</t>
  </si>
  <si>
    <t>995129060</t>
  </si>
  <si>
    <t>https://podminky.urs.cz/item/CS_URS_2024_02/468041122</t>
  </si>
  <si>
    <t>(5+12+3,25+4)*2</t>
  </si>
  <si>
    <t>60</t>
  </si>
  <si>
    <t>468011142</t>
  </si>
  <si>
    <t>Odstranění podkladů nebo krytů komunikací včetně rozpojení na kusy a zarovnání styčné spáry ze živice, tloušťky přes 5 do 10 cm</t>
  </si>
  <si>
    <t>-1413167730</t>
  </si>
  <si>
    <t>https://podminky.urs.cz/item/CS_URS_2024_02/468011142</t>
  </si>
  <si>
    <t>1,375+1,875+2,75+1,44+2,75+4,5+28,75</t>
  </si>
  <si>
    <t>61</t>
  </si>
  <si>
    <t>468051121</t>
  </si>
  <si>
    <t>Bourání základu betonového</t>
  </si>
  <si>
    <t>1696628924</t>
  </si>
  <si>
    <t>https://podminky.urs.cz/item/CS_URS_2024_02/468051121</t>
  </si>
  <si>
    <t>(1+0,38+1,25+0,5+0,5+0,5)*0,1</t>
  </si>
  <si>
    <t>62</t>
  </si>
  <si>
    <t>460131112</t>
  </si>
  <si>
    <t>Hloubení jam ručně včetně urovnání dna s přemístěním výkopku do vzdálenosti 3 m od okraje jámy nebo s naložením na dopravní prostředek v hornině třídy těžitelnosti I skupiny 2</t>
  </si>
  <si>
    <t>-76639590</t>
  </si>
  <si>
    <t>https://podminky.urs.cz/item/CS_URS_2024_02/460131112</t>
  </si>
  <si>
    <t>((0,5*0,5*0,65)*9)*2/3</t>
  </si>
  <si>
    <t>63</t>
  </si>
  <si>
    <t>460131113</t>
  </si>
  <si>
    <t>Hloubení jam ručně včetně urovnání dna s přemístěním výkopku do vzdálenosti 3 m od okraje jámy nebo s naložením na dopravní prostředek v hornině třídy těžitelnosti I skupiny 3</t>
  </si>
  <si>
    <t>1220715012</t>
  </si>
  <si>
    <t>https://podminky.urs.cz/item/CS_URS_2024_02/460131113</t>
  </si>
  <si>
    <t>((0,5*0,5*0,65)*9)*1/3</t>
  </si>
  <si>
    <t>460641113</t>
  </si>
  <si>
    <t>Základové konstrukce základ bez bednění do rostlé zeminy z monolitického betonu tř. C 16/20</t>
  </si>
  <si>
    <t>279544402</t>
  </si>
  <si>
    <t>https://podminky.urs.cz/item/CS_URS_2024_02/460641113</t>
  </si>
  <si>
    <t>Poznámka k položce:_x000d_
Betonování sloupového pouzdra, patek chrániček na mostech. Index ceny zohledňuje větší počet dílčích základůa tím větší pracnost.</t>
  </si>
  <si>
    <t>(0,5*0,5*0,65)*9</t>
  </si>
  <si>
    <t>Součet</t>
  </si>
  <si>
    <t>65</t>
  </si>
  <si>
    <t>460912111</t>
  </si>
  <si>
    <t>Očištění vybouraných prvků z vozovek a chodníků obrubníků od spojovacího materiálu z jakéhokoliv lože, s odklizením a uložením na vzdálenost 10 m silničních</t>
  </si>
  <si>
    <t>180005707</t>
  </si>
  <si>
    <t>https://podminky.urs.cz/item/CS_URS_2024_02/460912111</t>
  </si>
  <si>
    <t>66</t>
  </si>
  <si>
    <t>460661512</t>
  </si>
  <si>
    <t>Kabelové lože z písku včetně podsypu, zhutnění a urovnání povrchu pro kabely nn zakryté plastovou fólií, šířky přes 25 do 50 cm</t>
  </si>
  <si>
    <t>-2091950849</t>
  </si>
  <si>
    <t>https://podminky.urs.cz/item/CS_URS_2024_02/460661512</t>
  </si>
  <si>
    <t>((16+35,5+38+37+36+51+41+53+37+41,5)-96-17)/2+17</t>
  </si>
  <si>
    <t>67</t>
  </si>
  <si>
    <t>460661311</t>
  </si>
  <si>
    <t>Kabelové lože z písku včetně podsypu, zhutnění a urovnání povrchu pro kabely nn zakryté betonovými deskami (materiál ve specifikaci), šířky do 30 cm</t>
  </si>
  <si>
    <t>1268335154</t>
  </si>
  <si>
    <t>https://podminky.urs.cz/item/CS_URS_2024_02/460661311</t>
  </si>
  <si>
    <t>((5,5+7,5+11+5,5+12+18+36,5)-17)/2+17</t>
  </si>
  <si>
    <t>68</t>
  </si>
  <si>
    <t>69311309</t>
  </si>
  <si>
    <t>pás varovný plný do výkopu š 220mm s potiskem</t>
  </si>
  <si>
    <t>1139899641</t>
  </si>
  <si>
    <t>69</t>
  </si>
  <si>
    <t>59213008</t>
  </si>
  <si>
    <t>deska krycí betonová 500x200x35mm</t>
  </si>
  <si>
    <t>-1298545552</t>
  </si>
  <si>
    <t xml:space="preserve">Poznámka k položce:_x000d_
Uvažovány jsou dvě zákrytové desky na 1m délky_x000d_
</t>
  </si>
  <si>
    <t>56,5</t>
  </si>
  <si>
    <t>56,5*2 'Přepočtené koeficientem množství</t>
  </si>
  <si>
    <t>70</t>
  </si>
  <si>
    <t>460791112</t>
  </si>
  <si>
    <t>Montáž trubek ochranných uložených volně do rýhy plastových tuhých, vnitřního průměru přes 32 do 50 mm</t>
  </si>
  <si>
    <t>1818817323</t>
  </si>
  <si>
    <t>https://podminky.urs.cz/item/CS_URS_2024_02/460791112</t>
  </si>
  <si>
    <t>30+38,5+41+40+39+54+44+56+40+44</t>
  </si>
  <si>
    <t>71</t>
  </si>
  <si>
    <t>34571361</t>
  </si>
  <si>
    <t>trubka elektroinstalační HDPE tuhá dvouplášťová korugovaná D 41/50mm</t>
  </si>
  <si>
    <t>1091775699</t>
  </si>
  <si>
    <t>426,5*1,05 'Přepočtené koeficientem množství</t>
  </si>
  <si>
    <t>72</t>
  </si>
  <si>
    <t>460791114</t>
  </si>
  <si>
    <t>Montáž trubek ochranných uložených volně do rýhy plastových tuhých, vnitřního průměru přes 90 do 110 mm</t>
  </si>
  <si>
    <t>1191964725</t>
  </si>
  <si>
    <t>https://podminky.urs.cz/item/CS_URS_2024_02/460791114</t>
  </si>
  <si>
    <t>5,5+7,5+11+5,5+11,75+10,25</t>
  </si>
  <si>
    <t>73</t>
  </si>
  <si>
    <t>34571365</t>
  </si>
  <si>
    <t>trubka elektroinstalační HDPE tuhá dvouplášťová korugovaná D 94/110mm</t>
  </si>
  <si>
    <t>-278771054</t>
  </si>
  <si>
    <t>51,5</t>
  </si>
  <si>
    <t>51,5*1,05 'Přepočtené koeficientem množství</t>
  </si>
  <si>
    <t>74</t>
  </si>
  <si>
    <t>460762111</t>
  </si>
  <si>
    <t>Křižovatka betonového kabelového žlabu s inženýrskými sítěmi včetně úpravy dna rýhy a zakrytím žlabu bez zásypu</t>
  </si>
  <si>
    <t>417610063</t>
  </si>
  <si>
    <t>https://podminky.urs.cz/item/CS_URS_2024_02/460762111</t>
  </si>
  <si>
    <t>75</t>
  </si>
  <si>
    <t>460891221</t>
  </si>
  <si>
    <t>Osazení obrubníku se zřízením lože, s vyplněním a zatřením spár betonového silničního stojatého, do lože z betonu prostého</t>
  </si>
  <si>
    <t>-839292962</t>
  </si>
  <si>
    <t>https://podminky.urs.cz/item/CS_URS_2024_02/460891221</t>
  </si>
  <si>
    <t>76</t>
  </si>
  <si>
    <t>59217026</t>
  </si>
  <si>
    <t>obrubník silniční betonový 500x150x250mm</t>
  </si>
  <si>
    <t>1335244962</t>
  </si>
  <si>
    <t>Poznámka k položce:_x000d_
Dopolnění případně zničených obrubníků při jejich předešlém vytrhání z lože.</t>
  </si>
  <si>
    <t>0,980392156862745*1,02 'Přepočtené koeficientem množství</t>
  </si>
  <si>
    <t>77</t>
  </si>
  <si>
    <t>469981111</t>
  </si>
  <si>
    <t>Přesun hmot pro pomocné stavební práce při elektromontážích dopravní vzdálenost do 1 000 m</t>
  </si>
  <si>
    <t>t</t>
  </si>
  <si>
    <t>-915185085</t>
  </si>
  <si>
    <t>https://podminky.urs.cz/item/CS_URS_2024_02/469981111</t>
  </si>
  <si>
    <t>Poznámka k položce:_x000d_
Index ceny zohledňuje odvoz na mezideponii a zpět s odečnením odvozu materiálu na recyklační skládku</t>
  </si>
  <si>
    <t>78</t>
  </si>
  <si>
    <t>469981211</t>
  </si>
  <si>
    <t>Přesun hmot pro pomocné stavební práce při elektromontážích Příplatek k ceně za zvětšený přesun přes vymezenou největší dopravní vzdálenost za každých dalších i započatých 1000 m</t>
  </si>
  <si>
    <t>-504614987</t>
  </si>
  <si>
    <t>https://podminky.urs.cz/item/CS_URS_2024_02/469981211</t>
  </si>
  <si>
    <t>79</t>
  </si>
  <si>
    <t>460371121</t>
  </si>
  <si>
    <t>Naložení výkopku strojně z hornin třídy těžitelnosti I skupiny 1 až 3</t>
  </si>
  <si>
    <t>2073412914</t>
  </si>
  <si>
    <t>https://podminky.urs.cz/item/CS_URS_2024_02/460371121</t>
  </si>
  <si>
    <t>43/1,8</t>
  </si>
  <si>
    <t>80</t>
  </si>
  <si>
    <t>460921211</t>
  </si>
  <si>
    <t>Vyspravení krytu po překopech kladení dlažby pro pokládání kabelů, včetně rozprostření, urovnání a zhutnění podkladu a provedení lože z kameniva těženého z kostek kamenných velkých</t>
  </si>
  <si>
    <t>666037276</t>
  </si>
  <si>
    <t>https://podminky.urs.cz/item/CS_URS_2024_02/460921211</t>
  </si>
  <si>
    <t>81</t>
  </si>
  <si>
    <t>460921222</t>
  </si>
  <si>
    <t>Vyspravení krytu po překopech kladení dlažby pro pokládání kabelů, včetně rozprostření, urovnání a zhutnění podkladu a provedení lože z kameniva těženého z dlaždic betonových tvarovaných nebo zámkových</t>
  </si>
  <si>
    <t>-1486139160</t>
  </si>
  <si>
    <t>https://podminky.urs.cz/item/CS_URS_2024_02/460921222</t>
  </si>
  <si>
    <t>82</t>
  </si>
  <si>
    <t>460881112</t>
  </si>
  <si>
    <t>Kryt vozovek a chodníků z betonu prostého, tloušťky přes 5 do 10 cm</t>
  </si>
  <si>
    <t>223564578</t>
  </si>
  <si>
    <t>https://podminky.urs.cz/item/CS_URS_2024_02/460881112</t>
  </si>
  <si>
    <t>(1+0,38+1,25+0,5+0,5+0,5)</t>
  </si>
  <si>
    <t>83</t>
  </si>
  <si>
    <t>460871143</t>
  </si>
  <si>
    <t xml:space="preserve">Podklad vozovek a chodníků včetně rozprostření a úpravy ze štěrkodrti, včetně zhutnění, tloušťky přes 10 do 15 cm (15cm)_x000d_
</t>
  </si>
  <si>
    <t>2018999952</t>
  </si>
  <si>
    <t>https://podminky.urs.cz/item/CS_URS_2024_02/460871143</t>
  </si>
  <si>
    <t>(2,75+3,75+5,5+2,88+5,5+9+5+12+3,25+4)*0,5</t>
  </si>
  <si>
    <t>84</t>
  </si>
  <si>
    <t>1950005064</t>
  </si>
  <si>
    <t>(2,75+3,75+5,5+2,88+5,5+9)*0,5+(5+12+3,25+4)*0,63</t>
  </si>
  <si>
    <t>85</t>
  </si>
  <si>
    <t>460871162</t>
  </si>
  <si>
    <t>Podklad vozovek a chodníků včetně rozprostření a úpravy z asfaltového betonu včetně zhutnění, tloušťky přes 5 do 10 cm (7cm)</t>
  </si>
  <si>
    <t>958409689</t>
  </si>
  <si>
    <t>https://podminky.urs.cz/item/CS_URS_2024_02/460871162</t>
  </si>
  <si>
    <t>(2,75+3,75+5,5+2,88+5,5+9)*0,5+(5+12+3,25+4)*0,83</t>
  </si>
  <si>
    <t>86</t>
  </si>
  <si>
    <t>573191111</t>
  </si>
  <si>
    <t>Postřik infiltrační kationaktivní emulzí v množství 1,00 kg/m2</t>
  </si>
  <si>
    <t>-1149248002</t>
  </si>
  <si>
    <t>https://podminky.urs.cz/item/CS_URS_2024_02/573191111</t>
  </si>
  <si>
    <t>87</t>
  </si>
  <si>
    <t>460881222</t>
  </si>
  <si>
    <t>Kryt vozovek a chodníků z asfaltového betonu vrstva obrusná, tloušťky 4 cm</t>
  </si>
  <si>
    <t>-301314143</t>
  </si>
  <si>
    <t>https://podminky.urs.cz/item/CS_URS_2024_02/460881222</t>
  </si>
  <si>
    <t>(2,75+3,75+5,5+2,88+5,5+9)*0,5+(5*1,5+12+3,25+4*1,5)</t>
  </si>
  <si>
    <t>88</t>
  </si>
  <si>
    <t>573231106</t>
  </si>
  <si>
    <t>Postřik spojovací PS bez posypu kamenivem ze silniční emulze, v množství 0,30 kg/m2</t>
  </si>
  <si>
    <t>79609952</t>
  </si>
  <si>
    <t>https://podminky.urs.cz/item/CS_URS_2024_02/573231106</t>
  </si>
  <si>
    <t>89</t>
  </si>
  <si>
    <t>-1651855489</t>
  </si>
  <si>
    <t>41,2/1,8</t>
  </si>
  <si>
    <t>90</t>
  </si>
  <si>
    <t>460371125</t>
  </si>
  <si>
    <t>Naložení výkopku strojně z hornin třídy těžitelnosti III skupiny 6</t>
  </si>
  <si>
    <t>-648044659</t>
  </si>
  <si>
    <t>https://podminky.urs.cz/item/CS_URS_2024_02/460371125</t>
  </si>
  <si>
    <t>Poznámka k položce:_x000d_
Položka je použita pro naložení vybouraných betonových a živičných povrchů.</t>
  </si>
  <si>
    <t>(0,909+9,557)/2,2</t>
  </si>
  <si>
    <t>91</t>
  </si>
  <si>
    <t>469972111</t>
  </si>
  <si>
    <t>Odvoz suti a vybouraných hmot odvoz suti a vybouraných hmot do 1 km</t>
  </si>
  <si>
    <t>-1488024617</t>
  </si>
  <si>
    <t>https://podminky.urs.cz/item/CS_URS_2024_02/469972111</t>
  </si>
  <si>
    <t>0,909+9,557+41,2</t>
  </si>
  <si>
    <t>92</t>
  </si>
  <si>
    <t>469972121</t>
  </si>
  <si>
    <t>Odvoz suti a vybouraných hmot odvoz suti a vybouraných hmot Příplatek k ceně za každý další i započatý 1 km</t>
  </si>
  <si>
    <t>-1758709721</t>
  </si>
  <si>
    <t>https://podminky.urs.cz/item/CS_URS_2024_02/469972121</t>
  </si>
  <si>
    <t>Poznámka k položce:_x000d_
Odvoz na vzdálenost celkem do 4km.</t>
  </si>
  <si>
    <t>93</t>
  </si>
  <si>
    <t>469973120</t>
  </si>
  <si>
    <t>Poplatek za uložení stavebního odpadu (skládkovné) na recyklační skládce z prostého betonu zatříděného do Katalogu odpadů pod kódem 17 01 01</t>
  </si>
  <si>
    <t>-1289421141</t>
  </si>
  <si>
    <t>https://podminky.urs.cz/item/CS_URS_2024_02/469973120</t>
  </si>
  <si>
    <t>94</t>
  </si>
  <si>
    <t>469973125</t>
  </si>
  <si>
    <t>Poplatek za uložení stavebního odpadu (skládkovné) na recyklační skládce asfaltového bez obsahu dehtu zatříděného do Katalogu odpadů pod kódem 17 03 02</t>
  </si>
  <si>
    <t>1834212237</t>
  </si>
  <si>
    <t>https://podminky.urs.cz/item/CS_URS_2024_02/469973125</t>
  </si>
  <si>
    <t>43,44*0,1*2,2</t>
  </si>
  <si>
    <t>95</t>
  </si>
  <si>
    <t>460361121</t>
  </si>
  <si>
    <t>Poplatek (skládkovné) za uložení zeminy na recyklační skládce zatříděné do Katalogu odpadů pod kódem 17 05 04</t>
  </si>
  <si>
    <t>-1032210862</t>
  </si>
  <si>
    <t>https://podminky.urs.cz/item/CS_URS_2024_02/460361121</t>
  </si>
  <si>
    <t>0,2+25+16</t>
  </si>
  <si>
    <t>96</t>
  </si>
  <si>
    <t>460481111</t>
  </si>
  <si>
    <t>Úprava pláně ručně v hornině třídy těžitelnosti I skupiny 1 a 2 bez zhutnění</t>
  </si>
  <si>
    <t>1880016517</t>
  </si>
  <si>
    <t>https://podminky.urs.cz/item/CS_URS_2024_02/460481111</t>
  </si>
  <si>
    <t>97</t>
  </si>
  <si>
    <t>460581121</t>
  </si>
  <si>
    <t>Úprava terénu zatravnění, včetně dodání osiva a zalití vodou na rovině</t>
  </si>
  <si>
    <t>-483574229</t>
  </si>
  <si>
    <t>https://podminky.urs.cz/item/CS_URS_2024_02/460581121</t>
  </si>
  <si>
    <t>163,350/2</t>
  </si>
  <si>
    <t>58-M</t>
  </si>
  <si>
    <t>Revize vyhrazených technických zařízení</t>
  </si>
  <si>
    <t>98</t>
  </si>
  <si>
    <t>580106009</t>
  </si>
  <si>
    <t>Měření při revizích impedance ochranné smyčky na rozvodném zařízení, spotřebičích nebo přístrojích</t>
  </si>
  <si>
    <t>měření</t>
  </si>
  <si>
    <t>1860839100</t>
  </si>
  <si>
    <t>https://podminky.urs.cz/item/CS_URS_2024_02/580106009</t>
  </si>
  <si>
    <t>99</t>
  </si>
  <si>
    <t>580106016</t>
  </si>
  <si>
    <t>Měření při revizích měření základních elektrických veličin (U, I, P, A, cos)</t>
  </si>
  <si>
    <t>1218137279</t>
  </si>
  <si>
    <t>https://podminky.urs.cz/item/CS_URS_2024_02/580106016</t>
  </si>
  <si>
    <t>100</t>
  </si>
  <si>
    <t>580107004</t>
  </si>
  <si>
    <t>Pomocné práce při revizích demontáž a opětná montáž krytu rozvaděče nebo rozvodnice</t>
  </si>
  <si>
    <t>-867401569</t>
  </si>
  <si>
    <t>https://podminky.urs.cz/item/CS_URS_2024_02/580107004</t>
  </si>
  <si>
    <t>101</t>
  </si>
  <si>
    <t>580107015</t>
  </si>
  <si>
    <t>Pomocné práce při revizích demontáž a zpětná montáž zkušební svorky uzemnění</t>
  </si>
  <si>
    <t>-256285959</t>
  </si>
  <si>
    <t>https://podminky.urs.cz/item/CS_URS_2024_02/580107015</t>
  </si>
  <si>
    <t>HZS</t>
  </si>
  <si>
    <t>Hodinové zúčtovací sazby</t>
  </si>
  <si>
    <t>102</t>
  </si>
  <si>
    <t>HZS1212</t>
  </si>
  <si>
    <t>Hodinové zúčtovací sazby profesí HSV zemní a pomocné práce kopáč</t>
  </si>
  <si>
    <t>-1648884602</t>
  </si>
  <si>
    <t>https://podminky.urs.cz/item/CS_URS_2024_02/HZS1212</t>
  </si>
  <si>
    <t>103</t>
  </si>
  <si>
    <t>HZS2231</t>
  </si>
  <si>
    <t>Hodinové zúčtovací sazby profesí PSV provádění stavebních instalací elektrikář</t>
  </si>
  <si>
    <t>312276287</t>
  </si>
  <si>
    <t>https://podminky.urs.cz/item/CS_URS_2024_02/HZS2231</t>
  </si>
  <si>
    <t>VRN</t>
  </si>
  <si>
    <t>Vedlejší rozpočtové náklady</t>
  </si>
  <si>
    <t>VRN1</t>
  </si>
  <si>
    <t>Průzkumné, geodetické a projektové práce</t>
  </si>
  <si>
    <t>104</t>
  </si>
  <si>
    <t>011464000</t>
  </si>
  <si>
    <t>Měření (monitoring) úrovně osvětlení</t>
  </si>
  <si>
    <t>komplet</t>
  </si>
  <si>
    <t>1024</t>
  </si>
  <si>
    <t>-828076558</t>
  </si>
  <si>
    <t>https://podminky.urs.cz/item/CS_URS_2024_02/011464000</t>
  </si>
  <si>
    <t>105</t>
  </si>
  <si>
    <t>012103000</t>
  </si>
  <si>
    <t>Přípravné zeměměřičské práce - geodetické zaměření před výstavbou</t>
  </si>
  <si>
    <t>152300009</t>
  </si>
  <si>
    <t>https://podminky.urs.cz/item/CS_URS_2024_02/012103000</t>
  </si>
  <si>
    <t>106</t>
  </si>
  <si>
    <t>012444000</t>
  </si>
  <si>
    <t>Geodetické měření skutečného provedení stavby</t>
  </si>
  <si>
    <t>-1514809650</t>
  </si>
  <si>
    <t>https://podminky.urs.cz/item/CS_URS_2024_02/012444000</t>
  </si>
  <si>
    <t>107</t>
  </si>
  <si>
    <t>013254000</t>
  </si>
  <si>
    <t>Dokumentace skutečného provedení stavby</t>
  </si>
  <si>
    <t>971757061</t>
  </si>
  <si>
    <t>https://podminky.urs.cz/item/CS_URS_2024_02/013254000</t>
  </si>
  <si>
    <t>VRN3</t>
  </si>
  <si>
    <t>Zařízení staveniště</t>
  </si>
  <si>
    <t>108</t>
  </si>
  <si>
    <t>034303000</t>
  </si>
  <si>
    <t>Dopravní značení na staveništi</t>
  </si>
  <si>
    <t>-1710188564</t>
  </si>
  <si>
    <t>https://podminky.urs.cz/item/CS_URS_2024_02/034303000</t>
  </si>
  <si>
    <t>VRN4</t>
  </si>
  <si>
    <t>Inženýrská činnost</t>
  </si>
  <si>
    <t>109</t>
  </si>
  <si>
    <t>043002000</t>
  </si>
  <si>
    <t>Zkoušky a ostatní měření - dílší a celkové zkoušky funkčnosti zařízení</t>
  </si>
  <si>
    <t>-440158288</t>
  </si>
  <si>
    <t>https://podminky.urs.cz/item/CS_URS_2024_02/043002000</t>
  </si>
  <si>
    <t>110</t>
  </si>
  <si>
    <t>045303000</t>
  </si>
  <si>
    <t xml:space="preserve">Koordinační činnost - náklady související s koordinací prací na přípolož kabelu VO do společného rozšířeného výkopu v trase kabelu distribučního vedení NN v celkové délce cca 400m._x000d_
</t>
  </si>
  <si>
    <t>-569182131</t>
  </si>
  <si>
    <t>https://podminky.urs.cz/item/CS_URS_2024_02/045303000</t>
  </si>
  <si>
    <t>VRN6</t>
  </si>
  <si>
    <t>Územní vlivy</t>
  </si>
  <si>
    <t>111</t>
  </si>
  <si>
    <t>065103000</t>
  </si>
  <si>
    <t>Mimostaveništní doprava materiálů a výrobků</t>
  </si>
  <si>
    <t>-450870374</t>
  </si>
  <si>
    <t>https://podminky.urs.cz/item/CS_URS_2024_02/065103000</t>
  </si>
  <si>
    <t>VRN7</t>
  </si>
  <si>
    <t>Provozní vlivy</t>
  </si>
  <si>
    <t>112</t>
  </si>
  <si>
    <t>070001000</t>
  </si>
  <si>
    <t>-2096528896</t>
  </si>
  <si>
    <t>https://podminky.urs.cz/item/CS_URS_2024_02/070001000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</si>
</sst>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5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9" fillId="0" borderId="14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0" fillId="4" borderId="6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right" vertical="center"/>
    </xf>
    <xf numFmtId="0" fontId="20" fillId="4" borderId="8" xfId="0" applyFont="1" applyFill="1" applyBorder="1" applyAlignment="1" applyProtection="1">
      <alignment horizontal="center" vertical="center"/>
    </xf>
    <xf numFmtId="0" fontId="21" fillId="0" borderId="16" xfId="0" applyFont="1" applyBorder="1" applyAlignment="1" applyProtection="1">
      <alignment horizontal="center" vertical="center" wrapText="1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8" fillId="0" borderId="14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9" xfId="0" applyNumberFormat="1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166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0" fillId="4" borderId="16" xfId="0" applyFont="1" applyFill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0" fillId="0" borderId="12" xfId="0" applyNumberFormat="1" applyFont="1" applyBorder="1" applyAlignment="1" applyProtection="1"/>
    <xf numFmtId="166" fontId="30" fillId="0" borderId="13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2" xfId="0" applyFont="1" applyBorder="1" applyAlignment="1" applyProtection="1">
      <alignment horizontal="center" vertical="center"/>
    </xf>
    <xf numFmtId="49" fontId="20" fillId="0" borderId="22" xfId="0" applyNumberFormat="1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center" vertical="center" wrapText="1"/>
    </xf>
    <xf numFmtId="167" fontId="20" fillId="0" borderId="22" xfId="0" applyNumberFormat="1" applyFont="1" applyBorder="1" applyAlignment="1" applyProtection="1">
      <alignment vertical="center"/>
    </xf>
    <xf numFmtId="4" fontId="20" fillId="2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5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0" xfId="0" applyFont="1" applyAlignment="1" applyProtection="1">
      <alignment horizontal="left" vertical="center"/>
    </xf>
    <xf numFmtId="0" fontId="33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vertical="center" wrapText="1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919535556" TargetMode="External" /><Relationship Id="rId2" Type="http://schemas.openxmlformats.org/officeDocument/2006/relationships/hyperlink" Target="https://podminky.urs.cz/item/CS_URS_2024_02/945421110" TargetMode="External" /><Relationship Id="rId3" Type="http://schemas.openxmlformats.org/officeDocument/2006/relationships/hyperlink" Target="https://podminky.urs.cz/item/CS_URS_2024_02/741110361" TargetMode="External" /><Relationship Id="rId4" Type="http://schemas.openxmlformats.org/officeDocument/2006/relationships/hyperlink" Target="https://podminky.urs.cz/item/CS_URS_2024_02/741420011" TargetMode="External" /><Relationship Id="rId5" Type="http://schemas.openxmlformats.org/officeDocument/2006/relationships/hyperlink" Target="https://podminky.urs.cz/item/CS_URS_2024_02/210191551" TargetMode="External" /><Relationship Id="rId6" Type="http://schemas.openxmlformats.org/officeDocument/2006/relationships/hyperlink" Target="https://podminky.urs.cz/item/CS_URS_2024_02/210100014" TargetMode="External" /><Relationship Id="rId7" Type="http://schemas.openxmlformats.org/officeDocument/2006/relationships/hyperlink" Target="https://podminky.urs.cz/item/CS_URS_2024_02/210204002" TargetMode="External" /><Relationship Id="rId8" Type="http://schemas.openxmlformats.org/officeDocument/2006/relationships/hyperlink" Target="https://podminky.urs.cz/item/CS_URS_2024_02/210204103" TargetMode="External" /><Relationship Id="rId9" Type="http://schemas.openxmlformats.org/officeDocument/2006/relationships/hyperlink" Target="https://podminky.urs.cz/item/CS_URS_2024_02/210203901" TargetMode="External" /><Relationship Id="rId10" Type="http://schemas.openxmlformats.org/officeDocument/2006/relationships/hyperlink" Target="https://podminky.urs.cz/item/CS_URS_2024_02/210204202" TargetMode="External" /><Relationship Id="rId11" Type="http://schemas.openxmlformats.org/officeDocument/2006/relationships/hyperlink" Target="https://podminky.urs.cz/item/CS_URS_2024_02/210100001" TargetMode="External" /><Relationship Id="rId12" Type="http://schemas.openxmlformats.org/officeDocument/2006/relationships/hyperlink" Target="https://podminky.urs.cz/item/CS_URS_2024_02/210812011" TargetMode="External" /><Relationship Id="rId13" Type="http://schemas.openxmlformats.org/officeDocument/2006/relationships/hyperlink" Target="https://podminky.urs.cz/item/CS_URS_2024_02/210812033" TargetMode="External" /><Relationship Id="rId14" Type="http://schemas.openxmlformats.org/officeDocument/2006/relationships/hyperlink" Target="https://podminky.urs.cz/item/CS_URS_2024_02/210813033" TargetMode="External" /><Relationship Id="rId15" Type="http://schemas.openxmlformats.org/officeDocument/2006/relationships/hyperlink" Target="https://podminky.urs.cz/item/CS_URS_2024_02/210812035" TargetMode="External" /><Relationship Id="rId16" Type="http://schemas.openxmlformats.org/officeDocument/2006/relationships/hyperlink" Target="https://podminky.urs.cz/item/CS_URS_2024_02/210950202" TargetMode="External" /><Relationship Id="rId17" Type="http://schemas.openxmlformats.org/officeDocument/2006/relationships/hyperlink" Target="https://podminky.urs.cz/item/CS_URS_2024_02/210220022" TargetMode="External" /><Relationship Id="rId18" Type="http://schemas.openxmlformats.org/officeDocument/2006/relationships/hyperlink" Target="https://podminky.urs.cz/item/CS_URS_2024_02/210220361" TargetMode="External" /><Relationship Id="rId19" Type="http://schemas.openxmlformats.org/officeDocument/2006/relationships/hyperlink" Target="https://podminky.urs.cz/item/CS_URS_2024_02/218202013" TargetMode="External" /><Relationship Id="rId20" Type="http://schemas.openxmlformats.org/officeDocument/2006/relationships/hyperlink" Target="https://podminky.urs.cz/item/CS_URS_2024_02/218204103" TargetMode="External" /><Relationship Id="rId21" Type="http://schemas.openxmlformats.org/officeDocument/2006/relationships/hyperlink" Target="https://podminky.urs.cz/item/CS_URS_2024_02/210280003" TargetMode="External" /><Relationship Id="rId22" Type="http://schemas.openxmlformats.org/officeDocument/2006/relationships/hyperlink" Target="https://podminky.urs.cz/item/CS_URS_2024_02/460061111" TargetMode="External" /><Relationship Id="rId23" Type="http://schemas.openxmlformats.org/officeDocument/2006/relationships/hyperlink" Target="https://podminky.urs.cz/item/CS_URS_2024_02/460061112" TargetMode="External" /><Relationship Id="rId24" Type="http://schemas.openxmlformats.org/officeDocument/2006/relationships/hyperlink" Target="https://podminky.urs.cz/item/CS_URS_2024_02/460061131" TargetMode="External" /><Relationship Id="rId25" Type="http://schemas.openxmlformats.org/officeDocument/2006/relationships/hyperlink" Target="https://podminky.urs.cz/item/CS_URS_2024_02/460061132" TargetMode="External" /><Relationship Id="rId26" Type="http://schemas.openxmlformats.org/officeDocument/2006/relationships/hyperlink" Target="https://podminky.urs.cz/item/CS_URS_2024_02/460061171" TargetMode="External" /><Relationship Id="rId27" Type="http://schemas.openxmlformats.org/officeDocument/2006/relationships/hyperlink" Target="https://podminky.urs.cz/item/CS_URS_2024_02/460161141" TargetMode="External" /><Relationship Id="rId28" Type="http://schemas.openxmlformats.org/officeDocument/2006/relationships/hyperlink" Target="https://podminky.urs.cz/item/CS_URS_2024_02/460161271" TargetMode="External" /><Relationship Id="rId29" Type="http://schemas.openxmlformats.org/officeDocument/2006/relationships/hyperlink" Target="https://podminky.urs.cz/item/CS_URS_2024_02/460161312" TargetMode="External" /><Relationship Id="rId30" Type="http://schemas.openxmlformats.org/officeDocument/2006/relationships/hyperlink" Target="https://podminky.urs.cz/item/CS_URS_2024_02/460431141" TargetMode="External" /><Relationship Id="rId31" Type="http://schemas.openxmlformats.org/officeDocument/2006/relationships/hyperlink" Target="https://podminky.urs.cz/item/CS_URS_2024_02/460431171" TargetMode="External" /><Relationship Id="rId32" Type="http://schemas.openxmlformats.org/officeDocument/2006/relationships/hyperlink" Target="https://podminky.urs.cz/item/CS_URS_2024_02/460431272" TargetMode="External" /><Relationship Id="rId33" Type="http://schemas.openxmlformats.org/officeDocument/2006/relationships/hyperlink" Target="https://podminky.urs.cz/item/CS_URS_2024_02/468021111" TargetMode="External" /><Relationship Id="rId34" Type="http://schemas.openxmlformats.org/officeDocument/2006/relationships/hyperlink" Target="https://podminky.urs.cz/item/CS_URS_2024_02/468021221" TargetMode="External" /><Relationship Id="rId35" Type="http://schemas.openxmlformats.org/officeDocument/2006/relationships/hyperlink" Target="https://podminky.urs.cz/item/CS_URS_2024_02/468031221" TargetMode="External" /><Relationship Id="rId36" Type="http://schemas.openxmlformats.org/officeDocument/2006/relationships/hyperlink" Target="https://podminky.urs.cz/item/CS_URS_2024_02/468041122" TargetMode="External" /><Relationship Id="rId37" Type="http://schemas.openxmlformats.org/officeDocument/2006/relationships/hyperlink" Target="https://podminky.urs.cz/item/CS_URS_2024_02/468011142" TargetMode="External" /><Relationship Id="rId38" Type="http://schemas.openxmlformats.org/officeDocument/2006/relationships/hyperlink" Target="https://podminky.urs.cz/item/CS_URS_2024_02/468051121" TargetMode="External" /><Relationship Id="rId39" Type="http://schemas.openxmlformats.org/officeDocument/2006/relationships/hyperlink" Target="https://podminky.urs.cz/item/CS_URS_2024_02/460131112" TargetMode="External" /><Relationship Id="rId40" Type="http://schemas.openxmlformats.org/officeDocument/2006/relationships/hyperlink" Target="https://podminky.urs.cz/item/CS_URS_2024_02/460131113" TargetMode="External" /><Relationship Id="rId41" Type="http://schemas.openxmlformats.org/officeDocument/2006/relationships/hyperlink" Target="https://podminky.urs.cz/item/CS_URS_2024_02/460641113" TargetMode="External" /><Relationship Id="rId42" Type="http://schemas.openxmlformats.org/officeDocument/2006/relationships/hyperlink" Target="https://podminky.urs.cz/item/CS_URS_2024_02/460912111" TargetMode="External" /><Relationship Id="rId43" Type="http://schemas.openxmlformats.org/officeDocument/2006/relationships/hyperlink" Target="https://podminky.urs.cz/item/CS_URS_2024_02/460661512" TargetMode="External" /><Relationship Id="rId44" Type="http://schemas.openxmlformats.org/officeDocument/2006/relationships/hyperlink" Target="https://podminky.urs.cz/item/CS_URS_2024_02/460661311" TargetMode="External" /><Relationship Id="rId45" Type="http://schemas.openxmlformats.org/officeDocument/2006/relationships/hyperlink" Target="https://podminky.urs.cz/item/CS_URS_2024_02/460791112" TargetMode="External" /><Relationship Id="rId46" Type="http://schemas.openxmlformats.org/officeDocument/2006/relationships/hyperlink" Target="https://podminky.urs.cz/item/CS_URS_2024_02/460791114" TargetMode="External" /><Relationship Id="rId47" Type="http://schemas.openxmlformats.org/officeDocument/2006/relationships/hyperlink" Target="https://podminky.urs.cz/item/CS_URS_2024_02/460762111" TargetMode="External" /><Relationship Id="rId48" Type="http://schemas.openxmlformats.org/officeDocument/2006/relationships/hyperlink" Target="https://podminky.urs.cz/item/CS_URS_2024_02/460891221" TargetMode="External" /><Relationship Id="rId49" Type="http://schemas.openxmlformats.org/officeDocument/2006/relationships/hyperlink" Target="https://podminky.urs.cz/item/CS_URS_2024_02/469981111" TargetMode="External" /><Relationship Id="rId50" Type="http://schemas.openxmlformats.org/officeDocument/2006/relationships/hyperlink" Target="https://podminky.urs.cz/item/CS_URS_2024_02/469981211" TargetMode="External" /><Relationship Id="rId51" Type="http://schemas.openxmlformats.org/officeDocument/2006/relationships/hyperlink" Target="https://podminky.urs.cz/item/CS_URS_2024_02/460371121" TargetMode="External" /><Relationship Id="rId52" Type="http://schemas.openxmlformats.org/officeDocument/2006/relationships/hyperlink" Target="https://podminky.urs.cz/item/CS_URS_2024_02/460921211" TargetMode="External" /><Relationship Id="rId53" Type="http://schemas.openxmlformats.org/officeDocument/2006/relationships/hyperlink" Target="https://podminky.urs.cz/item/CS_URS_2024_02/460921222" TargetMode="External" /><Relationship Id="rId54" Type="http://schemas.openxmlformats.org/officeDocument/2006/relationships/hyperlink" Target="https://podminky.urs.cz/item/CS_URS_2024_02/460881112" TargetMode="External" /><Relationship Id="rId55" Type="http://schemas.openxmlformats.org/officeDocument/2006/relationships/hyperlink" Target="https://podminky.urs.cz/item/CS_URS_2024_02/460871143" TargetMode="External" /><Relationship Id="rId56" Type="http://schemas.openxmlformats.org/officeDocument/2006/relationships/hyperlink" Target="https://podminky.urs.cz/item/CS_URS_2024_02/460871143" TargetMode="External" /><Relationship Id="rId57" Type="http://schemas.openxmlformats.org/officeDocument/2006/relationships/hyperlink" Target="https://podminky.urs.cz/item/CS_URS_2024_02/460871162" TargetMode="External" /><Relationship Id="rId58" Type="http://schemas.openxmlformats.org/officeDocument/2006/relationships/hyperlink" Target="https://podminky.urs.cz/item/CS_URS_2024_02/573191111" TargetMode="External" /><Relationship Id="rId59" Type="http://schemas.openxmlformats.org/officeDocument/2006/relationships/hyperlink" Target="https://podminky.urs.cz/item/CS_URS_2024_02/460881222" TargetMode="External" /><Relationship Id="rId60" Type="http://schemas.openxmlformats.org/officeDocument/2006/relationships/hyperlink" Target="https://podminky.urs.cz/item/CS_URS_2024_02/573231106" TargetMode="External" /><Relationship Id="rId61" Type="http://schemas.openxmlformats.org/officeDocument/2006/relationships/hyperlink" Target="https://podminky.urs.cz/item/CS_URS_2024_02/460371121" TargetMode="External" /><Relationship Id="rId62" Type="http://schemas.openxmlformats.org/officeDocument/2006/relationships/hyperlink" Target="https://podminky.urs.cz/item/CS_URS_2024_02/460371125" TargetMode="External" /><Relationship Id="rId63" Type="http://schemas.openxmlformats.org/officeDocument/2006/relationships/hyperlink" Target="https://podminky.urs.cz/item/CS_URS_2024_02/469972111" TargetMode="External" /><Relationship Id="rId64" Type="http://schemas.openxmlformats.org/officeDocument/2006/relationships/hyperlink" Target="https://podminky.urs.cz/item/CS_URS_2024_02/469972121" TargetMode="External" /><Relationship Id="rId65" Type="http://schemas.openxmlformats.org/officeDocument/2006/relationships/hyperlink" Target="https://podminky.urs.cz/item/CS_URS_2024_02/469973120" TargetMode="External" /><Relationship Id="rId66" Type="http://schemas.openxmlformats.org/officeDocument/2006/relationships/hyperlink" Target="https://podminky.urs.cz/item/CS_URS_2024_02/469973125" TargetMode="External" /><Relationship Id="rId67" Type="http://schemas.openxmlformats.org/officeDocument/2006/relationships/hyperlink" Target="https://podminky.urs.cz/item/CS_URS_2024_02/460361121" TargetMode="External" /><Relationship Id="rId68" Type="http://schemas.openxmlformats.org/officeDocument/2006/relationships/hyperlink" Target="https://podminky.urs.cz/item/CS_URS_2024_02/460481111" TargetMode="External" /><Relationship Id="rId69" Type="http://schemas.openxmlformats.org/officeDocument/2006/relationships/hyperlink" Target="https://podminky.urs.cz/item/CS_URS_2024_02/460581121" TargetMode="External" /><Relationship Id="rId70" Type="http://schemas.openxmlformats.org/officeDocument/2006/relationships/hyperlink" Target="https://podminky.urs.cz/item/CS_URS_2024_02/580106009" TargetMode="External" /><Relationship Id="rId71" Type="http://schemas.openxmlformats.org/officeDocument/2006/relationships/hyperlink" Target="https://podminky.urs.cz/item/CS_URS_2024_02/580106016" TargetMode="External" /><Relationship Id="rId72" Type="http://schemas.openxmlformats.org/officeDocument/2006/relationships/hyperlink" Target="https://podminky.urs.cz/item/CS_URS_2024_02/580107004" TargetMode="External" /><Relationship Id="rId73" Type="http://schemas.openxmlformats.org/officeDocument/2006/relationships/hyperlink" Target="https://podminky.urs.cz/item/CS_URS_2024_02/580107015" TargetMode="External" /><Relationship Id="rId74" Type="http://schemas.openxmlformats.org/officeDocument/2006/relationships/hyperlink" Target="https://podminky.urs.cz/item/CS_URS_2024_02/HZS1212" TargetMode="External" /><Relationship Id="rId75" Type="http://schemas.openxmlformats.org/officeDocument/2006/relationships/hyperlink" Target="https://podminky.urs.cz/item/CS_URS_2024_02/HZS2231" TargetMode="External" /><Relationship Id="rId76" Type="http://schemas.openxmlformats.org/officeDocument/2006/relationships/hyperlink" Target="https://podminky.urs.cz/item/CS_URS_2024_02/011464000" TargetMode="External" /><Relationship Id="rId77" Type="http://schemas.openxmlformats.org/officeDocument/2006/relationships/hyperlink" Target="https://podminky.urs.cz/item/CS_URS_2024_02/012103000" TargetMode="External" /><Relationship Id="rId78" Type="http://schemas.openxmlformats.org/officeDocument/2006/relationships/hyperlink" Target="https://podminky.urs.cz/item/CS_URS_2024_02/012444000" TargetMode="External" /><Relationship Id="rId79" Type="http://schemas.openxmlformats.org/officeDocument/2006/relationships/hyperlink" Target="https://podminky.urs.cz/item/CS_URS_2024_02/013254000" TargetMode="External" /><Relationship Id="rId80" Type="http://schemas.openxmlformats.org/officeDocument/2006/relationships/hyperlink" Target="https://podminky.urs.cz/item/CS_URS_2024_02/034303000" TargetMode="External" /><Relationship Id="rId81" Type="http://schemas.openxmlformats.org/officeDocument/2006/relationships/hyperlink" Target="https://podminky.urs.cz/item/CS_URS_2024_02/043002000" TargetMode="External" /><Relationship Id="rId82" Type="http://schemas.openxmlformats.org/officeDocument/2006/relationships/hyperlink" Target="https://podminky.urs.cz/item/CS_URS_2024_02/045303000" TargetMode="External" /><Relationship Id="rId83" Type="http://schemas.openxmlformats.org/officeDocument/2006/relationships/hyperlink" Target="https://podminky.urs.cz/item/CS_URS_2024_02/065103000" TargetMode="External" /><Relationship Id="rId84" Type="http://schemas.openxmlformats.org/officeDocument/2006/relationships/hyperlink" Target="https://podminky.urs.cz/item/CS_URS_2024_02/070001000" TargetMode="External" /><Relationship Id="rId85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19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20</v>
      </c>
      <c r="AL7" s="21"/>
      <c r="AM7" s="21"/>
      <c r="AN7" s="26" t="s">
        <v>21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22</v>
      </c>
      <c r="E8" s="21"/>
      <c r="F8" s="21"/>
      <c r="G8" s="21"/>
      <c r="H8" s="21"/>
      <c r="I8" s="21"/>
      <c r="J8" s="21"/>
      <c r="K8" s="26" t="s">
        <v>23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24</v>
      </c>
      <c r="AL8" s="21"/>
      <c r="AM8" s="21"/>
      <c r="AN8" s="32" t="s">
        <v>25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26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27</v>
      </c>
      <c r="AL10" s="21"/>
      <c r="AM10" s="21"/>
      <c r="AN10" s="26" t="s">
        <v>28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29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30</v>
      </c>
      <c r="AL11" s="21"/>
      <c r="AM11" s="21"/>
      <c r="AN11" s="26" t="s">
        <v>31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32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27</v>
      </c>
      <c r="AL13" s="21"/>
      <c r="AM13" s="21"/>
      <c r="AN13" s="33" t="s">
        <v>33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33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30</v>
      </c>
      <c r="AL14" s="21"/>
      <c r="AM14" s="21"/>
      <c r="AN14" s="33" t="s">
        <v>33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34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27</v>
      </c>
      <c r="AL16" s="21"/>
      <c r="AM16" s="21"/>
      <c r="AN16" s="26" t="s">
        <v>35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36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30</v>
      </c>
      <c r="AL17" s="21"/>
      <c r="AM17" s="21"/>
      <c r="AN17" s="26" t="s">
        <v>37</v>
      </c>
      <c r="AO17" s="21"/>
      <c r="AP17" s="21"/>
      <c r="AQ17" s="21"/>
      <c r="AR17" s="19"/>
      <c r="BE17" s="30"/>
      <c r="BS17" s="16" t="s">
        <v>38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39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27</v>
      </c>
      <c r="AL19" s="21"/>
      <c r="AM19" s="21"/>
      <c r="AN19" s="26" t="s">
        <v>35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36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30</v>
      </c>
      <c r="AL20" s="21"/>
      <c r="AM20" s="21"/>
      <c r="AN20" s="26" t="s">
        <v>37</v>
      </c>
      <c r="AO20" s="21"/>
      <c r="AP20" s="21"/>
      <c r="AQ20" s="21"/>
      <c r="AR20" s="19"/>
      <c r="BE20" s="30"/>
      <c r="BS20" s="16" t="s">
        <v>4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40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47.25" customHeight="1">
      <c r="B23" s="20"/>
      <c r="C23" s="21"/>
      <c r="D23" s="21"/>
      <c r="E23" s="35" t="s">
        <v>41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42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ROUND(AG54,2)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43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44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45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46</v>
      </c>
      <c r="E29" s="46"/>
      <c r="F29" s="31" t="s">
        <v>47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ROUND(AZ54,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ROUND(AV54,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48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ROUND(BA54,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ROUND(AW54,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49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ROUND(BB54,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50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ROUND(BC54,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51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ROUND(BD54,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3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7"/>
    </row>
    <row r="35" s="2" customFormat="1" ht="25.92" customHeight="1">
      <c r="A35" s="37"/>
      <c r="B35" s="38"/>
      <c r="C35" s="51"/>
      <c r="D35" s="52" t="s">
        <v>52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53</v>
      </c>
      <c r="U35" s="53"/>
      <c r="V35" s="53"/>
      <c r="W35" s="53"/>
      <c r="X35" s="55" t="s">
        <v>54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6.96" customHeight="1">
      <c r="A37" s="37"/>
      <c r="B37" s="58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43"/>
      <c r="BE37" s="37"/>
    </row>
    <row r="41" s="2" customFormat="1" ht="6.96" customHeight="1">
      <c r="A41" s="37"/>
      <c r="B41" s="60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43"/>
      <c r="BE41" s="37"/>
    </row>
    <row r="42" s="2" customFormat="1" ht="24.96" customHeight="1">
      <c r="A42" s="37"/>
      <c r="B42" s="38"/>
      <c r="C42" s="22" t="s">
        <v>55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43"/>
      <c r="BE42" s="37"/>
    </row>
    <row r="43" s="2" customFormat="1" ht="6.96" customHeight="1">
      <c r="A43" s="37"/>
      <c r="B43" s="38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43"/>
      <c r="BE43" s="37"/>
    </row>
    <row r="44" s="4" customFormat="1" ht="12" customHeight="1">
      <c r="A44" s="4"/>
      <c r="B44" s="62"/>
      <c r="C44" s="31" t="s">
        <v>13</v>
      </c>
      <c r="D44" s="63"/>
      <c r="E44" s="63"/>
      <c r="F44" s="63"/>
      <c r="G44" s="63"/>
      <c r="H44" s="63"/>
      <c r="I44" s="63"/>
      <c r="J44" s="63"/>
      <c r="K44" s="63"/>
      <c r="L44" s="63" t="str">
        <f>K5</f>
        <v>NB_NSKJ</v>
      </c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4"/>
      <c r="BE44" s="4"/>
    </row>
    <row r="45" s="5" customFormat="1" ht="36.96" customHeight="1">
      <c r="A45" s="5"/>
      <c r="B45" s="65"/>
      <c r="C45" s="66" t="s">
        <v>16</v>
      </c>
      <c r="D45" s="67"/>
      <c r="E45" s="67"/>
      <c r="F45" s="67"/>
      <c r="G45" s="67"/>
      <c r="H45" s="67"/>
      <c r="I45" s="67"/>
      <c r="J45" s="67"/>
      <c r="K45" s="67"/>
      <c r="L45" s="68" t="str">
        <f>K6</f>
        <v>VO - Na Slovance, Komenského, Jungmannova_SO403</v>
      </c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9"/>
      <c r="BE45" s="5"/>
    </row>
    <row r="46" s="2" customFormat="1" ht="6.96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43"/>
      <c r="BE46" s="37"/>
    </row>
    <row r="47" s="2" customFormat="1" ht="12" customHeight="1">
      <c r="A47" s="37"/>
      <c r="B47" s="38"/>
      <c r="C47" s="31" t="s">
        <v>22</v>
      </c>
      <c r="D47" s="39"/>
      <c r="E47" s="39"/>
      <c r="F47" s="39"/>
      <c r="G47" s="39"/>
      <c r="H47" s="39"/>
      <c r="I47" s="39"/>
      <c r="J47" s="39"/>
      <c r="K47" s="39"/>
      <c r="L47" s="70" t="str">
        <f>IF(K8="","",K8)</f>
        <v>Nový Bor</v>
      </c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1" t="s">
        <v>24</v>
      </c>
      <c r="AJ47" s="39"/>
      <c r="AK47" s="39"/>
      <c r="AL47" s="39"/>
      <c r="AM47" s="71" t="str">
        <f>IF(AN8= "","",AN8)</f>
        <v>31. 10. 2024</v>
      </c>
      <c r="AN47" s="71"/>
      <c r="AO47" s="39"/>
      <c r="AP47" s="39"/>
      <c r="AQ47" s="39"/>
      <c r="AR47" s="43"/>
      <c r="BE47" s="37"/>
    </row>
    <row r="48" s="2" customFormat="1" ht="6.96" customHeight="1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43"/>
      <c r="BE48" s="37"/>
    </row>
    <row r="49" s="2" customFormat="1" ht="15.15" customHeight="1">
      <c r="A49" s="37"/>
      <c r="B49" s="38"/>
      <c r="C49" s="31" t="s">
        <v>26</v>
      </c>
      <c r="D49" s="39"/>
      <c r="E49" s="39"/>
      <c r="F49" s="39"/>
      <c r="G49" s="39"/>
      <c r="H49" s="39"/>
      <c r="I49" s="39"/>
      <c r="J49" s="39"/>
      <c r="K49" s="39"/>
      <c r="L49" s="63" t="str">
        <f>IF(E11= "","",E11)</f>
        <v>Město Nový Bor</v>
      </c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1" t="s">
        <v>34</v>
      </c>
      <c r="AJ49" s="39"/>
      <c r="AK49" s="39"/>
      <c r="AL49" s="39"/>
      <c r="AM49" s="72" t="str">
        <f>IF(E17="","",E17)</f>
        <v>EFektivní OSvětlování s.r.o.</v>
      </c>
      <c r="AN49" s="63"/>
      <c r="AO49" s="63"/>
      <c r="AP49" s="63"/>
      <c r="AQ49" s="39"/>
      <c r="AR49" s="43"/>
      <c r="AS49" s="73" t="s">
        <v>56</v>
      </c>
      <c r="AT49" s="74"/>
      <c r="AU49" s="75"/>
      <c r="AV49" s="75"/>
      <c r="AW49" s="75"/>
      <c r="AX49" s="75"/>
      <c r="AY49" s="75"/>
      <c r="AZ49" s="75"/>
      <c r="BA49" s="75"/>
      <c r="BB49" s="75"/>
      <c r="BC49" s="75"/>
      <c r="BD49" s="76"/>
      <c r="BE49" s="37"/>
    </row>
    <row r="50" s="2" customFormat="1" ht="15.15" customHeight="1">
      <c r="A50" s="37"/>
      <c r="B50" s="38"/>
      <c r="C50" s="31" t="s">
        <v>32</v>
      </c>
      <c r="D50" s="39"/>
      <c r="E50" s="39"/>
      <c r="F50" s="39"/>
      <c r="G50" s="39"/>
      <c r="H50" s="39"/>
      <c r="I50" s="39"/>
      <c r="J50" s="39"/>
      <c r="K50" s="39"/>
      <c r="L50" s="63" t="str">
        <f>IF(E14= "Vyplň údaj","",E14)</f>
        <v/>
      </c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1" t="s">
        <v>39</v>
      </c>
      <c r="AJ50" s="39"/>
      <c r="AK50" s="39"/>
      <c r="AL50" s="39"/>
      <c r="AM50" s="72" t="str">
        <f>IF(E20="","",E20)</f>
        <v>EFektivní OSvětlování s.r.o.</v>
      </c>
      <c r="AN50" s="63"/>
      <c r="AO50" s="63"/>
      <c r="AP50" s="63"/>
      <c r="AQ50" s="39"/>
      <c r="AR50" s="43"/>
      <c r="AS50" s="77"/>
      <c r="AT50" s="78"/>
      <c r="AU50" s="79"/>
      <c r="AV50" s="79"/>
      <c r="AW50" s="79"/>
      <c r="AX50" s="79"/>
      <c r="AY50" s="79"/>
      <c r="AZ50" s="79"/>
      <c r="BA50" s="79"/>
      <c r="BB50" s="79"/>
      <c r="BC50" s="79"/>
      <c r="BD50" s="80"/>
      <c r="BE50" s="37"/>
    </row>
    <row r="51" s="2" customFormat="1" ht="10.8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43"/>
      <c r="AS51" s="81"/>
      <c r="AT51" s="82"/>
      <c r="AU51" s="83"/>
      <c r="AV51" s="83"/>
      <c r="AW51" s="83"/>
      <c r="AX51" s="83"/>
      <c r="AY51" s="83"/>
      <c r="AZ51" s="83"/>
      <c r="BA51" s="83"/>
      <c r="BB51" s="83"/>
      <c r="BC51" s="83"/>
      <c r="BD51" s="84"/>
      <c r="BE51" s="37"/>
    </row>
    <row r="52" s="2" customFormat="1" ht="29.28" customHeight="1">
      <c r="A52" s="37"/>
      <c r="B52" s="38"/>
      <c r="C52" s="85" t="s">
        <v>57</v>
      </c>
      <c r="D52" s="86"/>
      <c r="E52" s="86"/>
      <c r="F52" s="86"/>
      <c r="G52" s="86"/>
      <c r="H52" s="87"/>
      <c r="I52" s="88" t="s">
        <v>58</v>
      </c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9" t="s">
        <v>59</v>
      </c>
      <c r="AH52" s="86"/>
      <c r="AI52" s="86"/>
      <c r="AJ52" s="86"/>
      <c r="AK52" s="86"/>
      <c r="AL52" s="86"/>
      <c r="AM52" s="86"/>
      <c r="AN52" s="88" t="s">
        <v>60</v>
      </c>
      <c r="AO52" s="86"/>
      <c r="AP52" s="86"/>
      <c r="AQ52" s="90" t="s">
        <v>61</v>
      </c>
      <c r="AR52" s="43"/>
      <c r="AS52" s="91" t="s">
        <v>62</v>
      </c>
      <c r="AT52" s="92" t="s">
        <v>63</v>
      </c>
      <c r="AU52" s="92" t="s">
        <v>64</v>
      </c>
      <c r="AV52" s="92" t="s">
        <v>65</v>
      </c>
      <c r="AW52" s="92" t="s">
        <v>66</v>
      </c>
      <c r="AX52" s="92" t="s">
        <v>67</v>
      </c>
      <c r="AY52" s="92" t="s">
        <v>68</v>
      </c>
      <c r="AZ52" s="92" t="s">
        <v>69</v>
      </c>
      <c r="BA52" s="92" t="s">
        <v>70</v>
      </c>
      <c r="BB52" s="92" t="s">
        <v>71</v>
      </c>
      <c r="BC52" s="92" t="s">
        <v>72</v>
      </c>
      <c r="BD52" s="93" t="s">
        <v>73</v>
      </c>
      <c r="BE52" s="37"/>
    </row>
    <row r="53" s="2" customFormat="1" ht="10.8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43"/>
      <c r="AS53" s="94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6"/>
      <c r="BE53" s="37"/>
    </row>
    <row r="54" s="6" customFormat="1" ht="32.4" customHeight="1">
      <c r="A54" s="6"/>
      <c r="B54" s="97"/>
      <c r="C54" s="98" t="s">
        <v>74</v>
      </c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100">
        <f>ROUND(AG55,2)</f>
        <v>0</v>
      </c>
      <c r="AH54" s="100"/>
      <c r="AI54" s="100"/>
      <c r="AJ54" s="100"/>
      <c r="AK54" s="100"/>
      <c r="AL54" s="100"/>
      <c r="AM54" s="100"/>
      <c r="AN54" s="101">
        <f>SUM(AG54,AT54)</f>
        <v>0</v>
      </c>
      <c r="AO54" s="101"/>
      <c r="AP54" s="101"/>
      <c r="AQ54" s="102" t="s">
        <v>21</v>
      </c>
      <c r="AR54" s="103"/>
      <c r="AS54" s="104">
        <f>ROUND(AS55,2)</f>
        <v>0</v>
      </c>
      <c r="AT54" s="105">
        <f>ROUND(SUM(AV54:AW54),2)</f>
        <v>0</v>
      </c>
      <c r="AU54" s="106">
        <f>ROUND(AU55,5)</f>
        <v>0</v>
      </c>
      <c r="AV54" s="105">
        <f>ROUND(AZ54*L29,2)</f>
        <v>0</v>
      </c>
      <c r="AW54" s="105">
        <f>ROUND(BA54*L30,2)</f>
        <v>0</v>
      </c>
      <c r="AX54" s="105">
        <f>ROUND(BB54*L29,2)</f>
        <v>0</v>
      </c>
      <c r="AY54" s="105">
        <f>ROUND(BC54*L30,2)</f>
        <v>0</v>
      </c>
      <c r="AZ54" s="105">
        <f>ROUND(AZ55,2)</f>
        <v>0</v>
      </c>
      <c r="BA54" s="105">
        <f>ROUND(BA55,2)</f>
        <v>0</v>
      </c>
      <c r="BB54" s="105">
        <f>ROUND(BB55,2)</f>
        <v>0</v>
      </c>
      <c r="BC54" s="105">
        <f>ROUND(BC55,2)</f>
        <v>0</v>
      </c>
      <c r="BD54" s="107">
        <f>ROUND(BD55,2)</f>
        <v>0</v>
      </c>
      <c r="BE54" s="6"/>
      <c r="BS54" s="108" t="s">
        <v>75</v>
      </c>
      <c r="BT54" s="108" t="s">
        <v>76</v>
      </c>
      <c r="BU54" s="109" t="s">
        <v>77</v>
      </c>
      <c r="BV54" s="108" t="s">
        <v>78</v>
      </c>
      <c r="BW54" s="108" t="s">
        <v>5</v>
      </c>
      <c r="BX54" s="108" t="s">
        <v>79</v>
      </c>
      <c r="CL54" s="108" t="s">
        <v>19</v>
      </c>
    </row>
    <row r="55" s="7" customFormat="1" ht="37.5" customHeight="1">
      <c r="A55" s="110" t="s">
        <v>80</v>
      </c>
      <c r="B55" s="111"/>
      <c r="C55" s="112"/>
      <c r="D55" s="113" t="s">
        <v>81</v>
      </c>
      <c r="E55" s="113"/>
      <c r="F55" s="113"/>
      <c r="G55" s="113"/>
      <c r="H55" s="113"/>
      <c r="I55" s="114"/>
      <c r="J55" s="113" t="s">
        <v>82</v>
      </c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113"/>
      <c r="AG55" s="115">
        <f>'NB_NSKJ_SO403 - VO - Na S...'!J30</f>
        <v>0</v>
      </c>
      <c r="AH55" s="114"/>
      <c r="AI55" s="114"/>
      <c r="AJ55" s="114"/>
      <c r="AK55" s="114"/>
      <c r="AL55" s="114"/>
      <c r="AM55" s="114"/>
      <c r="AN55" s="115">
        <f>SUM(AG55,AT55)</f>
        <v>0</v>
      </c>
      <c r="AO55" s="114"/>
      <c r="AP55" s="114"/>
      <c r="AQ55" s="116" t="s">
        <v>83</v>
      </c>
      <c r="AR55" s="117"/>
      <c r="AS55" s="118">
        <v>0</v>
      </c>
      <c r="AT55" s="119">
        <f>ROUND(SUM(AV55:AW55),2)</f>
        <v>0</v>
      </c>
      <c r="AU55" s="120">
        <f>'NB_NSKJ_SO403 - VO - Na S...'!P94</f>
        <v>0</v>
      </c>
      <c r="AV55" s="119">
        <f>'NB_NSKJ_SO403 - VO - Na S...'!J33</f>
        <v>0</v>
      </c>
      <c r="AW55" s="119">
        <f>'NB_NSKJ_SO403 - VO - Na S...'!J34</f>
        <v>0</v>
      </c>
      <c r="AX55" s="119">
        <f>'NB_NSKJ_SO403 - VO - Na S...'!J35</f>
        <v>0</v>
      </c>
      <c r="AY55" s="119">
        <f>'NB_NSKJ_SO403 - VO - Na S...'!J36</f>
        <v>0</v>
      </c>
      <c r="AZ55" s="119">
        <f>'NB_NSKJ_SO403 - VO - Na S...'!F33</f>
        <v>0</v>
      </c>
      <c r="BA55" s="119">
        <f>'NB_NSKJ_SO403 - VO - Na S...'!F34</f>
        <v>0</v>
      </c>
      <c r="BB55" s="119">
        <f>'NB_NSKJ_SO403 - VO - Na S...'!F35</f>
        <v>0</v>
      </c>
      <c r="BC55" s="119">
        <f>'NB_NSKJ_SO403 - VO - Na S...'!F36</f>
        <v>0</v>
      </c>
      <c r="BD55" s="121">
        <f>'NB_NSKJ_SO403 - VO - Na S...'!F37</f>
        <v>0</v>
      </c>
      <c r="BE55" s="7"/>
      <c r="BT55" s="122" t="s">
        <v>84</v>
      </c>
      <c r="BV55" s="122" t="s">
        <v>78</v>
      </c>
      <c r="BW55" s="122" t="s">
        <v>85</v>
      </c>
      <c r="BX55" s="122" t="s">
        <v>5</v>
      </c>
      <c r="CL55" s="122" t="s">
        <v>19</v>
      </c>
      <c r="CM55" s="122" t="s">
        <v>86</v>
      </c>
    </row>
    <row r="56" s="2" customFormat="1" ht="30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43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</row>
    <row r="57" s="2" customFormat="1" ht="6.96" customHeight="1">
      <c r="A57" s="37"/>
      <c r="B57" s="58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43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</sheetData>
  <sheetProtection sheet="1" formatColumns="0" formatRows="0" objects="1" scenarios="1" spinCount="100000" saltValue="qPrQVwP86yYir9JZujNMYXZG+Z1E3S5XcZMMvqd5MZN5Yx22Gj32h/rKxWfpoTotwK9eUXJD7sfSfjWpI7V32A==" hashValue="rt9w/4MybADEgaIWWdcaLBSCSmItnRPdzZICpQgWLUjWfk0QgIx4lZOV0hUUMexFmSnV8kHdUqakipHxi8i5mg==" algorithmName="SHA-512" password="CC35"/>
  <mergeCells count="42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</mergeCells>
  <hyperlinks>
    <hyperlink ref="A55" location="'NB_NSKJ_SO403 - VO - Na S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85</v>
      </c>
    </row>
    <row r="3" s="1" customFormat="1" ht="6.96" customHeight="1">
      <c r="B3" s="123"/>
      <c r="C3" s="124"/>
      <c r="D3" s="124"/>
      <c r="E3" s="124"/>
      <c r="F3" s="124"/>
      <c r="G3" s="124"/>
      <c r="H3" s="124"/>
      <c r="I3" s="124"/>
      <c r="J3" s="124"/>
      <c r="K3" s="124"/>
      <c r="L3" s="19"/>
      <c r="AT3" s="16" t="s">
        <v>86</v>
      </c>
    </row>
    <row r="4" s="1" customFormat="1" ht="24.96" customHeight="1">
      <c r="B4" s="19"/>
      <c r="D4" s="125" t="s">
        <v>87</v>
      </c>
      <c r="L4" s="19"/>
      <c r="M4" s="126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27" t="s">
        <v>16</v>
      </c>
      <c r="L6" s="19"/>
    </row>
    <row r="7" s="1" customFormat="1" ht="16.5" customHeight="1">
      <c r="B7" s="19"/>
      <c r="E7" s="128" t="str">
        <f>'Rekapitulace stavby'!K6</f>
        <v>VO - Na Slovance, Komenského, Jungmannova_SO403</v>
      </c>
      <c r="F7" s="127"/>
      <c r="G7" s="127"/>
      <c r="H7" s="127"/>
      <c r="L7" s="19"/>
    </row>
    <row r="8" s="2" customFormat="1" ht="12" customHeight="1">
      <c r="A8" s="37"/>
      <c r="B8" s="43"/>
      <c r="C8" s="37"/>
      <c r="D8" s="127" t="s">
        <v>88</v>
      </c>
      <c r="E8" s="37"/>
      <c r="F8" s="37"/>
      <c r="G8" s="37"/>
      <c r="H8" s="37"/>
      <c r="I8" s="37"/>
      <c r="J8" s="37"/>
      <c r="K8" s="37"/>
      <c r="L8" s="12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30" t="s">
        <v>89</v>
      </c>
      <c r="F9" s="37"/>
      <c r="G9" s="37"/>
      <c r="H9" s="37"/>
      <c r="I9" s="37"/>
      <c r="J9" s="37"/>
      <c r="K9" s="37"/>
      <c r="L9" s="12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12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27" t="s">
        <v>18</v>
      </c>
      <c r="E11" s="37"/>
      <c r="F11" s="131" t="s">
        <v>19</v>
      </c>
      <c r="G11" s="37"/>
      <c r="H11" s="37"/>
      <c r="I11" s="127" t="s">
        <v>20</v>
      </c>
      <c r="J11" s="131" t="s">
        <v>21</v>
      </c>
      <c r="K11" s="37"/>
      <c r="L11" s="12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27" t="s">
        <v>22</v>
      </c>
      <c r="E12" s="37"/>
      <c r="F12" s="131" t="s">
        <v>23</v>
      </c>
      <c r="G12" s="37"/>
      <c r="H12" s="37"/>
      <c r="I12" s="127" t="s">
        <v>24</v>
      </c>
      <c r="J12" s="132" t="str">
        <f>'Rekapitulace stavby'!AN8</f>
        <v>31. 10. 2024</v>
      </c>
      <c r="K12" s="37"/>
      <c r="L12" s="12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12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27" t="s">
        <v>26</v>
      </c>
      <c r="E14" s="37"/>
      <c r="F14" s="37"/>
      <c r="G14" s="37"/>
      <c r="H14" s="37"/>
      <c r="I14" s="127" t="s">
        <v>27</v>
      </c>
      <c r="J14" s="131" t="s">
        <v>28</v>
      </c>
      <c r="K14" s="37"/>
      <c r="L14" s="12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31" t="s">
        <v>29</v>
      </c>
      <c r="F15" s="37"/>
      <c r="G15" s="37"/>
      <c r="H15" s="37"/>
      <c r="I15" s="127" t="s">
        <v>30</v>
      </c>
      <c r="J15" s="131" t="s">
        <v>31</v>
      </c>
      <c r="K15" s="37"/>
      <c r="L15" s="12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12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27" t="s">
        <v>32</v>
      </c>
      <c r="E17" s="37"/>
      <c r="F17" s="37"/>
      <c r="G17" s="37"/>
      <c r="H17" s="37"/>
      <c r="I17" s="127" t="s">
        <v>27</v>
      </c>
      <c r="J17" s="32" t="str">
        <f>'Rekapitulace stavby'!AN13</f>
        <v>Vyplň údaj</v>
      </c>
      <c r="K17" s="37"/>
      <c r="L17" s="12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31"/>
      <c r="G18" s="131"/>
      <c r="H18" s="131"/>
      <c r="I18" s="127" t="s">
        <v>30</v>
      </c>
      <c r="J18" s="32" t="str">
        <f>'Rekapitulace stavby'!AN14</f>
        <v>Vyplň údaj</v>
      </c>
      <c r="K18" s="37"/>
      <c r="L18" s="12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12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27" t="s">
        <v>34</v>
      </c>
      <c r="E20" s="37"/>
      <c r="F20" s="37"/>
      <c r="G20" s="37"/>
      <c r="H20" s="37"/>
      <c r="I20" s="127" t="s">
        <v>27</v>
      </c>
      <c r="J20" s="131" t="s">
        <v>35</v>
      </c>
      <c r="K20" s="37"/>
      <c r="L20" s="12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31" t="s">
        <v>36</v>
      </c>
      <c r="F21" s="37"/>
      <c r="G21" s="37"/>
      <c r="H21" s="37"/>
      <c r="I21" s="127" t="s">
        <v>30</v>
      </c>
      <c r="J21" s="131" t="s">
        <v>37</v>
      </c>
      <c r="K21" s="37"/>
      <c r="L21" s="12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12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27" t="s">
        <v>39</v>
      </c>
      <c r="E23" s="37"/>
      <c r="F23" s="37"/>
      <c r="G23" s="37"/>
      <c r="H23" s="37"/>
      <c r="I23" s="127" t="s">
        <v>27</v>
      </c>
      <c r="J23" s="131" t="s">
        <v>35</v>
      </c>
      <c r="K23" s="37"/>
      <c r="L23" s="12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31" t="s">
        <v>36</v>
      </c>
      <c r="F24" s="37"/>
      <c r="G24" s="37"/>
      <c r="H24" s="37"/>
      <c r="I24" s="127" t="s">
        <v>30</v>
      </c>
      <c r="J24" s="131" t="s">
        <v>37</v>
      </c>
      <c r="K24" s="37"/>
      <c r="L24" s="12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12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27" t="s">
        <v>40</v>
      </c>
      <c r="E26" s="37"/>
      <c r="F26" s="37"/>
      <c r="G26" s="37"/>
      <c r="H26" s="37"/>
      <c r="I26" s="37"/>
      <c r="J26" s="37"/>
      <c r="K26" s="37"/>
      <c r="L26" s="12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33"/>
      <c r="B27" s="134"/>
      <c r="C27" s="133"/>
      <c r="D27" s="133"/>
      <c r="E27" s="135" t="s">
        <v>21</v>
      </c>
      <c r="F27" s="135"/>
      <c r="G27" s="135"/>
      <c r="H27" s="135"/>
      <c r="I27" s="133"/>
      <c r="J27" s="133"/>
      <c r="K27" s="133"/>
      <c r="L27" s="136"/>
      <c r="S27" s="133"/>
      <c r="T27" s="133"/>
      <c r="U27" s="133"/>
      <c r="V27" s="133"/>
      <c r="W27" s="133"/>
      <c r="X27" s="133"/>
      <c r="Y27" s="133"/>
      <c r="Z27" s="133"/>
      <c r="AA27" s="133"/>
      <c r="AB27" s="133"/>
      <c r="AC27" s="133"/>
      <c r="AD27" s="133"/>
      <c r="AE27" s="133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12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37"/>
      <c r="E29" s="137"/>
      <c r="F29" s="137"/>
      <c r="G29" s="137"/>
      <c r="H29" s="137"/>
      <c r="I29" s="137"/>
      <c r="J29" s="137"/>
      <c r="K29" s="137"/>
      <c r="L29" s="12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38" t="s">
        <v>42</v>
      </c>
      <c r="E30" s="37"/>
      <c r="F30" s="37"/>
      <c r="G30" s="37"/>
      <c r="H30" s="37"/>
      <c r="I30" s="37"/>
      <c r="J30" s="139">
        <f>ROUND(J94, 2)</f>
        <v>0</v>
      </c>
      <c r="K30" s="37"/>
      <c r="L30" s="12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37"/>
      <c r="E31" s="137"/>
      <c r="F31" s="137"/>
      <c r="G31" s="137"/>
      <c r="H31" s="137"/>
      <c r="I31" s="137"/>
      <c r="J31" s="137"/>
      <c r="K31" s="137"/>
      <c r="L31" s="12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40" t="s">
        <v>44</v>
      </c>
      <c r="G32" s="37"/>
      <c r="H32" s="37"/>
      <c r="I32" s="140" t="s">
        <v>43</v>
      </c>
      <c r="J32" s="140" t="s">
        <v>45</v>
      </c>
      <c r="K32" s="37"/>
      <c r="L32" s="12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41" t="s">
        <v>46</v>
      </c>
      <c r="E33" s="127" t="s">
        <v>47</v>
      </c>
      <c r="F33" s="142">
        <f>ROUND((SUM(BE94:BE374)),  2)</f>
        <v>0</v>
      </c>
      <c r="G33" s="37"/>
      <c r="H33" s="37"/>
      <c r="I33" s="143">
        <v>0.20999999999999999</v>
      </c>
      <c r="J33" s="142">
        <f>ROUND(((SUM(BE94:BE374))*I33),  2)</f>
        <v>0</v>
      </c>
      <c r="K33" s="37"/>
      <c r="L33" s="12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27" t="s">
        <v>48</v>
      </c>
      <c r="F34" s="142">
        <f>ROUND((SUM(BF94:BF374)),  2)</f>
        <v>0</v>
      </c>
      <c r="G34" s="37"/>
      <c r="H34" s="37"/>
      <c r="I34" s="143">
        <v>0.12</v>
      </c>
      <c r="J34" s="142">
        <f>ROUND(((SUM(BF94:BF374))*I34),  2)</f>
        <v>0</v>
      </c>
      <c r="K34" s="37"/>
      <c r="L34" s="12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27" t="s">
        <v>49</v>
      </c>
      <c r="F35" s="142">
        <f>ROUND((SUM(BG94:BG374)),  2)</f>
        <v>0</v>
      </c>
      <c r="G35" s="37"/>
      <c r="H35" s="37"/>
      <c r="I35" s="143">
        <v>0.20999999999999999</v>
      </c>
      <c r="J35" s="142">
        <f>0</f>
        <v>0</v>
      </c>
      <c r="K35" s="37"/>
      <c r="L35" s="12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27" t="s">
        <v>50</v>
      </c>
      <c r="F36" s="142">
        <f>ROUND((SUM(BH94:BH374)),  2)</f>
        <v>0</v>
      </c>
      <c r="G36" s="37"/>
      <c r="H36" s="37"/>
      <c r="I36" s="143">
        <v>0.12</v>
      </c>
      <c r="J36" s="142">
        <f>0</f>
        <v>0</v>
      </c>
      <c r="K36" s="37"/>
      <c r="L36" s="12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27" t="s">
        <v>51</v>
      </c>
      <c r="F37" s="142">
        <f>ROUND((SUM(BI94:BI374)),  2)</f>
        <v>0</v>
      </c>
      <c r="G37" s="37"/>
      <c r="H37" s="37"/>
      <c r="I37" s="143">
        <v>0</v>
      </c>
      <c r="J37" s="142">
        <f>0</f>
        <v>0</v>
      </c>
      <c r="K37" s="37"/>
      <c r="L37" s="12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12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44"/>
      <c r="D39" s="145" t="s">
        <v>52</v>
      </c>
      <c r="E39" s="146"/>
      <c r="F39" s="146"/>
      <c r="G39" s="147" t="s">
        <v>53</v>
      </c>
      <c r="H39" s="148" t="s">
        <v>54</v>
      </c>
      <c r="I39" s="146"/>
      <c r="J39" s="149">
        <f>SUM(J30:J37)</f>
        <v>0</v>
      </c>
      <c r="K39" s="150"/>
      <c r="L39" s="12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151"/>
      <c r="C40" s="152"/>
      <c r="D40" s="152"/>
      <c r="E40" s="152"/>
      <c r="F40" s="152"/>
      <c r="G40" s="152"/>
      <c r="H40" s="152"/>
      <c r="I40" s="152"/>
      <c r="J40" s="152"/>
      <c r="K40" s="152"/>
      <c r="L40" s="12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hidden="1" s="2" customFormat="1" ht="6.96" customHeight="1">
      <c r="A44" s="37"/>
      <c r="B44" s="153"/>
      <c r="C44" s="154"/>
      <c r="D44" s="154"/>
      <c r="E44" s="154"/>
      <c r="F44" s="154"/>
      <c r="G44" s="154"/>
      <c r="H44" s="154"/>
      <c r="I44" s="154"/>
      <c r="J44" s="154"/>
      <c r="K44" s="154"/>
      <c r="L44" s="129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hidden="1" s="2" customFormat="1" ht="24.96" customHeight="1">
      <c r="A45" s="37"/>
      <c r="B45" s="38"/>
      <c r="C45" s="22" t="s">
        <v>90</v>
      </c>
      <c r="D45" s="39"/>
      <c r="E45" s="39"/>
      <c r="F45" s="39"/>
      <c r="G45" s="39"/>
      <c r="H45" s="39"/>
      <c r="I45" s="39"/>
      <c r="J45" s="39"/>
      <c r="K45" s="39"/>
      <c r="L45" s="129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hidden="1" s="2" customFormat="1" ht="6.96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29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hidden="1" s="2" customFormat="1" ht="12" customHeight="1">
      <c r="A47" s="37"/>
      <c r="B47" s="38"/>
      <c r="C47" s="31" t="s">
        <v>16</v>
      </c>
      <c r="D47" s="39"/>
      <c r="E47" s="39"/>
      <c r="F47" s="39"/>
      <c r="G47" s="39"/>
      <c r="H47" s="39"/>
      <c r="I47" s="39"/>
      <c r="J47" s="39"/>
      <c r="K47" s="39"/>
      <c r="L47" s="129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hidden="1" s="2" customFormat="1" ht="16.5" customHeight="1">
      <c r="A48" s="37"/>
      <c r="B48" s="38"/>
      <c r="C48" s="39"/>
      <c r="D48" s="39"/>
      <c r="E48" s="155" t="str">
        <f>E7</f>
        <v>VO - Na Slovance, Komenského, Jungmannova_SO403</v>
      </c>
      <c r="F48" s="31"/>
      <c r="G48" s="31"/>
      <c r="H48" s="31"/>
      <c r="I48" s="39"/>
      <c r="J48" s="39"/>
      <c r="K48" s="39"/>
      <c r="L48" s="129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hidden="1" s="2" customFormat="1" ht="12" customHeight="1">
      <c r="A49" s="37"/>
      <c r="B49" s="38"/>
      <c r="C49" s="31" t="s">
        <v>88</v>
      </c>
      <c r="D49" s="39"/>
      <c r="E49" s="39"/>
      <c r="F49" s="39"/>
      <c r="G49" s="39"/>
      <c r="H49" s="39"/>
      <c r="I49" s="39"/>
      <c r="J49" s="39"/>
      <c r="K49" s="39"/>
      <c r="L49" s="129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hidden="1" s="2" customFormat="1" ht="16.5" customHeight="1">
      <c r="A50" s="37"/>
      <c r="B50" s="38"/>
      <c r="C50" s="39"/>
      <c r="D50" s="39"/>
      <c r="E50" s="68" t="str">
        <f>E9</f>
        <v>NB_NSKJ_SO403 - VO - Na Slovance, Komenského, Jungmannova</v>
      </c>
      <c r="F50" s="39"/>
      <c r="G50" s="39"/>
      <c r="H50" s="39"/>
      <c r="I50" s="39"/>
      <c r="J50" s="39"/>
      <c r="K50" s="39"/>
      <c r="L50" s="129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hidden="1" s="2" customFormat="1" ht="6.96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29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hidden="1" s="2" customFormat="1" ht="12" customHeight="1">
      <c r="A52" s="37"/>
      <c r="B52" s="38"/>
      <c r="C52" s="31" t="s">
        <v>22</v>
      </c>
      <c r="D52" s="39"/>
      <c r="E52" s="39"/>
      <c r="F52" s="26" t="str">
        <f>F12</f>
        <v>Nový Bor</v>
      </c>
      <c r="G52" s="39"/>
      <c r="H52" s="39"/>
      <c r="I52" s="31" t="s">
        <v>24</v>
      </c>
      <c r="J52" s="71" t="str">
        <f>IF(J12="","",J12)</f>
        <v>31. 10. 2024</v>
      </c>
      <c r="K52" s="39"/>
      <c r="L52" s="129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hidden="1" s="2" customFormat="1" ht="6.96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29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hidden="1" s="2" customFormat="1" ht="25.65" customHeight="1">
      <c r="A54" s="37"/>
      <c r="B54" s="38"/>
      <c r="C54" s="31" t="s">
        <v>26</v>
      </c>
      <c r="D54" s="39"/>
      <c r="E54" s="39"/>
      <c r="F54" s="26" t="str">
        <f>E15</f>
        <v>Město Nový Bor</v>
      </c>
      <c r="G54" s="39"/>
      <c r="H54" s="39"/>
      <c r="I54" s="31" t="s">
        <v>34</v>
      </c>
      <c r="J54" s="35" t="str">
        <f>E21</f>
        <v>EFektivní OSvětlování s.r.o.</v>
      </c>
      <c r="K54" s="39"/>
      <c r="L54" s="129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hidden="1" s="2" customFormat="1" ht="25.65" customHeight="1">
      <c r="A55" s="37"/>
      <c r="B55" s="38"/>
      <c r="C55" s="31" t="s">
        <v>32</v>
      </c>
      <c r="D55" s="39"/>
      <c r="E55" s="39"/>
      <c r="F55" s="26" t="str">
        <f>IF(E18="","",E18)</f>
        <v>Vyplň údaj</v>
      </c>
      <c r="G55" s="39"/>
      <c r="H55" s="39"/>
      <c r="I55" s="31" t="s">
        <v>39</v>
      </c>
      <c r="J55" s="35" t="str">
        <f>E24</f>
        <v>EFektivní OSvětlování s.r.o.</v>
      </c>
      <c r="K55" s="39"/>
      <c r="L55" s="129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hidden="1" s="2" customFormat="1" ht="10.32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29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hidden="1" s="2" customFormat="1" ht="29.28" customHeight="1">
      <c r="A57" s="37"/>
      <c r="B57" s="38"/>
      <c r="C57" s="156" t="s">
        <v>91</v>
      </c>
      <c r="D57" s="157"/>
      <c r="E57" s="157"/>
      <c r="F57" s="157"/>
      <c r="G57" s="157"/>
      <c r="H57" s="157"/>
      <c r="I57" s="157"/>
      <c r="J57" s="158" t="s">
        <v>92</v>
      </c>
      <c r="K57" s="157"/>
      <c r="L57" s="129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hidden="1" s="2" customFormat="1" ht="10.32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29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hidden="1" s="2" customFormat="1" ht="22.8" customHeight="1">
      <c r="A59" s="37"/>
      <c r="B59" s="38"/>
      <c r="C59" s="159" t="s">
        <v>74</v>
      </c>
      <c r="D59" s="39"/>
      <c r="E59" s="39"/>
      <c r="F59" s="39"/>
      <c r="G59" s="39"/>
      <c r="H59" s="39"/>
      <c r="I59" s="39"/>
      <c r="J59" s="101">
        <f>J94</f>
        <v>0</v>
      </c>
      <c r="K59" s="39"/>
      <c r="L59" s="129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16" t="s">
        <v>93</v>
      </c>
    </row>
    <row r="60" hidden="1" s="9" customFormat="1" ht="24.96" customHeight="1">
      <c r="A60" s="9"/>
      <c r="B60" s="160"/>
      <c r="C60" s="161"/>
      <c r="D60" s="162" t="s">
        <v>94</v>
      </c>
      <c r="E60" s="163"/>
      <c r="F60" s="163"/>
      <c r="G60" s="163"/>
      <c r="H60" s="163"/>
      <c r="I60" s="163"/>
      <c r="J60" s="164">
        <f>J95</f>
        <v>0</v>
      </c>
      <c r="K60" s="161"/>
      <c r="L60" s="165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hidden="1" s="10" customFormat="1" ht="19.92" customHeight="1">
      <c r="A61" s="10"/>
      <c r="B61" s="166"/>
      <c r="C61" s="167"/>
      <c r="D61" s="168" t="s">
        <v>95</v>
      </c>
      <c r="E61" s="169"/>
      <c r="F61" s="169"/>
      <c r="G61" s="169"/>
      <c r="H61" s="169"/>
      <c r="I61" s="169"/>
      <c r="J61" s="170">
        <f>J96</f>
        <v>0</v>
      </c>
      <c r="K61" s="167"/>
      <c r="L61" s="171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hidden="1" s="9" customFormat="1" ht="24.96" customHeight="1">
      <c r="A62" s="9"/>
      <c r="B62" s="160"/>
      <c r="C62" s="161"/>
      <c r="D62" s="162" t="s">
        <v>96</v>
      </c>
      <c r="E62" s="163"/>
      <c r="F62" s="163"/>
      <c r="G62" s="163"/>
      <c r="H62" s="163"/>
      <c r="I62" s="163"/>
      <c r="J62" s="164">
        <f>J103</f>
        <v>0</v>
      </c>
      <c r="K62" s="161"/>
      <c r="L62" s="165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hidden="1" s="10" customFormat="1" ht="19.92" customHeight="1">
      <c r="A63" s="10"/>
      <c r="B63" s="166"/>
      <c r="C63" s="167"/>
      <c r="D63" s="168" t="s">
        <v>97</v>
      </c>
      <c r="E63" s="169"/>
      <c r="F63" s="169"/>
      <c r="G63" s="169"/>
      <c r="H63" s="169"/>
      <c r="I63" s="169"/>
      <c r="J63" s="170">
        <f>J104</f>
        <v>0</v>
      </c>
      <c r="K63" s="167"/>
      <c r="L63" s="171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hidden="1" s="9" customFormat="1" ht="24.96" customHeight="1">
      <c r="A64" s="9"/>
      <c r="B64" s="160"/>
      <c r="C64" s="161"/>
      <c r="D64" s="162" t="s">
        <v>98</v>
      </c>
      <c r="E64" s="163"/>
      <c r="F64" s="163"/>
      <c r="G64" s="163"/>
      <c r="H64" s="163"/>
      <c r="I64" s="163"/>
      <c r="J64" s="164">
        <f>J116</f>
        <v>0</v>
      </c>
      <c r="K64" s="161"/>
      <c r="L64" s="165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hidden="1" s="10" customFormat="1" ht="19.92" customHeight="1">
      <c r="A65" s="10"/>
      <c r="B65" s="166"/>
      <c r="C65" s="167"/>
      <c r="D65" s="168" t="s">
        <v>99</v>
      </c>
      <c r="E65" s="169"/>
      <c r="F65" s="169"/>
      <c r="G65" s="169"/>
      <c r="H65" s="169"/>
      <c r="I65" s="169"/>
      <c r="J65" s="170">
        <f>J117</f>
        <v>0</v>
      </c>
      <c r="K65" s="167"/>
      <c r="L65" s="171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hidden="1" s="10" customFormat="1" ht="19.92" customHeight="1">
      <c r="A66" s="10"/>
      <c r="B66" s="166"/>
      <c r="C66" s="167"/>
      <c r="D66" s="168" t="s">
        <v>100</v>
      </c>
      <c r="E66" s="169"/>
      <c r="F66" s="169"/>
      <c r="G66" s="169"/>
      <c r="H66" s="169"/>
      <c r="I66" s="169"/>
      <c r="J66" s="170">
        <f>J192</f>
        <v>0</v>
      </c>
      <c r="K66" s="167"/>
      <c r="L66" s="171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hidden="1" s="10" customFormat="1" ht="19.92" customHeight="1">
      <c r="A67" s="10"/>
      <c r="B67" s="166"/>
      <c r="C67" s="167"/>
      <c r="D67" s="168" t="s">
        <v>101</v>
      </c>
      <c r="E67" s="169"/>
      <c r="F67" s="169"/>
      <c r="G67" s="169"/>
      <c r="H67" s="169"/>
      <c r="I67" s="169"/>
      <c r="J67" s="170">
        <f>J337</f>
        <v>0</v>
      </c>
      <c r="K67" s="167"/>
      <c r="L67" s="17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hidden="1" s="9" customFormat="1" ht="24.96" customHeight="1">
      <c r="A68" s="9"/>
      <c r="B68" s="160"/>
      <c r="C68" s="161"/>
      <c r="D68" s="162" t="s">
        <v>102</v>
      </c>
      <c r="E68" s="163"/>
      <c r="F68" s="163"/>
      <c r="G68" s="163"/>
      <c r="H68" s="163"/>
      <c r="I68" s="163"/>
      <c r="J68" s="164">
        <f>J346</f>
        <v>0</v>
      </c>
      <c r="K68" s="161"/>
      <c r="L68" s="165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hidden="1" s="9" customFormat="1" ht="24.96" customHeight="1">
      <c r="A69" s="9"/>
      <c r="B69" s="160"/>
      <c r="C69" s="161"/>
      <c r="D69" s="162" t="s">
        <v>103</v>
      </c>
      <c r="E69" s="163"/>
      <c r="F69" s="163"/>
      <c r="G69" s="163"/>
      <c r="H69" s="163"/>
      <c r="I69" s="163"/>
      <c r="J69" s="164">
        <f>J351</f>
        <v>0</v>
      </c>
      <c r="K69" s="161"/>
      <c r="L69" s="165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hidden="1" s="10" customFormat="1" ht="19.92" customHeight="1">
      <c r="A70" s="10"/>
      <c r="B70" s="166"/>
      <c r="C70" s="167"/>
      <c r="D70" s="168" t="s">
        <v>104</v>
      </c>
      <c r="E70" s="169"/>
      <c r="F70" s="169"/>
      <c r="G70" s="169"/>
      <c r="H70" s="169"/>
      <c r="I70" s="169"/>
      <c r="J70" s="170">
        <f>J352</f>
        <v>0</v>
      </c>
      <c r="K70" s="167"/>
      <c r="L70" s="17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hidden="1" s="10" customFormat="1" ht="19.92" customHeight="1">
      <c r="A71" s="10"/>
      <c r="B71" s="166"/>
      <c r="C71" s="167"/>
      <c r="D71" s="168" t="s">
        <v>105</v>
      </c>
      <c r="E71" s="169"/>
      <c r="F71" s="169"/>
      <c r="G71" s="169"/>
      <c r="H71" s="169"/>
      <c r="I71" s="169"/>
      <c r="J71" s="170">
        <f>J361</f>
        <v>0</v>
      </c>
      <c r="K71" s="167"/>
      <c r="L71" s="17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hidden="1" s="10" customFormat="1" ht="19.92" customHeight="1">
      <c r="A72" s="10"/>
      <c r="B72" s="166"/>
      <c r="C72" s="167"/>
      <c r="D72" s="168" t="s">
        <v>106</v>
      </c>
      <c r="E72" s="169"/>
      <c r="F72" s="169"/>
      <c r="G72" s="169"/>
      <c r="H72" s="169"/>
      <c r="I72" s="169"/>
      <c r="J72" s="170">
        <f>J364</f>
        <v>0</v>
      </c>
      <c r="K72" s="167"/>
      <c r="L72" s="171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hidden="1" s="10" customFormat="1" ht="19.92" customHeight="1">
      <c r="A73" s="10"/>
      <c r="B73" s="166"/>
      <c r="C73" s="167"/>
      <c r="D73" s="168" t="s">
        <v>107</v>
      </c>
      <c r="E73" s="169"/>
      <c r="F73" s="169"/>
      <c r="G73" s="169"/>
      <c r="H73" s="169"/>
      <c r="I73" s="169"/>
      <c r="J73" s="170">
        <f>J369</f>
        <v>0</v>
      </c>
      <c r="K73" s="167"/>
      <c r="L73" s="17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hidden="1" s="10" customFormat="1" ht="19.92" customHeight="1">
      <c r="A74" s="10"/>
      <c r="B74" s="166"/>
      <c r="C74" s="167"/>
      <c r="D74" s="168" t="s">
        <v>108</v>
      </c>
      <c r="E74" s="169"/>
      <c r="F74" s="169"/>
      <c r="G74" s="169"/>
      <c r="H74" s="169"/>
      <c r="I74" s="169"/>
      <c r="J74" s="170">
        <f>J372</f>
        <v>0</v>
      </c>
      <c r="K74" s="167"/>
      <c r="L74" s="17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hidden="1" s="2" customFormat="1" ht="21.84" customHeight="1">
      <c r="A75" s="37"/>
      <c r="B75" s="38"/>
      <c r="C75" s="39"/>
      <c r="D75" s="39"/>
      <c r="E75" s="39"/>
      <c r="F75" s="39"/>
      <c r="G75" s="39"/>
      <c r="H75" s="39"/>
      <c r="I75" s="39"/>
      <c r="J75" s="39"/>
      <c r="K75" s="39"/>
      <c r="L75" s="129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hidden="1" s="2" customFormat="1" ht="6.96" customHeight="1">
      <c r="A76" s="37"/>
      <c r="B76" s="58"/>
      <c r="C76" s="59"/>
      <c r="D76" s="59"/>
      <c r="E76" s="59"/>
      <c r="F76" s="59"/>
      <c r="G76" s="59"/>
      <c r="H76" s="59"/>
      <c r="I76" s="59"/>
      <c r="J76" s="59"/>
      <c r="K76" s="59"/>
      <c r="L76" s="12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hidden="1"/>
    <row r="78" hidden="1"/>
    <row r="79" hidden="1"/>
    <row r="80" s="2" customFormat="1" ht="6.96" customHeight="1">
      <c r="A80" s="37"/>
      <c r="B80" s="60"/>
      <c r="C80" s="61"/>
      <c r="D80" s="61"/>
      <c r="E80" s="61"/>
      <c r="F80" s="61"/>
      <c r="G80" s="61"/>
      <c r="H80" s="61"/>
      <c r="I80" s="61"/>
      <c r="J80" s="61"/>
      <c r="K80" s="61"/>
      <c r="L80" s="129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="2" customFormat="1" ht="24.96" customHeight="1">
      <c r="A81" s="37"/>
      <c r="B81" s="38"/>
      <c r="C81" s="22" t="s">
        <v>109</v>
      </c>
      <c r="D81" s="39"/>
      <c r="E81" s="39"/>
      <c r="F81" s="39"/>
      <c r="G81" s="39"/>
      <c r="H81" s="39"/>
      <c r="I81" s="39"/>
      <c r="J81" s="39"/>
      <c r="K81" s="39"/>
      <c r="L81" s="129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6.96" customHeight="1">
      <c r="A82" s="37"/>
      <c r="B82" s="38"/>
      <c r="C82" s="39"/>
      <c r="D82" s="39"/>
      <c r="E82" s="39"/>
      <c r="F82" s="39"/>
      <c r="G82" s="39"/>
      <c r="H82" s="39"/>
      <c r="I82" s="39"/>
      <c r="J82" s="39"/>
      <c r="K82" s="39"/>
      <c r="L82" s="129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12" customHeight="1">
      <c r="A83" s="37"/>
      <c r="B83" s="38"/>
      <c r="C83" s="31" t="s">
        <v>16</v>
      </c>
      <c r="D83" s="39"/>
      <c r="E83" s="39"/>
      <c r="F83" s="39"/>
      <c r="G83" s="39"/>
      <c r="H83" s="39"/>
      <c r="I83" s="39"/>
      <c r="J83" s="39"/>
      <c r="K83" s="39"/>
      <c r="L83" s="129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6.5" customHeight="1">
      <c r="A84" s="37"/>
      <c r="B84" s="38"/>
      <c r="C84" s="39"/>
      <c r="D84" s="39"/>
      <c r="E84" s="155" t="str">
        <f>E7</f>
        <v>VO - Na Slovance, Komenského, Jungmannova_SO403</v>
      </c>
      <c r="F84" s="31"/>
      <c r="G84" s="31"/>
      <c r="H84" s="31"/>
      <c r="I84" s="39"/>
      <c r="J84" s="39"/>
      <c r="K84" s="39"/>
      <c r="L84" s="129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2" customHeight="1">
      <c r="A85" s="37"/>
      <c r="B85" s="38"/>
      <c r="C85" s="31" t="s">
        <v>88</v>
      </c>
      <c r="D85" s="39"/>
      <c r="E85" s="39"/>
      <c r="F85" s="39"/>
      <c r="G85" s="39"/>
      <c r="H85" s="39"/>
      <c r="I85" s="39"/>
      <c r="J85" s="39"/>
      <c r="K85" s="39"/>
      <c r="L85" s="129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6.5" customHeight="1">
      <c r="A86" s="37"/>
      <c r="B86" s="38"/>
      <c r="C86" s="39"/>
      <c r="D86" s="39"/>
      <c r="E86" s="68" t="str">
        <f>E9</f>
        <v>NB_NSKJ_SO403 - VO - Na Slovance, Komenského, Jungmannova</v>
      </c>
      <c r="F86" s="39"/>
      <c r="G86" s="39"/>
      <c r="H86" s="39"/>
      <c r="I86" s="39"/>
      <c r="J86" s="39"/>
      <c r="K86" s="39"/>
      <c r="L86" s="129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6.96" customHeight="1">
      <c r="A87" s="37"/>
      <c r="B87" s="38"/>
      <c r="C87" s="39"/>
      <c r="D87" s="39"/>
      <c r="E87" s="39"/>
      <c r="F87" s="39"/>
      <c r="G87" s="39"/>
      <c r="H87" s="39"/>
      <c r="I87" s="39"/>
      <c r="J87" s="39"/>
      <c r="K87" s="39"/>
      <c r="L87" s="129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22</v>
      </c>
      <c r="D88" s="39"/>
      <c r="E88" s="39"/>
      <c r="F88" s="26" t="str">
        <f>F12</f>
        <v>Nový Bor</v>
      </c>
      <c r="G88" s="39"/>
      <c r="H88" s="39"/>
      <c r="I88" s="31" t="s">
        <v>24</v>
      </c>
      <c r="J88" s="71" t="str">
        <f>IF(J12="","",J12)</f>
        <v>31. 10. 2024</v>
      </c>
      <c r="K88" s="39"/>
      <c r="L88" s="129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6.96" customHeight="1">
      <c r="A89" s="37"/>
      <c r="B89" s="38"/>
      <c r="C89" s="39"/>
      <c r="D89" s="39"/>
      <c r="E89" s="39"/>
      <c r="F89" s="39"/>
      <c r="G89" s="39"/>
      <c r="H89" s="39"/>
      <c r="I89" s="39"/>
      <c r="J89" s="39"/>
      <c r="K89" s="39"/>
      <c r="L89" s="129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25.65" customHeight="1">
      <c r="A90" s="37"/>
      <c r="B90" s="38"/>
      <c r="C90" s="31" t="s">
        <v>26</v>
      </c>
      <c r="D90" s="39"/>
      <c r="E90" s="39"/>
      <c r="F90" s="26" t="str">
        <f>E15</f>
        <v>Město Nový Bor</v>
      </c>
      <c r="G90" s="39"/>
      <c r="H90" s="39"/>
      <c r="I90" s="31" t="s">
        <v>34</v>
      </c>
      <c r="J90" s="35" t="str">
        <f>E21</f>
        <v>EFektivní OSvětlování s.r.o.</v>
      </c>
      <c r="K90" s="39"/>
      <c r="L90" s="129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5.65" customHeight="1">
      <c r="A91" s="37"/>
      <c r="B91" s="38"/>
      <c r="C91" s="31" t="s">
        <v>32</v>
      </c>
      <c r="D91" s="39"/>
      <c r="E91" s="39"/>
      <c r="F91" s="26" t="str">
        <f>IF(E18="","",E18)</f>
        <v>Vyplň údaj</v>
      </c>
      <c r="G91" s="39"/>
      <c r="H91" s="39"/>
      <c r="I91" s="31" t="s">
        <v>39</v>
      </c>
      <c r="J91" s="35" t="str">
        <f>E24</f>
        <v>EFektivní OSvětlování s.r.o.</v>
      </c>
      <c r="K91" s="39"/>
      <c r="L91" s="129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0.32" customHeight="1">
      <c r="A92" s="37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129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11" customFormat="1" ht="29.28" customHeight="1">
      <c r="A93" s="172"/>
      <c r="B93" s="173"/>
      <c r="C93" s="174" t="s">
        <v>110</v>
      </c>
      <c r="D93" s="175" t="s">
        <v>61</v>
      </c>
      <c r="E93" s="175" t="s">
        <v>57</v>
      </c>
      <c r="F93" s="175" t="s">
        <v>58</v>
      </c>
      <c r="G93" s="175" t="s">
        <v>111</v>
      </c>
      <c r="H93" s="175" t="s">
        <v>112</v>
      </c>
      <c r="I93" s="175" t="s">
        <v>113</v>
      </c>
      <c r="J93" s="175" t="s">
        <v>92</v>
      </c>
      <c r="K93" s="176" t="s">
        <v>114</v>
      </c>
      <c r="L93" s="177"/>
      <c r="M93" s="91" t="s">
        <v>21</v>
      </c>
      <c r="N93" s="92" t="s">
        <v>46</v>
      </c>
      <c r="O93" s="92" t="s">
        <v>115</v>
      </c>
      <c r="P93" s="92" t="s">
        <v>116</v>
      </c>
      <c r="Q93" s="92" t="s">
        <v>117</v>
      </c>
      <c r="R93" s="92" t="s">
        <v>118</v>
      </c>
      <c r="S93" s="92" t="s">
        <v>119</v>
      </c>
      <c r="T93" s="93" t="s">
        <v>120</v>
      </c>
      <c r="U93" s="172"/>
      <c r="V93" s="172"/>
      <c r="W93" s="172"/>
      <c r="X93" s="172"/>
      <c r="Y93" s="172"/>
      <c r="Z93" s="172"/>
      <c r="AA93" s="172"/>
      <c r="AB93" s="172"/>
      <c r="AC93" s="172"/>
      <c r="AD93" s="172"/>
      <c r="AE93" s="172"/>
    </row>
    <row r="94" s="2" customFormat="1" ht="22.8" customHeight="1">
      <c r="A94" s="37"/>
      <c r="B94" s="38"/>
      <c r="C94" s="98" t="s">
        <v>121</v>
      </c>
      <c r="D94" s="39"/>
      <c r="E94" s="39"/>
      <c r="F94" s="39"/>
      <c r="G94" s="39"/>
      <c r="H94" s="39"/>
      <c r="I94" s="39"/>
      <c r="J94" s="178">
        <f>BK94</f>
        <v>0</v>
      </c>
      <c r="K94" s="39"/>
      <c r="L94" s="43"/>
      <c r="M94" s="94"/>
      <c r="N94" s="179"/>
      <c r="O94" s="95"/>
      <c r="P94" s="180">
        <f>P95+P103+P116+P346+P351</f>
        <v>0</v>
      </c>
      <c r="Q94" s="95"/>
      <c r="R94" s="180">
        <f>R95+R103+R116+R346+R351</f>
        <v>82.816979659999987</v>
      </c>
      <c r="S94" s="95"/>
      <c r="T94" s="181">
        <f>T95+T103+T116+T346+T351</f>
        <v>18.936624999999999</v>
      </c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T94" s="16" t="s">
        <v>75</v>
      </c>
      <c r="AU94" s="16" t="s">
        <v>93</v>
      </c>
      <c r="BK94" s="182">
        <f>BK95+BK103+BK116+BK346+BK351</f>
        <v>0</v>
      </c>
    </row>
    <row r="95" s="12" customFormat="1" ht="25.92" customHeight="1">
      <c r="A95" s="12"/>
      <c r="B95" s="183"/>
      <c r="C95" s="184"/>
      <c r="D95" s="185" t="s">
        <v>75</v>
      </c>
      <c r="E95" s="186" t="s">
        <v>122</v>
      </c>
      <c r="F95" s="186" t="s">
        <v>123</v>
      </c>
      <c r="G95" s="184"/>
      <c r="H95" s="184"/>
      <c r="I95" s="187"/>
      <c r="J95" s="188">
        <f>BK95</f>
        <v>0</v>
      </c>
      <c r="K95" s="184"/>
      <c r="L95" s="189"/>
      <c r="M95" s="190"/>
      <c r="N95" s="191"/>
      <c r="O95" s="191"/>
      <c r="P95" s="192">
        <f>P96</f>
        <v>0</v>
      </c>
      <c r="Q95" s="191"/>
      <c r="R95" s="192">
        <f>R96</f>
        <v>0.082904249999999999</v>
      </c>
      <c r="S95" s="191"/>
      <c r="T95" s="193">
        <f>T96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194" t="s">
        <v>84</v>
      </c>
      <c r="AT95" s="195" t="s">
        <v>75</v>
      </c>
      <c r="AU95" s="195" t="s">
        <v>76</v>
      </c>
      <c r="AY95" s="194" t="s">
        <v>124</v>
      </c>
      <c r="BK95" s="196">
        <f>BK96</f>
        <v>0</v>
      </c>
    </row>
    <row r="96" s="12" customFormat="1" ht="22.8" customHeight="1">
      <c r="A96" s="12"/>
      <c r="B96" s="183"/>
      <c r="C96" s="184"/>
      <c r="D96" s="185" t="s">
        <v>75</v>
      </c>
      <c r="E96" s="197" t="s">
        <v>125</v>
      </c>
      <c r="F96" s="197" t="s">
        <v>126</v>
      </c>
      <c r="G96" s="184"/>
      <c r="H96" s="184"/>
      <c r="I96" s="187"/>
      <c r="J96" s="198">
        <f>BK96</f>
        <v>0</v>
      </c>
      <c r="K96" s="184"/>
      <c r="L96" s="189"/>
      <c r="M96" s="190"/>
      <c r="N96" s="191"/>
      <c r="O96" s="191"/>
      <c r="P96" s="192">
        <f>SUM(P97:P102)</f>
        <v>0</v>
      </c>
      <c r="Q96" s="191"/>
      <c r="R96" s="192">
        <f>SUM(R97:R102)</f>
        <v>0.082904249999999999</v>
      </c>
      <c r="S96" s="191"/>
      <c r="T96" s="193">
        <f>SUM(T97:T102)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194" t="s">
        <v>84</v>
      </c>
      <c r="AT96" s="195" t="s">
        <v>75</v>
      </c>
      <c r="AU96" s="195" t="s">
        <v>84</v>
      </c>
      <c r="AY96" s="194" t="s">
        <v>124</v>
      </c>
      <c r="BK96" s="196">
        <f>SUM(BK97:BK102)</f>
        <v>0</v>
      </c>
    </row>
    <row r="97" s="2" customFormat="1" ht="16.5" customHeight="1">
      <c r="A97" s="37"/>
      <c r="B97" s="38"/>
      <c r="C97" s="199" t="s">
        <v>84</v>
      </c>
      <c r="D97" s="199" t="s">
        <v>127</v>
      </c>
      <c r="E97" s="200" t="s">
        <v>128</v>
      </c>
      <c r="F97" s="201" t="s">
        <v>129</v>
      </c>
      <c r="G97" s="202" t="s">
        <v>130</v>
      </c>
      <c r="H97" s="203">
        <v>0.033000000000000002</v>
      </c>
      <c r="I97" s="204"/>
      <c r="J97" s="205">
        <f>ROUND(I97*H97,2)</f>
        <v>0</v>
      </c>
      <c r="K97" s="201" t="s">
        <v>131</v>
      </c>
      <c r="L97" s="43"/>
      <c r="M97" s="206" t="s">
        <v>21</v>
      </c>
      <c r="N97" s="207" t="s">
        <v>47</v>
      </c>
      <c r="O97" s="83"/>
      <c r="P97" s="208">
        <f>O97*H97</f>
        <v>0</v>
      </c>
      <c r="Q97" s="208">
        <v>2.5122499999999999</v>
      </c>
      <c r="R97" s="208">
        <f>Q97*H97</f>
        <v>0.082904249999999999</v>
      </c>
      <c r="S97" s="208">
        <v>0</v>
      </c>
      <c r="T97" s="209">
        <f>S97*H97</f>
        <v>0</v>
      </c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R97" s="210" t="s">
        <v>132</v>
      </c>
      <c r="AT97" s="210" t="s">
        <v>127</v>
      </c>
      <c r="AU97" s="210" t="s">
        <v>86</v>
      </c>
      <c r="AY97" s="16" t="s">
        <v>124</v>
      </c>
      <c r="BE97" s="211">
        <f>IF(N97="základní",J97,0)</f>
        <v>0</v>
      </c>
      <c r="BF97" s="211">
        <f>IF(N97="snížená",J97,0)</f>
        <v>0</v>
      </c>
      <c r="BG97" s="211">
        <f>IF(N97="zákl. přenesená",J97,0)</f>
        <v>0</v>
      </c>
      <c r="BH97" s="211">
        <f>IF(N97="sníž. přenesená",J97,0)</f>
        <v>0</v>
      </c>
      <c r="BI97" s="211">
        <f>IF(N97="nulová",J97,0)</f>
        <v>0</v>
      </c>
      <c r="BJ97" s="16" t="s">
        <v>84</v>
      </c>
      <c r="BK97" s="211">
        <f>ROUND(I97*H97,2)</f>
        <v>0</v>
      </c>
      <c r="BL97" s="16" t="s">
        <v>132</v>
      </c>
      <c r="BM97" s="210" t="s">
        <v>133</v>
      </c>
    </row>
    <row r="98" s="2" customFormat="1">
      <c r="A98" s="37"/>
      <c r="B98" s="38"/>
      <c r="C98" s="39"/>
      <c r="D98" s="212" t="s">
        <v>134</v>
      </c>
      <c r="E98" s="39"/>
      <c r="F98" s="213" t="s">
        <v>135</v>
      </c>
      <c r="G98" s="39"/>
      <c r="H98" s="39"/>
      <c r="I98" s="214"/>
      <c r="J98" s="39"/>
      <c r="K98" s="39"/>
      <c r="L98" s="43"/>
      <c r="M98" s="215"/>
      <c r="N98" s="216"/>
      <c r="O98" s="83"/>
      <c r="P98" s="83"/>
      <c r="Q98" s="83"/>
      <c r="R98" s="83"/>
      <c r="S98" s="83"/>
      <c r="T98" s="84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T98" s="16" t="s">
        <v>134</v>
      </c>
      <c r="AU98" s="16" t="s">
        <v>86</v>
      </c>
    </row>
    <row r="99" s="2" customFormat="1">
      <c r="A99" s="37"/>
      <c r="B99" s="38"/>
      <c r="C99" s="39"/>
      <c r="D99" s="217" t="s">
        <v>136</v>
      </c>
      <c r="E99" s="39"/>
      <c r="F99" s="218" t="s">
        <v>137</v>
      </c>
      <c r="G99" s="39"/>
      <c r="H99" s="39"/>
      <c r="I99" s="214"/>
      <c r="J99" s="39"/>
      <c r="K99" s="39"/>
      <c r="L99" s="43"/>
      <c r="M99" s="215"/>
      <c r="N99" s="216"/>
      <c r="O99" s="83"/>
      <c r="P99" s="83"/>
      <c r="Q99" s="83"/>
      <c r="R99" s="83"/>
      <c r="S99" s="83"/>
      <c r="T99" s="84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T99" s="16" t="s">
        <v>136</v>
      </c>
      <c r="AU99" s="16" t="s">
        <v>86</v>
      </c>
    </row>
    <row r="100" s="13" customFormat="1">
      <c r="A100" s="13"/>
      <c r="B100" s="219"/>
      <c r="C100" s="220"/>
      <c r="D100" s="217" t="s">
        <v>138</v>
      </c>
      <c r="E100" s="221" t="s">
        <v>21</v>
      </c>
      <c r="F100" s="222" t="s">
        <v>139</v>
      </c>
      <c r="G100" s="220"/>
      <c r="H100" s="223">
        <v>0.033000000000000002</v>
      </c>
      <c r="I100" s="224"/>
      <c r="J100" s="220"/>
      <c r="K100" s="220"/>
      <c r="L100" s="225"/>
      <c r="M100" s="226"/>
      <c r="N100" s="227"/>
      <c r="O100" s="227"/>
      <c r="P100" s="227"/>
      <c r="Q100" s="227"/>
      <c r="R100" s="227"/>
      <c r="S100" s="227"/>
      <c r="T100" s="228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29" t="s">
        <v>138</v>
      </c>
      <c r="AU100" s="229" t="s">
        <v>86</v>
      </c>
      <c r="AV100" s="13" t="s">
        <v>86</v>
      </c>
      <c r="AW100" s="13" t="s">
        <v>38</v>
      </c>
      <c r="AX100" s="13" t="s">
        <v>84</v>
      </c>
      <c r="AY100" s="229" t="s">
        <v>124</v>
      </c>
    </row>
    <row r="101" s="2" customFormat="1" ht="21.75" customHeight="1">
      <c r="A101" s="37"/>
      <c r="B101" s="38"/>
      <c r="C101" s="199" t="s">
        <v>86</v>
      </c>
      <c r="D101" s="199" t="s">
        <v>127</v>
      </c>
      <c r="E101" s="200" t="s">
        <v>140</v>
      </c>
      <c r="F101" s="201" t="s">
        <v>141</v>
      </c>
      <c r="G101" s="202" t="s">
        <v>142</v>
      </c>
      <c r="H101" s="203">
        <v>2</v>
      </c>
      <c r="I101" s="204"/>
      <c r="J101" s="205">
        <f>ROUND(I101*H101,2)</f>
        <v>0</v>
      </c>
      <c r="K101" s="201" t="s">
        <v>131</v>
      </c>
      <c r="L101" s="43"/>
      <c r="M101" s="206" t="s">
        <v>21</v>
      </c>
      <c r="N101" s="207" t="s">
        <v>47</v>
      </c>
      <c r="O101" s="83"/>
      <c r="P101" s="208">
        <f>O101*H101</f>
        <v>0</v>
      </c>
      <c r="Q101" s="208">
        <v>0</v>
      </c>
      <c r="R101" s="208">
        <f>Q101*H101</f>
        <v>0</v>
      </c>
      <c r="S101" s="208">
        <v>0</v>
      </c>
      <c r="T101" s="209">
        <f>S101*H101</f>
        <v>0</v>
      </c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R101" s="210" t="s">
        <v>132</v>
      </c>
      <c r="AT101" s="210" t="s">
        <v>127</v>
      </c>
      <c r="AU101" s="210" t="s">
        <v>86</v>
      </c>
      <c r="AY101" s="16" t="s">
        <v>124</v>
      </c>
      <c r="BE101" s="211">
        <f>IF(N101="základní",J101,0)</f>
        <v>0</v>
      </c>
      <c r="BF101" s="211">
        <f>IF(N101="snížená",J101,0)</f>
        <v>0</v>
      </c>
      <c r="BG101" s="211">
        <f>IF(N101="zákl. přenesená",J101,0)</f>
        <v>0</v>
      </c>
      <c r="BH101" s="211">
        <f>IF(N101="sníž. přenesená",J101,0)</f>
        <v>0</v>
      </c>
      <c r="BI101" s="211">
        <f>IF(N101="nulová",J101,0)</f>
        <v>0</v>
      </c>
      <c r="BJ101" s="16" t="s">
        <v>84</v>
      </c>
      <c r="BK101" s="211">
        <f>ROUND(I101*H101,2)</f>
        <v>0</v>
      </c>
      <c r="BL101" s="16" t="s">
        <v>132</v>
      </c>
      <c r="BM101" s="210" t="s">
        <v>143</v>
      </c>
    </row>
    <row r="102" s="2" customFormat="1">
      <c r="A102" s="37"/>
      <c r="B102" s="38"/>
      <c r="C102" s="39"/>
      <c r="D102" s="212" t="s">
        <v>134</v>
      </c>
      <c r="E102" s="39"/>
      <c r="F102" s="213" t="s">
        <v>144</v>
      </c>
      <c r="G102" s="39"/>
      <c r="H102" s="39"/>
      <c r="I102" s="214"/>
      <c r="J102" s="39"/>
      <c r="K102" s="39"/>
      <c r="L102" s="43"/>
      <c r="M102" s="215"/>
      <c r="N102" s="216"/>
      <c r="O102" s="83"/>
      <c r="P102" s="83"/>
      <c r="Q102" s="83"/>
      <c r="R102" s="83"/>
      <c r="S102" s="83"/>
      <c r="T102" s="84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T102" s="16" t="s">
        <v>134</v>
      </c>
      <c r="AU102" s="16" t="s">
        <v>86</v>
      </c>
    </row>
    <row r="103" s="12" customFormat="1" ht="25.92" customHeight="1">
      <c r="A103" s="12"/>
      <c r="B103" s="183"/>
      <c r="C103" s="184"/>
      <c r="D103" s="185" t="s">
        <v>75</v>
      </c>
      <c r="E103" s="186" t="s">
        <v>145</v>
      </c>
      <c r="F103" s="186" t="s">
        <v>146</v>
      </c>
      <c r="G103" s="184"/>
      <c r="H103" s="184"/>
      <c r="I103" s="187"/>
      <c r="J103" s="188">
        <f>BK103</f>
        <v>0</v>
      </c>
      <c r="K103" s="184"/>
      <c r="L103" s="189"/>
      <c r="M103" s="190"/>
      <c r="N103" s="191"/>
      <c r="O103" s="191"/>
      <c r="P103" s="192">
        <f>P104</f>
        <v>0</v>
      </c>
      <c r="Q103" s="191"/>
      <c r="R103" s="192">
        <f>R104</f>
        <v>0.01056</v>
      </c>
      <c r="S103" s="191"/>
      <c r="T103" s="193">
        <f>T104</f>
        <v>0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194" t="s">
        <v>86</v>
      </c>
      <c r="AT103" s="195" t="s">
        <v>75</v>
      </c>
      <c r="AU103" s="195" t="s">
        <v>76</v>
      </c>
      <c r="AY103" s="194" t="s">
        <v>124</v>
      </c>
      <c r="BK103" s="196">
        <f>BK104</f>
        <v>0</v>
      </c>
    </row>
    <row r="104" s="12" customFormat="1" ht="22.8" customHeight="1">
      <c r="A104" s="12"/>
      <c r="B104" s="183"/>
      <c r="C104" s="184"/>
      <c r="D104" s="185" t="s">
        <v>75</v>
      </c>
      <c r="E104" s="197" t="s">
        <v>147</v>
      </c>
      <c r="F104" s="197" t="s">
        <v>148</v>
      </c>
      <c r="G104" s="184"/>
      <c r="H104" s="184"/>
      <c r="I104" s="187"/>
      <c r="J104" s="198">
        <f>BK104</f>
        <v>0</v>
      </c>
      <c r="K104" s="184"/>
      <c r="L104" s="189"/>
      <c r="M104" s="190"/>
      <c r="N104" s="191"/>
      <c r="O104" s="191"/>
      <c r="P104" s="192">
        <f>SUM(P105:P115)</f>
        <v>0</v>
      </c>
      <c r="Q104" s="191"/>
      <c r="R104" s="192">
        <f>SUM(R105:R115)</f>
        <v>0.01056</v>
      </c>
      <c r="S104" s="191"/>
      <c r="T104" s="193">
        <f>SUM(T105:T115)</f>
        <v>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194" t="s">
        <v>86</v>
      </c>
      <c r="AT104" s="195" t="s">
        <v>75</v>
      </c>
      <c r="AU104" s="195" t="s">
        <v>84</v>
      </c>
      <c r="AY104" s="194" t="s">
        <v>124</v>
      </c>
      <c r="BK104" s="196">
        <f>SUM(BK105:BK115)</f>
        <v>0</v>
      </c>
    </row>
    <row r="105" s="2" customFormat="1" ht="24.15" customHeight="1">
      <c r="A105" s="37"/>
      <c r="B105" s="38"/>
      <c r="C105" s="199" t="s">
        <v>149</v>
      </c>
      <c r="D105" s="199" t="s">
        <v>127</v>
      </c>
      <c r="E105" s="200" t="s">
        <v>150</v>
      </c>
      <c r="F105" s="201" t="s">
        <v>151</v>
      </c>
      <c r="G105" s="202" t="s">
        <v>152</v>
      </c>
      <c r="H105" s="203">
        <v>3</v>
      </c>
      <c r="I105" s="204"/>
      <c r="J105" s="205">
        <f>ROUND(I105*H105,2)</f>
        <v>0</v>
      </c>
      <c r="K105" s="201" t="s">
        <v>131</v>
      </c>
      <c r="L105" s="43"/>
      <c r="M105" s="206" t="s">
        <v>21</v>
      </c>
      <c r="N105" s="207" t="s">
        <v>47</v>
      </c>
      <c r="O105" s="83"/>
      <c r="P105" s="208">
        <f>O105*H105</f>
        <v>0</v>
      </c>
      <c r="Q105" s="208">
        <v>0</v>
      </c>
      <c r="R105" s="208">
        <f>Q105*H105</f>
        <v>0</v>
      </c>
      <c r="S105" s="208">
        <v>0</v>
      </c>
      <c r="T105" s="209">
        <f>S105*H105</f>
        <v>0</v>
      </c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R105" s="210" t="s">
        <v>153</v>
      </c>
      <c r="AT105" s="210" t="s">
        <v>127</v>
      </c>
      <c r="AU105" s="210" t="s">
        <v>86</v>
      </c>
      <c r="AY105" s="16" t="s">
        <v>124</v>
      </c>
      <c r="BE105" s="211">
        <f>IF(N105="základní",J105,0)</f>
        <v>0</v>
      </c>
      <c r="BF105" s="211">
        <f>IF(N105="snížená",J105,0)</f>
        <v>0</v>
      </c>
      <c r="BG105" s="211">
        <f>IF(N105="zákl. přenesená",J105,0)</f>
        <v>0</v>
      </c>
      <c r="BH105" s="211">
        <f>IF(N105="sníž. přenesená",J105,0)</f>
        <v>0</v>
      </c>
      <c r="BI105" s="211">
        <f>IF(N105="nulová",J105,0)</f>
        <v>0</v>
      </c>
      <c r="BJ105" s="16" t="s">
        <v>84</v>
      </c>
      <c r="BK105" s="211">
        <f>ROUND(I105*H105,2)</f>
        <v>0</v>
      </c>
      <c r="BL105" s="16" t="s">
        <v>153</v>
      </c>
      <c r="BM105" s="210" t="s">
        <v>154</v>
      </c>
    </row>
    <row r="106" s="2" customFormat="1">
      <c r="A106" s="37"/>
      <c r="B106" s="38"/>
      <c r="C106" s="39"/>
      <c r="D106" s="212" t="s">
        <v>134</v>
      </c>
      <c r="E106" s="39"/>
      <c r="F106" s="213" t="s">
        <v>155</v>
      </c>
      <c r="G106" s="39"/>
      <c r="H106" s="39"/>
      <c r="I106" s="214"/>
      <c r="J106" s="39"/>
      <c r="K106" s="39"/>
      <c r="L106" s="43"/>
      <c r="M106" s="215"/>
      <c r="N106" s="216"/>
      <c r="O106" s="83"/>
      <c r="P106" s="83"/>
      <c r="Q106" s="83"/>
      <c r="R106" s="83"/>
      <c r="S106" s="83"/>
      <c r="T106" s="84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T106" s="16" t="s">
        <v>134</v>
      </c>
      <c r="AU106" s="16" t="s">
        <v>86</v>
      </c>
    </row>
    <row r="107" s="2" customFormat="1">
      <c r="A107" s="37"/>
      <c r="B107" s="38"/>
      <c r="C107" s="39"/>
      <c r="D107" s="217" t="s">
        <v>136</v>
      </c>
      <c r="E107" s="39"/>
      <c r="F107" s="218" t="s">
        <v>156</v>
      </c>
      <c r="G107" s="39"/>
      <c r="H107" s="39"/>
      <c r="I107" s="214"/>
      <c r="J107" s="39"/>
      <c r="K107" s="39"/>
      <c r="L107" s="43"/>
      <c r="M107" s="215"/>
      <c r="N107" s="216"/>
      <c r="O107" s="83"/>
      <c r="P107" s="83"/>
      <c r="Q107" s="83"/>
      <c r="R107" s="83"/>
      <c r="S107" s="83"/>
      <c r="T107" s="84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T107" s="16" t="s">
        <v>136</v>
      </c>
      <c r="AU107" s="16" t="s">
        <v>86</v>
      </c>
    </row>
    <row r="108" s="2" customFormat="1" ht="16.5" customHeight="1">
      <c r="A108" s="37"/>
      <c r="B108" s="38"/>
      <c r="C108" s="230" t="s">
        <v>132</v>
      </c>
      <c r="D108" s="230" t="s">
        <v>157</v>
      </c>
      <c r="E108" s="231" t="s">
        <v>158</v>
      </c>
      <c r="F108" s="232" t="s">
        <v>159</v>
      </c>
      <c r="G108" s="233" t="s">
        <v>152</v>
      </c>
      <c r="H108" s="234">
        <v>3</v>
      </c>
      <c r="I108" s="235"/>
      <c r="J108" s="236">
        <f>ROUND(I108*H108,2)</f>
        <v>0</v>
      </c>
      <c r="K108" s="232" t="s">
        <v>131</v>
      </c>
      <c r="L108" s="237"/>
      <c r="M108" s="238" t="s">
        <v>21</v>
      </c>
      <c r="N108" s="239" t="s">
        <v>47</v>
      </c>
      <c r="O108" s="83"/>
      <c r="P108" s="208">
        <f>O108*H108</f>
        <v>0</v>
      </c>
      <c r="Q108" s="208">
        <v>0.0011000000000000001</v>
      </c>
      <c r="R108" s="208">
        <f>Q108*H108</f>
        <v>0.0033</v>
      </c>
      <c r="S108" s="208">
        <v>0</v>
      </c>
      <c r="T108" s="209">
        <f>S108*H108</f>
        <v>0</v>
      </c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R108" s="210" t="s">
        <v>160</v>
      </c>
      <c r="AT108" s="210" t="s">
        <v>157</v>
      </c>
      <c r="AU108" s="210" t="s">
        <v>86</v>
      </c>
      <c r="AY108" s="16" t="s">
        <v>124</v>
      </c>
      <c r="BE108" s="211">
        <f>IF(N108="základní",J108,0)</f>
        <v>0</v>
      </c>
      <c r="BF108" s="211">
        <f>IF(N108="snížená",J108,0)</f>
        <v>0</v>
      </c>
      <c r="BG108" s="211">
        <f>IF(N108="zákl. přenesená",J108,0)</f>
        <v>0</v>
      </c>
      <c r="BH108" s="211">
        <f>IF(N108="sníž. přenesená",J108,0)</f>
        <v>0</v>
      </c>
      <c r="BI108" s="211">
        <f>IF(N108="nulová",J108,0)</f>
        <v>0</v>
      </c>
      <c r="BJ108" s="16" t="s">
        <v>84</v>
      </c>
      <c r="BK108" s="211">
        <f>ROUND(I108*H108,2)</f>
        <v>0</v>
      </c>
      <c r="BL108" s="16" t="s">
        <v>153</v>
      </c>
      <c r="BM108" s="210" t="s">
        <v>161</v>
      </c>
    </row>
    <row r="109" s="2" customFormat="1" ht="16.5" customHeight="1">
      <c r="A109" s="37"/>
      <c r="B109" s="38"/>
      <c r="C109" s="199" t="s">
        <v>162</v>
      </c>
      <c r="D109" s="199" t="s">
        <v>127</v>
      </c>
      <c r="E109" s="200" t="s">
        <v>163</v>
      </c>
      <c r="F109" s="201" t="s">
        <v>164</v>
      </c>
      <c r="G109" s="202" t="s">
        <v>152</v>
      </c>
      <c r="H109" s="203">
        <v>8</v>
      </c>
      <c r="I109" s="204"/>
      <c r="J109" s="205">
        <f>ROUND(I109*H109,2)</f>
        <v>0</v>
      </c>
      <c r="K109" s="201" t="s">
        <v>131</v>
      </c>
      <c r="L109" s="43"/>
      <c r="M109" s="206" t="s">
        <v>21</v>
      </c>
      <c r="N109" s="207" t="s">
        <v>47</v>
      </c>
      <c r="O109" s="83"/>
      <c r="P109" s="208">
        <f>O109*H109</f>
        <v>0</v>
      </c>
      <c r="Q109" s="208">
        <v>0</v>
      </c>
      <c r="R109" s="208">
        <f>Q109*H109</f>
        <v>0</v>
      </c>
      <c r="S109" s="208">
        <v>0</v>
      </c>
      <c r="T109" s="209">
        <f>S109*H109</f>
        <v>0</v>
      </c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R109" s="210" t="s">
        <v>132</v>
      </c>
      <c r="AT109" s="210" t="s">
        <v>127</v>
      </c>
      <c r="AU109" s="210" t="s">
        <v>86</v>
      </c>
      <c r="AY109" s="16" t="s">
        <v>124</v>
      </c>
      <c r="BE109" s="211">
        <f>IF(N109="základní",J109,0)</f>
        <v>0</v>
      </c>
      <c r="BF109" s="211">
        <f>IF(N109="snížená",J109,0)</f>
        <v>0</v>
      </c>
      <c r="BG109" s="211">
        <f>IF(N109="zákl. přenesená",J109,0)</f>
        <v>0</v>
      </c>
      <c r="BH109" s="211">
        <f>IF(N109="sníž. přenesená",J109,0)</f>
        <v>0</v>
      </c>
      <c r="BI109" s="211">
        <f>IF(N109="nulová",J109,0)</f>
        <v>0</v>
      </c>
      <c r="BJ109" s="16" t="s">
        <v>84</v>
      </c>
      <c r="BK109" s="211">
        <f>ROUND(I109*H109,2)</f>
        <v>0</v>
      </c>
      <c r="BL109" s="16" t="s">
        <v>132</v>
      </c>
      <c r="BM109" s="210" t="s">
        <v>165</v>
      </c>
    </row>
    <row r="110" s="2" customFormat="1">
      <c r="A110" s="37"/>
      <c r="B110" s="38"/>
      <c r="C110" s="39"/>
      <c r="D110" s="212" t="s">
        <v>134</v>
      </c>
      <c r="E110" s="39"/>
      <c r="F110" s="213" t="s">
        <v>166</v>
      </c>
      <c r="G110" s="39"/>
      <c r="H110" s="39"/>
      <c r="I110" s="214"/>
      <c r="J110" s="39"/>
      <c r="K110" s="39"/>
      <c r="L110" s="43"/>
      <c r="M110" s="215"/>
      <c r="N110" s="216"/>
      <c r="O110" s="83"/>
      <c r="P110" s="83"/>
      <c r="Q110" s="83"/>
      <c r="R110" s="83"/>
      <c r="S110" s="83"/>
      <c r="T110" s="84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T110" s="16" t="s">
        <v>134</v>
      </c>
      <c r="AU110" s="16" t="s">
        <v>86</v>
      </c>
    </row>
    <row r="111" s="2" customFormat="1" ht="16.5" customHeight="1">
      <c r="A111" s="37"/>
      <c r="B111" s="38"/>
      <c r="C111" s="230" t="s">
        <v>167</v>
      </c>
      <c r="D111" s="230" t="s">
        <v>157</v>
      </c>
      <c r="E111" s="231" t="s">
        <v>168</v>
      </c>
      <c r="F111" s="232" t="s">
        <v>169</v>
      </c>
      <c r="G111" s="233" t="s">
        <v>170</v>
      </c>
      <c r="H111" s="234">
        <v>5.4299999999999997</v>
      </c>
      <c r="I111" s="235"/>
      <c r="J111" s="236">
        <f>ROUND(I111*H111,2)</f>
        <v>0</v>
      </c>
      <c r="K111" s="232" t="s">
        <v>21</v>
      </c>
      <c r="L111" s="237"/>
      <c r="M111" s="238" t="s">
        <v>21</v>
      </c>
      <c r="N111" s="239" t="s">
        <v>47</v>
      </c>
      <c r="O111" s="83"/>
      <c r="P111" s="208">
        <f>O111*H111</f>
        <v>0</v>
      </c>
      <c r="Q111" s="208">
        <v>0.001</v>
      </c>
      <c r="R111" s="208">
        <f>Q111*H111</f>
        <v>0.0054299999999999999</v>
      </c>
      <c r="S111" s="208">
        <v>0</v>
      </c>
      <c r="T111" s="209">
        <f>S111*H111</f>
        <v>0</v>
      </c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R111" s="210" t="s">
        <v>171</v>
      </c>
      <c r="AT111" s="210" t="s">
        <v>157</v>
      </c>
      <c r="AU111" s="210" t="s">
        <v>86</v>
      </c>
      <c r="AY111" s="16" t="s">
        <v>124</v>
      </c>
      <c r="BE111" s="211">
        <f>IF(N111="základní",J111,0)</f>
        <v>0</v>
      </c>
      <c r="BF111" s="211">
        <f>IF(N111="snížená",J111,0)</f>
        <v>0</v>
      </c>
      <c r="BG111" s="211">
        <f>IF(N111="zákl. přenesená",J111,0)</f>
        <v>0</v>
      </c>
      <c r="BH111" s="211">
        <f>IF(N111="sníž. přenesená",J111,0)</f>
        <v>0</v>
      </c>
      <c r="BI111" s="211">
        <f>IF(N111="nulová",J111,0)</f>
        <v>0</v>
      </c>
      <c r="BJ111" s="16" t="s">
        <v>84</v>
      </c>
      <c r="BK111" s="211">
        <f>ROUND(I111*H111,2)</f>
        <v>0</v>
      </c>
      <c r="BL111" s="16" t="s">
        <v>132</v>
      </c>
      <c r="BM111" s="210" t="s">
        <v>172</v>
      </c>
    </row>
    <row r="112" s="13" customFormat="1">
      <c r="A112" s="13"/>
      <c r="B112" s="219"/>
      <c r="C112" s="220"/>
      <c r="D112" s="217" t="s">
        <v>138</v>
      </c>
      <c r="E112" s="220"/>
      <c r="F112" s="222" t="s">
        <v>173</v>
      </c>
      <c r="G112" s="220"/>
      <c r="H112" s="223">
        <v>5.4299999999999997</v>
      </c>
      <c r="I112" s="224"/>
      <c r="J112" s="220"/>
      <c r="K112" s="220"/>
      <c r="L112" s="225"/>
      <c r="M112" s="226"/>
      <c r="N112" s="227"/>
      <c r="O112" s="227"/>
      <c r="P112" s="227"/>
      <c r="Q112" s="227"/>
      <c r="R112" s="227"/>
      <c r="S112" s="227"/>
      <c r="T112" s="228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29" t="s">
        <v>138</v>
      </c>
      <c r="AU112" s="229" t="s">
        <v>86</v>
      </c>
      <c r="AV112" s="13" t="s">
        <v>86</v>
      </c>
      <c r="AW112" s="13" t="s">
        <v>4</v>
      </c>
      <c r="AX112" s="13" t="s">
        <v>84</v>
      </c>
      <c r="AY112" s="229" t="s">
        <v>124</v>
      </c>
    </row>
    <row r="113" s="2" customFormat="1" ht="16.5" customHeight="1">
      <c r="A113" s="37"/>
      <c r="B113" s="38"/>
      <c r="C113" s="230" t="s">
        <v>174</v>
      </c>
      <c r="D113" s="230" t="s">
        <v>157</v>
      </c>
      <c r="E113" s="231" t="s">
        <v>175</v>
      </c>
      <c r="F113" s="232" t="s">
        <v>176</v>
      </c>
      <c r="G113" s="233" t="s">
        <v>177</v>
      </c>
      <c r="H113" s="234">
        <v>1</v>
      </c>
      <c r="I113" s="235"/>
      <c r="J113" s="236">
        <f>ROUND(I113*H113,2)</f>
        <v>0</v>
      </c>
      <c r="K113" s="232" t="s">
        <v>131</v>
      </c>
      <c r="L113" s="237"/>
      <c r="M113" s="238" t="s">
        <v>21</v>
      </c>
      <c r="N113" s="239" t="s">
        <v>47</v>
      </c>
      <c r="O113" s="83"/>
      <c r="P113" s="208">
        <f>O113*H113</f>
        <v>0</v>
      </c>
      <c r="Q113" s="208">
        <v>0.00063000000000000003</v>
      </c>
      <c r="R113" s="208">
        <f>Q113*H113</f>
        <v>0.00063000000000000003</v>
      </c>
      <c r="S113" s="208">
        <v>0</v>
      </c>
      <c r="T113" s="209">
        <f>S113*H113</f>
        <v>0</v>
      </c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R113" s="210" t="s">
        <v>178</v>
      </c>
      <c r="AT113" s="210" t="s">
        <v>157</v>
      </c>
      <c r="AU113" s="210" t="s">
        <v>86</v>
      </c>
      <c r="AY113" s="16" t="s">
        <v>124</v>
      </c>
      <c r="BE113" s="211">
        <f>IF(N113="základní",J113,0)</f>
        <v>0</v>
      </c>
      <c r="BF113" s="211">
        <f>IF(N113="snížená",J113,0)</f>
        <v>0</v>
      </c>
      <c r="BG113" s="211">
        <f>IF(N113="zákl. přenesená",J113,0)</f>
        <v>0</v>
      </c>
      <c r="BH113" s="211">
        <f>IF(N113="sníž. přenesená",J113,0)</f>
        <v>0</v>
      </c>
      <c r="BI113" s="211">
        <f>IF(N113="nulová",J113,0)</f>
        <v>0</v>
      </c>
      <c r="BJ113" s="16" t="s">
        <v>84</v>
      </c>
      <c r="BK113" s="211">
        <f>ROUND(I113*H113,2)</f>
        <v>0</v>
      </c>
      <c r="BL113" s="16" t="s">
        <v>179</v>
      </c>
      <c r="BM113" s="210" t="s">
        <v>180</v>
      </c>
    </row>
    <row r="114" s="2" customFormat="1">
      <c r="A114" s="37"/>
      <c r="B114" s="38"/>
      <c r="C114" s="39"/>
      <c r="D114" s="217" t="s">
        <v>136</v>
      </c>
      <c r="E114" s="39"/>
      <c r="F114" s="218" t="s">
        <v>181</v>
      </c>
      <c r="G114" s="39"/>
      <c r="H114" s="39"/>
      <c r="I114" s="214"/>
      <c r="J114" s="39"/>
      <c r="K114" s="39"/>
      <c r="L114" s="43"/>
      <c r="M114" s="215"/>
      <c r="N114" s="216"/>
      <c r="O114" s="83"/>
      <c r="P114" s="83"/>
      <c r="Q114" s="83"/>
      <c r="R114" s="83"/>
      <c r="S114" s="83"/>
      <c r="T114" s="84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T114" s="16" t="s">
        <v>136</v>
      </c>
      <c r="AU114" s="16" t="s">
        <v>86</v>
      </c>
    </row>
    <row r="115" s="2" customFormat="1" ht="24.15" customHeight="1">
      <c r="A115" s="37"/>
      <c r="B115" s="38"/>
      <c r="C115" s="230" t="s">
        <v>171</v>
      </c>
      <c r="D115" s="230" t="s">
        <v>157</v>
      </c>
      <c r="E115" s="231" t="s">
        <v>182</v>
      </c>
      <c r="F115" s="232" t="s">
        <v>183</v>
      </c>
      <c r="G115" s="233" t="s">
        <v>177</v>
      </c>
      <c r="H115" s="234">
        <v>1</v>
      </c>
      <c r="I115" s="235"/>
      <c r="J115" s="236">
        <f>ROUND(I115*H115,2)</f>
        <v>0</v>
      </c>
      <c r="K115" s="232" t="s">
        <v>21</v>
      </c>
      <c r="L115" s="237"/>
      <c r="M115" s="238" t="s">
        <v>21</v>
      </c>
      <c r="N115" s="239" t="s">
        <v>47</v>
      </c>
      <c r="O115" s="83"/>
      <c r="P115" s="208">
        <f>O115*H115</f>
        <v>0</v>
      </c>
      <c r="Q115" s="208">
        <v>0.0011999999999999999</v>
      </c>
      <c r="R115" s="208">
        <f>Q115*H115</f>
        <v>0.0011999999999999999</v>
      </c>
      <c r="S115" s="208">
        <v>0</v>
      </c>
      <c r="T115" s="209">
        <f>S115*H115</f>
        <v>0</v>
      </c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R115" s="210" t="s">
        <v>184</v>
      </c>
      <c r="AT115" s="210" t="s">
        <v>157</v>
      </c>
      <c r="AU115" s="210" t="s">
        <v>86</v>
      </c>
      <c r="AY115" s="16" t="s">
        <v>124</v>
      </c>
      <c r="BE115" s="211">
        <f>IF(N115="základní",J115,0)</f>
        <v>0</v>
      </c>
      <c r="BF115" s="211">
        <f>IF(N115="snížená",J115,0)</f>
        <v>0</v>
      </c>
      <c r="BG115" s="211">
        <f>IF(N115="zákl. přenesená",J115,0)</f>
        <v>0</v>
      </c>
      <c r="BH115" s="211">
        <f>IF(N115="sníž. přenesená",J115,0)</f>
        <v>0</v>
      </c>
      <c r="BI115" s="211">
        <f>IF(N115="nulová",J115,0)</f>
        <v>0</v>
      </c>
      <c r="BJ115" s="16" t="s">
        <v>84</v>
      </c>
      <c r="BK115" s="211">
        <f>ROUND(I115*H115,2)</f>
        <v>0</v>
      </c>
      <c r="BL115" s="16" t="s">
        <v>184</v>
      </c>
      <c r="BM115" s="210" t="s">
        <v>185</v>
      </c>
    </row>
    <row r="116" s="12" customFormat="1" ht="25.92" customHeight="1">
      <c r="A116" s="12"/>
      <c r="B116" s="183"/>
      <c r="C116" s="184"/>
      <c r="D116" s="185" t="s">
        <v>75</v>
      </c>
      <c r="E116" s="186" t="s">
        <v>157</v>
      </c>
      <c r="F116" s="186" t="s">
        <v>186</v>
      </c>
      <c r="G116" s="184"/>
      <c r="H116" s="184"/>
      <c r="I116" s="187"/>
      <c r="J116" s="188">
        <f>BK116</f>
        <v>0</v>
      </c>
      <c r="K116" s="184"/>
      <c r="L116" s="189"/>
      <c r="M116" s="190"/>
      <c r="N116" s="191"/>
      <c r="O116" s="191"/>
      <c r="P116" s="192">
        <f>P117+P192+P337</f>
        <v>0</v>
      </c>
      <c r="Q116" s="191"/>
      <c r="R116" s="192">
        <f>R117+R192+R337</f>
        <v>82.72351540999999</v>
      </c>
      <c r="S116" s="191"/>
      <c r="T116" s="193">
        <f>T117+T192+T337</f>
        <v>18.936624999999999</v>
      </c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R116" s="194" t="s">
        <v>149</v>
      </c>
      <c r="AT116" s="195" t="s">
        <v>75</v>
      </c>
      <c r="AU116" s="195" t="s">
        <v>76</v>
      </c>
      <c r="AY116" s="194" t="s">
        <v>124</v>
      </c>
      <c r="BK116" s="196">
        <f>BK117+BK192+BK337</f>
        <v>0</v>
      </c>
    </row>
    <row r="117" s="12" customFormat="1" ht="22.8" customHeight="1">
      <c r="A117" s="12"/>
      <c r="B117" s="183"/>
      <c r="C117" s="184"/>
      <c r="D117" s="185" t="s">
        <v>75</v>
      </c>
      <c r="E117" s="197" t="s">
        <v>187</v>
      </c>
      <c r="F117" s="197" t="s">
        <v>188</v>
      </c>
      <c r="G117" s="184"/>
      <c r="H117" s="184"/>
      <c r="I117" s="187"/>
      <c r="J117" s="198">
        <f>BK117</f>
        <v>0</v>
      </c>
      <c r="K117" s="184"/>
      <c r="L117" s="189"/>
      <c r="M117" s="190"/>
      <c r="N117" s="191"/>
      <c r="O117" s="191"/>
      <c r="P117" s="192">
        <f>SUM(P118:P191)</f>
        <v>0</v>
      </c>
      <c r="Q117" s="191"/>
      <c r="R117" s="192">
        <f>SUM(R118:R191)</f>
        <v>1.2750076999999997</v>
      </c>
      <c r="S117" s="191"/>
      <c r="T117" s="193">
        <f>SUM(T118:T191)</f>
        <v>0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R117" s="194" t="s">
        <v>149</v>
      </c>
      <c r="AT117" s="195" t="s">
        <v>75</v>
      </c>
      <c r="AU117" s="195" t="s">
        <v>84</v>
      </c>
      <c r="AY117" s="194" t="s">
        <v>124</v>
      </c>
      <c r="BK117" s="196">
        <f>SUM(BK118:BK191)</f>
        <v>0</v>
      </c>
    </row>
    <row r="118" s="2" customFormat="1" ht="16.5" customHeight="1">
      <c r="A118" s="37"/>
      <c r="B118" s="38"/>
      <c r="C118" s="199" t="s">
        <v>125</v>
      </c>
      <c r="D118" s="199" t="s">
        <v>127</v>
      </c>
      <c r="E118" s="200" t="s">
        <v>189</v>
      </c>
      <c r="F118" s="201" t="s">
        <v>190</v>
      </c>
      <c r="G118" s="202" t="s">
        <v>177</v>
      </c>
      <c r="H118" s="203">
        <v>1</v>
      </c>
      <c r="I118" s="204"/>
      <c r="J118" s="205">
        <f>ROUND(I118*H118,2)</f>
        <v>0</v>
      </c>
      <c r="K118" s="201" t="s">
        <v>131</v>
      </c>
      <c r="L118" s="43"/>
      <c r="M118" s="206" t="s">
        <v>21</v>
      </c>
      <c r="N118" s="207" t="s">
        <v>47</v>
      </c>
      <c r="O118" s="83"/>
      <c r="P118" s="208">
        <f>O118*H118</f>
        <v>0</v>
      </c>
      <c r="Q118" s="208">
        <v>0</v>
      </c>
      <c r="R118" s="208">
        <f>Q118*H118</f>
        <v>0</v>
      </c>
      <c r="S118" s="208">
        <v>0</v>
      </c>
      <c r="T118" s="209">
        <f>S118*H118</f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R118" s="210" t="s">
        <v>179</v>
      </c>
      <c r="AT118" s="210" t="s">
        <v>127</v>
      </c>
      <c r="AU118" s="210" t="s">
        <v>86</v>
      </c>
      <c r="AY118" s="16" t="s">
        <v>124</v>
      </c>
      <c r="BE118" s="211">
        <f>IF(N118="základní",J118,0)</f>
        <v>0</v>
      </c>
      <c r="BF118" s="211">
        <f>IF(N118="snížená",J118,0)</f>
        <v>0</v>
      </c>
      <c r="BG118" s="211">
        <f>IF(N118="zákl. přenesená",J118,0)</f>
        <v>0</v>
      </c>
      <c r="BH118" s="211">
        <f>IF(N118="sníž. přenesená",J118,0)</f>
        <v>0</v>
      </c>
      <c r="BI118" s="211">
        <f>IF(N118="nulová",J118,0)</f>
        <v>0</v>
      </c>
      <c r="BJ118" s="16" t="s">
        <v>84</v>
      </c>
      <c r="BK118" s="211">
        <f>ROUND(I118*H118,2)</f>
        <v>0</v>
      </c>
      <c r="BL118" s="16" t="s">
        <v>179</v>
      </c>
      <c r="BM118" s="210" t="s">
        <v>191</v>
      </c>
    </row>
    <row r="119" s="2" customFormat="1">
      <c r="A119" s="37"/>
      <c r="B119" s="38"/>
      <c r="C119" s="39"/>
      <c r="D119" s="212" t="s">
        <v>134</v>
      </c>
      <c r="E119" s="39"/>
      <c r="F119" s="213" t="s">
        <v>192</v>
      </c>
      <c r="G119" s="39"/>
      <c r="H119" s="39"/>
      <c r="I119" s="214"/>
      <c r="J119" s="39"/>
      <c r="K119" s="39"/>
      <c r="L119" s="43"/>
      <c r="M119" s="215"/>
      <c r="N119" s="216"/>
      <c r="O119" s="83"/>
      <c r="P119" s="83"/>
      <c r="Q119" s="83"/>
      <c r="R119" s="83"/>
      <c r="S119" s="83"/>
      <c r="T119" s="84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T119" s="16" t="s">
        <v>134</v>
      </c>
      <c r="AU119" s="16" t="s">
        <v>86</v>
      </c>
    </row>
    <row r="120" s="2" customFormat="1">
      <c r="A120" s="37"/>
      <c r="B120" s="38"/>
      <c r="C120" s="39"/>
      <c r="D120" s="217" t="s">
        <v>136</v>
      </c>
      <c r="E120" s="39"/>
      <c r="F120" s="218" t="s">
        <v>193</v>
      </c>
      <c r="G120" s="39"/>
      <c r="H120" s="39"/>
      <c r="I120" s="214"/>
      <c r="J120" s="39"/>
      <c r="K120" s="39"/>
      <c r="L120" s="43"/>
      <c r="M120" s="215"/>
      <c r="N120" s="216"/>
      <c r="O120" s="83"/>
      <c r="P120" s="83"/>
      <c r="Q120" s="83"/>
      <c r="R120" s="83"/>
      <c r="S120" s="83"/>
      <c r="T120" s="84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T120" s="16" t="s">
        <v>136</v>
      </c>
      <c r="AU120" s="16" t="s">
        <v>86</v>
      </c>
    </row>
    <row r="121" s="2" customFormat="1" ht="24.15" customHeight="1">
      <c r="A121" s="37"/>
      <c r="B121" s="38"/>
      <c r="C121" s="230" t="s">
        <v>194</v>
      </c>
      <c r="D121" s="230" t="s">
        <v>157</v>
      </c>
      <c r="E121" s="231" t="s">
        <v>195</v>
      </c>
      <c r="F121" s="232" t="s">
        <v>196</v>
      </c>
      <c r="G121" s="233" t="s">
        <v>177</v>
      </c>
      <c r="H121" s="234">
        <v>1</v>
      </c>
      <c r="I121" s="235"/>
      <c r="J121" s="236">
        <f>ROUND(I121*H121,2)</f>
        <v>0</v>
      </c>
      <c r="K121" s="232" t="s">
        <v>21</v>
      </c>
      <c r="L121" s="237"/>
      <c r="M121" s="238" t="s">
        <v>21</v>
      </c>
      <c r="N121" s="239" t="s">
        <v>47</v>
      </c>
      <c r="O121" s="83"/>
      <c r="P121" s="208">
        <f>O121*H121</f>
        <v>0</v>
      </c>
      <c r="Q121" s="208">
        <v>0.0025000000000000001</v>
      </c>
      <c r="R121" s="208">
        <f>Q121*H121</f>
        <v>0.0025000000000000001</v>
      </c>
      <c r="S121" s="208">
        <v>0</v>
      </c>
      <c r="T121" s="209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210" t="s">
        <v>178</v>
      </c>
      <c r="AT121" s="210" t="s">
        <v>157</v>
      </c>
      <c r="AU121" s="210" t="s">
        <v>86</v>
      </c>
      <c r="AY121" s="16" t="s">
        <v>124</v>
      </c>
      <c r="BE121" s="211">
        <f>IF(N121="základní",J121,0)</f>
        <v>0</v>
      </c>
      <c r="BF121" s="211">
        <f>IF(N121="snížená",J121,0)</f>
        <v>0</v>
      </c>
      <c r="BG121" s="211">
        <f>IF(N121="zákl. přenesená",J121,0)</f>
        <v>0</v>
      </c>
      <c r="BH121" s="211">
        <f>IF(N121="sníž. přenesená",J121,0)</f>
        <v>0</v>
      </c>
      <c r="BI121" s="211">
        <f>IF(N121="nulová",J121,0)</f>
        <v>0</v>
      </c>
      <c r="BJ121" s="16" t="s">
        <v>84</v>
      </c>
      <c r="BK121" s="211">
        <f>ROUND(I121*H121,2)</f>
        <v>0</v>
      </c>
      <c r="BL121" s="16" t="s">
        <v>179</v>
      </c>
      <c r="BM121" s="210" t="s">
        <v>197</v>
      </c>
    </row>
    <row r="122" s="2" customFormat="1" ht="21.75" customHeight="1">
      <c r="A122" s="37"/>
      <c r="B122" s="38"/>
      <c r="C122" s="199" t="s">
        <v>198</v>
      </c>
      <c r="D122" s="199" t="s">
        <v>127</v>
      </c>
      <c r="E122" s="200" t="s">
        <v>199</v>
      </c>
      <c r="F122" s="201" t="s">
        <v>200</v>
      </c>
      <c r="G122" s="202" t="s">
        <v>177</v>
      </c>
      <c r="H122" s="203">
        <v>4</v>
      </c>
      <c r="I122" s="204"/>
      <c r="J122" s="205">
        <f>ROUND(I122*H122,2)</f>
        <v>0</v>
      </c>
      <c r="K122" s="201" t="s">
        <v>131</v>
      </c>
      <c r="L122" s="43"/>
      <c r="M122" s="206" t="s">
        <v>21</v>
      </c>
      <c r="N122" s="207" t="s">
        <v>47</v>
      </c>
      <c r="O122" s="83"/>
      <c r="P122" s="208">
        <f>O122*H122</f>
        <v>0</v>
      </c>
      <c r="Q122" s="208">
        <v>0</v>
      </c>
      <c r="R122" s="208">
        <f>Q122*H122</f>
        <v>0</v>
      </c>
      <c r="S122" s="208">
        <v>0</v>
      </c>
      <c r="T122" s="209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210" t="s">
        <v>132</v>
      </c>
      <c r="AT122" s="210" t="s">
        <v>127</v>
      </c>
      <c r="AU122" s="210" t="s">
        <v>86</v>
      </c>
      <c r="AY122" s="16" t="s">
        <v>124</v>
      </c>
      <c r="BE122" s="211">
        <f>IF(N122="základní",J122,0)</f>
        <v>0</v>
      </c>
      <c r="BF122" s="211">
        <f>IF(N122="snížená",J122,0)</f>
        <v>0</v>
      </c>
      <c r="BG122" s="211">
        <f>IF(N122="zákl. přenesená",J122,0)</f>
        <v>0</v>
      </c>
      <c r="BH122" s="211">
        <f>IF(N122="sníž. přenesená",J122,0)</f>
        <v>0</v>
      </c>
      <c r="BI122" s="211">
        <f>IF(N122="nulová",J122,0)</f>
        <v>0</v>
      </c>
      <c r="BJ122" s="16" t="s">
        <v>84</v>
      </c>
      <c r="BK122" s="211">
        <f>ROUND(I122*H122,2)</f>
        <v>0</v>
      </c>
      <c r="BL122" s="16" t="s">
        <v>132</v>
      </c>
      <c r="BM122" s="210" t="s">
        <v>201</v>
      </c>
    </row>
    <row r="123" s="2" customFormat="1">
      <c r="A123" s="37"/>
      <c r="B123" s="38"/>
      <c r="C123" s="39"/>
      <c r="D123" s="212" t="s">
        <v>134</v>
      </c>
      <c r="E123" s="39"/>
      <c r="F123" s="213" t="s">
        <v>202</v>
      </c>
      <c r="G123" s="39"/>
      <c r="H123" s="39"/>
      <c r="I123" s="214"/>
      <c r="J123" s="39"/>
      <c r="K123" s="39"/>
      <c r="L123" s="43"/>
      <c r="M123" s="215"/>
      <c r="N123" s="216"/>
      <c r="O123" s="83"/>
      <c r="P123" s="83"/>
      <c r="Q123" s="83"/>
      <c r="R123" s="83"/>
      <c r="S123" s="83"/>
      <c r="T123" s="84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16" t="s">
        <v>134</v>
      </c>
      <c r="AU123" s="16" t="s">
        <v>86</v>
      </c>
    </row>
    <row r="124" s="2" customFormat="1" ht="16.5" customHeight="1">
      <c r="A124" s="37"/>
      <c r="B124" s="38"/>
      <c r="C124" s="230" t="s">
        <v>8</v>
      </c>
      <c r="D124" s="230" t="s">
        <v>157</v>
      </c>
      <c r="E124" s="231" t="s">
        <v>203</v>
      </c>
      <c r="F124" s="232" t="s">
        <v>204</v>
      </c>
      <c r="G124" s="233" t="s">
        <v>177</v>
      </c>
      <c r="H124" s="234">
        <v>9</v>
      </c>
      <c r="I124" s="235"/>
      <c r="J124" s="236">
        <f>ROUND(I124*H124,2)</f>
        <v>0</v>
      </c>
      <c r="K124" s="232" t="s">
        <v>21</v>
      </c>
      <c r="L124" s="237"/>
      <c r="M124" s="238" t="s">
        <v>21</v>
      </c>
      <c r="N124" s="239" t="s">
        <v>47</v>
      </c>
      <c r="O124" s="83"/>
      <c r="P124" s="208">
        <f>O124*H124</f>
        <v>0</v>
      </c>
      <c r="Q124" s="208">
        <v>0.002</v>
      </c>
      <c r="R124" s="208">
        <f>Q124*H124</f>
        <v>0.018000000000000002</v>
      </c>
      <c r="S124" s="208">
        <v>0</v>
      </c>
      <c r="T124" s="209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10" t="s">
        <v>178</v>
      </c>
      <c r="AT124" s="210" t="s">
        <v>157</v>
      </c>
      <c r="AU124" s="210" t="s">
        <v>86</v>
      </c>
      <c r="AY124" s="16" t="s">
        <v>124</v>
      </c>
      <c r="BE124" s="211">
        <f>IF(N124="základní",J124,0)</f>
        <v>0</v>
      </c>
      <c r="BF124" s="211">
        <f>IF(N124="snížená",J124,0)</f>
        <v>0</v>
      </c>
      <c r="BG124" s="211">
        <f>IF(N124="zákl. přenesená",J124,0)</f>
        <v>0</v>
      </c>
      <c r="BH124" s="211">
        <f>IF(N124="sníž. přenesená",J124,0)</f>
        <v>0</v>
      </c>
      <c r="BI124" s="211">
        <f>IF(N124="nulová",J124,0)</f>
        <v>0</v>
      </c>
      <c r="BJ124" s="16" t="s">
        <v>84</v>
      </c>
      <c r="BK124" s="211">
        <f>ROUND(I124*H124,2)</f>
        <v>0</v>
      </c>
      <c r="BL124" s="16" t="s">
        <v>179</v>
      </c>
      <c r="BM124" s="210" t="s">
        <v>205</v>
      </c>
    </row>
    <row r="125" s="2" customFormat="1" ht="16.5" customHeight="1">
      <c r="A125" s="37"/>
      <c r="B125" s="38"/>
      <c r="C125" s="199" t="s">
        <v>206</v>
      </c>
      <c r="D125" s="199" t="s">
        <v>127</v>
      </c>
      <c r="E125" s="200" t="s">
        <v>207</v>
      </c>
      <c r="F125" s="201" t="s">
        <v>208</v>
      </c>
      <c r="G125" s="202" t="s">
        <v>177</v>
      </c>
      <c r="H125" s="203">
        <v>9</v>
      </c>
      <c r="I125" s="204"/>
      <c r="J125" s="205">
        <f>ROUND(I125*H125,2)</f>
        <v>0</v>
      </c>
      <c r="K125" s="201" t="s">
        <v>131</v>
      </c>
      <c r="L125" s="43"/>
      <c r="M125" s="206" t="s">
        <v>21</v>
      </c>
      <c r="N125" s="207" t="s">
        <v>47</v>
      </c>
      <c r="O125" s="83"/>
      <c r="P125" s="208">
        <f>O125*H125</f>
        <v>0</v>
      </c>
      <c r="Q125" s="208">
        <v>0</v>
      </c>
      <c r="R125" s="208">
        <f>Q125*H125</f>
        <v>0</v>
      </c>
      <c r="S125" s="208">
        <v>0</v>
      </c>
      <c r="T125" s="209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10" t="s">
        <v>179</v>
      </c>
      <c r="AT125" s="210" t="s">
        <v>127</v>
      </c>
      <c r="AU125" s="210" t="s">
        <v>86</v>
      </c>
      <c r="AY125" s="16" t="s">
        <v>124</v>
      </c>
      <c r="BE125" s="211">
        <f>IF(N125="základní",J125,0)</f>
        <v>0</v>
      </c>
      <c r="BF125" s="211">
        <f>IF(N125="snížená",J125,0)</f>
        <v>0</v>
      </c>
      <c r="BG125" s="211">
        <f>IF(N125="zákl. přenesená",J125,0)</f>
        <v>0</v>
      </c>
      <c r="BH125" s="211">
        <f>IF(N125="sníž. přenesená",J125,0)</f>
        <v>0</v>
      </c>
      <c r="BI125" s="211">
        <f>IF(N125="nulová",J125,0)</f>
        <v>0</v>
      </c>
      <c r="BJ125" s="16" t="s">
        <v>84</v>
      </c>
      <c r="BK125" s="211">
        <f>ROUND(I125*H125,2)</f>
        <v>0</v>
      </c>
      <c r="BL125" s="16" t="s">
        <v>179</v>
      </c>
      <c r="BM125" s="210" t="s">
        <v>209</v>
      </c>
    </row>
    <row r="126" s="2" customFormat="1">
      <c r="A126" s="37"/>
      <c r="B126" s="38"/>
      <c r="C126" s="39"/>
      <c r="D126" s="212" t="s">
        <v>134</v>
      </c>
      <c r="E126" s="39"/>
      <c r="F126" s="213" t="s">
        <v>210</v>
      </c>
      <c r="G126" s="39"/>
      <c r="H126" s="39"/>
      <c r="I126" s="214"/>
      <c r="J126" s="39"/>
      <c r="K126" s="39"/>
      <c r="L126" s="43"/>
      <c r="M126" s="215"/>
      <c r="N126" s="216"/>
      <c r="O126" s="83"/>
      <c r="P126" s="83"/>
      <c r="Q126" s="83"/>
      <c r="R126" s="83"/>
      <c r="S126" s="83"/>
      <c r="T126" s="84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16" t="s">
        <v>134</v>
      </c>
      <c r="AU126" s="16" t="s">
        <v>86</v>
      </c>
    </row>
    <row r="127" s="2" customFormat="1" ht="21.75" customHeight="1">
      <c r="A127" s="37"/>
      <c r="B127" s="38"/>
      <c r="C127" s="230" t="s">
        <v>211</v>
      </c>
      <c r="D127" s="230" t="s">
        <v>157</v>
      </c>
      <c r="E127" s="231" t="s">
        <v>212</v>
      </c>
      <c r="F127" s="232" t="s">
        <v>213</v>
      </c>
      <c r="G127" s="233" t="s">
        <v>177</v>
      </c>
      <c r="H127" s="234">
        <v>9</v>
      </c>
      <c r="I127" s="235"/>
      <c r="J127" s="236">
        <f>ROUND(I127*H127,2)</f>
        <v>0</v>
      </c>
      <c r="K127" s="232" t="s">
        <v>21</v>
      </c>
      <c r="L127" s="237"/>
      <c r="M127" s="238" t="s">
        <v>21</v>
      </c>
      <c r="N127" s="239" t="s">
        <v>47</v>
      </c>
      <c r="O127" s="83"/>
      <c r="P127" s="208">
        <f>O127*H127</f>
        <v>0</v>
      </c>
      <c r="Q127" s="208">
        <v>0.051999999999999998</v>
      </c>
      <c r="R127" s="208">
        <f>Q127*H127</f>
        <v>0.46799999999999997</v>
      </c>
      <c r="S127" s="208">
        <v>0</v>
      </c>
      <c r="T127" s="209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10" t="s">
        <v>178</v>
      </c>
      <c r="AT127" s="210" t="s">
        <v>157</v>
      </c>
      <c r="AU127" s="210" t="s">
        <v>86</v>
      </c>
      <c r="AY127" s="16" t="s">
        <v>124</v>
      </c>
      <c r="BE127" s="211">
        <f>IF(N127="základní",J127,0)</f>
        <v>0</v>
      </c>
      <c r="BF127" s="211">
        <f>IF(N127="snížená",J127,0)</f>
        <v>0</v>
      </c>
      <c r="BG127" s="211">
        <f>IF(N127="zákl. přenesená",J127,0)</f>
        <v>0</v>
      </c>
      <c r="BH127" s="211">
        <f>IF(N127="sníž. přenesená",J127,0)</f>
        <v>0</v>
      </c>
      <c r="BI127" s="211">
        <f>IF(N127="nulová",J127,0)</f>
        <v>0</v>
      </c>
      <c r="BJ127" s="16" t="s">
        <v>84</v>
      </c>
      <c r="BK127" s="211">
        <f>ROUND(I127*H127,2)</f>
        <v>0</v>
      </c>
      <c r="BL127" s="16" t="s">
        <v>179</v>
      </c>
      <c r="BM127" s="210" t="s">
        <v>214</v>
      </c>
    </row>
    <row r="128" s="2" customFormat="1" ht="16.5" customHeight="1">
      <c r="A128" s="37"/>
      <c r="B128" s="38"/>
      <c r="C128" s="199" t="s">
        <v>215</v>
      </c>
      <c r="D128" s="199" t="s">
        <v>127</v>
      </c>
      <c r="E128" s="200" t="s">
        <v>216</v>
      </c>
      <c r="F128" s="201" t="s">
        <v>217</v>
      </c>
      <c r="G128" s="202" t="s">
        <v>177</v>
      </c>
      <c r="H128" s="203">
        <v>1</v>
      </c>
      <c r="I128" s="204"/>
      <c r="J128" s="205">
        <f>ROUND(I128*H128,2)</f>
        <v>0</v>
      </c>
      <c r="K128" s="201" t="s">
        <v>131</v>
      </c>
      <c r="L128" s="43"/>
      <c r="M128" s="206" t="s">
        <v>21</v>
      </c>
      <c r="N128" s="207" t="s">
        <v>47</v>
      </c>
      <c r="O128" s="83"/>
      <c r="P128" s="208">
        <f>O128*H128</f>
        <v>0</v>
      </c>
      <c r="Q128" s="208">
        <v>0</v>
      </c>
      <c r="R128" s="208">
        <f>Q128*H128</f>
        <v>0</v>
      </c>
      <c r="S128" s="208">
        <v>0</v>
      </c>
      <c r="T128" s="209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10" t="s">
        <v>179</v>
      </c>
      <c r="AT128" s="210" t="s">
        <v>127</v>
      </c>
      <c r="AU128" s="210" t="s">
        <v>86</v>
      </c>
      <c r="AY128" s="16" t="s">
        <v>124</v>
      </c>
      <c r="BE128" s="211">
        <f>IF(N128="základní",J128,0)</f>
        <v>0</v>
      </c>
      <c r="BF128" s="211">
        <f>IF(N128="snížená",J128,0)</f>
        <v>0</v>
      </c>
      <c r="BG128" s="211">
        <f>IF(N128="zákl. přenesená",J128,0)</f>
        <v>0</v>
      </c>
      <c r="BH128" s="211">
        <f>IF(N128="sníž. přenesená",J128,0)</f>
        <v>0</v>
      </c>
      <c r="BI128" s="211">
        <f>IF(N128="nulová",J128,0)</f>
        <v>0</v>
      </c>
      <c r="BJ128" s="16" t="s">
        <v>84</v>
      </c>
      <c r="BK128" s="211">
        <f>ROUND(I128*H128,2)</f>
        <v>0</v>
      </c>
      <c r="BL128" s="16" t="s">
        <v>179</v>
      </c>
      <c r="BM128" s="210" t="s">
        <v>218</v>
      </c>
    </row>
    <row r="129" s="2" customFormat="1">
      <c r="A129" s="37"/>
      <c r="B129" s="38"/>
      <c r="C129" s="39"/>
      <c r="D129" s="212" t="s">
        <v>134</v>
      </c>
      <c r="E129" s="39"/>
      <c r="F129" s="213" t="s">
        <v>219</v>
      </c>
      <c r="G129" s="39"/>
      <c r="H129" s="39"/>
      <c r="I129" s="214"/>
      <c r="J129" s="39"/>
      <c r="K129" s="39"/>
      <c r="L129" s="43"/>
      <c r="M129" s="215"/>
      <c r="N129" s="216"/>
      <c r="O129" s="83"/>
      <c r="P129" s="83"/>
      <c r="Q129" s="83"/>
      <c r="R129" s="83"/>
      <c r="S129" s="83"/>
      <c r="T129" s="84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6" t="s">
        <v>134</v>
      </c>
      <c r="AU129" s="16" t="s">
        <v>86</v>
      </c>
    </row>
    <row r="130" s="2" customFormat="1" ht="16.5" customHeight="1">
      <c r="A130" s="37"/>
      <c r="B130" s="38"/>
      <c r="C130" s="230" t="s">
        <v>153</v>
      </c>
      <c r="D130" s="230" t="s">
        <v>157</v>
      </c>
      <c r="E130" s="231" t="s">
        <v>220</v>
      </c>
      <c r="F130" s="232" t="s">
        <v>221</v>
      </c>
      <c r="G130" s="233" t="s">
        <v>177</v>
      </c>
      <c r="H130" s="234">
        <v>1</v>
      </c>
      <c r="I130" s="235"/>
      <c r="J130" s="236">
        <f>ROUND(I130*H130,2)</f>
        <v>0</v>
      </c>
      <c r="K130" s="232" t="s">
        <v>21</v>
      </c>
      <c r="L130" s="237"/>
      <c r="M130" s="238" t="s">
        <v>21</v>
      </c>
      <c r="N130" s="239" t="s">
        <v>47</v>
      </c>
      <c r="O130" s="83"/>
      <c r="P130" s="208">
        <f>O130*H130</f>
        <v>0</v>
      </c>
      <c r="Q130" s="208">
        <v>0.0020999999999999999</v>
      </c>
      <c r="R130" s="208">
        <f>Q130*H130</f>
        <v>0.0020999999999999999</v>
      </c>
      <c r="S130" s="208">
        <v>0</v>
      </c>
      <c r="T130" s="209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10" t="s">
        <v>178</v>
      </c>
      <c r="AT130" s="210" t="s">
        <v>157</v>
      </c>
      <c r="AU130" s="210" t="s">
        <v>86</v>
      </c>
      <c r="AY130" s="16" t="s">
        <v>124</v>
      </c>
      <c r="BE130" s="211">
        <f>IF(N130="základní",J130,0)</f>
        <v>0</v>
      </c>
      <c r="BF130" s="211">
        <f>IF(N130="snížená",J130,0)</f>
        <v>0</v>
      </c>
      <c r="BG130" s="211">
        <f>IF(N130="zákl. přenesená",J130,0)</f>
        <v>0</v>
      </c>
      <c r="BH130" s="211">
        <f>IF(N130="sníž. přenesená",J130,0)</f>
        <v>0</v>
      </c>
      <c r="BI130" s="211">
        <f>IF(N130="nulová",J130,0)</f>
        <v>0</v>
      </c>
      <c r="BJ130" s="16" t="s">
        <v>84</v>
      </c>
      <c r="BK130" s="211">
        <f>ROUND(I130*H130,2)</f>
        <v>0</v>
      </c>
      <c r="BL130" s="16" t="s">
        <v>179</v>
      </c>
      <c r="BM130" s="210" t="s">
        <v>222</v>
      </c>
    </row>
    <row r="131" s="2" customFormat="1" ht="16.5" customHeight="1">
      <c r="A131" s="37"/>
      <c r="B131" s="38"/>
      <c r="C131" s="199" t="s">
        <v>223</v>
      </c>
      <c r="D131" s="199" t="s">
        <v>127</v>
      </c>
      <c r="E131" s="200" t="s">
        <v>224</v>
      </c>
      <c r="F131" s="201" t="s">
        <v>225</v>
      </c>
      <c r="G131" s="202" t="s">
        <v>177</v>
      </c>
      <c r="H131" s="203">
        <v>10</v>
      </c>
      <c r="I131" s="204"/>
      <c r="J131" s="205">
        <f>ROUND(I131*H131,2)</f>
        <v>0</v>
      </c>
      <c r="K131" s="201" t="s">
        <v>131</v>
      </c>
      <c r="L131" s="43"/>
      <c r="M131" s="206" t="s">
        <v>21</v>
      </c>
      <c r="N131" s="207" t="s">
        <v>47</v>
      </c>
      <c r="O131" s="83"/>
      <c r="P131" s="208">
        <f>O131*H131</f>
        <v>0</v>
      </c>
      <c r="Q131" s="208">
        <v>0</v>
      </c>
      <c r="R131" s="208">
        <f>Q131*H131</f>
        <v>0</v>
      </c>
      <c r="S131" s="208">
        <v>0</v>
      </c>
      <c r="T131" s="209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10" t="s">
        <v>179</v>
      </c>
      <c r="AT131" s="210" t="s">
        <v>127</v>
      </c>
      <c r="AU131" s="210" t="s">
        <v>86</v>
      </c>
      <c r="AY131" s="16" t="s">
        <v>124</v>
      </c>
      <c r="BE131" s="211">
        <f>IF(N131="základní",J131,0)</f>
        <v>0</v>
      </c>
      <c r="BF131" s="211">
        <f>IF(N131="snížená",J131,0)</f>
        <v>0</v>
      </c>
      <c r="BG131" s="211">
        <f>IF(N131="zákl. přenesená",J131,0)</f>
        <v>0</v>
      </c>
      <c r="BH131" s="211">
        <f>IF(N131="sníž. přenesená",J131,0)</f>
        <v>0</v>
      </c>
      <c r="BI131" s="211">
        <f>IF(N131="nulová",J131,0)</f>
        <v>0</v>
      </c>
      <c r="BJ131" s="16" t="s">
        <v>84</v>
      </c>
      <c r="BK131" s="211">
        <f>ROUND(I131*H131,2)</f>
        <v>0</v>
      </c>
      <c r="BL131" s="16" t="s">
        <v>179</v>
      </c>
      <c r="BM131" s="210" t="s">
        <v>226</v>
      </c>
    </row>
    <row r="132" s="2" customFormat="1">
      <c r="A132" s="37"/>
      <c r="B132" s="38"/>
      <c r="C132" s="39"/>
      <c r="D132" s="212" t="s">
        <v>134</v>
      </c>
      <c r="E132" s="39"/>
      <c r="F132" s="213" t="s">
        <v>227</v>
      </c>
      <c r="G132" s="39"/>
      <c r="H132" s="39"/>
      <c r="I132" s="214"/>
      <c r="J132" s="39"/>
      <c r="K132" s="39"/>
      <c r="L132" s="43"/>
      <c r="M132" s="215"/>
      <c r="N132" s="216"/>
      <c r="O132" s="83"/>
      <c r="P132" s="83"/>
      <c r="Q132" s="83"/>
      <c r="R132" s="83"/>
      <c r="S132" s="83"/>
      <c r="T132" s="84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T132" s="16" t="s">
        <v>134</v>
      </c>
      <c r="AU132" s="16" t="s">
        <v>86</v>
      </c>
    </row>
    <row r="133" s="2" customFormat="1" ht="37.8" customHeight="1">
      <c r="A133" s="37"/>
      <c r="B133" s="38"/>
      <c r="C133" s="230" t="s">
        <v>228</v>
      </c>
      <c r="D133" s="230" t="s">
        <v>157</v>
      </c>
      <c r="E133" s="231" t="s">
        <v>229</v>
      </c>
      <c r="F133" s="232" t="s">
        <v>230</v>
      </c>
      <c r="G133" s="233" t="s">
        <v>177</v>
      </c>
      <c r="H133" s="234">
        <v>10</v>
      </c>
      <c r="I133" s="235"/>
      <c r="J133" s="236">
        <f>ROUND(I133*H133,2)</f>
        <v>0</v>
      </c>
      <c r="K133" s="232" t="s">
        <v>21</v>
      </c>
      <c r="L133" s="237"/>
      <c r="M133" s="238" t="s">
        <v>21</v>
      </c>
      <c r="N133" s="239" t="s">
        <v>47</v>
      </c>
      <c r="O133" s="83"/>
      <c r="P133" s="208">
        <f>O133*H133</f>
        <v>0</v>
      </c>
      <c r="Q133" s="208">
        <v>0.0022000000000000001</v>
      </c>
      <c r="R133" s="208">
        <f>Q133*H133</f>
        <v>0.022000000000000002</v>
      </c>
      <c r="S133" s="208">
        <v>0</v>
      </c>
      <c r="T133" s="209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10" t="s">
        <v>231</v>
      </c>
      <c r="AT133" s="210" t="s">
        <v>157</v>
      </c>
      <c r="AU133" s="210" t="s">
        <v>86</v>
      </c>
      <c r="AY133" s="16" t="s">
        <v>124</v>
      </c>
      <c r="BE133" s="211">
        <f>IF(N133="základní",J133,0)</f>
        <v>0</v>
      </c>
      <c r="BF133" s="211">
        <f>IF(N133="snížená",J133,0)</f>
        <v>0</v>
      </c>
      <c r="BG133" s="211">
        <f>IF(N133="zákl. přenesená",J133,0)</f>
        <v>0</v>
      </c>
      <c r="BH133" s="211">
        <f>IF(N133="sníž. přenesená",J133,0)</f>
        <v>0</v>
      </c>
      <c r="BI133" s="211">
        <f>IF(N133="nulová",J133,0)</f>
        <v>0</v>
      </c>
      <c r="BJ133" s="16" t="s">
        <v>84</v>
      </c>
      <c r="BK133" s="211">
        <f>ROUND(I133*H133,2)</f>
        <v>0</v>
      </c>
      <c r="BL133" s="16" t="s">
        <v>231</v>
      </c>
      <c r="BM133" s="210" t="s">
        <v>232</v>
      </c>
    </row>
    <row r="134" s="2" customFormat="1" ht="16.5" customHeight="1">
      <c r="A134" s="37"/>
      <c r="B134" s="38"/>
      <c r="C134" s="230" t="s">
        <v>233</v>
      </c>
      <c r="D134" s="230" t="s">
        <v>157</v>
      </c>
      <c r="E134" s="231" t="s">
        <v>234</v>
      </c>
      <c r="F134" s="232" t="s">
        <v>235</v>
      </c>
      <c r="G134" s="233" t="s">
        <v>152</v>
      </c>
      <c r="H134" s="234">
        <v>8.5</v>
      </c>
      <c r="I134" s="235"/>
      <c r="J134" s="236">
        <f>ROUND(I134*H134,2)</f>
        <v>0</v>
      </c>
      <c r="K134" s="232" t="s">
        <v>131</v>
      </c>
      <c r="L134" s="237"/>
      <c r="M134" s="238" t="s">
        <v>21</v>
      </c>
      <c r="N134" s="239" t="s">
        <v>47</v>
      </c>
      <c r="O134" s="83"/>
      <c r="P134" s="208">
        <f>O134*H134</f>
        <v>0</v>
      </c>
      <c r="Q134" s="208">
        <v>8.0000000000000007E-05</v>
      </c>
      <c r="R134" s="208">
        <f>Q134*H134</f>
        <v>0.00068000000000000005</v>
      </c>
      <c r="S134" s="208">
        <v>0</v>
      </c>
      <c r="T134" s="209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10" t="s">
        <v>178</v>
      </c>
      <c r="AT134" s="210" t="s">
        <v>157</v>
      </c>
      <c r="AU134" s="210" t="s">
        <v>86</v>
      </c>
      <c r="AY134" s="16" t="s">
        <v>124</v>
      </c>
      <c r="BE134" s="211">
        <f>IF(N134="základní",J134,0)</f>
        <v>0</v>
      </c>
      <c r="BF134" s="211">
        <f>IF(N134="snížená",J134,0)</f>
        <v>0</v>
      </c>
      <c r="BG134" s="211">
        <f>IF(N134="zákl. přenesená",J134,0)</f>
        <v>0</v>
      </c>
      <c r="BH134" s="211">
        <f>IF(N134="sníž. přenesená",J134,0)</f>
        <v>0</v>
      </c>
      <c r="BI134" s="211">
        <f>IF(N134="nulová",J134,0)</f>
        <v>0</v>
      </c>
      <c r="BJ134" s="16" t="s">
        <v>84</v>
      </c>
      <c r="BK134" s="211">
        <f>ROUND(I134*H134,2)</f>
        <v>0</v>
      </c>
      <c r="BL134" s="16" t="s">
        <v>179</v>
      </c>
      <c r="BM134" s="210" t="s">
        <v>236</v>
      </c>
    </row>
    <row r="135" s="2" customFormat="1">
      <c r="A135" s="37"/>
      <c r="B135" s="38"/>
      <c r="C135" s="39"/>
      <c r="D135" s="217" t="s">
        <v>136</v>
      </c>
      <c r="E135" s="39"/>
      <c r="F135" s="218" t="s">
        <v>237</v>
      </c>
      <c r="G135" s="39"/>
      <c r="H135" s="39"/>
      <c r="I135" s="214"/>
      <c r="J135" s="39"/>
      <c r="K135" s="39"/>
      <c r="L135" s="43"/>
      <c r="M135" s="215"/>
      <c r="N135" s="216"/>
      <c r="O135" s="83"/>
      <c r="P135" s="83"/>
      <c r="Q135" s="83"/>
      <c r="R135" s="83"/>
      <c r="S135" s="83"/>
      <c r="T135" s="84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T135" s="16" t="s">
        <v>136</v>
      </c>
      <c r="AU135" s="16" t="s">
        <v>86</v>
      </c>
    </row>
    <row r="136" s="13" customFormat="1">
      <c r="A136" s="13"/>
      <c r="B136" s="219"/>
      <c r="C136" s="220"/>
      <c r="D136" s="217" t="s">
        <v>138</v>
      </c>
      <c r="E136" s="220"/>
      <c r="F136" s="222" t="s">
        <v>238</v>
      </c>
      <c r="G136" s="220"/>
      <c r="H136" s="223">
        <v>8.5</v>
      </c>
      <c r="I136" s="224"/>
      <c r="J136" s="220"/>
      <c r="K136" s="220"/>
      <c r="L136" s="225"/>
      <c r="M136" s="226"/>
      <c r="N136" s="227"/>
      <c r="O136" s="227"/>
      <c r="P136" s="227"/>
      <c r="Q136" s="227"/>
      <c r="R136" s="227"/>
      <c r="S136" s="227"/>
      <c r="T136" s="228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29" t="s">
        <v>138</v>
      </c>
      <c r="AU136" s="229" t="s">
        <v>86</v>
      </c>
      <c r="AV136" s="13" t="s">
        <v>86</v>
      </c>
      <c r="AW136" s="13" t="s">
        <v>4</v>
      </c>
      <c r="AX136" s="13" t="s">
        <v>84</v>
      </c>
      <c r="AY136" s="229" t="s">
        <v>124</v>
      </c>
    </row>
    <row r="137" s="2" customFormat="1" ht="24.15" customHeight="1">
      <c r="A137" s="37"/>
      <c r="B137" s="38"/>
      <c r="C137" s="230" t="s">
        <v>239</v>
      </c>
      <c r="D137" s="230" t="s">
        <v>157</v>
      </c>
      <c r="E137" s="231" t="s">
        <v>240</v>
      </c>
      <c r="F137" s="232" t="s">
        <v>241</v>
      </c>
      <c r="G137" s="233" t="s">
        <v>242</v>
      </c>
      <c r="H137" s="234">
        <v>0.059999999999999998</v>
      </c>
      <c r="I137" s="235"/>
      <c r="J137" s="236">
        <f>ROUND(I137*H137,2)</f>
        <v>0</v>
      </c>
      <c r="K137" s="232" t="s">
        <v>131</v>
      </c>
      <c r="L137" s="237"/>
      <c r="M137" s="238" t="s">
        <v>21</v>
      </c>
      <c r="N137" s="239" t="s">
        <v>47</v>
      </c>
      <c r="O137" s="83"/>
      <c r="P137" s="208">
        <f>O137*H137</f>
        <v>0</v>
      </c>
      <c r="Q137" s="208">
        <v>0.00050000000000000001</v>
      </c>
      <c r="R137" s="208">
        <f>Q137*H137</f>
        <v>3.0000000000000001E-05</v>
      </c>
      <c r="S137" s="208">
        <v>0</v>
      </c>
      <c r="T137" s="209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10" t="s">
        <v>178</v>
      </c>
      <c r="AT137" s="210" t="s">
        <v>157</v>
      </c>
      <c r="AU137" s="210" t="s">
        <v>86</v>
      </c>
      <c r="AY137" s="16" t="s">
        <v>124</v>
      </c>
      <c r="BE137" s="211">
        <f>IF(N137="základní",J137,0)</f>
        <v>0</v>
      </c>
      <c r="BF137" s="211">
        <f>IF(N137="snížená",J137,0)</f>
        <v>0</v>
      </c>
      <c r="BG137" s="211">
        <f>IF(N137="zákl. přenesená",J137,0)</f>
        <v>0</v>
      </c>
      <c r="BH137" s="211">
        <f>IF(N137="sníž. přenesená",J137,0)</f>
        <v>0</v>
      </c>
      <c r="BI137" s="211">
        <f>IF(N137="nulová",J137,0)</f>
        <v>0</v>
      </c>
      <c r="BJ137" s="16" t="s">
        <v>84</v>
      </c>
      <c r="BK137" s="211">
        <f>ROUND(I137*H137,2)</f>
        <v>0</v>
      </c>
      <c r="BL137" s="16" t="s">
        <v>179</v>
      </c>
      <c r="BM137" s="210" t="s">
        <v>243</v>
      </c>
    </row>
    <row r="138" s="2" customFormat="1" ht="16.5" customHeight="1">
      <c r="A138" s="37"/>
      <c r="B138" s="38"/>
      <c r="C138" s="199" t="s">
        <v>7</v>
      </c>
      <c r="D138" s="199" t="s">
        <v>127</v>
      </c>
      <c r="E138" s="200" t="s">
        <v>244</v>
      </c>
      <c r="F138" s="201" t="s">
        <v>245</v>
      </c>
      <c r="G138" s="202" t="s">
        <v>177</v>
      </c>
      <c r="H138" s="203">
        <v>9</v>
      </c>
      <c r="I138" s="204"/>
      <c r="J138" s="205">
        <f>ROUND(I138*H138,2)</f>
        <v>0</v>
      </c>
      <c r="K138" s="201" t="s">
        <v>131</v>
      </c>
      <c r="L138" s="43"/>
      <c r="M138" s="206" t="s">
        <v>21</v>
      </c>
      <c r="N138" s="207" t="s">
        <v>47</v>
      </c>
      <c r="O138" s="83"/>
      <c r="P138" s="208">
        <f>O138*H138</f>
        <v>0</v>
      </c>
      <c r="Q138" s="208">
        <v>0</v>
      </c>
      <c r="R138" s="208">
        <f>Q138*H138</f>
        <v>0</v>
      </c>
      <c r="S138" s="208">
        <v>0</v>
      </c>
      <c r="T138" s="209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10" t="s">
        <v>179</v>
      </c>
      <c r="AT138" s="210" t="s">
        <v>127</v>
      </c>
      <c r="AU138" s="210" t="s">
        <v>86</v>
      </c>
      <c r="AY138" s="16" t="s">
        <v>124</v>
      </c>
      <c r="BE138" s="211">
        <f>IF(N138="základní",J138,0)</f>
        <v>0</v>
      </c>
      <c r="BF138" s="211">
        <f>IF(N138="snížená",J138,0)</f>
        <v>0</v>
      </c>
      <c r="BG138" s="211">
        <f>IF(N138="zákl. přenesená",J138,0)</f>
        <v>0</v>
      </c>
      <c r="BH138" s="211">
        <f>IF(N138="sníž. přenesená",J138,0)</f>
        <v>0</v>
      </c>
      <c r="BI138" s="211">
        <f>IF(N138="nulová",J138,0)</f>
        <v>0</v>
      </c>
      <c r="BJ138" s="16" t="s">
        <v>84</v>
      </c>
      <c r="BK138" s="211">
        <f>ROUND(I138*H138,2)</f>
        <v>0</v>
      </c>
      <c r="BL138" s="16" t="s">
        <v>179</v>
      </c>
      <c r="BM138" s="210" t="s">
        <v>246</v>
      </c>
    </row>
    <row r="139" s="2" customFormat="1">
      <c r="A139" s="37"/>
      <c r="B139" s="38"/>
      <c r="C139" s="39"/>
      <c r="D139" s="212" t="s">
        <v>134</v>
      </c>
      <c r="E139" s="39"/>
      <c r="F139" s="213" t="s">
        <v>247</v>
      </c>
      <c r="G139" s="39"/>
      <c r="H139" s="39"/>
      <c r="I139" s="214"/>
      <c r="J139" s="39"/>
      <c r="K139" s="39"/>
      <c r="L139" s="43"/>
      <c r="M139" s="215"/>
      <c r="N139" s="216"/>
      <c r="O139" s="83"/>
      <c r="P139" s="83"/>
      <c r="Q139" s="83"/>
      <c r="R139" s="83"/>
      <c r="S139" s="83"/>
      <c r="T139" s="84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16" t="s">
        <v>134</v>
      </c>
      <c r="AU139" s="16" t="s">
        <v>86</v>
      </c>
    </row>
    <row r="140" s="2" customFormat="1" ht="16.5" customHeight="1">
      <c r="A140" s="37"/>
      <c r="B140" s="38"/>
      <c r="C140" s="230" t="s">
        <v>248</v>
      </c>
      <c r="D140" s="230" t="s">
        <v>157</v>
      </c>
      <c r="E140" s="231" t="s">
        <v>249</v>
      </c>
      <c r="F140" s="232" t="s">
        <v>250</v>
      </c>
      <c r="G140" s="233" t="s">
        <v>177</v>
      </c>
      <c r="H140" s="234">
        <v>9</v>
      </c>
      <c r="I140" s="235"/>
      <c r="J140" s="236">
        <f>ROUND(I140*H140,2)</f>
        <v>0</v>
      </c>
      <c r="K140" s="232" t="s">
        <v>21</v>
      </c>
      <c r="L140" s="237"/>
      <c r="M140" s="238" t="s">
        <v>21</v>
      </c>
      <c r="N140" s="239" t="s">
        <v>47</v>
      </c>
      <c r="O140" s="83"/>
      <c r="P140" s="208">
        <f>O140*H140</f>
        <v>0</v>
      </c>
      <c r="Q140" s="208">
        <v>0.00020000000000000001</v>
      </c>
      <c r="R140" s="208">
        <f>Q140*H140</f>
        <v>0.0018000000000000002</v>
      </c>
      <c r="S140" s="208">
        <v>0</v>
      </c>
      <c r="T140" s="209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10" t="s">
        <v>231</v>
      </c>
      <c r="AT140" s="210" t="s">
        <v>157</v>
      </c>
      <c r="AU140" s="210" t="s">
        <v>86</v>
      </c>
      <c r="AY140" s="16" t="s">
        <v>124</v>
      </c>
      <c r="BE140" s="211">
        <f>IF(N140="základní",J140,0)</f>
        <v>0</v>
      </c>
      <c r="BF140" s="211">
        <f>IF(N140="snížená",J140,0)</f>
        <v>0</v>
      </c>
      <c r="BG140" s="211">
        <f>IF(N140="zákl. přenesená",J140,0)</f>
        <v>0</v>
      </c>
      <c r="BH140" s="211">
        <f>IF(N140="sníž. přenesená",J140,0)</f>
        <v>0</v>
      </c>
      <c r="BI140" s="211">
        <f>IF(N140="nulová",J140,0)</f>
        <v>0</v>
      </c>
      <c r="BJ140" s="16" t="s">
        <v>84</v>
      </c>
      <c r="BK140" s="211">
        <f>ROUND(I140*H140,2)</f>
        <v>0</v>
      </c>
      <c r="BL140" s="16" t="s">
        <v>231</v>
      </c>
      <c r="BM140" s="210" t="s">
        <v>251</v>
      </c>
    </row>
    <row r="141" s="13" customFormat="1">
      <c r="A141" s="13"/>
      <c r="B141" s="219"/>
      <c r="C141" s="220"/>
      <c r="D141" s="217" t="s">
        <v>138</v>
      </c>
      <c r="E141" s="220"/>
      <c r="F141" s="222" t="s">
        <v>252</v>
      </c>
      <c r="G141" s="220"/>
      <c r="H141" s="223">
        <v>9</v>
      </c>
      <c r="I141" s="224"/>
      <c r="J141" s="220"/>
      <c r="K141" s="220"/>
      <c r="L141" s="225"/>
      <c r="M141" s="226"/>
      <c r="N141" s="227"/>
      <c r="O141" s="227"/>
      <c r="P141" s="227"/>
      <c r="Q141" s="227"/>
      <c r="R141" s="227"/>
      <c r="S141" s="227"/>
      <c r="T141" s="228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29" t="s">
        <v>138</v>
      </c>
      <c r="AU141" s="229" t="s">
        <v>86</v>
      </c>
      <c r="AV141" s="13" t="s">
        <v>86</v>
      </c>
      <c r="AW141" s="13" t="s">
        <v>4</v>
      </c>
      <c r="AX141" s="13" t="s">
        <v>84</v>
      </c>
      <c r="AY141" s="229" t="s">
        <v>124</v>
      </c>
    </row>
    <row r="142" s="2" customFormat="1" ht="21.75" customHeight="1">
      <c r="A142" s="37"/>
      <c r="B142" s="38"/>
      <c r="C142" s="199" t="s">
        <v>253</v>
      </c>
      <c r="D142" s="199" t="s">
        <v>127</v>
      </c>
      <c r="E142" s="200" t="s">
        <v>254</v>
      </c>
      <c r="F142" s="201" t="s">
        <v>255</v>
      </c>
      <c r="G142" s="202" t="s">
        <v>177</v>
      </c>
      <c r="H142" s="203">
        <v>30</v>
      </c>
      <c r="I142" s="204"/>
      <c r="J142" s="205">
        <f>ROUND(I142*H142,2)</f>
        <v>0</v>
      </c>
      <c r="K142" s="201" t="s">
        <v>131</v>
      </c>
      <c r="L142" s="43"/>
      <c r="M142" s="206" t="s">
        <v>21</v>
      </c>
      <c r="N142" s="207" t="s">
        <v>47</v>
      </c>
      <c r="O142" s="83"/>
      <c r="P142" s="208">
        <f>O142*H142</f>
        <v>0</v>
      </c>
      <c r="Q142" s="208">
        <v>0</v>
      </c>
      <c r="R142" s="208">
        <f>Q142*H142</f>
        <v>0</v>
      </c>
      <c r="S142" s="208">
        <v>0</v>
      </c>
      <c r="T142" s="209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10" t="s">
        <v>179</v>
      </c>
      <c r="AT142" s="210" t="s">
        <v>127</v>
      </c>
      <c r="AU142" s="210" t="s">
        <v>86</v>
      </c>
      <c r="AY142" s="16" t="s">
        <v>124</v>
      </c>
      <c r="BE142" s="211">
        <f>IF(N142="základní",J142,0)</f>
        <v>0</v>
      </c>
      <c r="BF142" s="211">
        <f>IF(N142="snížená",J142,0)</f>
        <v>0</v>
      </c>
      <c r="BG142" s="211">
        <f>IF(N142="zákl. přenesená",J142,0)</f>
        <v>0</v>
      </c>
      <c r="BH142" s="211">
        <f>IF(N142="sníž. přenesená",J142,0)</f>
        <v>0</v>
      </c>
      <c r="BI142" s="211">
        <f>IF(N142="nulová",J142,0)</f>
        <v>0</v>
      </c>
      <c r="BJ142" s="16" t="s">
        <v>84</v>
      </c>
      <c r="BK142" s="211">
        <f>ROUND(I142*H142,2)</f>
        <v>0</v>
      </c>
      <c r="BL142" s="16" t="s">
        <v>179</v>
      </c>
      <c r="BM142" s="210" t="s">
        <v>256</v>
      </c>
    </row>
    <row r="143" s="2" customFormat="1">
      <c r="A143" s="37"/>
      <c r="B143" s="38"/>
      <c r="C143" s="39"/>
      <c r="D143" s="212" t="s">
        <v>134</v>
      </c>
      <c r="E143" s="39"/>
      <c r="F143" s="213" t="s">
        <v>257</v>
      </c>
      <c r="G143" s="39"/>
      <c r="H143" s="39"/>
      <c r="I143" s="214"/>
      <c r="J143" s="39"/>
      <c r="K143" s="39"/>
      <c r="L143" s="43"/>
      <c r="M143" s="215"/>
      <c r="N143" s="216"/>
      <c r="O143" s="83"/>
      <c r="P143" s="83"/>
      <c r="Q143" s="83"/>
      <c r="R143" s="83"/>
      <c r="S143" s="83"/>
      <c r="T143" s="84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T143" s="16" t="s">
        <v>134</v>
      </c>
      <c r="AU143" s="16" t="s">
        <v>86</v>
      </c>
    </row>
    <row r="144" s="13" customFormat="1">
      <c r="A144" s="13"/>
      <c r="B144" s="219"/>
      <c r="C144" s="220"/>
      <c r="D144" s="217" t="s">
        <v>138</v>
      </c>
      <c r="E144" s="221" t="s">
        <v>21</v>
      </c>
      <c r="F144" s="222" t="s">
        <v>258</v>
      </c>
      <c r="G144" s="220"/>
      <c r="H144" s="223">
        <v>30</v>
      </c>
      <c r="I144" s="224"/>
      <c r="J144" s="220"/>
      <c r="K144" s="220"/>
      <c r="L144" s="225"/>
      <c r="M144" s="226"/>
      <c r="N144" s="227"/>
      <c r="O144" s="227"/>
      <c r="P144" s="227"/>
      <c r="Q144" s="227"/>
      <c r="R144" s="227"/>
      <c r="S144" s="227"/>
      <c r="T144" s="228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29" t="s">
        <v>138</v>
      </c>
      <c r="AU144" s="229" t="s">
        <v>86</v>
      </c>
      <c r="AV144" s="13" t="s">
        <v>86</v>
      </c>
      <c r="AW144" s="13" t="s">
        <v>38</v>
      </c>
      <c r="AX144" s="13" t="s">
        <v>84</v>
      </c>
      <c r="AY144" s="229" t="s">
        <v>124</v>
      </c>
    </row>
    <row r="145" s="2" customFormat="1" ht="24.15" customHeight="1">
      <c r="A145" s="37"/>
      <c r="B145" s="38"/>
      <c r="C145" s="199" t="s">
        <v>259</v>
      </c>
      <c r="D145" s="199" t="s">
        <v>127</v>
      </c>
      <c r="E145" s="200" t="s">
        <v>260</v>
      </c>
      <c r="F145" s="201" t="s">
        <v>261</v>
      </c>
      <c r="G145" s="202" t="s">
        <v>152</v>
      </c>
      <c r="H145" s="203">
        <v>51</v>
      </c>
      <c r="I145" s="204"/>
      <c r="J145" s="205">
        <f>ROUND(I145*H145,2)</f>
        <v>0</v>
      </c>
      <c r="K145" s="201" t="s">
        <v>131</v>
      </c>
      <c r="L145" s="43"/>
      <c r="M145" s="206" t="s">
        <v>21</v>
      </c>
      <c r="N145" s="207" t="s">
        <v>47</v>
      </c>
      <c r="O145" s="83"/>
      <c r="P145" s="208">
        <f>O145*H145</f>
        <v>0</v>
      </c>
      <c r="Q145" s="208">
        <v>0</v>
      </c>
      <c r="R145" s="208">
        <f>Q145*H145</f>
        <v>0</v>
      </c>
      <c r="S145" s="208">
        <v>0</v>
      </c>
      <c r="T145" s="209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10" t="s">
        <v>179</v>
      </c>
      <c r="AT145" s="210" t="s">
        <v>127</v>
      </c>
      <c r="AU145" s="210" t="s">
        <v>86</v>
      </c>
      <c r="AY145" s="16" t="s">
        <v>124</v>
      </c>
      <c r="BE145" s="211">
        <f>IF(N145="základní",J145,0)</f>
        <v>0</v>
      </c>
      <c r="BF145" s="211">
        <f>IF(N145="snížená",J145,0)</f>
        <v>0</v>
      </c>
      <c r="BG145" s="211">
        <f>IF(N145="zákl. přenesená",J145,0)</f>
        <v>0</v>
      </c>
      <c r="BH145" s="211">
        <f>IF(N145="sníž. přenesená",J145,0)</f>
        <v>0</v>
      </c>
      <c r="BI145" s="211">
        <f>IF(N145="nulová",J145,0)</f>
        <v>0</v>
      </c>
      <c r="BJ145" s="16" t="s">
        <v>84</v>
      </c>
      <c r="BK145" s="211">
        <f>ROUND(I145*H145,2)</f>
        <v>0</v>
      </c>
      <c r="BL145" s="16" t="s">
        <v>179</v>
      </c>
      <c r="BM145" s="210" t="s">
        <v>262</v>
      </c>
    </row>
    <row r="146" s="2" customFormat="1">
      <c r="A146" s="37"/>
      <c r="B146" s="38"/>
      <c r="C146" s="39"/>
      <c r="D146" s="212" t="s">
        <v>134</v>
      </c>
      <c r="E146" s="39"/>
      <c r="F146" s="213" t="s">
        <v>263</v>
      </c>
      <c r="G146" s="39"/>
      <c r="H146" s="39"/>
      <c r="I146" s="214"/>
      <c r="J146" s="39"/>
      <c r="K146" s="39"/>
      <c r="L146" s="43"/>
      <c r="M146" s="215"/>
      <c r="N146" s="216"/>
      <c r="O146" s="83"/>
      <c r="P146" s="83"/>
      <c r="Q146" s="83"/>
      <c r="R146" s="83"/>
      <c r="S146" s="83"/>
      <c r="T146" s="84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T146" s="16" t="s">
        <v>134</v>
      </c>
      <c r="AU146" s="16" t="s">
        <v>86</v>
      </c>
    </row>
    <row r="147" s="13" customFormat="1">
      <c r="A147" s="13"/>
      <c r="B147" s="219"/>
      <c r="C147" s="220"/>
      <c r="D147" s="217" t="s">
        <v>138</v>
      </c>
      <c r="E147" s="221" t="s">
        <v>21</v>
      </c>
      <c r="F147" s="222" t="s">
        <v>264</v>
      </c>
      <c r="G147" s="220"/>
      <c r="H147" s="223">
        <v>51</v>
      </c>
      <c r="I147" s="224"/>
      <c r="J147" s="220"/>
      <c r="K147" s="220"/>
      <c r="L147" s="225"/>
      <c r="M147" s="226"/>
      <c r="N147" s="227"/>
      <c r="O147" s="227"/>
      <c r="P147" s="227"/>
      <c r="Q147" s="227"/>
      <c r="R147" s="227"/>
      <c r="S147" s="227"/>
      <c r="T147" s="228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29" t="s">
        <v>138</v>
      </c>
      <c r="AU147" s="229" t="s">
        <v>86</v>
      </c>
      <c r="AV147" s="13" t="s">
        <v>86</v>
      </c>
      <c r="AW147" s="13" t="s">
        <v>38</v>
      </c>
      <c r="AX147" s="13" t="s">
        <v>84</v>
      </c>
      <c r="AY147" s="229" t="s">
        <v>124</v>
      </c>
    </row>
    <row r="148" s="2" customFormat="1" ht="16.5" customHeight="1">
      <c r="A148" s="37"/>
      <c r="B148" s="38"/>
      <c r="C148" s="230" t="s">
        <v>265</v>
      </c>
      <c r="D148" s="230" t="s">
        <v>157</v>
      </c>
      <c r="E148" s="231" t="s">
        <v>266</v>
      </c>
      <c r="F148" s="232" t="s">
        <v>267</v>
      </c>
      <c r="G148" s="233" t="s">
        <v>152</v>
      </c>
      <c r="H148" s="234">
        <v>58.649999999999999</v>
      </c>
      <c r="I148" s="235"/>
      <c r="J148" s="236">
        <f>ROUND(I148*H148,2)</f>
        <v>0</v>
      </c>
      <c r="K148" s="232" t="s">
        <v>131</v>
      </c>
      <c r="L148" s="237"/>
      <c r="M148" s="238" t="s">
        <v>21</v>
      </c>
      <c r="N148" s="239" t="s">
        <v>47</v>
      </c>
      <c r="O148" s="83"/>
      <c r="P148" s="208">
        <f>O148*H148</f>
        <v>0</v>
      </c>
      <c r="Q148" s="208">
        <v>0.00012</v>
      </c>
      <c r="R148" s="208">
        <f>Q148*H148</f>
        <v>0.007038</v>
      </c>
      <c r="S148" s="208">
        <v>0</v>
      </c>
      <c r="T148" s="209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10" t="s">
        <v>231</v>
      </c>
      <c r="AT148" s="210" t="s">
        <v>157</v>
      </c>
      <c r="AU148" s="210" t="s">
        <v>86</v>
      </c>
      <c r="AY148" s="16" t="s">
        <v>124</v>
      </c>
      <c r="BE148" s="211">
        <f>IF(N148="základní",J148,0)</f>
        <v>0</v>
      </c>
      <c r="BF148" s="211">
        <f>IF(N148="snížená",J148,0)</f>
        <v>0</v>
      </c>
      <c r="BG148" s="211">
        <f>IF(N148="zákl. přenesená",J148,0)</f>
        <v>0</v>
      </c>
      <c r="BH148" s="211">
        <f>IF(N148="sníž. přenesená",J148,0)</f>
        <v>0</v>
      </c>
      <c r="BI148" s="211">
        <f>IF(N148="nulová",J148,0)</f>
        <v>0</v>
      </c>
      <c r="BJ148" s="16" t="s">
        <v>84</v>
      </c>
      <c r="BK148" s="211">
        <f>ROUND(I148*H148,2)</f>
        <v>0</v>
      </c>
      <c r="BL148" s="16" t="s">
        <v>231</v>
      </c>
      <c r="BM148" s="210" t="s">
        <v>268</v>
      </c>
    </row>
    <row r="149" s="13" customFormat="1">
      <c r="A149" s="13"/>
      <c r="B149" s="219"/>
      <c r="C149" s="220"/>
      <c r="D149" s="217" t="s">
        <v>138</v>
      </c>
      <c r="E149" s="221" t="s">
        <v>21</v>
      </c>
      <c r="F149" s="222" t="s">
        <v>269</v>
      </c>
      <c r="G149" s="220"/>
      <c r="H149" s="223">
        <v>51</v>
      </c>
      <c r="I149" s="224"/>
      <c r="J149" s="220"/>
      <c r="K149" s="220"/>
      <c r="L149" s="225"/>
      <c r="M149" s="226"/>
      <c r="N149" s="227"/>
      <c r="O149" s="227"/>
      <c r="P149" s="227"/>
      <c r="Q149" s="227"/>
      <c r="R149" s="227"/>
      <c r="S149" s="227"/>
      <c r="T149" s="228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29" t="s">
        <v>138</v>
      </c>
      <c r="AU149" s="229" t="s">
        <v>86</v>
      </c>
      <c r="AV149" s="13" t="s">
        <v>86</v>
      </c>
      <c r="AW149" s="13" t="s">
        <v>38</v>
      </c>
      <c r="AX149" s="13" t="s">
        <v>84</v>
      </c>
      <c r="AY149" s="229" t="s">
        <v>124</v>
      </c>
    </row>
    <row r="150" s="13" customFormat="1">
      <c r="A150" s="13"/>
      <c r="B150" s="219"/>
      <c r="C150" s="220"/>
      <c r="D150" s="217" t="s">
        <v>138</v>
      </c>
      <c r="E150" s="220"/>
      <c r="F150" s="222" t="s">
        <v>270</v>
      </c>
      <c r="G150" s="220"/>
      <c r="H150" s="223">
        <v>58.649999999999999</v>
      </c>
      <c r="I150" s="224"/>
      <c r="J150" s="220"/>
      <c r="K150" s="220"/>
      <c r="L150" s="225"/>
      <c r="M150" s="226"/>
      <c r="N150" s="227"/>
      <c r="O150" s="227"/>
      <c r="P150" s="227"/>
      <c r="Q150" s="227"/>
      <c r="R150" s="227"/>
      <c r="S150" s="227"/>
      <c r="T150" s="228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29" t="s">
        <v>138</v>
      </c>
      <c r="AU150" s="229" t="s">
        <v>86</v>
      </c>
      <c r="AV150" s="13" t="s">
        <v>86</v>
      </c>
      <c r="AW150" s="13" t="s">
        <v>4</v>
      </c>
      <c r="AX150" s="13" t="s">
        <v>84</v>
      </c>
      <c r="AY150" s="229" t="s">
        <v>124</v>
      </c>
    </row>
    <row r="151" s="2" customFormat="1" ht="24.15" customHeight="1">
      <c r="A151" s="37"/>
      <c r="B151" s="38"/>
      <c r="C151" s="199" t="s">
        <v>271</v>
      </c>
      <c r="D151" s="199" t="s">
        <v>127</v>
      </c>
      <c r="E151" s="200" t="s">
        <v>272</v>
      </c>
      <c r="F151" s="201" t="s">
        <v>273</v>
      </c>
      <c r="G151" s="202" t="s">
        <v>152</v>
      </c>
      <c r="H151" s="203">
        <v>325</v>
      </c>
      <c r="I151" s="204"/>
      <c r="J151" s="205">
        <f>ROUND(I151*H151,2)</f>
        <v>0</v>
      </c>
      <c r="K151" s="201" t="s">
        <v>131</v>
      </c>
      <c r="L151" s="43"/>
      <c r="M151" s="206" t="s">
        <v>21</v>
      </c>
      <c r="N151" s="207" t="s">
        <v>47</v>
      </c>
      <c r="O151" s="83"/>
      <c r="P151" s="208">
        <f>O151*H151</f>
        <v>0</v>
      </c>
      <c r="Q151" s="208">
        <v>0</v>
      </c>
      <c r="R151" s="208">
        <f>Q151*H151</f>
        <v>0</v>
      </c>
      <c r="S151" s="208">
        <v>0</v>
      </c>
      <c r="T151" s="209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10" t="s">
        <v>179</v>
      </c>
      <c r="AT151" s="210" t="s">
        <v>127</v>
      </c>
      <c r="AU151" s="210" t="s">
        <v>86</v>
      </c>
      <c r="AY151" s="16" t="s">
        <v>124</v>
      </c>
      <c r="BE151" s="211">
        <f>IF(N151="základní",J151,0)</f>
        <v>0</v>
      </c>
      <c r="BF151" s="211">
        <f>IF(N151="snížená",J151,0)</f>
        <v>0</v>
      </c>
      <c r="BG151" s="211">
        <f>IF(N151="zákl. přenesená",J151,0)</f>
        <v>0</v>
      </c>
      <c r="BH151" s="211">
        <f>IF(N151="sníž. přenesená",J151,0)</f>
        <v>0</v>
      </c>
      <c r="BI151" s="211">
        <f>IF(N151="nulová",J151,0)</f>
        <v>0</v>
      </c>
      <c r="BJ151" s="16" t="s">
        <v>84</v>
      </c>
      <c r="BK151" s="211">
        <f>ROUND(I151*H151,2)</f>
        <v>0</v>
      </c>
      <c r="BL151" s="16" t="s">
        <v>179</v>
      </c>
      <c r="BM151" s="210" t="s">
        <v>274</v>
      </c>
    </row>
    <row r="152" s="2" customFormat="1">
      <c r="A152" s="37"/>
      <c r="B152" s="38"/>
      <c r="C152" s="39"/>
      <c r="D152" s="212" t="s">
        <v>134</v>
      </c>
      <c r="E152" s="39"/>
      <c r="F152" s="213" t="s">
        <v>275</v>
      </c>
      <c r="G152" s="39"/>
      <c r="H152" s="39"/>
      <c r="I152" s="214"/>
      <c r="J152" s="39"/>
      <c r="K152" s="39"/>
      <c r="L152" s="43"/>
      <c r="M152" s="215"/>
      <c r="N152" s="216"/>
      <c r="O152" s="83"/>
      <c r="P152" s="83"/>
      <c r="Q152" s="83"/>
      <c r="R152" s="83"/>
      <c r="S152" s="83"/>
      <c r="T152" s="84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T152" s="16" t="s">
        <v>134</v>
      </c>
      <c r="AU152" s="16" t="s">
        <v>86</v>
      </c>
    </row>
    <row r="153" s="13" customFormat="1">
      <c r="A153" s="13"/>
      <c r="B153" s="219"/>
      <c r="C153" s="220"/>
      <c r="D153" s="217" t="s">
        <v>138</v>
      </c>
      <c r="E153" s="221" t="s">
        <v>21</v>
      </c>
      <c r="F153" s="222" t="s">
        <v>276</v>
      </c>
      <c r="G153" s="220"/>
      <c r="H153" s="223">
        <v>325</v>
      </c>
      <c r="I153" s="224"/>
      <c r="J153" s="220"/>
      <c r="K153" s="220"/>
      <c r="L153" s="225"/>
      <c r="M153" s="226"/>
      <c r="N153" s="227"/>
      <c r="O153" s="227"/>
      <c r="P153" s="227"/>
      <c r="Q153" s="227"/>
      <c r="R153" s="227"/>
      <c r="S153" s="227"/>
      <c r="T153" s="228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29" t="s">
        <v>138</v>
      </c>
      <c r="AU153" s="229" t="s">
        <v>86</v>
      </c>
      <c r="AV153" s="13" t="s">
        <v>86</v>
      </c>
      <c r="AW153" s="13" t="s">
        <v>38</v>
      </c>
      <c r="AX153" s="13" t="s">
        <v>84</v>
      </c>
      <c r="AY153" s="229" t="s">
        <v>124</v>
      </c>
    </row>
    <row r="154" s="2" customFormat="1" ht="24.15" customHeight="1">
      <c r="A154" s="37"/>
      <c r="B154" s="38"/>
      <c r="C154" s="199" t="s">
        <v>277</v>
      </c>
      <c r="D154" s="199" t="s">
        <v>127</v>
      </c>
      <c r="E154" s="200" t="s">
        <v>278</v>
      </c>
      <c r="F154" s="201" t="s">
        <v>279</v>
      </c>
      <c r="G154" s="202" t="s">
        <v>152</v>
      </c>
      <c r="H154" s="203">
        <v>8</v>
      </c>
      <c r="I154" s="204"/>
      <c r="J154" s="205">
        <f>ROUND(I154*H154,2)</f>
        <v>0</v>
      </c>
      <c r="K154" s="201" t="s">
        <v>131</v>
      </c>
      <c r="L154" s="43"/>
      <c r="M154" s="206" t="s">
        <v>21</v>
      </c>
      <c r="N154" s="207" t="s">
        <v>47</v>
      </c>
      <c r="O154" s="83"/>
      <c r="P154" s="208">
        <f>O154*H154</f>
        <v>0</v>
      </c>
      <c r="Q154" s="208">
        <v>0</v>
      </c>
      <c r="R154" s="208">
        <f>Q154*H154</f>
        <v>0</v>
      </c>
      <c r="S154" s="208">
        <v>0</v>
      </c>
      <c r="T154" s="209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10" t="s">
        <v>179</v>
      </c>
      <c r="AT154" s="210" t="s">
        <v>127</v>
      </c>
      <c r="AU154" s="210" t="s">
        <v>86</v>
      </c>
      <c r="AY154" s="16" t="s">
        <v>124</v>
      </c>
      <c r="BE154" s="211">
        <f>IF(N154="základní",J154,0)</f>
        <v>0</v>
      </c>
      <c r="BF154" s="211">
        <f>IF(N154="snížená",J154,0)</f>
        <v>0</v>
      </c>
      <c r="BG154" s="211">
        <f>IF(N154="zákl. přenesená",J154,0)</f>
        <v>0</v>
      </c>
      <c r="BH154" s="211">
        <f>IF(N154="sníž. přenesená",J154,0)</f>
        <v>0</v>
      </c>
      <c r="BI154" s="211">
        <f>IF(N154="nulová",J154,0)</f>
        <v>0</v>
      </c>
      <c r="BJ154" s="16" t="s">
        <v>84</v>
      </c>
      <c r="BK154" s="211">
        <f>ROUND(I154*H154,2)</f>
        <v>0</v>
      </c>
      <c r="BL154" s="16" t="s">
        <v>179</v>
      </c>
      <c r="BM154" s="210" t="s">
        <v>280</v>
      </c>
    </row>
    <row r="155" s="2" customFormat="1">
      <c r="A155" s="37"/>
      <c r="B155" s="38"/>
      <c r="C155" s="39"/>
      <c r="D155" s="212" t="s">
        <v>134</v>
      </c>
      <c r="E155" s="39"/>
      <c r="F155" s="213" t="s">
        <v>281</v>
      </c>
      <c r="G155" s="39"/>
      <c r="H155" s="39"/>
      <c r="I155" s="214"/>
      <c r="J155" s="39"/>
      <c r="K155" s="39"/>
      <c r="L155" s="43"/>
      <c r="M155" s="215"/>
      <c r="N155" s="216"/>
      <c r="O155" s="83"/>
      <c r="P155" s="83"/>
      <c r="Q155" s="83"/>
      <c r="R155" s="83"/>
      <c r="S155" s="83"/>
      <c r="T155" s="84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T155" s="16" t="s">
        <v>134</v>
      </c>
      <c r="AU155" s="16" t="s">
        <v>86</v>
      </c>
    </row>
    <row r="156" s="2" customFormat="1" ht="16.5" customHeight="1">
      <c r="A156" s="37"/>
      <c r="B156" s="38"/>
      <c r="C156" s="230" t="s">
        <v>282</v>
      </c>
      <c r="D156" s="230" t="s">
        <v>157</v>
      </c>
      <c r="E156" s="231" t="s">
        <v>283</v>
      </c>
      <c r="F156" s="232" t="s">
        <v>284</v>
      </c>
      <c r="G156" s="233" t="s">
        <v>152</v>
      </c>
      <c r="H156" s="234">
        <v>386.88</v>
      </c>
      <c r="I156" s="235"/>
      <c r="J156" s="236">
        <f>ROUND(I156*H156,2)</f>
        <v>0</v>
      </c>
      <c r="K156" s="232" t="s">
        <v>131</v>
      </c>
      <c r="L156" s="237"/>
      <c r="M156" s="238" t="s">
        <v>21</v>
      </c>
      <c r="N156" s="239" t="s">
        <v>47</v>
      </c>
      <c r="O156" s="83"/>
      <c r="P156" s="208">
        <f>O156*H156</f>
        <v>0</v>
      </c>
      <c r="Q156" s="208">
        <v>0.00064000000000000005</v>
      </c>
      <c r="R156" s="208">
        <f>Q156*H156</f>
        <v>0.24760320000000002</v>
      </c>
      <c r="S156" s="208">
        <v>0</v>
      </c>
      <c r="T156" s="209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10" t="s">
        <v>231</v>
      </c>
      <c r="AT156" s="210" t="s">
        <v>157</v>
      </c>
      <c r="AU156" s="210" t="s">
        <v>86</v>
      </c>
      <c r="AY156" s="16" t="s">
        <v>124</v>
      </c>
      <c r="BE156" s="211">
        <f>IF(N156="základní",J156,0)</f>
        <v>0</v>
      </c>
      <c r="BF156" s="211">
        <f>IF(N156="snížená",J156,0)</f>
        <v>0</v>
      </c>
      <c r="BG156" s="211">
        <f>IF(N156="zákl. přenesená",J156,0)</f>
        <v>0</v>
      </c>
      <c r="BH156" s="211">
        <f>IF(N156="sníž. přenesená",J156,0)</f>
        <v>0</v>
      </c>
      <c r="BI156" s="211">
        <f>IF(N156="nulová",J156,0)</f>
        <v>0</v>
      </c>
      <c r="BJ156" s="16" t="s">
        <v>84</v>
      </c>
      <c r="BK156" s="211">
        <f>ROUND(I156*H156,2)</f>
        <v>0</v>
      </c>
      <c r="BL156" s="16" t="s">
        <v>231</v>
      </c>
      <c r="BM156" s="210" t="s">
        <v>285</v>
      </c>
    </row>
    <row r="157" s="13" customFormat="1">
      <c r="A157" s="13"/>
      <c r="B157" s="219"/>
      <c r="C157" s="220"/>
      <c r="D157" s="217" t="s">
        <v>138</v>
      </c>
      <c r="E157" s="220"/>
      <c r="F157" s="222" t="s">
        <v>286</v>
      </c>
      <c r="G157" s="220"/>
      <c r="H157" s="223">
        <v>386.88</v>
      </c>
      <c r="I157" s="224"/>
      <c r="J157" s="220"/>
      <c r="K157" s="220"/>
      <c r="L157" s="225"/>
      <c r="M157" s="226"/>
      <c r="N157" s="227"/>
      <c r="O157" s="227"/>
      <c r="P157" s="227"/>
      <c r="Q157" s="227"/>
      <c r="R157" s="227"/>
      <c r="S157" s="227"/>
      <c r="T157" s="228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29" t="s">
        <v>138</v>
      </c>
      <c r="AU157" s="229" t="s">
        <v>86</v>
      </c>
      <c r="AV157" s="13" t="s">
        <v>86</v>
      </c>
      <c r="AW157" s="13" t="s">
        <v>4</v>
      </c>
      <c r="AX157" s="13" t="s">
        <v>84</v>
      </c>
      <c r="AY157" s="229" t="s">
        <v>124</v>
      </c>
    </row>
    <row r="158" s="2" customFormat="1" ht="21.75" customHeight="1">
      <c r="A158" s="37"/>
      <c r="B158" s="38"/>
      <c r="C158" s="230" t="s">
        <v>287</v>
      </c>
      <c r="D158" s="230" t="s">
        <v>157</v>
      </c>
      <c r="E158" s="231" t="s">
        <v>288</v>
      </c>
      <c r="F158" s="232" t="s">
        <v>289</v>
      </c>
      <c r="G158" s="233" t="s">
        <v>177</v>
      </c>
      <c r="H158" s="234">
        <v>4</v>
      </c>
      <c r="I158" s="235"/>
      <c r="J158" s="236">
        <f>ROUND(I158*H158,2)</f>
        <v>0</v>
      </c>
      <c r="K158" s="232" t="s">
        <v>21</v>
      </c>
      <c r="L158" s="237"/>
      <c r="M158" s="238" t="s">
        <v>21</v>
      </c>
      <c r="N158" s="239" t="s">
        <v>47</v>
      </c>
      <c r="O158" s="83"/>
      <c r="P158" s="208">
        <f>O158*H158</f>
        <v>0</v>
      </c>
      <c r="Q158" s="208">
        <v>0</v>
      </c>
      <c r="R158" s="208">
        <f>Q158*H158</f>
        <v>0</v>
      </c>
      <c r="S158" s="208">
        <v>0</v>
      </c>
      <c r="T158" s="209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10" t="s">
        <v>178</v>
      </c>
      <c r="AT158" s="210" t="s">
        <v>157</v>
      </c>
      <c r="AU158" s="210" t="s">
        <v>86</v>
      </c>
      <c r="AY158" s="16" t="s">
        <v>124</v>
      </c>
      <c r="BE158" s="211">
        <f>IF(N158="základní",J158,0)</f>
        <v>0</v>
      </c>
      <c r="BF158" s="211">
        <f>IF(N158="snížená",J158,0)</f>
        <v>0</v>
      </c>
      <c r="BG158" s="211">
        <f>IF(N158="zákl. přenesená",J158,0)</f>
        <v>0</v>
      </c>
      <c r="BH158" s="211">
        <f>IF(N158="sníž. přenesená",J158,0)</f>
        <v>0</v>
      </c>
      <c r="BI158" s="211">
        <f>IF(N158="nulová",J158,0)</f>
        <v>0</v>
      </c>
      <c r="BJ158" s="16" t="s">
        <v>84</v>
      </c>
      <c r="BK158" s="211">
        <f>ROUND(I158*H158,2)</f>
        <v>0</v>
      </c>
      <c r="BL158" s="16" t="s">
        <v>179</v>
      </c>
      <c r="BM158" s="210" t="s">
        <v>290</v>
      </c>
    </row>
    <row r="159" s="2" customFormat="1" ht="16.5" customHeight="1">
      <c r="A159" s="37"/>
      <c r="B159" s="38"/>
      <c r="C159" s="230" t="s">
        <v>291</v>
      </c>
      <c r="D159" s="230" t="s">
        <v>157</v>
      </c>
      <c r="E159" s="231" t="s">
        <v>292</v>
      </c>
      <c r="F159" s="232" t="s">
        <v>293</v>
      </c>
      <c r="G159" s="233" t="s">
        <v>177</v>
      </c>
      <c r="H159" s="234">
        <v>2</v>
      </c>
      <c r="I159" s="235"/>
      <c r="J159" s="236">
        <f>ROUND(I159*H159,2)</f>
        <v>0</v>
      </c>
      <c r="K159" s="232" t="s">
        <v>21</v>
      </c>
      <c r="L159" s="237"/>
      <c r="M159" s="238" t="s">
        <v>21</v>
      </c>
      <c r="N159" s="239" t="s">
        <v>47</v>
      </c>
      <c r="O159" s="83"/>
      <c r="P159" s="208">
        <f>O159*H159</f>
        <v>0</v>
      </c>
      <c r="Q159" s="208">
        <v>0</v>
      </c>
      <c r="R159" s="208">
        <f>Q159*H159</f>
        <v>0</v>
      </c>
      <c r="S159" s="208">
        <v>0</v>
      </c>
      <c r="T159" s="209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10" t="s">
        <v>178</v>
      </c>
      <c r="AT159" s="210" t="s">
        <v>157</v>
      </c>
      <c r="AU159" s="210" t="s">
        <v>86</v>
      </c>
      <c r="AY159" s="16" t="s">
        <v>124</v>
      </c>
      <c r="BE159" s="211">
        <f>IF(N159="základní",J159,0)</f>
        <v>0</v>
      </c>
      <c r="BF159" s="211">
        <f>IF(N159="snížená",J159,0)</f>
        <v>0</v>
      </c>
      <c r="BG159" s="211">
        <f>IF(N159="zákl. přenesená",J159,0)</f>
        <v>0</v>
      </c>
      <c r="BH159" s="211">
        <f>IF(N159="sníž. přenesená",J159,0)</f>
        <v>0</v>
      </c>
      <c r="BI159" s="211">
        <f>IF(N159="nulová",J159,0)</f>
        <v>0</v>
      </c>
      <c r="BJ159" s="16" t="s">
        <v>84</v>
      </c>
      <c r="BK159" s="211">
        <f>ROUND(I159*H159,2)</f>
        <v>0</v>
      </c>
      <c r="BL159" s="16" t="s">
        <v>179</v>
      </c>
      <c r="BM159" s="210" t="s">
        <v>294</v>
      </c>
    </row>
    <row r="160" s="2" customFormat="1">
      <c r="A160" s="37"/>
      <c r="B160" s="38"/>
      <c r="C160" s="39"/>
      <c r="D160" s="217" t="s">
        <v>136</v>
      </c>
      <c r="E160" s="39"/>
      <c r="F160" s="218" t="s">
        <v>295</v>
      </c>
      <c r="G160" s="39"/>
      <c r="H160" s="39"/>
      <c r="I160" s="214"/>
      <c r="J160" s="39"/>
      <c r="K160" s="39"/>
      <c r="L160" s="43"/>
      <c r="M160" s="215"/>
      <c r="N160" s="216"/>
      <c r="O160" s="83"/>
      <c r="P160" s="83"/>
      <c r="Q160" s="83"/>
      <c r="R160" s="83"/>
      <c r="S160" s="83"/>
      <c r="T160" s="84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T160" s="16" t="s">
        <v>136</v>
      </c>
      <c r="AU160" s="16" t="s">
        <v>86</v>
      </c>
    </row>
    <row r="161" s="2" customFormat="1" ht="24.15" customHeight="1">
      <c r="A161" s="37"/>
      <c r="B161" s="38"/>
      <c r="C161" s="199" t="s">
        <v>296</v>
      </c>
      <c r="D161" s="199" t="s">
        <v>127</v>
      </c>
      <c r="E161" s="200" t="s">
        <v>297</v>
      </c>
      <c r="F161" s="201" t="s">
        <v>298</v>
      </c>
      <c r="G161" s="202" t="s">
        <v>152</v>
      </c>
      <c r="H161" s="203">
        <v>112.5</v>
      </c>
      <c r="I161" s="204"/>
      <c r="J161" s="205">
        <f>ROUND(I161*H161,2)</f>
        <v>0</v>
      </c>
      <c r="K161" s="201" t="s">
        <v>131</v>
      </c>
      <c r="L161" s="43"/>
      <c r="M161" s="206" t="s">
        <v>21</v>
      </c>
      <c r="N161" s="207" t="s">
        <v>47</v>
      </c>
      <c r="O161" s="83"/>
      <c r="P161" s="208">
        <f>O161*H161</f>
        <v>0</v>
      </c>
      <c r="Q161" s="208">
        <v>0</v>
      </c>
      <c r="R161" s="208">
        <f>Q161*H161</f>
        <v>0</v>
      </c>
      <c r="S161" s="208">
        <v>0</v>
      </c>
      <c r="T161" s="209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10" t="s">
        <v>179</v>
      </c>
      <c r="AT161" s="210" t="s">
        <v>127</v>
      </c>
      <c r="AU161" s="210" t="s">
        <v>86</v>
      </c>
      <c r="AY161" s="16" t="s">
        <v>124</v>
      </c>
      <c r="BE161" s="211">
        <f>IF(N161="základní",J161,0)</f>
        <v>0</v>
      </c>
      <c r="BF161" s="211">
        <f>IF(N161="snížená",J161,0)</f>
        <v>0</v>
      </c>
      <c r="BG161" s="211">
        <f>IF(N161="zákl. přenesená",J161,0)</f>
        <v>0</v>
      </c>
      <c r="BH161" s="211">
        <f>IF(N161="sníž. přenesená",J161,0)</f>
        <v>0</v>
      </c>
      <c r="BI161" s="211">
        <f>IF(N161="nulová",J161,0)</f>
        <v>0</v>
      </c>
      <c r="BJ161" s="16" t="s">
        <v>84</v>
      </c>
      <c r="BK161" s="211">
        <f>ROUND(I161*H161,2)</f>
        <v>0</v>
      </c>
      <c r="BL161" s="16" t="s">
        <v>179</v>
      </c>
      <c r="BM161" s="210" t="s">
        <v>299</v>
      </c>
    </row>
    <row r="162" s="2" customFormat="1">
      <c r="A162" s="37"/>
      <c r="B162" s="38"/>
      <c r="C162" s="39"/>
      <c r="D162" s="212" t="s">
        <v>134</v>
      </c>
      <c r="E162" s="39"/>
      <c r="F162" s="213" t="s">
        <v>300</v>
      </c>
      <c r="G162" s="39"/>
      <c r="H162" s="39"/>
      <c r="I162" s="214"/>
      <c r="J162" s="39"/>
      <c r="K162" s="39"/>
      <c r="L162" s="43"/>
      <c r="M162" s="215"/>
      <c r="N162" s="216"/>
      <c r="O162" s="83"/>
      <c r="P162" s="83"/>
      <c r="Q162" s="83"/>
      <c r="R162" s="83"/>
      <c r="S162" s="83"/>
      <c r="T162" s="84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T162" s="16" t="s">
        <v>134</v>
      </c>
      <c r="AU162" s="16" t="s">
        <v>86</v>
      </c>
    </row>
    <row r="163" s="13" customFormat="1">
      <c r="A163" s="13"/>
      <c r="B163" s="219"/>
      <c r="C163" s="220"/>
      <c r="D163" s="217" t="s">
        <v>138</v>
      </c>
      <c r="E163" s="221" t="s">
        <v>21</v>
      </c>
      <c r="F163" s="222" t="s">
        <v>301</v>
      </c>
      <c r="G163" s="220"/>
      <c r="H163" s="223">
        <v>112.5</v>
      </c>
      <c r="I163" s="224"/>
      <c r="J163" s="220"/>
      <c r="K163" s="220"/>
      <c r="L163" s="225"/>
      <c r="M163" s="226"/>
      <c r="N163" s="227"/>
      <c r="O163" s="227"/>
      <c r="P163" s="227"/>
      <c r="Q163" s="227"/>
      <c r="R163" s="227"/>
      <c r="S163" s="227"/>
      <c r="T163" s="228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29" t="s">
        <v>138</v>
      </c>
      <c r="AU163" s="229" t="s">
        <v>86</v>
      </c>
      <c r="AV163" s="13" t="s">
        <v>86</v>
      </c>
      <c r="AW163" s="13" t="s">
        <v>38</v>
      </c>
      <c r="AX163" s="13" t="s">
        <v>84</v>
      </c>
      <c r="AY163" s="229" t="s">
        <v>124</v>
      </c>
    </row>
    <row r="164" s="2" customFormat="1" ht="16.5" customHeight="1">
      <c r="A164" s="37"/>
      <c r="B164" s="38"/>
      <c r="C164" s="230" t="s">
        <v>160</v>
      </c>
      <c r="D164" s="230" t="s">
        <v>157</v>
      </c>
      <c r="E164" s="231" t="s">
        <v>302</v>
      </c>
      <c r="F164" s="232" t="s">
        <v>303</v>
      </c>
      <c r="G164" s="233" t="s">
        <v>152</v>
      </c>
      <c r="H164" s="234">
        <v>129.375</v>
      </c>
      <c r="I164" s="235"/>
      <c r="J164" s="236">
        <f>ROUND(I164*H164,2)</f>
        <v>0</v>
      </c>
      <c r="K164" s="232" t="s">
        <v>131</v>
      </c>
      <c r="L164" s="237"/>
      <c r="M164" s="238" t="s">
        <v>21</v>
      </c>
      <c r="N164" s="239" t="s">
        <v>47</v>
      </c>
      <c r="O164" s="83"/>
      <c r="P164" s="208">
        <f>O164*H164</f>
        <v>0</v>
      </c>
      <c r="Q164" s="208">
        <v>0.00089999999999999998</v>
      </c>
      <c r="R164" s="208">
        <f>Q164*H164</f>
        <v>0.1164375</v>
      </c>
      <c r="S164" s="208">
        <v>0</v>
      </c>
      <c r="T164" s="209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10" t="s">
        <v>231</v>
      </c>
      <c r="AT164" s="210" t="s">
        <v>157</v>
      </c>
      <c r="AU164" s="210" t="s">
        <v>86</v>
      </c>
      <c r="AY164" s="16" t="s">
        <v>124</v>
      </c>
      <c r="BE164" s="211">
        <f>IF(N164="základní",J164,0)</f>
        <v>0</v>
      </c>
      <c r="BF164" s="211">
        <f>IF(N164="snížená",J164,0)</f>
        <v>0</v>
      </c>
      <c r="BG164" s="211">
        <f>IF(N164="zákl. přenesená",J164,0)</f>
        <v>0</v>
      </c>
      <c r="BH164" s="211">
        <f>IF(N164="sníž. přenesená",J164,0)</f>
        <v>0</v>
      </c>
      <c r="BI164" s="211">
        <f>IF(N164="nulová",J164,0)</f>
        <v>0</v>
      </c>
      <c r="BJ164" s="16" t="s">
        <v>84</v>
      </c>
      <c r="BK164" s="211">
        <f>ROUND(I164*H164,2)</f>
        <v>0</v>
      </c>
      <c r="BL164" s="16" t="s">
        <v>231</v>
      </c>
      <c r="BM164" s="210" t="s">
        <v>304</v>
      </c>
    </row>
    <row r="165" s="13" customFormat="1">
      <c r="A165" s="13"/>
      <c r="B165" s="219"/>
      <c r="C165" s="220"/>
      <c r="D165" s="217" t="s">
        <v>138</v>
      </c>
      <c r="E165" s="221" t="s">
        <v>21</v>
      </c>
      <c r="F165" s="222" t="s">
        <v>305</v>
      </c>
      <c r="G165" s="220"/>
      <c r="H165" s="223">
        <v>112.5</v>
      </c>
      <c r="I165" s="224"/>
      <c r="J165" s="220"/>
      <c r="K165" s="220"/>
      <c r="L165" s="225"/>
      <c r="M165" s="226"/>
      <c r="N165" s="227"/>
      <c r="O165" s="227"/>
      <c r="P165" s="227"/>
      <c r="Q165" s="227"/>
      <c r="R165" s="227"/>
      <c r="S165" s="227"/>
      <c r="T165" s="228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29" t="s">
        <v>138</v>
      </c>
      <c r="AU165" s="229" t="s">
        <v>86</v>
      </c>
      <c r="AV165" s="13" t="s">
        <v>86</v>
      </c>
      <c r="AW165" s="13" t="s">
        <v>38</v>
      </c>
      <c r="AX165" s="13" t="s">
        <v>84</v>
      </c>
      <c r="AY165" s="229" t="s">
        <v>124</v>
      </c>
    </row>
    <row r="166" s="13" customFormat="1">
      <c r="A166" s="13"/>
      <c r="B166" s="219"/>
      <c r="C166" s="220"/>
      <c r="D166" s="217" t="s">
        <v>138</v>
      </c>
      <c r="E166" s="220"/>
      <c r="F166" s="222" t="s">
        <v>306</v>
      </c>
      <c r="G166" s="220"/>
      <c r="H166" s="223">
        <v>129.375</v>
      </c>
      <c r="I166" s="224"/>
      <c r="J166" s="220"/>
      <c r="K166" s="220"/>
      <c r="L166" s="225"/>
      <c r="M166" s="226"/>
      <c r="N166" s="227"/>
      <c r="O166" s="227"/>
      <c r="P166" s="227"/>
      <c r="Q166" s="227"/>
      <c r="R166" s="227"/>
      <c r="S166" s="227"/>
      <c r="T166" s="228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29" t="s">
        <v>138</v>
      </c>
      <c r="AU166" s="229" t="s">
        <v>86</v>
      </c>
      <c r="AV166" s="13" t="s">
        <v>86</v>
      </c>
      <c r="AW166" s="13" t="s">
        <v>4</v>
      </c>
      <c r="AX166" s="13" t="s">
        <v>84</v>
      </c>
      <c r="AY166" s="229" t="s">
        <v>124</v>
      </c>
    </row>
    <row r="167" s="2" customFormat="1" ht="24.15" customHeight="1">
      <c r="A167" s="37"/>
      <c r="B167" s="38"/>
      <c r="C167" s="199" t="s">
        <v>307</v>
      </c>
      <c r="D167" s="199" t="s">
        <v>127</v>
      </c>
      <c r="E167" s="200" t="s">
        <v>308</v>
      </c>
      <c r="F167" s="201" t="s">
        <v>309</v>
      </c>
      <c r="G167" s="202" t="s">
        <v>152</v>
      </c>
      <c r="H167" s="203">
        <v>445.5</v>
      </c>
      <c r="I167" s="204"/>
      <c r="J167" s="205">
        <f>ROUND(I167*H167,2)</f>
        <v>0</v>
      </c>
      <c r="K167" s="201" t="s">
        <v>131</v>
      </c>
      <c r="L167" s="43"/>
      <c r="M167" s="206" t="s">
        <v>21</v>
      </c>
      <c r="N167" s="207" t="s">
        <v>47</v>
      </c>
      <c r="O167" s="83"/>
      <c r="P167" s="208">
        <f>O167*H167</f>
        <v>0</v>
      </c>
      <c r="Q167" s="208">
        <v>0</v>
      </c>
      <c r="R167" s="208">
        <f>Q167*H167</f>
        <v>0</v>
      </c>
      <c r="S167" s="208">
        <v>0</v>
      </c>
      <c r="T167" s="209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10" t="s">
        <v>179</v>
      </c>
      <c r="AT167" s="210" t="s">
        <v>127</v>
      </c>
      <c r="AU167" s="210" t="s">
        <v>86</v>
      </c>
      <c r="AY167" s="16" t="s">
        <v>124</v>
      </c>
      <c r="BE167" s="211">
        <f>IF(N167="základní",J167,0)</f>
        <v>0</v>
      </c>
      <c r="BF167" s="211">
        <f>IF(N167="snížená",J167,0)</f>
        <v>0</v>
      </c>
      <c r="BG167" s="211">
        <f>IF(N167="zákl. přenesená",J167,0)</f>
        <v>0</v>
      </c>
      <c r="BH167" s="211">
        <f>IF(N167="sníž. přenesená",J167,0)</f>
        <v>0</v>
      </c>
      <c r="BI167" s="211">
        <f>IF(N167="nulová",J167,0)</f>
        <v>0</v>
      </c>
      <c r="BJ167" s="16" t="s">
        <v>84</v>
      </c>
      <c r="BK167" s="211">
        <f>ROUND(I167*H167,2)</f>
        <v>0</v>
      </c>
      <c r="BL167" s="16" t="s">
        <v>179</v>
      </c>
      <c r="BM167" s="210" t="s">
        <v>310</v>
      </c>
    </row>
    <row r="168" s="2" customFormat="1">
      <c r="A168" s="37"/>
      <c r="B168" s="38"/>
      <c r="C168" s="39"/>
      <c r="D168" s="212" t="s">
        <v>134</v>
      </c>
      <c r="E168" s="39"/>
      <c r="F168" s="213" t="s">
        <v>311</v>
      </c>
      <c r="G168" s="39"/>
      <c r="H168" s="39"/>
      <c r="I168" s="214"/>
      <c r="J168" s="39"/>
      <c r="K168" s="39"/>
      <c r="L168" s="43"/>
      <c r="M168" s="215"/>
      <c r="N168" s="216"/>
      <c r="O168" s="83"/>
      <c r="P168" s="83"/>
      <c r="Q168" s="83"/>
      <c r="R168" s="83"/>
      <c r="S168" s="83"/>
      <c r="T168" s="84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T168" s="16" t="s">
        <v>134</v>
      </c>
      <c r="AU168" s="16" t="s">
        <v>86</v>
      </c>
    </row>
    <row r="169" s="13" customFormat="1">
      <c r="A169" s="13"/>
      <c r="B169" s="219"/>
      <c r="C169" s="220"/>
      <c r="D169" s="217" t="s">
        <v>138</v>
      </c>
      <c r="E169" s="221" t="s">
        <v>21</v>
      </c>
      <c r="F169" s="222" t="s">
        <v>312</v>
      </c>
      <c r="G169" s="220"/>
      <c r="H169" s="223">
        <v>445.5</v>
      </c>
      <c r="I169" s="224"/>
      <c r="J169" s="220"/>
      <c r="K169" s="220"/>
      <c r="L169" s="225"/>
      <c r="M169" s="226"/>
      <c r="N169" s="227"/>
      <c r="O169" s="227"/>
      <c r="P169" s="227"/>
      <c r="Q169" s="227"/>
      <c r="R169" s="227"/>
      <c r="S169" s="227"/>
      <c r="T169" s="228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29" t="s">
        <v>138</v>
      </c>
      <c r="AU169" s="229" t="s">
        <v>86</v>
      </c>
      <c r="AV169" s="13" t="s">
        <v>86</v>
      </c>
      <c r="AW169" s="13" t="s">
        <v>38</v>
      </c>
      <c r="AX169" s="13" t="s">
        <v>84</v>
      </c>
      <c r="AY169" s="229" t="s">
        <v>124</v>
      </c>
    </row>
    <row r="170" s="2" customFormat="1" ht="24.15" customHeight="1">
      <c r="A170" s="37"/>
      <c r="B170" s="38"/>
      <c r="C170" s="199" t="s">
        <v>313</v>
      </c>
      <c r="D170" s="199" t="s">
        <v>127</v>
      </c>
      <c r="E170" s="200" t="s">
        <v>314</v>
      </c>
      <c r="F170" s="201" t="s">
        <v>315</v>
      </c>
      <c r="G170" s="202" t="s">
        <v>152</v>
      </c>
      <c r="H170" s="203">
        <v>395.89999999999998</v>
      </c>
      <c r="I170" s="204"/>
      <c r="J170" s="205">
        <f>ROUND(I170*H170,2)</f>
        <v>0</v>
      </c>
      <c r="K170" s="201" t="s">
        <v>131</v>
      </c>
      <c r="L170" s="43"/>
      <c r="M170" s="206" t="s">
        <v>21</v>
      </c>
      <c r="N170" s="207" t="s">
        <v>47</v>
      </c>
      <c r="O170" s="83"/>
      <c r="P170" s="208">
        <f>O170*H170</f>
        <v>0</v>
      </c>
      <c r="Q170" s="208">
        <v>0</v>
      </c>
      <c r="R170" s="208">
        <f>Q170*H170</f>
        <v>0</v>
      </c>
      <c r="S170" s="208">
        <v>0</v>
      </c>
      <c r="T170" s="209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10" t="s">
        <v>179</v>
      </c>
      <c r="AT170" s="210" t="s">
        <v>127</v>
      </c>
      <c r="AU170" s="210" t="s">
        <v>86</v>
      </c>
      <c r="AY170" s="16" t="s">
        <v>124</v>
      </c>
      <c r="BE170" s="211">
        <f>IF(N170="základní",J170,0)</f>
        <v>0</v>
      </c>
      <c r="BF170" s="211">
        <f>IF(N170="snížená",J170,0)</f>
        <v>0</v>
      </c>
      <c r="BG170" s="211">
        <f>IF(N170="zákl. přenesená",J170,0)</f>
        <v>0</v>
      </c>
      <c r="BH170" s="211">
        <f>IF(N170="sníž. přenesená",J170,0)</f>
        <v>0</v>
      </c>
      <c r="BI170" s="211">
        <f>IF(N170="nulová",J170,0)</f>
        <v>0</v>
      </c>
      <c r="BJ170" s="16" t="s">
        <v>84</v>
      </c>
      <c r="BK170" s="211">
        <f>ROUND(I170*H170,2)</f>
        <v>0</v>
      </c>
      <c r="BL170" s="16" t="s">
        <v>179</v>
      </c>
      <c r="BM170" s="210" t="s">
        <v>316</v>
      </c>
    </row>
    <row r="171" s="2" customFormat="1">
      <c r="A171" s="37"/>
      <c r="B171" s="38"/>
      <c r="C171" s="39"/>
      <c r="D171" s="212" t="s">
        <v>134</v>
      </c>
      <c r="E171" s="39"/>
      <c r="F171" s="213" t="s">
        <v>317</v>
      </c>
      <c r="G171" s="39"/>
      <c r="H171" s="39"/>
      <c r="I171" s="214"/>
      <c r="J171" s="39"/>
      <c r="K171" s="39"/>
      <c r="L171" s="43"/>
      <c r="M171" s="215"/>
      <c r="N171" s="216"/>
      <c r="O171" s="83"/>
      <c r="P171" s="83"/>
      <c r="Q171" s="83"/>
      <c r="R171" s="83"/>
      <c r="S171" s="83"/>
      <c r="T171" s="84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T171" s="16" t="s">
        <v>134</v>
      </c>
      <c r="AU171" s="16" t="s">
        <v>86</v>
      </c>
    </row>
    <row r="172" s="13" customFormat="1">
      <c r="A172" s="13"/>
      <c r="B172" s="219"/>
      <c r="C172" s="220"/>
      <c r="D172" s="217" t="s">
        <v>138</v>
      </c>
      <c r="E172" s="221" t="s">
        <v>21</v>
      </c>
      <c r="F172" s="222" t="s">
        <v>318</v>
      </c>
      <c r="G172" s="220"/>
      <c r="H172" s="223">
        <v>395.89999999999998</v>
      </c>
      <c r="I172" s="224"/>
      <c r="J172" s="220"/>
      <c r="K172" s="220"/>
      <c r="L172" s="225"/>
      <c r="M172" s="226"/>
      <c r="N172" s="227"/>
      <c r="O172" s="227"/>
      <c r="P172" s="227"/>
      <c r="Q172" s="227"/>
      <c r="R172" s="227"/>
      <c r="S172" s="227"/>
      <c r="T172" s="228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29" t="s">
        <v>138</v>
      </c>
      <c r="AU172" s="229" t="s">
        <v>86</v>
      </c>
      <c r="AV172" s="13" t="s">
        <v>86</v>
      </c>
      <c r="AW172" s="13" t="s">
        <v>38</v>
      </c>
      <c r="AX172" s="13" t="s">
        <v>84</v>
      </c>
      <c r="AY172" s="229" t="s">
        <v>124</v>
      </c>
    </row>
    <row r="173" s="2" customFormat="1" ht="16.5" customHeight="1">
      <c r="A173" s="37"/>
      <c r="B173" s="38"/>
      <c r="C173" s="230" t="s">
        <v>319</v>
      </c>
      <c r="D173" s="230" t="s">
        <v>157</v>
      </c>
      <c r="E173" s="231" t="s">
        <v>320</v>
      </c>
      <c r="F173" s="232" t="s">
        <v>321</v>
      </c>
      <c r="G173" s="233" t="s">
        <v>170</v>
      </c>
      <c r="H173" s="234">
        <v>284.55399999999997</v>
      </c>
      <c r="I173" s="235"/>
      <c r="J173" s="236">
        <f>ROUND(I173*H173,2)</f>
        <v>0</v>
      </c>
      <c r="K173" s="232" t="s">
        <v>131</v>
      </c>
      <c r="L173" s="237"/>
      <c r="M173" s="238" t="s">
        <v>21</v>
      </c>
      <c r="N173" s="239" t="s">
        <v>47</v>
      </c>
      <c r="O173" s="83"/>
      <c r="P173" s="208">
        <f>O173*H173</f>
        <v>0</v>
      </c>
      <c r="Q173" s="208">
        <v>0.001</v>
      </c>
      <c r="R173" s="208">
        <f>Q173*H173</f>
        <v>0.28455399999999997</v>
      </c>
      <c r="S173" s="208">
        <v>0</v>
      </c>
      <c r="T173" s="209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10" t="s">
        <v>231</v>
      </c>
      <c r="AT173" s="210" t="s">
        <v>157</v>
      </c>
      <c r="AU173" s="210" t="s">
        <v>86</v>
      </c>
      <c r="AY173" s="16" t="s">
        <v>124</v>
      </c>
      <c r="BE173" s="211">
        <f>IF(N173="základní",J173,0)</f>
        <v>0</v>
      </c>
      <c r="BF173" s="211">
        <f>IF(N173="snížená",J173,0)</f>
        <v>0</v>
      </c>
      <c r="BG173" s="211">
        <f>IF(N173="zákl. přenesená",J173,0)</f>
        <v>0</v>
      </c>
      <c r="BH173" s="211">
        <f>IF(N173="sníž. přenesená",J173,0)</f>
        <v>0</v>
      </c>
      <c r="BI173" s="211">
        <f>IF(N173="nulová",J173,0)</f>
        <v>0</v>
      </c>
      <c r="BJ173" s="16" t="s">
        <v>84</v>
      </c>
      <c r="BK173" s="211">
        <f>ROUND(I173*H173,2)</f>
        <v>0</v>
      </c>
      <c r="BL173" s="16" t="s">
        <v>231</v>
      </c>
      <c r="BM173" s="210" t="s">
        <v>322</v>
      </c>
    </row>
    <row r="174" s="13" customFormat="1">
      <c r="A174" s="13"/>
      <c r="B174" s="219"/>
      <c r="C174" s="220"/>
      <c r="D174" s="217" t="s">
        <v>138</v>
      </c>
      <c r="E174" s="221" t="s">
        <v>21</v>
      </c>
      <c r="F174" s="222" t="s">
        <v>323</v>
      </c>
      <c r="G174" s="220"/>
      <c r="H174" s="223">
        <v>247.43799999999999</v>
      </c>
      <c r="I174" s="224"/>
      <c r="J174" s="220"/>
      <c r="K174" s="220"/>
      <c r="L174" s="225"/>
      <c r="M174" s="226"/>
      <c r="N174" s="227"/>
      <c r="O174" s="227"/>
      <c r="P174" s="227"/>
      <c r="Q174" s="227"/>
      <c r="R174" s="227"/>
      <c r="S174" s="227"/>
      <c r="T174" s="228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29" t="s">
        <v>138</v>
      </c>
      <c r="AU174" s="229" t="s">
        <v>86</v>
      </c>
      <c r="AV174" s="13" t="s">
        <v>86</v>
      </c>
      <c r="AW174" s="13" t="s">
        <v>38</v>
      </c>
      <c r="AX174" s="13" t="s">
        <v>84</v>
      </c>
      <c r="AY174" s="229" t="s">
        <v>124</v>
      </c>
    </row>
    <row r="175" s="13" customFormat="1">
      <c r="A175" s="13"/>
      <c r="B175" s="219"/>
      <c r="C175" s="220"/>
      <c r="D175" s="217" t="s">
        <v>138</v>
      </c>
      <c r="E175" s="220"/>
      <c r="F175" s="222" t="s">
        <v>324</v>
      </c>
      <c r="G175" s="220"/>
      <c r="H175" s="223">
        <v>284.55399999999997</v>
      </c>
      <c r="I175" s="224"/>
      <c r="J175" s="220"/>
      <c r="K175" s="220"/>
      <c r="L175" s="225"/>
      <c r="M175" s="226"/>
      <c r="N175" s="227"/>
      <c r="O175" s="227"/>
      <c r="P175" s="227"/>
      <c r="Q175" s="227"/>
      <c r="R175" s="227"/>
      <c r="S175" s="227"/>
      <c r="T175" s="228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29" t="s">
        <v>138</v>
      </c>
      <c r="AU175" s="229" t="s">
        <v>86</v>
      </c>
      <c r="AV175" s="13" t="s">
        <v>86</v>
      </c>
      <c r="AW175" s="13" t="s">
        <v>4</v>
      </c>
      <c r="AX175" s="13" t="s">
        <v>84</v>
      </c>
      <c r="AY175" s="229" t="s">
        <v>124</v>
      </c>
    </row>
    <row r="176" s="2" customFormat="1" ht="16.5" customHeight="1">
      <c r="A176" s="37"/>
      <c r="B176" s="38"/>
      <c r="C176" s="230" t="s">
        <v>325</v>
      </c>
      <c r="D176" s="230" t="s">
        <v>157</v>
      </c>
      <c r="E176" s="231" t="s">
        <v>326</v>
      </c>
      <c r="F176" s="232" t="s">
        <v>327</v>
      </c>
      <c r="G176" s="233" t="s">
        <v>170</v>
      </c>
      <c r="H176" s="234">
        <v>5.1849999999999996</v>
      </c>
      <c r="I176" s="235"/>
      <c r="J176" s="236">
        <f>ROUND(I176*H176,2)</f>
        <v>0</v>
      </c>
      <c r="K176" s="232" t="s">
        <v>131</v>
      </c>
      <c r="L176" s="237"/>
      <c r="M176" s="238" t="s">
        <v>21</v>
      </c>
      <c r="N176" s="239" t="s">
        <v>47</v>
      </c>
      <c r="O176" s="83"/>
      <c r="P176" s="208">
        <f>O176*H176</f>
        <v>0</v>
      </c>
      <c r="Q176" s="208">
        <v>0.001</v>
      </c>
      <c r="R176" s="208">
        <f>Q176*H176</f>
        <v>0.0051849999999999995</v>
      </c>
      <c r="S176" s="208">
        <v>0</v>
      </c>
      <c r="T176" s="209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10" t="s">
        <v>231</v>
      </c>
      <c r="AT176" s="210" t="s">
        <v>157</v>
      </c>
      <c r="AU176" s="210" t="s">
        <v>86</v>
      </c>
      <c r="AY176" s="16" t="s">
        <v>124</v>
      </c>
      <c r="BE176" s="211">
        <f>IF(N176="základní",J176,0)</f>
        <v>0</v>
      </c>
      <c r="BF176" s="211">
        <f>IF(N176="snížená",J176,0)</f>
        <v>0</v>
      </c>
      <c r="BG176" s="211">
        <f>IF(N176="zákl. přenesená",J176,0)</f>
        <v>0</v>
      </c>
      <c r="BH176" s="211">
        <f>IF(N176="sníž. přenesená",J176,0)</f>
        <v>0</v>
      </c>
      <c r="BI176" s="211">
        <f>IF(N176="nulová",J176,0)</f>
        <v>0</v>
      </c>
      <c r="BJ176" s="16" t="s">
        <v>84</v>
      </c>
      <c r="BK176" s="211">
        <f>ROUND(I176*H176,2)</f>
        <v>0</v>
      </c>
      <c r="BL176" s="16" t="s">
        <v>231</v>
      </c>
      <c r="BM176" s="210" t="s">
        <v>328</v>
      </c>
    </row>
    <row r="177" s="13" customFormat="1">
      <c r="A177" s="13"/>
      <c r="B177" s="219"/>
      <c r="C177" s="220"/>
      <c r="D177" s="217" t="s">
        <v>138</v>
      </c>
      <c r="E177" s="221" t="s">
        <v>21</v>
      </c>
      <c r="F177" s="222" t="s">
        <v>329</v>
      </c>
      <c r="G177" s="220"/>
      <c r="H177" s="223">
        <v>4.7140000000000004</v>
      </c>
      <c r="I177" s="224"/>
      <c r="J177" s="220"/>
      <c r="K177" s="220"/>
      <c r="L177" s="225"/>
      <c r="M177" s="226"/>
      <c r="N177" s="227"/>
      <c r="O177" s="227"/>
      <c r="P177" s="227"/>
      <c r="Q177" s="227"/>
      <c r="R177" s="227"/>
      <c r="S177" s="227"/>
      <c r="T177" s="228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29" t="s">
        <v>138</v>
      </c>
      <c r="AU177" s="229" t="s">
        <v>86</v>
      </c>
      <c r="AV177" s="13" t="s">
        <v>86</v>
      </c>
      <c r="AW177" s="13" t="s">
        <v>38</v>
      </c>
      <c r="AX177" s="13" t="s">
        <v>84</v>
      </c>
      <c r="AY177" s="229" t="s">
        <v>124</v>
      </c>
    </row>
    <row r="178" s="13" customFormat="1">
      <c r="A178" s="13"/>
      <c r="B178" s="219"/>
      <c r="C178" s="220"/>
      <c r="D178" s="217" t="s">
        <v>138</v>
      </c>
      <c r="E178" s="220"/>
      <c r="F178" s="222" t="s">
        <v>330</v>
      </c>
      <c r="G178" s="220"/>
      <c r="H178" s="223">
        <v>5.1849999999999996</v>
      </c>
      <c r="I178" s="224"/>
      <c r="J178" s="220"/>
      <c r="K178" s="220"/>
      <c r="L178" s="225"/>
      <c r="M178" s="226"/>
      <c r="N178" s="227"/>
      <c r="O178" s="227"/>
      <c r="P178" s="227"/>
      <c r="Q178" s="227"/>
      <c r="R178" s="227"/>
      <c r="S178" s="227"/>
      <c r="T178" s="228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29" t="s">
        <v>138</v>
      </c>
      <c r="AU178" s="229" t="s">
        <v>86</v>
      </c>
      <c r="AV178" s="13" t="s">
        <v>86</v>
      </c>
      <c r="AW178" s="13" t="s">
        <v>4</v>
      </c>
      <c r="AX178" s="13" t="s">
        <v>84</v>
      </c>
      <c r="AY178" s="229" t="s">
        <v>124</v>
      </c>
    </row>
    <row r="179" s="2" customFormat="1" ht="16.5" customHeight="1">
      <c r="A179" s="37"/>
      <c r="B179" s="38"/>
      <c r="C179" s="230" t="s">
        <v>331</v>
      </c>
      <c r="D179" s="230" t="s">
        <v>157</v>
      </c>
      <c r="E179" s="231" t="s">
        <v>332</v>
      </c>
      <c r="F179" s="232" t="s">
        <v>333</v>
      </c>
      <c r="G179" s="233" t="s">
        <v>177</v>
      </c>
      <c r="H179" s="234">
        <v>9</v>
      </c>
      <c r="I179" s="235"/>
      <c r="J179" s="236">
        <f>ROUND(I179*H179,2)</f>
        <v>0</v>
      </c>
      <c r="K179" s="232" t="s">
        <v>131</v>
      </c>
      <c r="L179" s="237"/>
      <c r="M179" s="238" t="s">
        <v>21</v>
      </c>
      <c r="N179" s="239" t="s">
        <v>47</v>
      </c>
      <c r="O179" s="83"/>
      <c r="P179" s="208">
        <f>O179*H179</f>
        <v>0</v>
      </c>
      <c r="Q179" s="208">
        <v>0.00016000000000000001</v>
      </c>
      <c r="R179" s="208">
        <f>Q179*H179</f>
        <v>0.0014400000000000001</v>
      </c>
      <c r="S179" s="208">
        <v>0</v>
      </c>
      <c r="T179" s="209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10" t="s">
        <v>231</v>
      </c>
      <c r="AT179" s="210" t="s">
        <v>157</v>
      </c>
      <c r="AU179" s="210" t="s">
        <v>86</v>
      </c>
      <c r="AY179" s="16" t="s">
        <v>124</v>
      </c>
      <c r="BE179" s="211">
        <f>IF(N179="základní",J179,0)</f>
        <v>0</v>
      </c>
      <c r="BF179" s="211">
        <f>IF(N179="snížená",J179,0)</f>
        <v>0</v>
      </c>
      <c r="BG179" s="211">
        <f>IF(N179="zákl. přenesená",J179,0)</f>
        <v>0</v>
      </c>
      <c r="BH179" s="211">
        <f>IF(N179="sníž. přenesená",J179,0)</f>
        <v>0</v>
      </c>
      <c r="BI179" s="211">
        <f>IF(N179="nulová",J179,0)</f>
        <v>0</v>
      </c>
      <c r="BJ179" s="16" t="s">
        <v>84</v>
      </c>
      <c r="BK179" s="211">
        <f>ROUND(I179*H179,2)</f>
        <v>0</v>
      </c>
      <c r="BL179" s="16" t="s">
        <v>231</v>
      </c>
      <c r="BM179" s="210" t="s">
        <v>334</v>
      </c>
    </row>
    <row r="180" s="13" customFormat="1">
      <c r="A180" s="13"/>
      <c r="B180" s="219"/>
      <c r="C180" s="220"/>
      <c r="D180" s="217" t="s">
        <v>138</v>
      </c>
      <c r="E180" s="221" t="s">
        <v>21</v>
      </c>
      <c r="F180" s="222" t="s">
        <v>125</v>
      </c>
      <c r="G180" s="220"/>
      <c r="H180" s="223">
        <v>9</v>
      </c>
      <c r="I180" s="224"/>
      <c r="J180" s="220"/>
      <c r="K180" s="220"/>
      <c r="L180" s="225"/>
      <c r="M180" s="226"/>
      <c r="N180" s="227"/>
      <c r="O180" s="227"/>
      <c r="P180" s="227"/>
      <c r="Q180" s="227"/>
      <c r="R180" s="227"/>
      <c r="S180" s="227"/>
      <c r="T180" s="228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29" t="s">
        <v>138</v>
      </c>
      <c r="AU180" s="229" t="s">
        <v>86</v>
      </c>
      <c r="AV180" s="13" t="s">
        <v>86</v>
      </c>
      <c r="AW180" s="13" t="s">
        <v>38</v>
      </c>
      <c r="AX180" s="13" t="s">
        <v>84</v>
      </c>
      <c r="AY180" s="229" t="s">
        <v>124</v>
      </c>
    </row>
    <row r="181" s="2" customFormat="1" ht="16.5" customHeight="1">
      <c r="A181" s="37"/>
      <c r="B181" s="38"/>
      <c r="C181" s="230" t="s">
        <v>335</v>
      </c>
      <c r="D181" s="230" t="s">
        <v>157</v>
      </c>
      <c r="E181" s="231" t="s">
        <v>336</v>
      </c>
      <c r="F181" s="232" t="s">
        <v>337</v>
      </c>
      <c r="G181" s="233" t="s">
        <v>177</v>
      </c>
      <c r="H181" s="234">
        <v>6</v>
      </c>
      <c r="I181" s="235"/>
      <c r="J181" s="236">
        <f>ROUND(I181*H181,2)</f>
        <v>0</v>
      </c>
      <c r="K181" s="232" t="s">
        <v>131</v>
      </c>
      <c r="L181" s="237"/>
      <c r="M181" s="238" t="s">
        <v>21</v>
      </c>
      <c r="N181" s="239" t="s">
        <v>47</v>
      </c>
      <c r="O181" s="83"/>
      <c r="P181" s="208">
        <f>O181*H181</f>
        <v>0</v>
      </c>
      <c r="Q181" s="208">
        <v>0.00013999999999999999</v>
      </c>
      <c r="R181" s="208">
        <f>Q181*H181</f>
        <v>0.00083999999999999993</v>
      </c>
      <c r="S181" s="208">
        <v>0</v>
      </c>
      <c r="T181" s="209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10" t="s">
        <v>231</v>
      </c>
      <c r="AT181" s="210" t="s">
        <v>157</v>
      </c>
      <c r="AU181" s="210" t="s">
        <v>86</v>
      </c>
      <c r="AY181" s="16" t="s">
        <v>124</v>
      </c>
      <c r="BE181" s="211">
        <f>IF(N181="základní",J181,0)</f>
        <v>0</v>
      </c>
      <c r="BF181" s="211">
        <f>IF(N181="snížená",J181,0)</f>
        <v>0</v>
      </c>
      <c r="BG181" s="211">
        <f>IF(N181="zákl. přenesená",J181,0)</f>
        <v>0</v>
      </c>
      <c r="BH181" s="211">
        <f>IF(N181="sníž. přenesená",J181,0)</f>
        <v>0</v>
      </c>
      <c r="BI181" s="211">
        <f>IF(N181="nulová",J181,0)</f>
        <v>0</v>
      </c>
      <c r="BJ181" s="16" t="s">
        <v>84</v>
      </c>
      <c r="BK181" s="211">
        <f>ROUND(I181*H181,2)</f>
        <v>0</v>
      </c>
      <c r="BL181" s="16" t="s">
        <v>231</v>
      </c>
      <c r="BM181" s="210" t="s">
        <v>338</v>
      </c>
    </row>
    <row r="182" s="2" customFormat="1" ht="16.5" customHeight="1">
      <c r="A182" s="37"/>
      <c r="B182" s="38"/>
      <c r="C182" s="230" t="s">
        <v>339</v>
      </c>
      <c r="D182" s="230" t="s">
        <v>157</v>
      </c>
      <c r="E182" s="231" t="s">
        <v>340</v>
      </c>
      <c r="F182" s="232" t="s">
        <v>341</v>
      </c>
      <c r="G182" s="233" t="s">
        <v>170</v>
      </c>
      <c r="H182" s="234">
        <v>1</v>
      </c>
      <c r="I182" s="235"/>
      <c r="J182" s="236">
        <f>ROUND(I182*H182,2)</f>
        <v>0</v>
      </c>
      <c r="K182" s="232" t="s">
        <v>131</v>
      </c>
      <c r="L182" s="237"/>
      <c r="M182" s="238" t="s">
        <v>21</v>
      </c>
      <c r="N182" s="239" t="s">
        <v>47</v>
      </c>
      <c r="O182" s="83"/>
      <c r="P182" s="208">
        <f>O182*H182</f>
        <v>0</v>
      </c>
      <c r="Q182" s="208">
        <v>0.001</v>
      </c>
      <c r="R182" s="208">
        <f>Q182*H182</f>
        <v>0.001</v>
      </c>
      <c r="S182" s="208">
        <v>0</v>
      </c>
      <c r="T182" s="209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10" t="s">
        <v>231</v>
      </c>
      <c r="AT182" s="210" t="s">
        <v>157</v>
      </c>
      <c r="AU182" s="210" t="s">
        <v>86</v>
      </c>
      <c r="AY182" s="16" t="s">
        <v>124</v>
      </c>
      <c r="BE182" s="211">
        <f>IF(N182="základní",J182,0)</f>
        <v>0</v>
      </c>
      <c r="BF182" s="211">
        <f>IF(N182="snížená",J182,0)</f>
        <v>0</v>
      </c>
      <c r="BG182" s="211">
        <f>IF(N182="zákl. přenesená",J182,0)</f>
        <v>0</v>
      </c>
      <c r="BH182" s="211">
        <f>IF(N182="sníž. přenesená",J182,0)</f>
        <v>0</v>
      </c>
      <c r="BI182" s="211">
        <f>IF(N182="nulová",J182,0)</f>
        <v>0</v>
      </c>
      <c r="BJ182" s="16" t="s">
        <v>84</v>
      </c>
      <c r="BK182" s="211">
        <f>ROUND(I182*H182,2)</f>
        <v>0</v>
      </c>
      <c r="BL182" s="16" t="s">
        <v>231</v>
      </c>
      <c r="BM182" s="210" t="s">
        <v>342</v>
      </c>
    </row>
    <row r="183" s="2" customFormat="1" ht="24.15" customHeight="1">
      <c r="A183" s="37"/>
      <c r="B183" s="38"/>
      <c r="C183" s="199" t="s">
        <v>343</v>
      </c>
      <c r="D183" s="199" t="s">
        <v>127</v>
      </c>
      <c r="E183" s="200" t="s">
        <v>344</v>
      </c>
      <c r="F183" s="201" t="s">
        <v>345</v>
      </c>
      <c r="G183" s="202" t="s">
        <v>177</v>
      </c>
      <c r="H183" s="203">
        <v>10</v>
      </c>
      <c r="I183" s="204"/>
      <c r="J183" s="205">
        <f>ROUND(I183*H183,2)</f>
        <v>0</v>
      </c>
      <c r="K183" s="201" t="s">
        <v>131</v>
      </c>
      <c r="L183" s="43"/>
      <c r="M183" s="206" t="s">
        <v>21</v>
      </c>
      <c r="N183" s="207" t="s">
        <v>47</v>
      </c>
      <c r="O183" s="83"/>
      <c r="P183" s="208">
        <f>O183*H183</f>
        <v>0</v>
      </c>
      <c r="Q183" s="208">
        <v>0</v>
      </c>
      <c r="R183" s="208">
        <f>Q183*H183</f>
        <v>0</v>
      </c>
      <c r="S183" s="208">
        <v>0</v>
      </c>
      <c r="T183" s="209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10" t="s">
        <v>179</v>
      </c>
      <c r="AT183" s="210" t="s">
        <v>127</v>
      </c>
      <c r="AU183" s="210" t="s">
        <v>86</v>
      </c>
      <c r="AY183" s="16" t="s">
        <v>124</v>
      </c>
      <c r="BE183" s="211">
        <f>IF(N183="základní",J183,0)</f>
        <v>0</v>
      </c>
      <c r="BF183" s="211">
        <f>IF(N183="snížená",J183,0)</f>
        <v>0</v>
      </c>
      <c r="BG183" s="211">
        <f>IF(N183="zákl. přenesená",J183,0)</f>
        <v>0</v>
      </c>
      <c r="BH183" s="211">
        <f>IF(N183="sníž. přenesená",J183,0)</f>
        <v>0</v>
      </c>
      <c r="BI183" s="211">
        <f>IF(N183="nulová",J183,0)</f>
        <v>0</v>
      </c>
      <c r="BJ183" s="16" t="s">
        <v>84</v>
      </c>
      <c r="BK183" s="211">
        <f>ROUND(I183*H183,2)</f>
        <v>0</v>
      </c>
      <c r="BL183" s="16" t="s">
        <v>179</v>
      </c>
      <c r="BM183" s="210" t="s">
        <v>346</v>
      </c>
    </row>
    <row r="184" s="2" customFormat="1">
      <c r="A184" s="37"/>
      <c r="B184" s="38"/>
      <c r="C184" s="39"/>
      <c r="D184" s="212" t="s">
        <v>134</v>
      </c>
      <c r="E184" s="39"/>
      <c r="F184" s="213" t="s">
        <v>347</v>
      </c>
      <c r="G184" s="39"/>
      <c r="H184" s="39"/>
      <c r="I184" s="214"/>
      <c r="J184" s="39"/>
      <c r="K184" s="39"/>
      <c r="L184" s="43"/>
      <c r="M184" s="215"/>
      <c r="N184" s="216"/>
      <c r="O184" s="83"/>
      <c r="P184" s="83"/>
      <c r="Q184" s="83"/>
      <c r="R184" s="83"/>
      <c r="S184" s="83"/>
      <c r="T184" s="84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T184" s="16" t="s">
        <v>134</v>
      </c>
      <c r="AU184" s="16" t="s">
        <v>86</v>
      </c>
    </row>
    <row r="185" s="2" customFormat="1" ht="16.5" customHeight="1">
      <c r="A185" s="37"/>
      <c r="B185" s="38"/>
      <c r="C185" s="230" t="s">
        <v>348</v>
      </c>
      <c r="D185" s="230" t="s">
        <v>157</v>
      </c>
      <c r="E185" s="231" t="s">
        <v>349</v>
      </c>
      <c r="F185" s="232" t="s">
        <v>350</v>
      </c>
      <c r="G185" s="233" t="s">
        <v>177</v>
      </c>
      <c r="H185" s="234">
        <v>10</v>
      </c>
      <c r="I185" s="235"/>
      <c r="J185" s="236">
        <f>ROUND(I185*H185,2)</f>
        <v>0</v>
      </c>
      <c r="K185" s="232" t="s">
        <v>131</v>
      </c>
      <c r="L185" s="237"/>
      <c r="M185" s="238" t="s">
        <v>21</v>
      </c>
      <c r="N185" s="239" t="s">
        <v>47</v>
      </c>
      <c r="O185" s="83"/>
      <c r="P185" s="208">
        <f>O185*H185</f>
        <v>0</v>
      </c>
      <c r="Q185" s="208">
        <v>0.00958</v>
      </c>
      <c r="R185" s="208">
        <f>Q185*H185</f>
        <v>0.095799999999999996</v>
      </c>
      <c r="S185" s="208">
        <v>0</v>
      </c>
      <c r="T185" s="209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10" t="s">
        <v>231</v>
      </c>
      <c r="AT185" s="210" t="s">
        <v>157</v>
      </c>
      <c r="AU185" s="210" t="s">
        <v>86</v>
      </c>
      <c r="AY185" s="16" t="s">
        <v>124</v>
      </c>
      <c r="BE185" s="211">
        <f>IF(N185="základní",J185,0)</f>
        <v>0</v>
      </c>
      <c r="BF185" s="211">
        <f>IF(N185="snížená",J185,0)</f>
        <v>0</v>
      </c>
      <c r="BG185" s="211">
        <f>IF(N185="zákl. přenesená",J185,0)</f>
        <v>0</v>
      </c>
      <c r="BH185" s="211">
        <f>IF(N185="sníž. přenesená",J185,0)</f>
        <v>0</v>
      </c>
      <c r="BI185" s="211">
        <f>IF(N185="nulová",J185,0)</f>
        <v>0</v>
      </c>
      <c r="BJ185" s="16" t="s">
        <v>84</v>
      </c>
      <c r="BK185" s="211">
        <f>ROUND(I185*H185,2)</f>
        <v>0</v>
      </c>
      <c r="BL185" s="16" t="s">
        <v>231</v>
      </c>
      <c r="BM185" s="210" t="s">
        <v>351</v>
      </c>
    </row>
    <row r="186" s="2" customFormat="1" ht="16.5" customHeight="1">
      <c r="A186" s="37"/>
      <c r="B186" s="38"/>
      <c r="C186" s="199" t="s">
        <v>352</v>
      </c>
      <c r="D186" s="199" t="s">
        <v>127</v>
      </c>
      <c r="E186" s="200" t="s">
        <v>353</v>
      </c>
      <c r="F186" s="201" t="s">
        <v>354</v>
      </c>
      <c r="G186" s="202" t="s">
        <v>177</v>
      </c>
      <c r="H186" s="203">
        <v>1</v>
      </c>
      <c r="I186" s="204"/>
      <c r="J186" s="205">
        <f>ROUND(I186*H186,2)</f>
        <v>0</v>
      </c>
      <c r="K186" s="201" t="s">
        <v>131</v>
      </c>
      <c r="L186" s="43"/>
      <c r="M186" s="206" t="s">
        <v>21</v>
      </c>
      <c r="N186" s="207" t="s">
        <v>47</v>
      </c>
      <c r="O186" s="83"/>
      <c r="P186" s="208">
        <f>O186*H186</f>
        <v>0</v>
      </c>
      <c r="Q186" s="208">
        <v>0</v>
      </c>
      <c r="R186" s="208">
        <f>Q186*H186</f>
        <v>0</v>
      </c>
      <c r="S186" s="208">
        <v>0</v>
      </c>
      <c r="T186" s="209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10" t="s">
        <v>179</v>
      </c>
      <c r="AT186" s="210" t="s">
        <v>127</v>
      </c>
      <c r="AU186" s="210" t="s">
        <v>86</v>
      </c>
      <c r="AY186" s="16" t="s">
        <v>124</v>
      </c>
      <c r="BE186" s="211">
        <f>IF(N186="základní",J186,0)</f>
        <v>0</v>
      </c>
      <c r="BF186" s="211">
        <f>IF(N186="snížená",J186,0)</f>
        <v>0</v>
      </c>
      <c r="BG186" s="211">
        <f>IF(N186="zákl. přenesená",J186,0)</f>
        <v>0</v>
      </c>
      <c r="BH186" s="211">
        <f>IF(N186="sníž. přenesená",J186,0)</f>
        <v>0</v>
      </c>
      <c r="BI186" s="211">
        <f>IF(N186="nulová",J186,0)</f>
        <v>0</v>
      </c>
      <c r="BJ186" s="16" t="s">
        <v>84</v>
      </c>
      <c r="BK186" s="211">
        <f>ROUND(I186*H186,2)</f>
        <v>0</v>
      </c>
      <c r="BL186" s="16" t="s">
        <v>179</v>
      </c>
      <c r="BM186" s="210" t="s">
        <v>355</v>
      </c>
    </row>
    <row r="187" s="2" customFormat="1">
      <c r="A187" s="37"/>
      <c r="B187" s="38"/>
      <c r="C187" s="39"/>
      <c r="D187" s="212" t="s">
        <v>134</v>
      </c>
      <c r="E187" s="39"/>
      <c r="F187" s="213" t="s">
        <v>356</v>
      </c>
      <c r="G187" s="39"/>
      <c r="H187" s="39"/>
      <c r="I187" s="214"/>
      <c r="J187" s="39"/>
      <c r="K187" s="39"/>
      <c r="L187" s="43"/>
      <c r="M187" s="215"/>
      <c r="N187" s="216"/>
      <c r="O187" s="83"/>
      <c r="P187" s="83"/>
      <c r="Q187" s="83"/>
      <c r="R187" s="83"/>
      <c r="S187" s="83"/>
      <c r="T187" s="84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T187" s="16" t="s">
        <v>134</v>
      </c>
      <c r="AU187" s="16" t="s">
        <v>86</v>
      </c>
    </row>
    <row r="188" s="2" customFormat="1" ht="16.5" customHeight="1">
      <c r="A188" s="37"/>
      <c r="B188" s="38"/>
      <c r="C188" s="199" t="s">
        <v>357</v>
      </c>
      <c r="D188" s="199" t="s">
        <v>127</v>
      </c>
      <c r="E188" s="200" t="s">
        <v>358</v>
      </c>
      <c r="F188" s="201" t="s">
        <v>359</v>
      </c>
      <c r="G188" s="202" t="s">
        <v>177</v>
      </c>
      <c r="H188" s="203">
        <v>1</v>
      </c>
      <c r="I188" s="204"/>
      <c r="J188" s="205">
        <f>ROUND(I188*H188,2)</f>
        <v>0</v>
      </c>
      <c r="K188" s="201" t="s">
        <v>131</v>
      </c>
      <c r="L188" s="43"/>
      <c r="M188" s="206" t="s">
        <v>21</v>
      </c>
      <c r="N188" s="207" t="s">
        <v>47</v>
      </c>
      <c r="O188" s="83"/>
      <c r="P188" s="208">
        <f>O188*H188</f>
        <v>0</v>
      </c>
      <c r="Q188" s="208">
        <v>0</v>
      </c>
      <c r="R188" s="208">
        <f>Q188*H188</f>
        <v>0</v>
      </c>
      <c r="S188" s="208">
        <v>0</v>
      </c>
      <c r="T188" s="209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10" t="s">
        <v>179</v>
      </c>
      <c r="AT188" s="210" t="s">
        <v>127</v>
      </c>
      <c r="AU188" s="210" t="s">
        <v>86</v>
      </c>
      <c r="AY188" s="16" t="s">
        <v>124</v>
      </c>
      <c r="BE188" s="211">
        <f>IF(N188="základní",J188,0)</f>
        <v>0</v>
      </c>
      <c r="BF188" s="211">
        <f>IF(N188="snížená",J188,0)</f>
        <v>0</v>
      </c>
      <c r="BG188" s="211">
        <f>IF(N188="zákl. přenesená",J188,0)</f>
        <v>0</v>
      </c>
      <c r="BH188" s="211">
        <f>IF(N188="sníž. přenesená",J188,0)</f>
        <v>0</v>
      </c>
      <c r="BI188" s="211">
        <f>IF(N188="nulová",J188,0)</f>
        <v>0</v>
      </c>
      <c r="BJ188" s="16" t="s">
        <v>84</v>
      </c>
      <c r="BK188" s="211">
        <f>ROUND(I188*H188,2)</f>
        <v>0</v>
      </c>
      <c r="BL188" s="16" t="s">
        <v>179</v>
      </c>
      <c r="BM188" s="210" t="s">
        <v>360</v>
      </c>
    </row>
    <row r="189" s="2" customFormat="1">
      <c r="A189" s="37"/>
      <c r="B189" s="38"/>
      <c r="C189" s="39"/>
      <c r="D189" s="212" t="s">
        <v>134</v>
      </c>
      <c r="E189" s="39"/>
      <c r="F189" s="213" t="s">
        <v>361</v>
      </c>
      <c r="G189" s="39"/>
      <c r="H189" s="39"/>
      <c r="I189" s="214"/>
      <c r="J189" s="39"/>
      <c r="K189" s="39"/>
      <c r="L189" s="43"/>
      <c r="M189" s="215"/>
      <c r="N189" s="216"/>
      <c r="O189" s="83"/>
      <c r="P189" s="83"/>
      <c r="Q189" s="83"/>
      <c r="R189" s="83"/>
      <c r="S189" s="83"/>
      <c r="T189" s="84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T189" s="16" t="s">
        <v>134</v>
      </c>
      <c r="AU189" s="16" t="s">
        <v>86</v>
      </c>
    </row>
    <row r="190" s="2" customFormat="1" ht="24.15" customHeight="1">
      <c r="A190" s="37"/>
      <c r="B190" s="38"/>
      <c r="C190" s="199" t="s">
        <v>362</v>
      </c>
      <c r="D190" s="199" t="s">
        <v>127</v>
      </c>
      <c r="E190" s="200" t="s">
        <v>363</v>
      </c>
      <c r="F190" s="201" t="s">
        <v>364</v>
      </c>
      <c r="G190" s="202" t="s">
        <v>177</v>
      </c>
      <c r="H190" s="203">
        <v>1</v>
      </c>
      <c r="I190" s="204"/>
      <c r="J190" s="205">
        <f>ROUND(I190*H190,2)</f>
        <v>0</v>
      </c>
      <c r="K190" s="201" t="s">
        <v>131</v>
      </c>
      <c r="L190" s="43"/>
      <c r="M190" s="206" t="s">
        <v>21</v>
      </c>
      <c r="N190" s="207" t="s">
        <v>47</v>
      </c>
      <c r="O190" s="83"/>
      <c r="P190" s="208">
        <f>O190*H190</f>
        <v>0</v>
      </c>
      <c r="Q190" s="208">
        <v>0</v>
      </c>
      <c r="R190" s="208">
        <f>Q190*H190</f>
        <v>0</v>
      </c>
      <c r="S190" s="208">
        <v>0</v>
      </c>
      <c r="T190" s="209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10" t="s">
        <v>179</v>
      </c>
      <c r="AT190" s="210" t="s">
        <v>127</v>
      </c>
      <c r="AU190" s="210" t="s">
        <v>86</v>
      </c>
      <c r="AY190" s="16" t="s">
        <v>124</v>
      </c>
      <c r="BE190" s="211">
        <f>IF(N190="základní",J190,0)</f>
        <v>0</v>
      </c>
      <c r="BF190" s="211">
        <f>IF(N190="snížená",J190,0)</f>
        <v>0</v>
      </c>
      <c r="BG190" s="211">
        <f>IF(N190="zákl. přenesená",J190,0)</f>
        <v>0</v>
      </c>
      <c r="BH190" s="211">
        <f>IF(N190="sníž. přenesená",J190,0)</f>
        <v>0</v>
      </c>
      <c r="BI190" s="211">
        <f>IF(N190="nulová",J190,0)</f>
        <v>0</v>
      </c>
      <c r="BJ190" s="16" t="s">
        <v>84</v>
      </c>
      <c r="BK190" s="211">
        <f>ROUND(I190*H190,2)</f>
        <v>0</v>
      </c>
      <c r="BL190" s="16" t="s">
        <v>179</v>
      </c>
      <c r="BM190" s="210" t="s">
        <v>365</v>
      </c>
    </row>
    <row r="191" s="2" customFormat="1">
      <c r="A191" s="37"/>
      <c r="B191" s="38"/>
      <c r="C191" s="39"/>
      <c r="D191" s="212" t="s">
        <v>134</v>
      </c>
      <c r="E191" s="39"/>
      <c r="F191" s="213" t="s">
        <v>366</v>
      </c>
      <c r="G191" s="39"/>
      <c r="H191" s="39"/>
      <c r="I191" s="214"/>
      <c r="J191" s="39"/>
      <c r="K191" s="39"/>
      <c r="L191" s="43"/>
      <c r="M191" s="215"/>
      <c r="N191" s="216"/>
      <c r="O191" s="83"/>
      <c r="P191" s="83"/>
      <c r="Q191" s="83"/>
      <c r="R191" s="83"/>
      <c r="S191" s="83"/>
      <c r="T191" s="84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T191" s="16" t="s">
        <v>134</v>
      </c>
      <c r="AU191" s="16" t="s">
        <v>86</v>
      </c>
    </row>
    <row r="192" s="12" customFormat="1" ht="22.8" customHeight="1">
      <c r="A192" s="12"/>
      <c r="B192" s="183"/>
      <c r="C192" s="184"/>
      <c r="D192" s="185" t="s">
        <v>75</v>
      </c>
      <c r="E192" s="197" t="s">
        <v>367</v>
      </c>
      <c r="F192" s="197" t="s">
        <v>368</v>
      </c>
      <c r="G192" s="184"/>
      <c r="H192" s="184"/>
      <c r="I192" s="187"/>
      <c r="J192" s="198">
        <f>BK192</f>
        <v>0</v>
      </c>
      <c r="K192" s="184"/>
      <c r="L192" s="189"/>
      <c r="M192" s="190"/>
      <c r="N192" s="191"/>
      <c r="O192" s="191"/>
      <c r="P192" s="192">
        <f>SUM(P193:P336)</f>
        <v>0</v>
      </c>
      <c r="Q192" s="191"/>
      <c r="R192" s="192">
        <f>SUM(R193:R336)</f>
        <v>81.448507709999987</v>
      </c>
      <c r="S192" s="191"/>
      <c r="T192" s="193">
        <f>SUM(T193:T336)</f>
        <v>18.936624999999999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194" t="s">
        <v>149</v>
      </c>
      <c r="AT192" s="195" t="s">
        <v>75</v>
      </c>
      <c r="AU192" s="195" t="s">
        <v>84</v>
      </c>
      <c r="AY192" s="194" t="s">
        <v>124</v>
      </c>
      <c r="BK192" s="196">
        <f>SUM(BK193:BK336)</f>
        <v>0</v>
      </c>
    </row>
    <row r="193" s="2" customFormat="1" ht="16.5" customHeight="1">
      <c r="A193" s="37"/>
      <c r="B193" s="38"/>
      <c r="C193" s="199" t="s">
        <v>369</v>
      </c>
      <c r="D193" s="199" t="s">
        <v>127</v>
      </c>
      <c r="E193" s="200" t="s">
        <v>370</v>
      </c>
      <c r="F193" s="201" t="s">
        <v>371</v>
      </c>
      <c r="G193" s="202" t="s">
        <v>372</v>
      </c>
      <c r="H193" s="203">
        <v>5</v>
      </c>
      <c r="I193" s="204"/>
      <c r="J193" s="205">
        <f>ROUND(I193*H193,2)</f>
        <v>0</v>
      </c>
      <c r="K193" s="201" t="s">
        <v>131</v>
      </c>
      <c r="L193" s="43"/>
      <c r="M193" s="206" t="s">
        <v>21</v>
      </c>
      <c r="N193" s="207" t="s">
        <v>47</v>
      </c>
      <c r="O193" s="83"/>
      <c r="P193" s="208">
        <f>O193*H193</f>
        <v>0</v>
      </c>
      <c r="Q193" s="208">
        <v>0.017129999999999999</v>
      </c>
      <c r="R193" s="208">
        <f>Q193*H193</f>
        <v>0.085650000000000004</v>
      </c>
      <c r="S193" s="208">
        <v>0</v>
      </c>
      <c r="T193" s="209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10" t="s">
        <v>179</v>
      </c>
      <c r="AT193" s="210" t="s">
        <v>127</v>
      </c>
      <c r="AU193" s="210" t="s">
        <v>86</v>
      </c>
      <c r="AY193" s="16" t="s">
        <v>124</v>
      </c>
      <c r="BE193" s="211">
        <f>IF(N193="základní",J193,0)</f>
        <v>0</v>
      </c>
      <c r="BF193" s="211">
        <f>IF(N193="snížená",J193,0)</f>
        <v>0</v>
      </c>
      <c r="BG193" s="211">
        <f>IF(N193="zákl. přenesená",J193,0)</f>
        <v>0</v>
      </c>
      <c r="BH193" s="211">
        <f>IF(N193="sníž. přenesená",J193,0)</f>
        <v>0</v>
      </c>
      <c r="BI193" s="211">
        <f>IF(N193="nulová",J193,0)</f>
        <v>0</v>
      </c>
      <c r="BJ193" s="16" t="s">
        <v>84</v>
      </c>
      <c r="BK193" s="211">
        <f>ROUND(I193*H193,2)</f>
        <v>0</v>
      </c>
      <c r="BL193" s="16" t="s">
        <v>179</v>
      </c>
      <c r="BM193" s="210" t="s">
        <v>373</v>
      </c>
    </row>
    <row r="194" s="2" customFormat="1">
      <c r="A194" s="37"/>
      <c r="B194" s="38"/>
      <c r="C194" s="39"/>
      <c r="D194" s="212" t="s">
        <v>134</v>
      </c>
      <c r="E194" s="39"/>
      <c r="F194" s="213" t="s">
        <v>374</v>
      </c>
      <c r="G194" s="39"/>
      <c r="H194" s="39"/>
      <c r="I194" s="214"/>
      <c r="J194" s="39"/>
      <c r="K194" s="39"/>
      <c r="L194" s="43"/>
      <c r="M194" s="215"/>
      <c r="N194" s="216"/>
      <c r="O194" s="83"/>
      <c r="P194" s="83"/>
      <c r="Q194" s="83"/>
      <c r="R194" s="83"/>
      <c r="S194" s="83"/>
      <c r="T194" s="84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T194" s="16" t="s">
        <v>134</v>
      </c>
      <c r="AU194" s="16" t="s">
        <v>86</v>
      </c>
    </row>
    <row r="195" s="2" customFormat="1" ht="16.5" customHeight="1">
      <c r="A195" s="37"/>
      <c r="B195" s="38"/>
      <c r="C195" s="199" t="s">
        <v>375</v>
      </c>
      <c r="D195" s="199" t="s">
        <v>127</v>
      </c>
      <c r="E195" s="200" t="s">
        <v>376</v>
      </c>
      <c r="F195" s="201" t="s">
        <v>377</v>
      </c>
      <c r="G195" s="202" t="s">
        <v>372</v>
      </c>
      <c r="H195" s="203">
        <v>5</v>
      </c>
      <c r="I195" s="204"/>
      <c r="J195" s="205">
        <f>ROUND(I195*H195,2)</f>
        <v>0</v>
      </c>
      <c r="K195" s="201" t="s">
        <v>131</v>
      </c>
      <c r="L195" s="43"/>
      <c r="M195" s="206" t="s">
        <v>21</v>
      </c>
      <c r="N195" s="207" t="s">
        <v>47</v>
      </c>
      <c r="O195" s="83"/>
      <c r="P195" s="208">
        <f>O195*H195</f>
        <v>0</v>
      </c>
      <c r="Q195" s="208">
        <v>0</v>
      </c>
      <c r="R195" s="208">
        <f>Q195*H195</f>
        <v>0</v>
      </c>
      <c r="S195" s="208">
        <v>0</v>
      </c>
      <c r="T195" s="209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10" t="s">
        <v>179</v>
      </c>
      <c r="AT195" s="210" t="s">
        <v>127</v>
      </c>
      <c r="AU195" s="210" t="s">
        <v>86</v>
      </c>
      <c r="AY195" s="16" t="s">
        <v>124</v>
      </c>
      <c r="BE195" s="211">
        <f>IF(N195="základní",J195,0)</f>
        <v>0</v>
      </c>
      <c r="BF195" s="211">
        <f>IF(N195="snížená",J195,0)</f>
        <v>0</v>
      </c>
      <c r="BG195" s="211">
        <f>IF(N195="zákl. přenesená",J195,0)</f>
        <v>0</v>
      </c>
      <c r="BH195" s="211">
        <f>IF(N195="sníž. přenesená",J195,0)</f>
        <v>0</v>
      </c>
      <c r="BI195" s="211">
        <f>IF(N195="nulová",J195,0)</f>
        <v>0</v>
      </c>
      <c r="BJ195" s="16" t="s">
        <v>84</v>
      </c>
      <c r="BK195" s="211">
        <f>ROUND(I195*H195,2)</f>
        <v>0</v>
      </c>
      <c r="BL195" s="16" t="s">
        <v>179</v>
      </c>
      <c r="BM195" s="210" t="s">
        <v>378</v>
      </c>
    </row>
    <row r="196" s="2" customFormat="1">
      <c r="A196" s="37"/>
      <c r="B196" s="38"/>
      <c r="C196" s="39"/>
      <c r="D196" s="212" t="s">
        <v>134</v>
      </c>
      <c r="E196" s="39"/>
      <c r="F196" s="213" t="s">
        <v>379</v>
      </c>
      <c r="G196" s="39"/>
      <c r="H196" s="39"/>
      <c r="I196" s="214"/>
      <c r="J196" s="39"/>
      <c r="K196" s="39"/>
      <c r="L196" s="43"/>
      <c r="M196" s="215"/>
      <c r="N196" s="216"/>
      <c r="O196" s="83"/>
      <c r="P196" s="83"/>
      <c r="Q196" s="83"/>
      <c r="R196" s="83"/>
      <c r="S196" s="83"/>
      <c r="T196" s="84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T196" s="16" t="s">
        <v>134</v>
      </c>
      <c r="AU196" s="16" t="s">
        <v>86</v>
      </c>
    </row>
    <row r="197" s="2" customFormat="1" ht="16.5" customHeight="1">
      <c r="A197" s="37"/>
      <c r="B197" s="38"/>
      <c r="C197" s="199" t="s">
        <v>380</v>
      </c>
      <c r="D197" s="199" t="s">
        <v>127</v>
      </c>
      <c r="E197" s="200" t="s">
        <v>381</v>
      </c>
      <c r="F197" s="201" t="s">
        <v>382</v>
      </c>
      <c r="G197" s="202" t="s">
        <v>372</v>
      </c>
      <c r="H197" s="203">
        <v>9</v>
      </c>
      <c r="I197" s="204"/>
      <c r="J197" s="205">
        <f>ROUND(I197*H197,2)</f>
        <v>0</v>
      </c>
      <c r="K197" s="201" t="s">
        <v>131</v>
      </c>
      <c r="L197" s="43"/>
      <c r="M197" s="206" t="s">
        <v>21</v>
      </c>
      <c r="N197" s="207" t="s">
        <v>47</v>
      </c>
      <c r="O197" s="83"/>
      <c r="P197" s="208">
        <f>O197*H197</f>
        <v>0</v>
      </c>
      <c r="Q197" s="208">
        <v>0.00064000000000000005</v>
      </c>
      <c r="R197" s="208">
        <f>Q197*H197</f>
        <v>0.0057600000000000004</v>
      </c>
      <c r="S197" s="208">
        <v>0</v>
      </c>
      <c r="T197" s="209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210" t="s">
        <v>179</v>
      </c>
      <c r="AT197" s="210" t="s">
        <v>127</v>
      </c>
      <c r="AU197" s="210" t="s">
        <v>86</v>
      </c>
      <c r="AY197" s="16" t="s">
        <v>124</v>
      </c>
      <c r="BE197" s="211">
        <f>IF(N197="základní",J197,0)</f>
        <v>0</v>
      </c>
      <c r="BF197" s="211">
        <f>IF(N197="snížená",J197,0)</f>
        <v>0</v>
      </c>
      <c r="BG197" s="211">
        <f>IF(N197="zákl. přenesená",J197,0)</f>
        <v>0</v>
      </c>
      <c r="BH197" s="211">
        <f>IF(N197="sníž. přenesená",J197,0)</f>
        <v>0</v>
      </c>
      <c r="BI197" s="211">
        <f>IF(N197="nulová",J197,0)</f>
        <v>0</v>
      </c>
      <c r="BJ197" s="16" t="s">
        <v>84</v>
      </c>
      <c r="BK197" s="211">
        <f>ROUND(I197*H197,2)</f>
        <v>0</v>
      </c>
      <c r="BL197" s="16" t="s">
        <v>179</v>
      </c>
      <c r="BM197" s="210" t="s">
        <v>383</v>
      </c>
    </row>
    <row r="198" s="2" customFormat="1">
      <c r="A198" s="37"/>
      <c r="B198" s="38"/>
      <c r="C198" s="39"/>
      <c r="D198" s="212" t="s">
        <v>134</v>
      </c>
      <c r="E198" s="39"/>
      <c r="F198" s="213" t="s">
        <v>384</v>
      </c>
      <c r="G198" s="39"/>
      <c r="H198" s="39"/>
      <c r="I198" s="214"/>
      <c r="J198" s="39"/>
      <c r="K198" s="39"/>
      <c r="L198" s="43"/>
      <c r="M198" s="215"/>
      <c r="N198" s="216"/>
      <c r="O198" s="83"/>
      <c r="P198" s="83"/>
      <c r="Q198" s="83"/>
      <c r="R198" s="83"/>
      <c r="S198" s="83"/>
      <c r="T198" s="84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T198" s="16" t="s">
        <v>134</v>
      </c>
      <c r="AU198" s="16" t="s">
        <v>86</v>
      </c>
    </row>
    <row r="199" s="2" customFormat="1" ht="16.5" customHeight="1">
      <c r="A199" s="37"/>
      <c r="B199" s="38"/>
      <c r="C199" s="199" t="s">
        <v>385</v>
      </c>
      <c r="D199" s="199" t="s">
        <v>127</v>
      </c>
      <c r="E199" s="200" t="s">
        <v>386</v>
      </c>
      <c r="F199" s="201" t="s">
        <v>387</v>
      </c>
      <c r="G199" s="202" t="s">
        <v>372</v>
      </c>
      <c r="H199" s="203">
        <v>9</v>
      </c>
      <c r="I199" s="204"/>
      <c r="J199" s="205">
        <f>ROUND(I199*H199,2)</f>
        <v>0</v>
      </c>
      <c r="K199" s="201" t="s">
        <v>131</v>
      </c>
      <c r="L199" s="43"/>
      <c r="M199" s="206" t="s">
        <v>21</v>
      </c>
      <c r="N199" s="207" t="s">
        <v>47</v>
      </c>
      <c r="O199" s="83"/>
      <c r="P199" s="208">
        <f>O199*H199</f>
        <v>0</v>
      </c>
      <c r="Q199" s="208">
        <v>0</v>
      </c>
      <c r="R199" s="208">
        <f>Q199*H199</f>
        <v>0</v>
      </c>
      <c r="S199" s="208">
        <v>0</v>
      </c>
      <c r="T199" s="209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210" t="s">
        <v>179</v>
      </c>
      <c r="AT199" s="210" t="s">
        <v>127</v>
      </c>
      <c r="AU199" s="210" t="s">
        <v>86</v>
      </c>
      <c r="AY199" s="16" t="s">
        <v>124</v>
      </c>
      <c r="BE199" s="211">
        <f>IF(N199="základní",J199,0)</f>
        <v>0</v>
      </c>
      <c r="BF199" s="211">
        <f>IF(N199="snížená",J199,0)</f>
        <v>0</v>
      </c>
      <c r="BG199" s="211">
        <f>IF(N199="zákl. přenesená",J199,0)</f>
        <v>0</v>
      </c>
      <c r="BH199" s="211">
        <f>IF(N199="sníž. přenesená",J199,0)</f>
        <v>0</v>
      </c>
      <c r="BI199" s="211">
        <f>IF(N199="nulová",J199,0)</f>
        <v>0</v>
      </c>
      <c r="BJ199" s="16" t="s">
        <v>84</v>
      </c>
      <c r="BK199" s="211">
        <f>ROUND(I199*H199,2)</f>
        <v>0</v>
      </c>
      <c r="BL199" s="16" t="s">
        <v>179</v>
      </c>
      <c r="BM199" s="210" t="s">
        <v>388</v>
      </c>
    </row>
    <row r="200" s="2" customFormat="1">
      <c r="A200" s="37"/>
      <c r="B200" s="38"/>
      <c r="C200" s="39"/>
      <c r="D200" s="212" t="s">
        <v>134</v>
      </c>
      <c r="E200" s="39"/>
      <c r="F200" s="213" t="s">
        <v>389</v>
      </c>
      <c r="G200" s="39"/>
      <c r="H200" s="39"/>
      <c r="I200" s="214"/>
      <c r="J200" s="39"/>
      <c r="K200" s="39"/>
      <c r="L200" s="43"/>
      <c r="M200" s="215"/>
      <c r="N200" s="216"/>
      <c r="O200" s="83"/>
      <c r="P200" s="83"/>
      <c r="Q200" s="83"/>
      <c r="R200" s="83"/>
      <c r="S200" s="83"/>
      <c r="T200" s="84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T200" s="16" t="s">
        <v>134</v>
      </c>
      <c r="AU200" s="16" t="s">
        <v>86</v>
      </c>
    </row>
    <row r="201" s="2" customFormat="1" ht="16.5" customHeight="1">
      <c r="A201" s="37"/>
      <c r="B201" s="38"/>
      <c r="C201" s="199" t="s">
        <v>390</v>
      </c>
      <c r="D201" s="199" t="s">
        <v>127</v>
      </c>
      <c r="E201" s="200" t="s">
        <v>391</v>
      </c>
      <c r="F201" s="201" t="s">
        <v>392</v>
      </c>
      <c r="G201" s="202" t="s">
        <v>152</v>
      </c>
      <c r="H201" s="203">
        <v>50</v>
      </c>
      <c r="I201" s="204"/>
      <c r="J201" s="205">
        <f>ROUND(I201*H201,2)</f>
        <v>0</v>
      </c>
      <c r="K201" s="201" t="s">
        <v>131</v>
      </c>
      <c r="L201" s="43"/>
      <c r="M201" s="206" t="s">
        <v>21</v>
      </c>
      <c r="N201" s="207" t="s">
        <v>47</v>
      </c>
      <c r="O201" s="83"/>
      <c r="P201" s="208">
        <f>O201*H201</f>
        <v>0</v>
      </c>
      <c r="Q201" s="208">
        <v>0.00055999999999999995</v>
      </c>
      <c r="R201" s="208">
        <f>Q201*H201</f>
        <v>0.027999999999999997</v>
      </c>
      <c r="S201" s="208">
        <v>0</v>
      </c>
      <c r="T201" s="209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210" t="s">
        <v>179</v>
      </c>
      <c r="AT201" s="210" t="s">
        <v>127</v>
      </c>
      <c r="AU201" s="210" t="s">
        <v>86</v>
      </c>
      <c r="AY201" s="16" t="s">
        <v>124</v>
      </c>
      <c r="BE201" s="211">
        <f>IF(N201="základní",J201,0)</f>
        <v>0</v>
      </c>
      <c r="BF201" s="211">
        <f>IF(N201="snížená",J201,0)</f>
        <v>0</v>
      </c>
      <c r="BG201" s="211">
        <f>IF(N201="zákl. přenesená",J201,0)</f>
        <v>0</v>
      </c>
      <c r="BH201" s="211">
        <f>IF(N201="sníž. přenesená",J201,0)</f>
        <v>0</v>
      </c>
      <c r="BI201" s="211">
        <f>IF(N201="nulová",J201,0)</f>
        <v>0</v>
      </c>
      <c r="BJ201" s="16" t="s">
        <v>84</v>
      </c>
      <c r="BK201" s="211">
        <f>ROUND(I201*H201,2)</f>
        <v>0</v>
      </c>
      <c r="BL201" s="16" t="s">
        <v>179</v>
      </c>
      <c r="BM201" s="210" t="s">
        <v>393</v>
      </c>
    </row>
    <row r="202" s="2" customFormat="1">
      <c r="A202" s="37"/>
      <c r="B202" s="38"/>
      <c r="C202" s="39"/>
      <c r="D202" s="212" t="s">
        <v>134</v>
      </c>
      <c r="E202" s="39"/>
      <c r="F202" s="213" t="s">
        <v>394</v>
      </c>
      <c r="G202" s="39"/>
      <c r="H202" s="39"/>
      <c r="I202" s="214"/>
      <c r="J202" s="39"/>
      <c r="K202" s="39"/>
      <c r="L202" s="43"/>
      <c r="M202" s="215"/>
      <c r="N202" s="216"/>
      <c r="O202" s="83"/>
      <c r="P202" s="83"/>
      <c r="Q202" s="83"/>
      <c r="R202" s="83"/>
      <c r="S202" s="83"/>
      <c r="T202" s="84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T202" s="16" t="s">
        <v>134</v>
      </c>
      <c r="AU202" s="16" t="s">
        <v>86</v>
      </c>
    </row>
    <row r="203" s="2" customFormat="1" ht="33" customHeight="1">
      <c r="A203" s="37"/>
      <c r="B203" s="38"/>
      <c r="C203" s="199" t="s">
        <v>395</v>
      </c>
      <c r="D203" s="199" t="s">
        <v>127</v>
      </c>
      <c r="E203" s="200" t="s">
        <v>396</v>
      </c>
      <c r="F203" s="201" t="s">
        <v>397</v>
      </c>
      <c r="G203" s="202" t="s">
        <v>152</v>
      </c>
      <c r="H203" s="203">
        <v>1.5</v>
      </c>
      <c r="I203" s="204"/>
      <c r="J203" s="205">
        <f>ROUND(I203*H203,2)</f>
        <v>0</v>
      </c>
      <c r="K203" s="201" t="s">
        <v>131</v>
      </c>
      <c r="L203" s="43"/>
      <c r="M203" s="206" t="s">
        <v>21</v>
      </c>
      <c r="N203" s="207" t="s">
        <v>47</v>
      </c>
      <c r="O203" s="83"/>
      <c r="P203" s="208">
        <f>O203*H203</f>
        <v>0</v>
      </c>
      <c r="Q203" s="208">
        <v>0</v>
      </c>
      <c r="R203" s="208">
        <f>Q203*H203</f>
        <v>0</v>
      </c>
      <c r="S203" s="208">
        <v>0</v>
      </c>
      <c r="T203" s="209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210" t="s">
        <v>179</v>
      </c>
      <c r="AT203" s="210" t="s">
        <v>127</v>
      </c>
      <c r="AU203" s="210" t="s">
        <v>86</v>
      </c>
      <c r="AY203" s="16" t="s">
        <v>124</v>
      </c>
      <c r="BE203" s="211">
        <f>IF(N203="základní",J203,0)</f>
        <v>0</v>
      </c>
      <c r="BF203" s="211">
        <f>IF(N203="snížená",J203,0)</f>
        <v>0</v>
      </c>
      <c r="BG203" s="211">
        <f>IF(N203="zákl. přenesená",J203,0)</f>
        <v>0</v>
      </c>
      <c r="BH203" s="211">
        <f>IF(N203="sníž. přenesená",J203,0)</f>
        <v>0</v>
      </c>
      <c r="BI203" s="211">
        <f>IF(N203="nulová",J203,0)</f>
        <v>0</v>
      </c>
      <c r="BJ203" s="16" t="s">
        <v>84</v>
      </c>
      <c r="BK203" s="211">
        <f>ROUND(I203*H203,2)</f>
        <v>0</v>
      </c>
      <c r="BL203" s="16" t="s">
        <v>179</v>
      </c>
      <c r="BM203" s="210" t="s">
        <v>398</v>
      </c>
    </row>
    <row r="204" s="2" customFormat="1">
      <c r="A204" s="37"/>
      <c r="B204" s="38"/>
      <c r="C204" s="39"/>
      <c r="D204" s="212" t="s">
        <v>134</v>
      </c>
      <c r="E204" s="39"/>
      <c r="F204" s="213" t="s">
        <v>399</v>
      </c>
      <c r="G204" s="39"/>
      <c r="H204" s="39"/>
      <c r="I204" s="214"/>
      <c r="J204" s="39"/>
      <c r="K204" s="39"/>
      <c r="L204" s="43"/>
      <c r="M204" s="215"/>
      <c r="N204" s="216"/>
      <c r="O204" s="83"/>
      <c r="P204" s="83"/>
      <c r="Q204" s="83"/>
      <c r="R204" s="83"/>
      <c r="S204" s="83"/>
      <c r="T204" s="84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T204" s="16" t="s">
        <v>134</v>
      </c>
      <c r="AU204" s="16" t="s">
        <v>86</v>
      </c>
    </row>
    <row r="205" s="2" customFormat="1" ht="33" customHeight="1">
      <c r="A205" s="37"/>
      <c r="B205" s="38"/>
      <c r="C205" s="199" t="s">
        <v>269</v>
      </c>
      <c r="D205" s="199" t="s">
        <v>127</v>
      </c>
      <c r="E205" s="200" t="s">
        <v>400</v>
      </c>
      <c r="F205" s="201" t="s">
        <v>401</v>
      </c>
      <c r="G205" s="202" t="s">
        <v>152</v>
      </c>
      <c r="H205" s="203">
        <v>163.34999999999999</v>
      </c>
      <c r="I205" s="204"/>
      <c r="J205" s="205">
        <f>ROUND(I205*H205,2)</f>
        <v>0</v>
      </c>
      <c r="K205" s="201" t="s">
        <v>131</v>
      </c>
      <c r="L205" s="43"/>
      <c r="M205" s="206" t="s">
        <v>21</v>
      </c>
      <c r="N205" s="207" t="s">
        <v>47</v>
      </c>
      <c r="O205" s="83"/>
      <c r="P205" s="208">
        <f>O205*H205</f>
        <v>0</v>
      </c>
      <c r="Q205" s="208">
        <v>0</v>
      </c>
      <c r="R205" s="208">
        <f>Q205*H205</f>
        <v>0</v>
      </c>
      <c r="S205" s="208">
        <v>0</v>
      </c>
      <c r="T205" s="209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210" t="s">
        <v>179</v>
      </c>
      <c r="AT205" s="210" t="s">
        <v>127</v>
      </c>
      <c r="AU205" s="210" t="s">
        <v>86</v>
      </c>
      <c r="AY205" s="16" t="s">
        <v>124</v>
      </c>
      <c r="BE205" s="211">
        <f>IF(N205="základní",J205,0)</f>
        <v>0</v>
      </c>
      <c r="BF205" s="211">
        <f>IF(N205="snížená",J205,0)</f>
        <v>0</v>
      </c>
      <c r="BG205" s="211">
        <f>IF(N205="zákl. přenesená",J205,0)</f>
        <v>0</v>
      </c>
      <c r="BH205" s="211">
        <f>IF(N205="sníž. přenesená",J205,0)</f>
        <v>0</v>
      </c>
      <c r="BI205" s="211">
        <f>IF(N205="nulová",J205,0)</f>
        <v>0</v>
      </c>
      <c r="BJ205" s="16" t="s">
        <v>84</v>
      </c>
      <c r="BK205" s="211">
        <f>ROUND(I205*H205,2)</f>
        <v>0</v>
      </c>
      <c r="BL205" s="16" t="s">
        <v>179</v>
      </c>
      <c r="BM205" s="210" t="s">
        <v>402</v>
      </c>
    </row>
    <row r="206" s="2" customFormat="1">
      <c r="A206" s="37"/>
      <c r="B206" s="38"/>
      <c r="C206" s="39"/>
      <c r="D206" s="212" t="s">
        <v>134</v>
      </c>
      <c r="E206" s="39"/>
      <c r="F206" s="213" t="s">
        <v>403</v>
      </c>
      <c r="G206" s="39"/>
      <c r="H206" s="39"/>
      <c r="I206" s="214"/>
      <c r="J206" s="39"/>
      <c r="K206" s="39"/>
      <c r="L206" s="43"/>
      <c r="M206" s="215"/>
      <c r="N206" s="216"/>
      <c r="O206" s="83"/>
      <c r="P206" s="83"/>
      <c r="Q206" s="83"/>
      <c r="R206" s="83"/>
      <c r="S206" s="83"/>
      <c r="T206" s="84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T206" s="16" t="s">
        <v>134</v>
      </c>
      <c r="AU206" s="16" t="s">
        <v>86</v>
      </c>
    </row>
    <row r="207" s="13" customFormat="1">
      <c r="A207" s="13"/>
      <c r="B207" s="219"/>
      <c r="C207" s="220"/>
      <c r="D207" s="217" t="s">
        <v>138</v>
      </c>
      <c r="E207" s="221" t="s">
        <v>21</v>
      </c>
      <c r="F207" s="222" t="s">
        <v>404</v>
      </c>
      <c r="G207" s="220"/>
      <c r="H207" s="223">
        <v>163.34999999999999</v>
      </c>
      <c r="I207" s="224"/>
      <c r="J207" s="220"/>
      <c r="K207" s="220"/>
      <c r="L207" s="225"/>
      <c r="M207" s="226"/>
      <c r="N207" s="227"/>
      <c r="O207" s="227"/>
      <c r="P207" s="227"/>
      <c r="Q207" s="227"/>
      <c r="R207" s="227"/>
      <c r="S207" s="227"/>
      <c r="T207" s="228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29" t="s">
        <v>138</v>
      </c>
      <c r="AU207" s="229" t="s">
        <v>86</v>
      </c>
      <c r="AV207" s="13" t="s">
        <v>86</v>
      </c>
      <c r="AW207" s="13" t="s">
        <v>38</v>
      </c>
      <c r="AX207" s="13" t="s">
        <v>84</v>
      </c>
      <c r="AY207" s="229" t="s">
        <v>124</v>
      </c>
    </row>
    <row r="208" s="2" customFormat="1" ht="33" customHeight="1">
      <c r="A208" s="37"/>
      <c r="B208" s="38"/>
      <c r="C208" s="199" t="s">
        <v>405</v>
      </c>
      <c r="D208" s="199" t="s">
        <v>127</v>
      </c>
      <c r="E208" s="200" t="s">
        <v>406</v>
      </c>
      <c r="F208" s="201" t="s">
        <v>407</v>
      </c>
      <c r="G208" s="202" t="s">
        <v>152</v>
      </c>
      <c r="H208" s="203">
        <v>53.625</v>
      </c>
      <c r="I208" s="204"/>
      <c r="J208" s="205">
        <f>ROUND(I208*H208,2)</f>
        <v>0</v>
      </c>
      <c r="K208" s="201" t="s">
        <v>131</v>
      </c>
      <c r="L208" s="43"/>
      <c r="M208" s="206" t="s">
        <v>21</v>
      </c>
      <c r="N208" s="207" t="s">
        <v>47</v>
      </c>
      <c r="O208" s="83"/>
      <c r="P208" s="208">
        <f>O208*H208</f>
        <v>0</v>
      </c>
      <c r="Q208" s="208">
        <v>0</v>
      </c>
      <c r="R208" s="208">
        <f>Q208*H208</f>
        <v>0</v>
      </c>
      <c r="S208" s="208">
        <v>0</v>
      </c>
      <c r="T208" s="209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210" t="s">
        <v>179</v>
      </c>
      <c r="AT208" s="210" t="s">
        <v>127</v>
      </c>
      <c r="AU208" s="210" t="s">
        <v>86</v>
      </c>
      <c r="AY208" s="16" t="s">
        <v>124</v>
      </c>
      <c r="BE208" s="211">
        <f>IF(N208="základní",J208,0)</f>
        <v>0</v>
      </c>
      <c r="BF208" s="211">
        <f>IF(N208="snížená",J208,0)</f>
        <v>0</v>
      </c>
      <c r="BG208" s="211">
        <f>IF(N208="zákl. přenesená",J208,0)</f>
        <v>0</v>
      </c>
      <c r="BH208" s="211">
        <f>IF(N208="sníž. přenesená",J208,0)</f>
        <v>0</v>
      </c>
      <c r="BI208" s="211">
        <f>IF(N208="nulová",J208,0)</f>
        <v>0</v>
      </c>
      <c r="BJ208" s="16" t="s">
        <v>84</v>
      </c>
      <c r="BK208" s="211">
        <f>ROUND(I208*H208,2)</f>
        <v>0</v>
      </c>
      <c r="BL208" s="16" t="s">
        <v>179</v>
      </c>
      <c r="BM208" s="210" t="s">
        <v>408</v>
      </c>
    </row>
    <row r="209" s="2" customFormat="1">
      <c r="A209" s="37"/>
      <c r="B209" s="38"/>
      <c r="C209" s="39"/>
      <c r="D209" s="212" t="s">
        <v>134</v>
      </c>
      <c r="E209" s="39"/>
      <c r="F209" s="213" t="s">
        <v>409</v>
      </c>
      <c r="G209" s="39"/>
      <c r="H209" s="39"/>
      <c r="I209" s="214"/>
      <c r="J209" s="39"/>
      <c r="K209" s="39"/>
      <c r="L209" s="43"/>
      <c r="M209" s="215"/>
      <c r="N209" s="216"/>
      <c r="O209" s="83"/>
      <c r="P209" s="83"/>
      <c r="Q209" s="83"/>
      <c r="R209" s="83"/>
      <c r="S209" s="83"/>
      <c r="T209" s="84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T209" s="16" t="s">
        <v>134</v>
      </c>
      <c r="AU209" s="16" t="s">
        <v>86</v>
      </c>
    </row>
    <row r="210" s="13" customFormat="1">
      <c r="A210" s="13"/>
      <c r="B210" s="219"/>
      <c r="C210" s="220"/>
      <c r="D210" s="217" t="s">
        <v>138</v>
      </c>
      <c r="E210" s="221" t="s">
        <v>21</v>
      </c>
      <c r="F210" s="222" t="s">
        <v>410</v>
      </c>
      <c r="G210" s="220"/>
      <c r="H210" s="223">
        <v>53.625</v>
      </c>
      <c r="I210" s="224"/>
      <c r="J210" s="220"/>
      <c r="K210" s="220"/>
      <c r="L210" s="225"/>
      <c r="M210" s="226"/>
      <c r="N210" s="227"/>
      <c r="O210" s="227"/>
      <c r="P210" s="227"/>
      <c r="Q210" s="227"/>
      <c r="R210" s="227"/>
      <c r="S210" s="227"/>
      <c r="T210" s="228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29" t="s">
        <v>138</v>
      </c>
      <c r="AU210" s="229" t="s">
        <v>86</v>
      </c>
      <c r="AV210" s="13" t="s">
        <v>86</v>
      </c>
      <c r="AW210" s="13" t="s">
        <v>38</v>
      </c>
      <c r="AX210" s="13" t="s">
        <v>84</v>
      </c>
      <c r="AY210" s="229" t="s">
        <v>124</v>
      </c>
    </row>
    <row r="211" s="2" customFormat="1" ht="33" customHeight="1">
      <c r="A211" s="37"/>
      <c r="B211" s="38"/>
      <c r="C211" s="199" t="s">
        <v>411</v>
      </c>
      <c r="D211" s="199" t="s">
        <v>127</v>
      </c>
      <c r="E211" s="200" t="s">
        <v>412</v>
      </c>
      <c r="F211" s="201" t="s">
        <v>413</v>
      </c>
      <c r="G211" s="202" t="s">
        <v>152</v>
      </c>
      <c r="H211" s="203">
        <v>1.5</v>
      </c>
      <c r="I211" s="204"/>
      <c r="J211" s="205">
        <f>ROUND(I211*H211,2)</f>
        <v>0</v>
      </c>
      <c r="K211" s="201" t="s">
        <v>131</v>
      </c>
      <c r="L211" s="43"/>
      <c r="M211" s="206" t="s">
        <v>21</v>
      </c>
      <c r="N211" s="207" t="s">
        <v>47</v>
      </c>
      <c r="O211" s="83"/>
      <c r="P211" s="208">
        <f>O211*H211</f>
        <v>0</v>
      </c>
      <c r="Q211" s="208">
        <v>0</v>
      </c>
      <c r="R211" s="208">
        <f>Q211*H211</f>
        <v>0</v>
      </c>
      <c r="S211" s="208">
        <v>0</v>
      </c>
      <c r="T211" s="209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210" t="s">
        <v>179</v>
      </c>
      <c r="AT211" s="210" t="s">
        <v>127</v>
      </c>
      <c r="AU211" s="210" t="s">
        <v>86</v>
      </c>
      <c r="AY211" s="16" t="s">
        <v>124</v>
      </c>
      <c r="BE211" s="211">
        <f>IF(N211="základní",J211,0)</f>
        <v>0</v>
      </c>
      <c r="BF211" s="211">
        <f>IF(N211="snížená",J211,0)</f>
        <v>0</v>
      </c>
      <c r="BG211" s="211">
        <f>IF(N211="zákl. přenesená",J211,0)</f>
        <v>0</v>
      </c>
      <c r="BH211" s="211">
        <f>IF(N211="sníž. přenesená",J211,0)</f>
        <v>0</v>
      </c>
      <c r="BI211" s="211">
        <f>IF(N211="nulová",J211,0)</f>
        <v>0</v>
      </c>
      <c r="BJ211" s="16" t="s">
        <v>84</v>
      </c>
      <c r="BK211" s="211">
        <f>ROUND(I211*H211,2)</f>
        <v>0</v>
      </c>
      <c r="BL211" s="16" t="s">
        <v>179</v>
      </c>
      <c r="BM211" s="210" t="s">
        <v>414</v>
      </c>
    </row>
    <row r="212" s="2" customFormat="1">
      <c r="A212" s="37"/>
      <c r="B212" s="38"/>
      <c r="C212" s="39"/>
      <c r="D212" s="212" t="s">
        <v>134</v>
      </c>
      <c r="E212" s="39"/>
      <c r="F212" s="213" t="s">
        <v>415</v>
      </c>
      <c r="G212" s="39"/>
      <c r="H212" s="39"/>
      <c r="I212" s="214"/>
      <c r="J212" s="39"/>
      <c r="K212" s="39"/>
      <c r="L212" s="43"/>
      <c r="M212" s="215"/>
      <c r="N212" s="216"/>
      <c r="O212" s="83"/>
      <c r="P212" s="83"/>
      <c r="Q212" s="83"/>
      <c r="R212" s="83"/>
      <c r="S212" s="83"/>
      <c r="T212" s="84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T212" s="16" t="s">
        <v>134</v>
      </c>
      <c r="AU212" s="16" t="s">
        <v>86</v>
      </c>
    </row>
    <row r="213" s="2" customFormat="1" ht="33" customHeight="1">
      <c r="A213" s="37"/>
      <c r="B213" s="38"/>
      <c r="C213" s="199" t="s">
        <v>416</v>
      </c>
      <c r="D213" s="199" t="s">
        <v>127</v>
      </c>
      <c r="E213" s="200" t="s">
        <v>417</v>
      </c>
      <c r="F213" s="201" t="s">
        <v>418</v>
      </c>
      <c r="G213" s="202" t="s">
        <v>152</v>
      </c>
      <c r="H213" s="203">
        <v>163.5</v>
      </c>
      <c r="I213" s="204"/>
      <c r="J213" s="205">
        <f>ROUND(I213*H213,2)</f>
        <v>0</v>
      </c>
      <c r="K213" s="201" t="s">
        <v>131</v>
      </c>
      <c r="L213" s="43"/>
      <c r="M213" s="206" t="s">
        <v>21</v>
      </c>
      <c r="N213" s="207" t="s">
        <v>47</v>
      </c>
      <c r="O213" s="83"/>
      <c r="P213" s="208">
        <f>O213*H213</f>
        <v>0</v>
      </c>
      <c r="Q213" s="208">
        <v>0</v>
      </c>
      <c r="R213" s="208">
        <f>Q213*H213</f>
        <v>0</v>
      </c>
      <c r="S213" s="208">
        <v>0</v>
      </c>
      <c r="T213" s="209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210" t="s">
        <v>179</v>
      </c>
      <c r="AT213" s="210" t="s">
        <v>127</v>
      </c>
      <c r="AU213" s="210" t="s">
        <v>86</v>
      </c>
      <c r="AY213" s="16" t="s">
        <v>124</v>
      </c>
      <c r="BE213" s="211">
        <f>IF(N213="základní",J213,0)</f>
        <v>0</v>
      </c>
      <c r="BF213" s="211">
        <f>IF(N213="snížená",J213,0)</f>
        <v>0</v>
      </c>
      <c r="BG213" s="211">
        <f>IF(N213="zákl. přenesená",J213,0)</f>
        <v>0</v>
      </c>
      <c r="BH213" s="211">
        <f>IF(N213="sníž. přenesená",J213,0)</f>
        <v>0</v>
      </c>
      <c r="BI213" s="211">
        <f>IF(N213="nulová",J213,0)</f>
        <v>0</v>
      </c>
      <c r="BJ213" s="16" t="s">
        <v>84</v>
      </c>
      <c r="BK213" s="211">
        <f>ROUND(I213*H213,2)</f>
        <v>0</v>
      </c>
      <c r="BL213" s="16" t="s">
        <v>179</v>
      </c>
      <c r="BM213" s="210" t="s">
        <v>419</v>
      </c>
    </row>
    <row r="214" s="2" customFormat="1">
      <c r="A214" s="37"/>
      <c r="B214" s="38"/>
      <c r="C214" s="39"/>
      <c r="D214" s="212" t="s">
        <v>134</v>
      </c>
      <c r="E214" s="39"/>
      <c r="F214" s="213" t="s">
        <v>420</v>
      </c>
      <c r="G214" s="39"/>
      <c r="H214" s="39"/>
      <c r="I214" s="214"/>
      <c r="J214" s="39"/>
      <c r="K214" s="39"/>
      <c r="L214" s="43"/>
      <c r="M214" s="215"/>
      <c r="N214" s="216"/>
      <c r="O214" s="83"/>
      <c r="P214" s="83"/>
      <c r="Q214" s="83"/>
      <c r="R214" s="83"/>
      <c r="S214" s="83"/>
      <c r="T214" s="84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T214" s="16" t="s">
        <v>134</v>
      </c>
      <c r="AU214" s="16" t="s">
        <v>86</v>
      </c>
    </row>
    <row r="215" s="2" customFormat="1" ht="33" customHeight="1">
      <c r="A215" s="37"/>
      <c r="B215" s="38"/>
      <c r="C215" s="199" t="s">
        <v>421</v>
      </c>
      <c r="D215" s="199" t="s">
        <v>127</v>
      </c>
      <c r="E215" s="200" t="s">
        <v>422</v>
      </c>
      <c r="F215" s="201" t="s">
        <v>423</v>
      </c>
      <c r="G215" s="202" t="s">
        <v>152</v>
      </c>
      <c r="H215" s="203">
        <v>53.625</v>
      </c>
      <c r="I215" s="204"/>
      <c r="J215" s="205">
        <f>ROUND(I215*H215,2)</f>
        <v>0</v>
      </c>
      <c r="K215" s="201" t="s">
        <v>131</v>
      </c>
      <c r="L215" s="43"/>
      <c r="M215" s="206" t="s">
        <v>21</v>
      </c>
      <c r="N215" s="207" t="s">
        <v>47</v>
      </c>
      <c r="O215" s="83"/>
      <c r="P215" s="208">
        <f>O215*H215</f>
        <v>0</v>
      </c>
      <c r="Q215" s="208">
        <v>0</v>
      </c>
      <c r="R215" s="208">
        <f>Q215*H215</f>
        <v>0</v>
      </c>
      <c r="S215" s="208">
        <v>0</v>
      </c>
      <c r="T215" s="209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210" t="s">
        <v>179</v>
      </c>
      <c r="AT215" s="210" t="s">
        <v>127</v>
      </c>
      <c r="AU215" s="210" t="s">
        <v>86</v>
      </c>
      <c r="AY215" s="16" t="s">
        <v>124</v>
      </c>
      <c r="BE215" s="211">
        <f>IF(N215="základní",J215,0)</f>
        <v>0</v>
      </c>
      <c r="BF215" s="211">
        <f>IF(N215="snížená",J215,0)</f>
        <v>0</v>
      </c>
      <c r="BG215" s="211">
        <f>IF(N215="zákl. přenesená",J215,0)</f>
        <v>0</v>
      </c>
      <c r="BH215" s="211">
        <f>IF(N215="sníž. přenesená",J215,0)</f>
        <v>0</v>
      </c>
      <c r="BI215" s="211">
        <f>IF(N215="nulová",J215,0)</f>
        <v>0</v>
      </c>
      <c r="BJ215" s="16" t="s">
        <v>84</v>
      </c>
      <c r="BK215" s="211">
        <f>ROUND(I215*H215,2)</f>
        <v>0</v>
      </c>
      <c r="BL215" s="16" t="s">
        <v>179</v>
      </c>
      <c r="BM215" s="210" t="s">
        <v>424</v>
      </c>
    </row>
    <row r="216" s="2" customFormat="1">
      <c r="A216" s="37"/>
      <c r="B216" s="38"/>
      <c r="C216" s="39"/>
      <c r="D216" s="212" t="s">
        <v>134</v>
      </c>
      <c r="E216" s="39"/>
      <c r="F216" s="213" t="s">
        <v>425</v>
      </c>
      <c r="G216" s="39"/>
      <c r="H216" s="39"/>
      <c r="I216" s="214"/>
      <c r="J216" s="39"/>
      <c r="K216" s="39"/>
      <c r="L216" s="43"/>
      <c r="M216" s="215"/>
      <c r="N216" s="216"/>
      <c r="O216" s="83"/>
      <c r="P216" s="83"/>
      <c r="Q216" s="83"/>
      <c r="R216" s="83"/>
      <c r="S216" s="83"/>
      <c r="T216" s="84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T216" s="16" t="s">
        <v>134</v>
      </c>
      <c r="AU216" s="16" t="s">
        <v>86</v>
      </c>
    </row>
    <row r="217" s="2" customFormat="1" ht="33" customHeight="1">
      <c r="A217" s="37"/>
      <c r="B217" s="38"/>
      <c r="C217" s="199" t="s">
        <v>426</v>
      </c>
      <c r="D217" s="199" t="s">
        <v>127</v>
      </c>
      <c r="E217" s="200" t="s">
        <v>427</v>
      </c>
      <c r="F217" s="201" t="s">
        <v>428</v>
      </c>
      <c r="G217" s="202" t="s">
        <v>372</v>
      </c>
      <c r="H217" s="203">
        <v>6</v>
      </c>
      <c r="I217" s="204"/>
      <c r="J217" s="205">
        <f>ROUND(I217*H217,2)</f>
        <v>0</v>
      </c>
      <c r="K217" s="201" t="s">
        <v>131</v>
      </c>
      <c r="L217" s="43"/>
      <c r="M217" s="206" t="s">
        <v>21</v>
      </c>
      <c r="N217" s="207" t="s">
        <v>47</v>
      </c>
      <c r="O217" s="83"/>
      <c r="P217" s="208">
        <f>O217*H217</f>
        <v>0</v>
      </c>
      <c r="Q217" s="208">
        <v>0</v>
      </c>
      <c r="R217" s="208">
        <f>Q217*H217</f>
        <v>0</v>
      </c>
      <c r="S217" s="208">
        <v>0.41699999999999998</v>
      </c>
      <c r="T217" s="209">
        <f>S217*H217</f>
        <v>2.5019999999999998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210" t="s">
        <v>179</v>
      </c>
      <c r="AT217" s="210" t="s">
        <v>127</v>
      </c>
      <c r="AU217" s="210" t="s">
        <v>86</v>
      </c>
      <c r="AY217" s="16" t="s">
        <v>124</v>
      </c>
      <c r="BE217" s="211">
        <f>IF(N217="základní",J217,0)</f>
        <v>0</v>
      </c>
      <c r="BF217" s="211">
        <f>IF(N217="snížená",J217,0)</f>
        <v>0</v>
      </c>
      <c r="BG217" s="211">
        <f>IF(N217="zákl. přenesená",J217,0)</f>
        <v>0</v>
      </c>
      <c r="BH217" s="211">
        <f>IF(N217="sníž. přenesená",J217,0)</f>
        <v>0</v>
      </c>
      <c r="BI217" s="211">
        <f>IF(N217="nulová",J217,0)</f>
        <v>0</v>
      </c>
      <c r="BJ217" s="16" t="s">
        <v>84</v>
      </c>
      <c r="BK217" s="211">
        <f>ROUND(I217*H217,2)</f>
        <v>0</v>
      </c>
      <c r="BL217" s="16" t="s">
        <v>179</v>
      </c>
      <c r="BM217" s="210" t="s">
        <v>429</v>
      </c>
    </row>
    <row r="218" s="2" customFormat="1">
      <c r="A218" s="37"/>
      <c r="B218" s="38"/>
      <c r="C218" s="39"/>
      <c r="D218" s="212" t="s">
        <v>134</v>
      </c>
      <c r="E218" s="39"/>
      <c r="F218" s="213" t="s">
        <v>430</v>
      </c>
      <c r="G218" s="39"/>
      <c r="H218" s="39"/>
      <c r="I218" s="214"/>
      <c r="J218" s="39"/>
      <c r="K218" s="39"/>
      <c r="L218" s="43"/>
      <c r="M218" s="215"/>
      <c r="N218" s="216"/>
      <c r="O218" s="83"/>
      <c r="P218" s="83"/>
      <c r="Q218" s="83"/>
      <c r="R218" s="83"/>
      <c r="S218" s="83"/>
      <c r="T218" s="84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T218" s="16" t="s">
        <v>134</v>
      </c>
      <c r="AU218" s="16" t="s">
        <v>86</v>
      </c>
    </row>
    <row r="219" s="13" customFormat="1">
      <c r="A219" s="13"/>
      <c r="B219" s="219"/>
      <c r="C219" s="220"/>
      <c r="D219" s="217" t="s">
        <v>138</v>
      </c>
      <c r="E219" s="221" t="s">
        <v>21</v>
      </c>
      <c r="F219" s="222" t="s">
        <v>431</v>
      </c>
      <c r="G219" s="220"/>
      <c r="H219" s="223">
        <v>6</v>
      </c>
      <c r="I219" s="224"/>
      <c r="J219" s="220"/>
      <c r="K219" s="220"/>
      <c r="L219" s="225"/>
      <c r="M219" s="226"/>
      <c r="N219" s="227"/>
      <c r="O219" s="227"/>
      <c r="P219" s="227"/>
      <c r="Q219" s="227"/>
      <c r="R219" s="227"/>
      <c r="S219" s="227"/>
      <c r="T219" s="228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29" t="s">
        <v>138</v>
      </c>
      <c r="AU219" s="229" t="s">
        <v>86</v>
      </c>
      <c r="AV219" s="13" t="s">
        <v>86</v>
      </c>
      <c r="AW219" s="13" t="s">
        <v>38</v>
      </c>
      <c r="AX219" s="13" t="s">
        <v>84</v>
      </c>
      <c r="AY219" s="229" t="s">
        <v>124</v>
      </c>
    </row>
    <row r="220" s="2" customFormat="1" ht="33" customHeight="1">
      <c r="A220" s="37"/>
      <c r="B220" s="38"/>
      <c r="C220" s="199" t="s">
        <v>432</v>
      </c>
      <c r="D220" s="199" t="s">
        <v>127</v>
      </c>
      <c r="E220" s="200" t="s">
        <v>433</v>
      </c>
      <c r="F220" s="201" t="s">
        <v>434</v>
      </c>
      <c r="G220" s="202" t="s">
        <v>372</v>
      </c>
      <c r="H220" s="203">
        <v>13.455</v>
      </c>
      <c r="I220" s="204"/>
      <c r="J220" s="205">
        <f>ROUND(I220*H220,2)</f>
        <v>0</v>
      </c>
      <c r="K220" s="201" t="s">
        <v>131</v>
      </c>
      <c r="L220" s="43"/>
      <c r="M220" s="206" t="s">
        <v>21</v>
      </c>
      <c r="N220" s="207" t="s">
        <v>47</v>
      </c>
      <c r="O220" s="83"/>
      <c r="P220" s="208">
        <f>O220*H220</f>
        <v>0</v>
      </c>
      <c r="Q220" s="208">
        <v>0</v>
      </c>
      <c r="R220" s="208">
        <f>Q220*H220</f>
        <v>0</v>
      </c>
      <c r="S220" s="208">
        <v>0.29499999999999998</v>
      </c>
      <c r="T220" s="209">
        <f>S220*H220</f>
        <v>3.9692249999999998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210" t="s">
        <v>179</v>
      </c>
      <c r="AT220" s="210" t="s">
        <v>127</v>
      </c>
      <c r="AU220" s="210" t="s">
        <v>86</v>
      </c>
      <c r="AY220" s="16" t="s">
        <v>124</v>
      </c>
      <c r="BE220" s="211">
        <f>IF(N220="základní",J220,0)</f>
        <v>0</v>
      </c>
      <c r="BF220" s="211">
        <f>IF(N220="snížená",J220,0)</f>
        <v>0</v>
      </c>
      <c r="BG220" s="211">
        <f>IF(N220="zákl. přenesená",J220,0)</f>
        <v>0</v>
      </c>
      <c r="BH220" s="211">
        <f>IF(N220="sníž. přenesená",J220,0)</f>
        <v>0</v>
      </c>
      <c r="BI220" s="211">
        <f>IF(N220="nulová",J220,0)</f>
        <v>0</v>
      </c>
      <c r="BJ220" s="16" t="s">
        <v>84</v>
      </c>
      <c r="BK220" s="211">
        <f>ROUND(I220*H220,2)</f>
        <v>0</v>
      </c>
      <c r="BL220" s="16" t="s">
        <v>179</v>
      </c>
      <c r="BM220" s="210" t="s">
        <v>435</v>
      </c>
    </row>
    <row r="221" s="2" customFormat="1">
      <c r="A221" s="37"/>
      <c r="B221" s="38"/>
      <c r="C221" s="39"/>
      <c r="D221" s="212" t="s">
        <v>134</v>
      </c>
      <c r="E221" s="39"/>
      <c r="F221" s="213" t="s">
        <v>436</v>
      </c>
      <c r="G221" s="39"/>
      <c r="H221" s="39"/>
      <c r="I221" s="214"/>
      <c r="J221" s="39"/>
      <c r="K221" s="39"/>
      <c r="L221" s="43"/>
      <c r="M221" s="215"/>
      <c r="N221" s="216"/>
      <c r="O221" s="83"/>
      <c r="P221" s="83"/>
      <c r="Q221" s="83"/>
      <c r="R221" s="83"/>
      <c r="S221" s="83"/>
      <c r="T221" s="84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T221" s="16" t="s">
        <v>134</v>
      </c>
      <c r="AU221" s="16" t="s">
        <v>86</v>
      </c>
    </row>
    <row r="222" s="13" customFormat="1">
      <c r="A222" s="13"/>
      <c r="B222" s="219"/>
      <c r="C222" s="220"/>
      <c r="D222" s="217" t="s">
        <v>138</v>
      </c>
      <c r="E222" s="221" t="s">
        <v>21</v>
      </c>
      <c r="F222" s="222" t="s">
        <v>437</v>
      </c>
      <c r="G222" s="220"/>
      <c r="H222" s="223">
        <v>13.455</v>
      </c>
      <c r="I222" s="224"/>
      <c r="J222" s="220"/>
      <c r="K222" s="220"/>
      <c r="L222" s="225"/>
      <c r="M222" s="226"/>
      <c r="N222" s="227"/>
      <c r="O222" s="227"/>
      <c r="P222" s="227"/>
      <c r="Q222" s="227"/>
      <c r="R222" s="227"/>
      <c r="S222" s="227"/>
      <c r="T222" s="228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29" t="s">
        <v>138</v>
      </c>
      <c r="AU222" s="229" t="s">
        <v>86</v>
      </c>
      <c r="AV222" s="13" t="s">
        <v>86</v>
      </c>
      <c r="AW222" s="13" t="s">
        <v>38</v>
      </c>
      <c r="AX222" s="13" t="s">
        <v>84</v>
      </c>
      <c r="AY222" s="229" t="s">
        <v>124</v>
      </c>
    </row>
    <row r="223" s="2" customFormat="1" ht="24.15" customHeight="1">
      <c r="A223" s="37"/>
      <c r="B223" s="38"/>
      <c r="C223" s="199" t="s">
        <v>438</v>
      </c>
      <c r="D223" s="199" t="s">
        <v>127</v>
      </c>
      <c r="E223" s="200" t="s">
        <v>439</v>
      </c>
      <c r="F223" s="201" t="s">
        <v>440</v>
      </c>
      <c r="G223" s="202" t="s">
        <v>152</v>
      </c>
      <c r="H223" s="203">
        <v>8</v>
      </c>
      <c r="I223" s="204"/>
      <c r="J223" s="205">
        <f>ROUND(I223*H223,2)</f>
        <v>0</v>
      </c>
      <c r="K223" s="201" t="s">
        <v>131</v>
      </c>
      <c r="L223" s="43"/>
      <c r="M223" s="206" t="s">
        <v>21</v>
      </c>
      <c r="N223" s="207" t="s">
        <v>47</v>
      </c>
      <c r="O223" s="83"/>
      <c r="P223" s="208">
        <f>O223*H223</f>
        <v>0</v>
      </c>
      <c r="Q223" s="208">
        <v>0</v>
      </c>
      <c r="R223" s="208">
        <f>Q223*H223</f>
        <v>0</v>
      </c>
      <c r="S223" s="208">
        <v>0.25</v>
      </c>
      <c r="T223" s="209">
        <f>S223*H223</f>
        <v>2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210" t="s">
        <v>179</v>
      </c>
      <c r="AT223" s="210" t="s">
        <v>127</v>
      </c>
      <c r="AU223" s="210" t="s">
        <v>86</v>
      </c>
      <c r="AY223" s="16" t="s">
        <v>124</v>
      </c>
      <c r="BE223" s="211">
        <f>IF(N223="základní",J223,0)</f>
        <v>0</v>
      </c>
      <c r="BF223" s="211">
        <f>IF(N223="snížená",J223,0)</f>
        <v>0</v>
      </c>
      <c r="BG223" s="211">
        <f>IF(N223="zákl. přenesená",J223,0)</f>
        <v>0</v>
      </c>
      <c r="BH223" s="211">
        <f>IF(N223="sníž. přenesená",J223,0)</f>
        <v>0</v>
      </c>
      <c r="BI223" s="211">
        <f>IF(N223="nulová",J223,0)</f>
        <v>0</v>
      </c>
      <c r="BJ223" s="16" t="s">
        <v>84</v>
      </c>
      <c r="BK223" s="211">
        <f>ROUND(I223*H223,2)</f>
        <v>0</v>
      </c>
      <c r="BL223" s="16" t="s">
        <v>179</v>
      </c>
      <c r="BM223" s="210" t="s">
        <v>441</v>
      </c>
    </row>
    <row r="224" s="2" customFormat="1">
      <c r="A224" s="37"/>
      <c r="B224" s="38"/>
      <c r="C224" s="39"/>
      <c r="D224" s="212" t="s">
        <v>134</v>
      </c>
      <c r="E224" s="39"/>
      <c r="F224" s="213" t="s">
        <v>442</v>
      </c>
      <c r="G224" s="39"/>
      <c r="H224" s="39"/>
      <c r="I224" s="214"/>
      <c r="J224" s="39"/>
      <c r="K224" s="39"/>
      <c r="L224" s="43"/>
      <c r="M224" s="215"/>
      <c r="N224" s="216"/>
      <c r="O224" s="83"/>
      <c r="P224" s="83"/>
      <c r="Q224" s="83"/>
      <c r="R224" s="83"/>
      <c r="S224" s="83"/>
      <c r="T224" s="84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T224" s="16" t="s">
        <v>134</v>
      </c>
      <c r="AU224" s="16" t="s">
        <v>86</v>
      </c>
    </row>
    <row r="225" s="2" customFormat="1" ht="16.5" customHeight="1">
      <c r="A225" s="37"/>
      <c r="B225" s="38"/>
      <c r="C225" s="199" t="s">
        <v>443</v>
      </c>
      <c r="D225" s="199" t="s">
        <v>127</v>
      </c>
      <c r="E225" s="200" t="s">
        <v>444</v>
      </c>
      <c r="F225" s="201" t="s">
        <v>445</v>
      </c>
      <c r="G225" s="202" t="s">
        <v>152</v>
      </c>
      <c r="H225" s="203">
        <v>48.5</v>
      </c>
      <c r="I225" s="204"/>
      <c r="J225" s="205">
        <f>ROUND(I225*H225,2)</f>
        <v>0</v>
      </c>
      <c r="K225" s="201" t="s">
        <v>131</v>
      </c>
      <c r="L225" s="43"/>
      <c r="M225" s="206" t="s">
        <v>21</v>
      </c>
      <c r="N225" s="207" t="s">
        <v>47</v>
      </c>
      <c r="O225" s="83"/>
      <c r="P225" s="208">
        <f>O225*H225</f>
        <v>0</v>
      </c>
      <c r="Q225" s="208">
        <v>0</v>
      </c>
      <c r="R225" s="208">
        <f>Q225*H225</f>
        <v>0</v>
      </c>
      <c r="S225" s="208">
        <v>0</v>
      </c>
      <c r="T225" s="209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210" t="s">
        <v>179</v>
      </c>
      <c r="AT225" s="210" t="s">
        <v>127</v>
      </c>
      <c r="AU225" s="210" t="s">
        <v>86</v>
      </c>
      <c r="AY225" s="16" t="s">
        <v>124</v>
      </c>
      <c r="BE225" s="211">
        <f>IF(N225="základní",J225,0)</f>
        <v>0</v>
      </c>
      <c r="BF225" s="211">
        <f>IF(N225="snížená",J225,0)</f>
        <v>0</v>
      </c>
      <c r="BG225" s="211">
        <f>IF(N225="zákl. přenesená",J225,0)</f>
        <v>0</v>
      </c>
      <c r="BH225" s="211">
        <f>IF(N225="sníž. přenesená",J225,0)</f>
        <v>0</v>
      </c>
      <c r="BI225" s="211">
        <f>IF(N225="nulová",J225,0)</f>
        <v>0</v>
      </c>
      <c r="BJ225" s="16" t="s">
        <v>84</v>
      </c>
      <c r="BK225" s="211">
        <f>ROUND(I225*H225,2)</f>
        <v>0</v>
      </c>
      <c r="BL225" s="16" t="s">
        <v>179</v>
      </c>
      <c r="BM225" s="210" t="s">
        <v>446</v>
      </c>
    </row>
    <row r="226" s="2" customFormat="1">
      <c r="A226" s="37"/>
      <c r="B226" s="38"/>
      <c r="C226" s="39"/>
      <c r="D226" s="212" t="s">
        <v>134</v>
      </c>
      <c r="E226" s="39"/>
      <c r="F226" s="213" t="s">
        <v>447</v>
      </c>
      <c r="G226" s="39"/>
      <c r="H226" s="39"/>
      <c r="I226" s="214"/>
      <c r="J226" s="39"/>
      <c r="K226" s="39"/>
      <c r="L226" s="43"/>
      <c r="M226" s="215"/>
      <c r="N226" s="216"/>
      <c r="O226" s="83"/>
      <c r="P226" s="83"/>
      <c r="Q226" s="83"/>
      <c r="R226" s="83"/>
      <c r="S226" s="83"/>
      <c r="T226" s="84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T226" s="16" t="s">
        <v>134</v>
      </c>
      <c r="AU226" s="16" t="s">
        <v>86</v>
      </c>
    </row>
    <row r="227" s="13" customFormat="1">
      <c r="A227" s="13"/>
      <c r="B227" s="219"/>
      <c r="C227" s="220"/>
      <c r="D227" s="217" t="s">
        <v>138</v>
      </c>
      <c r="E227" s="221" t="s">
        <v>21</v>
      </c>
      <c r="F227" s="222" t="s">
        <v>448</v>
      </c>
      <c r="G227" s="220"/>
      <c r="H227" s="223">
        <v>48.5</v>
      </c>
      <c r="I227" s="224"/>
      <c r="J227" s="220"/>
      <c r="K227" s="220"/>
      <c r="L227" s="225"/>
      <c r="M227" s="226"/>
      <c r="N227" s="227"/>
      <c r="O227" s="227"/>
      <c r="P227" s="227"/>
      <c r="Q227" s="227"/>
      <c r="R227" s="227"/>
      <c r="S227" s="227"/>
      <c r="T227" s="228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29" t="s">
        <v>138</v>
      </c>
      <c r="AU227" s="229" t="s">
        <v>86</v>
      </c>
      <c r="AV227" s="13" t="s">
        <v>86</v>
      </c>
      <c r="AW227" s="13" t="s">
        <v>38</v>
      </c>
      <c r="AX227" s="13" t="s">
        <v>84</v>
      </c>
      <c r="AY227" s="229" t="s">
        <v>124</v>
      </c>
    </row>
    <row r="228" s="2" customFormat="1" ht="24.15" customHeight="1">
      <c r="A228" s="37"/>
      <c r="B228" s="38"/>
      <c r="C228" s="199" t="s">
        <v>449</v>
      </c>
      <c r="D228" s="199" t="s">
        <v>127</v>
      </c>
      <c r="E228" s="200" t="s">
        <v>450</v>
      </c>
      <c r="F228" s="201" t="s">
        <v>451</v>
      </c>
      <c r="G228" s="202" t="s">
        <v>372</v>
      </c>
      <c r="H228" s="203">
        <v>43.439999999999998</v>
      </c>
      <c r="I228" s="204"/>
      <c r="J228" s="205">
        <f>ROUND(I228*H228,2)</f>
        <v>0</v>
      </c>
      <c r="K228" s="201" t="s">
        <v>131</v>
      </c>
      <c r="L228" s="43"/>
      <c r="M228" s="206" t="s">
        <v>21</v>
      </c>
      <c r="N228" s="207" t="s">
        <v>47</v>
      </c>
      <c r="O228" s="83"/>
      <c r="P228" s="208">
        <f>O228*H228</f>
        <v>0</v>
      </c>
      <c r="Q228" s="208">
        <v>0</v>
      </c>
      <c r="R228" s="208">
        <f>Q228*H228</f>
        <v>0</v>
      </c>
      <c r="S228" s="208">
        <v>0.22</v>
      </c>
      <c r="T228" s="209">
        <f>S228*H228</f>
        <v>9.5567999999999991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210" t="s">
        <v>179</v>
      </c>
      <c r="AT228" s="210" t="s">
        <v>127</v>
      </c>
      <c r="AU228" s="210" t="s">
        <v>86</v>
      </c>
      <c r="AY228" s="16" t="s">
        <v>124</v>
      </c>
      <c r="BE228" s="211">
        <f>IF(N228="základní",J228,0)</f>
        <v>0</v>
      </c>
      <c r="BF228" s="211">
        <f>IF(N228="snížená",J228,0)</f>
        <v>0</v>
      </c>
      <c r="BG228" s="211">
        <f>IF(N228="zákl. přenesená",J228,0)</f>
        <v>0</v>
      </c>
      <c r="BH228" s="211">
        <f>IF(N228="sníž. přenesená",J228,0)</f>
        <v>0</v>
      </c>
      <c r="BI228" s="211">
        <f>IF(N228="nulová",J228,0)</f>
        <v>0</v>
      </c>
      <c r="BJ228" s="16" t="s">
        <v>84</v>
      </c>
      <c r="BK228" s="211">
        <f>ROUND(I228*H228,2)</f>
        <v>0</v>
      </c>
      <c r="BL228" s="16" t="s">
        <v>179</v>
      </c>
      <c r="BM228" s="210" t="s">
        <v>452</v>
      </c>
    </row>
    <row r="229" s="2" customFormat="1">
      <c r="A229" s="37"/>
      <c r="B229" s="38"/>
      <c r="C229" s="39"/>
      <c r="D229" s="212" t="s">
        <v>134</v>
      </c>
      <c r="E229" s="39"/>
      <c r="F229" s="213" t="s">
        <v>453</v>
      </c>
      <c r="G229" s="39"/>
      <c r="H229" s="39"/>
      <c r="I229" s="214"/>
      <c r="J229" s="39"/>
      <c r="K229" s="39"/>
      <c r="L229" s="43"/>
      <c r="M229" s="215"/>
      <c r="N229" s="216"/>
      <c r="O229" s="83"/>
      <c r="P229" s="83"/>
      <c r="Q229" s="83"/>
      <c r="R229" s="83"/>
      <c r="S229" s="83"/>
      <c r="T229" s="84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T229" s="16" t="s">
        <v>134</v>
      </c>
      <c r="AU229" s="16" t="s">
        <v>86</v>
      </c>
    </row>
    <row r="230" s="13" customFormat="1">
      <c r="A230" s="13"/>
      <c r="B230" s="219"/>
      <c r="C230" s="220"/>
      <c r="D230" s="217" t="s">
        <v>138</v>
      </c>
      <c r="E230" s="221" t="s">
        <v>21</v>
      </c>
      <c r="F230" s="222" t="s">
        <v>454</v>
      </c>
      <c r="G230" s="220"/>
      <c r="H230" s="223">
        <v>43.439999999999998</v>
      </c>
      <c r="I230" s="224"/>
      <c r="J230" s="220"/>
      <c r="K230" s="220"/>
      <c r="L230" s="225"/>
      <c r="M230" s="226"/>
      <c r="N230" s="227"/>
      <c r="O230" s="227"/>
      <c r="P230" s="227"/>
      <c r="Q230" s="227"/>
      <c r="R230" s="227"/>
      <c r="S230" s="227"/>
      <c r="T230" s="228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29" t="s">
        <v>138</v>
      </c>
      <c r="AU230" s="229" t="s">
        <v>86</v>
      </c>
      <c r="AV230" s="13" t="s">
        <v>86</v>
      </c>
      <c r="AW230" s="13" t="s">
        <v>38</v>
      </c>
      <c r="AX230" s="13" t="s">
        <v>84</v>
      </c>
      <c r="AY230" s="229" t="s">
        <v>124</v>
      </c>
    </row>
    <row r="231" s="2" customFormat="1" ht="16.5" customHeight="1">
      <c r="A231" s="37"/>
      <c r="B231" s="38"/>
      <c r="C231" s="199" t="s">
        <v>455</v>
      </c>
      <c r="D231" s="199" t="s">
        <v>127</v>
      </c>
      <c r="E231" s="200" t="s">
        <v>456</v>
      </c>
      <c r="F231" s="201" t="s">
        <v>457</v>
      </c>
      <c r="G231" s="202" t="s">
        <v>130</v>
      </c>
      <c r="H231" s="203">
        <v>0.41299999999999998</v>
      </c>
      <c r="I231" s="204"/>
      <c r="J231" s="205">
        <f>ROUND(I231*H231,2)</f>
        <v>0</v>
      </c>
      <c r="K231" s="201" t="s">
        <v>131</v>
      </c>
      <c r="L231" s="43"/>
      <c r="M231" s="206" t="s">
        <v>21</v>
      </c>
      <c r="N231" s="207" t="s">
        <v>47</v>
      </c>
      <c r="O231" s="83"/>
      <c r="P231" s="208">
        <f>O231*H231</f>
        <v>0</v>
      </c>
      <c r="Q231" s="208">
        <v>2.2000000000000002</v>
      </c>
      <c r="R231" s="208">
        <f>Q231*H231</f>
        <v>0.90860000000000007</v>
      </c>
      <c r="S231" s="208">
        <v>2.2000000000000002</v>
      </c>
      <c r="T231" s="209">
        <f>S231*H231</f>
        <v>0.90860000000000007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210" t="s">
        <v>179</v>
      </c>
      <c r="AT231" s="210" t="s">
        <v>127</v>
      </c>
      <c r="AU231" s="210" t="s">
        <v>86</v>
      </c>
      <c r="AY231" s="16" t="s">
        <v>124</v>
      </c>
      <c r="BE231" s="211">
        <f>IF(N231="základní",J231,0)</f>
        <v>0</v>
      </c>
      <c r="BF231" s="211">
        <f>IF(N231="snížená",J231,0)</f>
        <v>0</v>
      </c>
      <c r="BG231" s="211">
        <f>IF(N231="zákl. přenesená",J231,0)</f>
        <v>0</v>
      </c>
      <c r="BH231" s="211">
        <f>IF(N231="sníž. přenesená",J231,0)</f>
        <v>0</v>
      </c>
      <c r="BI231" s="211">
        <f>IF(N231="nulová",J231,0)</f>
        <v>0</v>
      </c>
      <c r="BJ231" s="16" t="s">
        <v>84</v>
      </c>
      <c r="BK231" s="211">
        <f>ROUND(I231*H231,2)</f>
        <v>0</v>
      </c>
      <c r="BL231" s="16" t="s">
        <v>179</v>
      </c>
      <c r="BM231" s="210" t="s">
        <v>458</v>
      </c>
    </row>
    <row r="232" s="2" customFormat="1">
      <c r="A232" s="37"/>
      <c r="B232" s="38"/>
      <c r="C232" s="39"/>
      <c r="D232" s="212" t="s">
        <v>134</v>
      </c>
      <c r="E232" s="39"/>
      <c r="F232" s="213" t="s">
        <v>459</v>
      </c>
      <c r="G232" s="39"/>
      <c r="H232" s="39"/>
      <c r="I232" s="214"/>
      <c r="J232" s="39"/>
      <c r="K232" s="39"/>
      <c r="L232" s="43"/>
      <c r="M232" s="215"/>
      <c r="N232" s="216"/>
      <c r="O232" s="83"/>
      <c r="P232" s="83"/>
      <c r="Q232" s="83"/>
      <c r="R232" s="83"/>
      <c r="S232" s="83"/>
      <c r="T232" s="84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T232" s="16" t="s">
        <v>134</v>
      </c>
      <c r="AU232" s="16" t="s">
        <v>86</v>
      </c>
    </row>
    <row r="233" s="13" customFormat="1">
      <c r="A233" s="13"/>
      <c r="B233" s="219"/>
      <c r="C233" s="220"/>
      <c r="D233" s="217" t="s">
        <v>138</v>
      </c>
      <c r="E233" s="221" t="s">
        <v>21</v>
      </c>
      <c r="F233" s="222" t="s">
        <v>460</v>
      </c>
      <c r="G233" s="220"/>
      <c r="H233" s="223">
        <v>0.41299999999999998</v>
      </c>
      <c r="I233" s="224"/>
      <c r="J233" s="220"/>
      <c r="K233" s="220"/>
      <c r="L233" s="225"/>
      <c r="M233" s="226"/>
      <c r="N233" s="227"/>
      <c r="O233" s="227"/>
      <c r="P233" s="227"/>
      <c r="Q233" s="227"/>
      <c r="R233" s="227"/>
      <c r="S233" s="227"/>
      <c r="T233" s="228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29" t="s">
        <v>138</v>
      </c>
      <c r="AU233" s="229" t="s">
        <v>86</v>
      </c>
      <c r="AV233" s="13" t="s">
        <v>86</v>
      </c>
      <c r="AW233" s="13" t="s">
        <v>38</v>
      </c>
      <c r="AX233" s="13" t="s">
        <v>84</v>
      </c>
      <c r="AY233" s="229" t="s">
        <v>124</v>
      </c>
    </row>
    <row r="234" s="2" customFormat="1" ht="24.15" customHeight="1">
      <c r="A234" s="37"/>
      <c r="B234" s="38"/>
      <c r="C234" s="199" t="s">
        <v>461</v>
      </c>
      <c r="D234" s="199" t="s">
        <v>127</v>
      </c>
      <c r="E234" s="200" t="s">
        <v>462</v>
      </c>
      <c r="F234" s="201" t="s">
        <v>463</v>
      </c>
      <c r="G234" s="202" t="s">
        <v>130</v>
      </c>
      <c r="H234" s="203">
        <v>0.97499999999999998</v>
      </c>
      <c r="I234" s="204"/>
      <c r="J234" s="205">
        <f>ROUND(I234*H234,2)</f>
        <v>0</v>
      </c>
      <c r="K234" s="201" t="s">
        <v>131</v>
      </c>
      <c r="L234" s="43"/>
      <c r="M234" s="206" t="s">
        <v>21</v>
      </c>
      <c r="N234" s="207" t="s">
        <v>47</v>
      </c>
      <c r="O234" s="83"/>
      <c r="P234" s="208">
        <f>O234*H234</f>
        <v>0</v>
      </c>
      <c r="Q234" s="208">
        <v>0</v>
      </c>
      <c r="R234" s="208">
        <f>Q234*H234</f>
        <v>0</v>
      </c>
      <c r="S234" s="208">
        <v>0</v>
      </c>
      <c r="T234" s="209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210" t="s">
        <v>179</v>
      </c>
      <c r="AT234" s="210" t="s">
        <v>127</v>
      </c>
      <c r="AU234" s="210" t="s">
        <v>86</v>
      </c>
      <c r="AY234" s="16" t="s">
        <v>124</v>
      </c>
      <c r="BE234" s="211">
        <f>IF(N234="základní",J234,0)</f>
        <v>0</v>
      </c>
      <c r="BF234" s="211">
        <f>IF(N234="snížená",J234,0)</f>
        <v>0</v>
      </c>
      <c r="BG234" s="211">
        <f>IF(N234="zákl. přenesená",J234,0)</f>
        <v>0</v>
      </c>
      <c r="BH234" s="211">
        <f>IF(N234="sníž. přenesená",J234,0)</f>
        <v>0</v>
      </c>
      <c r="BI234" s="211">
        <f>IF(N234="nulová",J234,0)</f>
        <v>0</v>
      </c>
      <c r="BJ234" s="16" t="s">
        <v>84</v>
      </c>
      <c r="BK234" s="211">
        <f>ROUND(I234*H234,2)</f>
        <v>0</v>
      </c>
      <c r="BL234" s="16" t="s">
        <v>179</v>
      </c>
      <c r="BM234" s="210" t="s">
        <v>464</v>
      </c>
    </row>
    <row r="235" s="2" customFormat="1">
      <c r="A235" s="37"/>
      <c r="B235" s="38"/>
      <c r="C235" s="39"/>
      <c r="D235" s="212" t="s">
        <v>134</v>
      </c>
      <c r="E235" s="39"/>
      <c r="F235" s="213" t="s">
        <v>465</v>
      </c>
      <c r="G235" s="39"/>
      <c r="H235" s="39"/>
      <c r="I235" s="214"/>
      <c r="J235" s="39"/>
      <c r="K235" s="39"/>
      <c r="L235" s="43"/>
      <c r="M235" s="215"/>
      <c r="N235" s="216"/>
      <c r="O235" s="83"/>
      <c r="P235" s="83"/>
      <c r="Q235" s="83"/>
      <c r="R235" s="83"/>
      <c r="S235" s="83"/>
      <c r="T235" s="84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T235" s="16" t="s">
        <v>134</v>
      </c>
      <c r="AU235" s="16" t="s">
        <v>86</v>
      </c>
    </row>
    <row r="236" s="13" customFormat="1">
      <c r="A236" s="13"/>
      <c r="B236" s="219"/>
      <c r="C236" s="220"/>
      <c r="D236" s="217" t="s">
        <v>138</v>
      </c>
      <c r="E236" s="221" t="s">
        <v>21</v>
      </c>
      <c r="F236" s="222" t="s">
        <v>466</v>
      </c>
      <c r="G236" s="220"/>
      <c r="H236" s="223">
        <v>0.97499999999999998</v>
      </c>
      <c r="I236" s="224"/>
      <c r="J236" s="220"/>
      <c r="K236" s="220"/>
      <c r="L236" s="225"/>
      <c r="M236" s="226"/>
      <c r="N236" s="227"/>
      <c r="O236" s="227"/>
      <c r="P236" s="227"/>
      <c r="Q236" s="227"/>
      <c r="R236" s="227"/>
      <c r="S236" s="227"/>
      <c r="T236" s="228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29" t="s">
        <v>138</v>
      </c>
      <c r="AU236" s="229" t="s">
        <v>86</v>
      </c>
      <c r="AV236" s="13" t="s">
        <v>86</v>
      </c>
      <c r="AW236" s="13" t="s">
        <v>38</v>
      </c>
      <c r="AX236" s="13" t="s">
        <v>84</v>
      </c>
      <c r="AY236" s="229" t="s">
        <v>124</v>
      </c>
    </row>
    <row r="237" s="2" customFormat="1" ht="24.15" customHeight="1">
      <c r="A237" s="37"/>
      <c r="B237" s="38"/>
      <c r="C237" s="199" t="s">
        <v>467</v>
      </c>
      <c r="D237" s="199" t="s">
        <v>127</v>
      </c>
      <c r="E237" s="200" t="s">
        <v>468</v>
      </c>
      <c r="F237" s="201" t="s">
        <v>469</v>
      </c>
      <c r="G237" s="202" t="s">
        <v>130</v>
      </c>
      <c r="H237" s="203">
        <v>0.48799999999999999</v>
      </c>
      <c r="I237" s="204"/>
      <c r="J237" s="205">
        <f>ROUND(I237*H237,2)</f>
        <v>0</v>
      </c>
      <c r="K237" s="201" t="s">
        <v>131</v>
      </c>
      <c r="L237" s="43"/>
      <c r="M237" s="206" t="s">
        <v>21</v>
      </c>
      <c r="N237" s="207" t="s">
        <v>47</v>
      </c>
      <c r="O237" s="83"/>
      <c r="P237" s="208">
        <f>O237*H237</f>
        <v>0</v>
      </c>
      <c r="Q237" s="208">
        <v>0</v>
      </c>
      <c r="R237" s="208">
        <f>Q237*H237</f>
        <v>0</v>
      </c>
      <c r="S237" s="208">
        <v>0</v>
      </c>
      <c r="T237" s="209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210" t="s">
        <v>179</v>
      </c>
      <c r="AT237" s="210" t="s">
        <v>127</v>
      </c>
      <c r="AU237" s="210" t="s">
        <v>86</v>
      </c>
      <c r="AY237" s="16" t="s">
        <v>124</v>
      </c>
      <c r="BE237" s="211">
        <f>IF(N237="základní",J237,0)</f>
        <v>0</v>
      </c>
      <c r="BF237" s="211">
        <f>IF(N237="snížená",J237,0)</f>
        <v>0</v>
      </c>
      <c r="BG237" s="211">
        <f>IF(N237="zákl. přenesená",J237,0)</f>
        <v>0</v>
      </c>
      <c r="BH237" s="211">
        <f>IF(N237="sníž. přenesená",J237,0)</f>
        <v>0</v>
      </c>
      <c r="BI237" s="211">
        <f>IF(N237="nulová",J237,0)</f>
        <v>0</v>
      </c>
      <c r="BJ237" s="16" t="s">
        <v>84</v>
      </c>
      <c r="BK237" s="211">
        <f>ROUND(I237*H237,2)</f>
        <v>0</v>
      </c>
      <c r="BL237" s="16" t="s">
        <v>179</v>
      </c>
      <c r="BM237" s="210" t="s">
        <v>470</v>
      </c>
    </row>
    <row r="238" s="2" customFormat="1">
      <c r="A238" s="37"/>
      <c r="B238" s="38"/>
      <c r="C238" s="39"/>
      <c r="D238" s="212" t="s">
        <v>134</v>
      </c>
      <c r="E238" s="39"/>
      <c r="F238" s="213" t="s">
        <v>471</v>
      </c>
      <c r="G238" s="39"/>
      <c r="H238" s="39"/>
      <c r="I238" s="214"/>
      <c r="J238" s="39"/>
      <c r="K238" s="39"/>
      <c r="L238" s="43"/>
      <c r="M238" s="215"/>
      <c r="N238" s="216"/>
      <c r="O238" s="83"/>
      <c r="P238" s="83"/>
      <c r="Q238" s="83"/>
      <c r="R238" s="83"/>
      <c r="S238" s="83"/>
      <c r="T238" s="84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T238" s="16" t="s">
        <v>134</v>
      </c>
      <c r="AU238" s="16" t="s">
        <v>86</v>
      </c>
    </row>
    <row r="239" s="13" customFormat="1">
      <c r="A239" s="13"/>
      <c r="B239" s="219"/>
      <c r="C239" s="220"/>
      <c r="D239" s="217" t="s">
        <v>138</v>
      </c>
      <c r="E239" s="221" t="s">
        <v>21</v>
      </c>
      <c r="F239" s="222" t="s">
        <v>472</v>
      </c>
      <c r="G239" s="220"/>
      <c r="H239" s="223">
        <v>0.48799999999999999</v>
      </c>
      <c r="I239" s="224"/>
      <c r="J239" s="220"/>
      <c r="K239" s="220"/>
      <c r="L239" s="225"/>
      <c r="M239" s="226"/>
      <c r="N239" s="227"/>
      <c r="O239" s="227"/>
      <c r="P239" s="227"/>
      <c r="Q239" s="227"/>
      <c r="R239" s="227"/>
      <c r="S239" s="227"/>
      <c r="T239" s="228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29" t="s">
        <v>138</v>
      </c>
      <c r="AU239" s="229" t="s">
        <v>86</v>
      </c>
      <c r="AV239" s="13" t="s">
        <v>86</v>
      </c>
      <c r="AW239" s="13" t="s">
        <v>38</v>
      </c>
      <c r="AX239" s="13" t="s">
        <v>84</v>
      </c>
      <c r="AY239" s="229" t="s">
        <v>124</v>
      </c>
    </row>
    <row r="240" s="2" customFormat="1" ht="16.5" customHeight="1">
      <c r="A240" s="37"/>
      <c r="B240" s="38"/>
      <c r="C240" s="199" t="s">
        <v>179</v>
      </c>
      <c r="D240" s="199" t="s">
        <v>127</v>
      </c>
      <c r="E240" s="200" t="s">
        <v>473</v>
      </c>
      <c r="F240" s="201" t="s">
        <v>474</v>
      </c>
      <c r="G240" s="202" t="s">
        <v>130</v>
      </c>
      <c r="H240" s="203">
        <v>1.4630000000000001</v>
      </c>
      <c r="I240" s="204"/>
      <c r="J240" s="205">
        <f>ROUND(I240*H240,2)</f>
        <v>0</v>
      </c>
      <c r="K240" s="201" t="s">
        <v>131</v>
      </c>
      <c r="L240" s="43"/>
      <c r="M240" s="206" t="s">
        <v>21</v>
      </c>
      <c r="N240" s="207" t="s">
        <v>47</v>
      </c>
      <c r="O240" s="83"/>
      <c r="P240" s="208">
        <f>O240*H240</f>
        <v>0</v>
      </c>
      <c r="Q240" s="208">
        <v>2.3010199999999998</v>
      </c>
      <c r="R240" s="208">
        <f>Q240*H240</f>
        <v>3.36639226</v>
      </c>
      <c r="S240" s="208">
        <v>0</v>
      </c>
      <c r="T240" s="209">
        <f>S240*H240</f>
        <v>0</v>
      </c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R240" s="210" t="s">
        <v>179</v>
      </c>
      <c r="AT240" s="210" t="s">
        <v>127</v>
      </c>
      <c r="AU240" s="210" t="s">
        <v>86</v>
      </c>
      <c r="AY240" s="16" t="s">
        <v>124</v>
      </c>
      <c r="BE240" s="211">
        <f>IF(N240="základní",J240,0)</f>
        <v>0</v>
      </c>
      <c r="BF240" s="211">
        <f>IF(N240="snížená",J240,0)</f>
        <v>0</v>
      </c>
      <c r="BG240" s="211">
        <f>IF(N240="zákl. přenesená",J240,0)</f>
        <v>0</v>
      </c>
      <c r="BH240" s="211">
        <f>IF(N240="sníž. přenesená",J240,0)</f>
        <v>0</v>
      </c>
      <c r="BI240" s="211">
        <f>IF(N240="nulová",J240,0)</f>
        <v>0</v>
      </c>
      <c r="BJ240" s="16" t="s">
        <v>84</v>
      </c>
      <c r="BK240" s="211">
        <f>ROUND(I240*H240,2)</f>
        <v>0</v>
      </c>
      <c r="BL240" s="16" t="s">
        <v>179</v>
      </c>
      <c r="BM240" s="210" t="s">
        <v>475</v>
      </c>
    </row>
    <row r="241" s="2" customFormat="1">
      <c r="A241" s="37"/>
      <c r="B241" s="38"/>
      <c r="C241" s="39"/>
      <c r="D241" s="212" t="s">
        <v>134</v>
      </c>
      <c r="E241" s="39"/>
      <c r="F241" s="213" t="s">
        <v>476</v>
      </c>
      <c r="G241" s="39"/>
      <c r="H241" s="39"/>
      <c r="I241" s="214"/>
      <c r="J241" s="39"/>
      <c r="K241" s="39"/>
      <c r="L241" s="43"/>
      <c r="M241" s="215"/>
      <c r="N241" s="216"/>
      <c r="O241" s="83"/>
      <c r="P241" s="83"/>
      <c r="Q241" s="83"/>
      <c r="R241" s="83"/>
      <c r="S241" s="83"/>
      <c r="T241" s="84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T241" s="16" t="s">
        <v>134</v>
      </c>
      <c r="AU241" s="16" t="s">
        <v>86</v>
      </c>
    </row>
    <row r="242" s="2" customFormat="1">
      <c r="A242" s="37"/>
      <c r="B242" s="38"/>
      <c r="C242" s="39"/>
      <c r="D242" s="217" t="s">
        <v>136</v>
      </c>
      <c r="E242" s="39"/>
      <c r="F242" s="218" t="s">
        <v>477</v>
      </c>
      <c r="G242" s="39"/>
      <c r="H242" s="39"/>
      <c r="I242" s="214"/>
      <c r="J242" s="39"/>
      <c r="K242" s="39"/>
      <c r="L242" s="43"/>
      <c r="M242" s="215"/>
      <c r="N242" s="216"/>
      <c r="O242" s="83"/>
      <c r="P242" s="83"/>
      <c r="Q242" s="83"/>
      <c r="R242" s="83"/>
      <c r="S242" s="83"/>
      <c r="T242" s="84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T242" s="16" t="s">
        <v>136</v>
      </c>
      <c r="AU242" s="16" t="s">
        <v>86</v>
      </c>
    </row>
    <row r="243" s="13" customFormat="1">
      <c r="A243" s="13"/>
      <c r="B243" s="219"/>
      <c r="C243" s="220"/>
      <c r="D243" s="217" t="s">
        <v>138</v>
      </c>
      <c r="E243" s="221" t="s">
        <v>21</v>
      </c>
      <c r="F243" s="222" t="s">
        <v>478</v>
      </c>
      <c r="G243" s="220"/>
      <c r="H243" s="223">
        <v>1.4630000000000001</v>
      </c>
      <c r="I243" s="224"/>
      <c r="J243" s="220"/>
      <c r="K243" s="220"/>
      <c r="L243" s="225"/>
      <c r="M243" s="226"/>
      <c r="N243" s="227"/>
      <c r="O243" s="227"/>
      <c r="P243" s="227"/>
      <c r="Q243" s="227"/>
      <c r="R243" s="227"/>
      <c r="S243" s="227"/>
      <c r="T243" s="228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29" t="s">
        <v>138</v>
      </c>
      <c r="AU243" s="229" t="s">
        <v>86</v>
      </c>
      <c r="AV243" s="13" t="s">
        <v>86</v>
      </c>
      <c r="AW243" s="13" t="s">
        <v>38</v>
      </c>
      <c r="AX243" s="13" t="s">
        <v>76</v>
      </c>
      <c r="AY243" s="229" t="s">
        <v>124</v>
      </c>
    </row>
    <row r="244" s="14" customFormat="1">
      <c r="A244" s="14"/>
      <c r="B244" s="240"/>
      <c r="C244" s="241"/>
      <c r="D244" s="217" t="s">
        <v>138</v>
      </c>
      <c r="E244" s="242" t="s">
        <v>21</v>
      </c>
      <c r="F244" s="243" t="s">
        <v>479</v>
      </c>
      <c r="G244" s="241"/>
      <c r="H244" s="244">
        <v>1.4630000000000001</v>
      </c>
      <c r="I244" s="245"/>
      <c r="J244" s="241"/>
      <c r="K244" s="241"/>
      <c r="L244" s="246"/>
      <c r="M244" s="247"/>
      <c r="N244" s="248"/>
      <c r="O244" s="248"/>
      <c r="P244" s="248"/>
      <c r="Q244" s="248"/>
      <c r="R244" s="248"/>
      <c r="S244" s="248"/>
      <c r="T244" s="249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50" t="s">
        <v>138</v>
      </c>
      <c r="AU244" s="250" t="s">
        <v>86</v>
      </c>
      <c r="AV244" s="14" t="s">
        <v>132</v>
      </c>
      <c r="AW244" s="14" t="s">
        <v>38</v>
      </c>
      <c r="AX244" s="14" t="s">
        <v>84</v>
      </c>
      <c r="AY244" s="250" t="s">
        <v>124</v>
      </c>
    </row>
    <row r="245" s="2" customFormat="1" ht="24.15" customHeight="1">
      <c r="A245" s="37"/>
      <c r="B245" s="38"/>
      <c r="C245" s="199" t="s">
        <v>480</v>
      </c>
      <c r="D245" s="199" t="s">
        <v>127</v>
      </c>
      <c r="E245" s="200" t="s">
        <v>481</v>
      </c>
      <c r="F245" s="201" t="s">
        <v>482</v>
      </c>
      <c r="G245" s="202" t="s">
        <v>152</v>
      </c>
      <c r="H245" s="203">
        <v>8</v>
      </c>
      <c r="I245" s="204"/>
      <c r="J245" s="205">
        <f>ROUND(I245*H245,2)</f>
        <v>0</v>
      </c>
      <c r="K245" s="201" t="s">
        <v>131</v>
      </c>
      <c r="L245" s="43"/>
      <c r="M245" s="206" t="s">
        <v>21</v>
      </c>
      <c r="N245" s="207" t="s">
        <v>47</v>
      </c>
      <c r="O245" s="83"/>
      <c r="P245" s="208">
        <f>O245*H245</f>
        <v>0</v>
      </c>
      <c r="Q245" s="208">
        <v>0</v>
      </c>
      <c r="R245" s="208">
        <f>Q245*H245</f>
        <v>0</v>
      </c>
      <c r="S245" s="208">
        <v>0</v>
      </c>
      <c r="T245" s="209">
        <f>S245*H245</f>
        <v>0</v>
      </c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R245" s="210" t="s">
        <v>179</v>
      </c>
      <c r="AT245" s="210" t="s">
        <v>127</v>
      </c>
      <c r="AU245" s="210" t="s">
        <v>86</v>
      </c>
      <c r="AY245" s="16" t="s">
        <v>124</v>
      </c>
      <c r="BE245" s="211">
        <f>IF(N245="základní",J245,0)</f>
        <v>0</v>
      </c>
      <c r="BF245" s="211">
        <f>IF(N245="snížená",J245,0)</f>
        <v>0</v>
      </c>
      <c r="BG245" s="211">
        <f>IF(N245="zákl. přenesená",J245,0)</f>
        <v>0</v>
      </c>
      <c r="BH245" s="211">
        <f>IF(N245="sníž. přenesená",J245,0)</f>
        <v>0</v>
      </c>
      <c r="BI245" s="211">
        <f>IF(N245="nulová",J245,0)</f>
        <v>0</v>
      </c>
      <c r="BJ245" s="16" t="s">
        <v>84</v>
      </c>
      <c r="BK245" s="211">
        <f>ROUND(I245*H245,2)</f>
        <v>0</v>
      </c>
      <c r="BL245" s="16" t="s">
        <v>179</v>
      </c>
      <c r="BM245" s="210" t="s">
        <v>483</v>
      </c>
    </row>
    <row r="246" s="2" customFormat="1">
      <c r="A246" s="37"/>
      <c r="B246" s="38"/>
      <c r="C246" s="39"/>
      <c r="D246" s="212" t="s">
        <v>134</v>
      </c>
      <c r="E246" s="39"/>
      <c r="F246" s="213" t="s">
        <v>484</v>
      </c>
      <c r="G246" s="39"/>
      <c r="H246" s="39"/>
      <c r="I246" s="214"/>
      <c r="J246" s="39"/>
      <c r="K246" s="39"/>
      <c r="L246" s="43"/>
      <c r="M246" s="215"/>
      <c r="N246" s="216"/>
      <c r="O246" s="83"/>
      <c r="P246" s="83"/>
      <c r="Q246" s="83"/>
      <c r="R246" s="83"/>
      <c r="S246" s="83"/>
      <c r="T246" s="84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T246" s="16" t="s">
        <v>134</v>
      </c>
      <c r="AU246" s="16" t="s">
        <v>86</v>
      </c>
    </row>
    <row r="247" s="2" customFormat="1" ht="24.15" customHeight="1">
      <c r="A247" s="37"/>
      <c r="B247" s="38"/>
      <c r="C247" s="199" t="s">
        <v>485</v>
      </c>
      <c r="D247" s="199" t="s">
        <v>127</v>
      </c>
      <c r="E247" s="200" t="s">
        <v>486</v>
      </c>
      <c r="F247" s="201" t="s">
        <v>487</v>
      </c>
      <c r="G247" s="202" t="s">
        <v>152</v>
      </c>
      <c r="H247" s="203">
        <v>153.5</v>
      </c>
      <c r="I247" s="204"/>
      <c r="J247" s="205">
        <f>ROUND(I247*H247,2)</f>
        <v>0</v>
      </c>
      <c r="K247" s="201" t="s">
        <v>131</v>
      </c>
      <c r="L247" s="43"/>
      <c r="M247" s="206" t="s">
        <v>21</v>
      </c>
      <c r="N247" s="207" t="s">
        <v>47</v>
      </c>
      <c r="O247" s="83"/>
      <c r="P247" s="208">
        <f>O247*H247</f>
        <v>0</v>
      </c>
      <c r="Q247" s="208">
        <v>0.20015</v>
      </c>
      <c r="R247" s="208">
        <f>Q247*H247</f>
        <v>30.723025</v>
      </c>
      <c r="S247" s="208">
        <v>0</v>
      </c>
      <c r="T247" s="209">
        <f>S247*H247</f>
        <v>0</v>
      </c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R247" s="210" t="s">
        <v>179</v>
      </c>
      <c r="AT247" s="210" t="s">
        <v>127</v>
      </c>
      <c r="AU247" s="210" t="s">
        <v>86</v>
      </c>
      <c r="AY247" s="16" t="s">
        <v>124</v>
      </c>
      <c r="BE247" s="211">
        <f>IF(N247="základní",J247,0)</f>
        <v>0</v>
      </c>
      <c r="BF247" s="211">
        <f>IF(N247="snížená",J247,0)</f>
        <v>0</v>
      </c>
      <c r="BG247" s="211">
        <f>IF(N247="zákl. přenesená",J247,0)</f>
        <v>0</v>
      </c>
      <c r="BH247" s="211">
        <f>IF(N247="sníž. přenesená",J247,0)</f>
        <v>0</v>
      </c>
      <c r="BI247" s="211">
        <f>IF(N247="nulová",J247,0)</f>
        <v>0</v>
      </c>
      <c r="BJ247" s="16" t="s">
        <v>84</v>
      </c>
      <c r="BK247" s="211">
        <f>ROUND(I247*H247,2)</f>
        <v>0</v>
      </c>
      <c r="BL247" s="16" t="s">
        <v>179</v>
      </c>
      <c r="BM247" s="210" t="s">
        <v>488</v>
      </c>
    </row>
    <row r="248" s="2" customFormat="1">
      <c r="A248" s="37"/>
      <c r="B248" s="38"/>
      <c r="C248" s="39"/>
      <c r="D248" s="212" t="s">
        <v>134</v>
      </c>
      <c r="E248" s="39"/>
      <c r="F248" s="213" t="s">
        <v>489</v>
      </c>
      <c r="G248" s="39"/>
      <c r="H248" s="39"/>
      <c r="I248" s="214"/>
      <c r="J248" s="39"/>
      <c r="K248" s="39"/>
      <c r="L248" s="43"/>
      <c r="M248" s="215"/>
      <c r="N248" s="216"/>
      <c r="O248" s="83"/>
      <c r="P248" s="83"/>
      <c r="Q248" s="83"/>
      <c r="R248" s="83"/>
      <c r="S248" s="83"/>
      <c r="T248" s="84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T248" s="16" t="s">
        <v>134</v>
      </c>
      <c r="AU248" s="16" t="s">
        <v>86</v>
      </c>
    </row>
    <row r="249" s="13" customFormat="1">
      <c r="A249" s="13"/>
      <c r="B249" s="219"/>
      <c r="C249" s="220"/>
      <c r="D249" s="217" t="s">
        <v>138</v>
      </c>
      <c r="E249" s="221" t="s">
        <v>21</v>
      </c>
      <c r="F249" s="222" t="s">
        <v>490</v>
      </c>
      <c r="G249" s="220"/>
      <c r="H249" s="223">
        <v>153.5</v>
      </c>
      <c r="I249" s="224"/>
      <c r="J249" s="220"/>
      <c r="K249" s="220"/>
      <c r="L249" s="225"/>
      <c r="M249" s="226"/>
      <c r="N249" s="227"/>
      <c r="O249" s="227"/>
      <c r="P249" s="227"/>
      <c r="Q249" s="227"/>
      <c r="R249" s="227"/>
      <c r="S249" s="227"/>
      <c r="T249" s="228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29" t="s">
        <v>138</v>
      </c>
      <c r="AU249" s="229" t="s">
        <v>86</v>
      </c>
      <c r="AV249" s="13" t="s">
        <v>86</v>
      </c>
      <c r="AW249" s="13" t="s">
        <v>38</v>
      </c>
      <c r="AX249" s="13" t="s">
        <v>84</v>
      </c>
      <c r="AY249" s="229" t="s">
        <v>124</v>
      </c>
    </row>
    <row r="250" s="2" customFormat="1" ht="24.15" customHeight="1">
      <c r="A250" s="37"/>
      <c r="B250" s="38"/>
      <c r="C250" s="199" t="s">
        <v>491</v>
      </c>
      <c r="D250" s="199" t="s">
        <v>127</v>
      </c>
      <c r="E250" s="200" t="s">
        <v>492</v>
      </c>
      <c r="F250" s="201" t="s">
        <v>493</v>
      </c>
      <c r="G250" s="202" t="s">
        <v>152</v>
      </c>
      <c r="H250" s="203">
        <v>56.5</v>
      </c>
      <c r="I250" s="204"/>
      <c r="J250" s="205">
        <f>ROUND(I250*H250,2)</f>
        <v>0</v>
      </c>
      <c r="K250" s="201" t="s">
        <v>131</v>
      </c>
      <c r="L250" s="43"/>
      <c r="M250" s="206" t="s">
        <v>21</v>
      </c>
      <c r="N250" s="207" t="s">
        <v>47</v>
      </c>
      <c r="O250" s="83"/>
      <c r="P250" s="208">
        <f>O250*H250</f>
        <v>0</v>
      </c>
      <c r="Q250" s="208">
        <v>0.12</v>
      </c>
      <c r="R250" s="208">
        <f>Q250*H250</f>
        <v>6.7799999999999994</v>
      </c>
      <c r="S250" s="208">
        <v>0</v>
      </c>
      <c r="T250" s="209">
        <f>S250*H250</f>
        <v>0</v>
      </c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R250" s="210" t="s">
        <v>179</v>
      </c>
      <c r="AT250" s="210" t="s">
        <v>127</v>
      </c>
      <c r="AU250" s="210" t="s">
        <v>86</v>
      </c>
      <c r="AY250" s="16" t="s">
        <v>124</v>
      </c>
      <c r="BE250" s="211">
        <f>IF(N250="základní",J250,0)</f>
        <v>0</v>
      </c>
      <c r="BF250" s="211">
        <f>IF(N250="snížená",J250,0)</f>
        <v>0</v>
      </c>
      <c r="BG250" s="211">
        <f>IF(N250="zákl. přenesená",J250,0)</f>
        <v>0</v>
      </c>
      <c r="BH250" s="211">
        <f>IF(N250="sníž. přenesená",J250,0)</f>
        <v>0</v>
      </c>
      <c r="BI250" s="211">
        <f>IF(N250="nulová",J250,0)</f>
        <v>0</v>
      </c>
      <c r="BJ250" s="16" t="s">
        <v>84</v>
      </c>
      <c r="BK250" s="211">
        <f>ROUND(I250*H250,2)</f>
        <v>0</v>
      </c>
      <c r="BL250" s="16" t="s">
        <v>179</v>
      </c>
      <c r="BM250" s="210" t="s">
        <v>494</v>
      </c>
    </row>
    <row r="251" s="2" customFormat="1">
      <c r="A251" s="37"/>
      <c r="B251" s="38"/>
      <c r="C251" s="39"/>
      <c r="D251" s="212" t="s">
        <v>134</v>
      </c>
      <c r="E251" s="39"/>
      <c r="F251" s="213" t="s">
        <v>495</v>
      </c>
      <c r="G251" s="39"/>
      <c r="H251" s="39"/>
      <c r="I251" s="214"/>
      <c r="J251" s="39"/>
      <c r="K251" s="39"/>
      <c r="L251" s="43"/>
      <c r="M251" s="215"/>
      <c r="N251" s="216"/>
      <c r="O251" s="83"/>
      <c r="P251" s="83"/>
      <c r="Q251" s="83"/>
      <c r="R251" s="83"/>
      <c r="S251" s="83"/>
      <c r="T251" s="84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T251" s="16" t="s">
        <v>134</v>
      </c>
      <c r="AU251" s="16" t="s">
        <v>86</v>
      </c>
    </row>
    <row r="252" s="13" customFormat="1">
      <c r="A252" s="13"/>
      <c r="B252" s="219"/>
      <c r="C252" s="220"/>
      <c r="D252" s="217" t="s">
        <v>138</v>
      </c>
      <c r="E252" s="221" t="s">
        <v>21</v>
      </c>
      <c r="F252" s="222" t="s">
        <v>496</v>
      </c>
      <c r="G252" s="220"/>
      <c r="H252" s="223">
        <v>56.5</v>
      </c>
      <c r="I252" s="224"/>
      <c r="J252" s="220"/>
      <c r="K252" s="220"/>
      <c r="L252" s="225"/>
      <c r="M252" s="226"/>
      <c r="N252" s="227"/>
      <c r="O252" s="227"/>
      <c r="P252" s="227"/>
      <c r="Q252" s="227"/>
      <c r="R252" s="227"/>
      <c r="S252" s="227"/>
      <c r="T252" s="228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29" t="s">
        <v>138</v>
      </c>
      <c r="AU252" s="229" t="s">
        <v>86</v>
      </c>
      <c r="AV252" s="13" t="s">
        <v>86</v>
      </c>
      <c r="AW252" s="13" t="s">
        <v>38</v>
      </c>
      <c r="AX252" s="13" t="s">
        <v>84</v>
      </c>
      <c r="AY252" s="229" t="s">
        <v>124</v>
      </c>
    </row>
    <row r="253" s="2" customFormat="1" ht="16.5" customHeight="1">
      <c r="A253" s="37"/>
      <c r="B253" s="38"/>
      <c r="C253" s="230" t="s">
        <v>497</v>
      </c>
      <c r="D253" s="230" t="s">
        <v>157</v>
      </c>
      <c r="E253" s="231" t="s">
        <v>498</v>
      </c>
      <c r="F253" s="232" t="s">
        <v>499</v>
      </c>
      <c r="G253" s="233" t="s">
        <v>152</v>
      </c>
      <c r="H253" s="234">
        <v>56.5</v>
      </c>
      <c r="I253" s="235"/>
      <c r="J253" s="236">
        <f>ROUND(I253*H253,2)</f>
        <v>0</v>
      </c>
      <c r="K253" s="232" t="s">
        <v>131</v>
      </c>
      <c r="L253" s="237"/>
      <c r="M253" s="238" t="s">
        <v>21</v>
      </c>
      <c r="N253" s="239" t="s">
        <v>47</v>
      </c>
      <c r="O253" s="83"/>
      <c r="P253" s="208">
        <f>O253*H253</f>
        <v>0</v>
      </c>
      <c r="Q253" s="208">
        <v>1.0000000000000001E-05</v>
      </c>
      <c r="R253" s="208">
        <f>Q253*H253</f>
        <v>0.00056500000000000007</v>
      </c>
      <c r="S253" s="208">
        <v>0</v>
      </c>
      <c r="T253" s="209">
        <f>S253*H253</f>
        <v>0</v>
      </c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R253" s="210" t="s">
        <v>178</v>
      </c>
      <c r="AT253" s="210" t="s">
        <v>157</v>
      </c>
      <c r="AU253" s="210" t="s">
        <v>86</v>
      </c>
      <c r="AY253" s="16" t="s">
        <v>124</v>
      </c>
      <c r="BE253" s="211">
        <f>IF(N253="základní",J253,0)</f>
        <v>0</v>
      </c>
      <c r="BF253" s="211">
        <f>IF(N253="snížená",J253,0)</f>
        <v>0</v>
      </c>
      <c r="BG253" s="211">
        <f>IF(N253="zákl. přenesená",J253,0)</f>
        <v>0</v>
      </c>
      <c r="BH253" s="211">
        <f>IF(N253="sníž. přenesená",J253,0)</f>
        <v>0</v>
      </c>
      <c r="BI253" s="211">
        <f>IF(N253="nulová",J253,0)</f>
        <v>0</v>
      </c>
      <c r="BJ253" s="16" t="s">
        <v>84</v>
      </c>
      <c r="BK253" s="211">
        <f>ROUND(I253*H253,2)</f>
        <v>0</v>
      </c>
      <c r="BL253" s="16" t="s">
        <v>179</v>
      </c>
      <c r="BM253" s="210" t="s">
        <v>500</v>
      </c>
    </row>
    <row r="254" s="2" customFormat="1" ht="16.5" customHeight="1">
      <c r="A254" s="37"/>
      <c r="B254" s="38"/>
      <c r="C254" s="230" t="s">
        <v>501</v>
      </c>
      <c r="D254" s="230" t="s">
        <v>157</v>
      </c>
      <c r="E254" s="231" t="s">
        <v>502</v>
      </c>
      <c r="F254" s="232" t="s">
        <v>503</v>
      </c>
      <c r="G254" s="233" t="s">
        <v>152</v>
      </c>
      <c r="H254" s="234">
        <v>113</v>
      </c>
      <c r="I254" s="235"/>
      <c r="J254" s="236">
        <f>ROUND(I254*H254,2)</f>
        <v>0</v>
      </c>
      <c r="K254" s="232" t="s">
        <v>131</v>
      </c>
      <c r="L254" s="237"/>
      <c r="M254" s="238" t="s">
        <v>21</v>
      </c>
      <c r="N254" s="239" t="s">
        <v>47</v>
      </c>
      <c r="O254" s="83"/>
      <c r="P254" s="208">
        <f>O254*H254</f>
        <v>0</v>
      </c>
      <c r="Q254" s="208">
        <v>0.014</v>
      </c>
      <c r="R254" s="208">
        <f>Q254*H254</f>
        <v>1.5820000000000001</v>
      </c>
      <c r="S254" s="208">
        <v>0</v>
      </c>
      <c r="T254" s="209">
        <f>S254*H254</f>
        <v>0</v>
      </c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R254" s="210" t="s">
        <v>231</v>
      </c>
      <c r="AT254" s="210" t="s">
        <v>157</v>
      </c>
      <c r="AU254" s="210" t="s">
        <v>86</v>
      </c>
      <c r="AY254" s="16" t="s">
        <v>124</v>
      </c>
      <c r="BE254" s="211">
        <f>IF(N254="základní",J254,0)</f>
        <v>0</v>
      </c>
      <c r="BF254" s="211">
        <f>IF(N254="snížená",J254,0)</f>
        <v>0</v>
      </c>
      <c r="BG254" s="211">
        <f>IF(N254="zákl. přenesená",J254,0)</f>
        <v>0</v>
      </c>
      <c r="BH254" s="211">
        <f>IF(N254="sníž. přenesená",J254,0)</f>
        <v>0</v>
      </c>
      <c r="BI254" s="211">
        <f>IF(N254="nulová",J254,0)</f>
        <v>0</v>
      </c>
      <c r="BJ254" s="16" t="s">
        <v>84</v>
      </c>
      <c r="BK254" s="211">
        <f>ROUND(I254*H254,2)</f>
        <v>0</v>
      </c>
      <c r="BL254" s="16" t="s">
        <v>231</v>
      </c>
      <c r="BM254" s="210" t="s">
        <v>504</v>
      </c>
    </row>
    <row r="255" s="2" customFormat="1">
      <c r="A255" s="37"/>
      <c r="B255" s="38"/>
      <c r="C255" s="39"/>
      <c r="D255" s="217" t="s">
        <v>136</v>
      </c>
      <c r="E255" s="39"/>
      <c r="F255" s="218" t="s">
        <v>505</v>
      </c>
      <c r="G255" s="39"/>
      <c r="H255" s="39"/>
      <c r="I255" s="214"/>
      <c r="J255" s="39"/>
      <c r="K255" s="39"/>
      <c r="L255" s="43"/>
      <c r="M255" s="215"/>
      <c r="N255" s="216"/>
      <c r="O255" s="83"/>
      <c r="P255" s="83"/>
      <c r="Q255" s="83"/>
      <c r="R255" s="83"/>
      <c r="S255" s="83"/>
      <c r="T255" s="84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T255" s="16" t="s">
        <v>136</v>
      </c>
      <c r="AU255" s="16" t="s">
        <v>86</v>
      </c>
    </row>
    <row r="256" s="13" customFormat="1">
      <c r="A256" s="13"/>
      <c r="B256" s="219"/>
      <c r="C256" s="220"/>
      <c r="D256" s="217" t="s">
        <v>138</v>
      </c>
      <c r="E256" s="221" t="s">
        <v>21</v>
      </c>
      <c r="F256" s="222" t="s">
        <v>506</v>
      </c>
      <c r="G256" s="220"/>
      <c r="H256" s="223">
        <v>56.5</v>
      </c>
      <c r="I256" s="224"/>
      <c r="J256" s="220"/>
      <c r="K256" s="220"/>
      <c r="L256" s="225"/>
      <c r="M256" s="226"/>
      <c r="N256" s="227"/>
      <c r="O256" s="227"/>
      <c r="P256" s="227"/>
      <c r="Q256" s="227"/>
      <c r="R256" s="227"/>
      <c r="S256" s="227"/>
      <c r="T256" s="228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29" t="s">
        <v>138</v>
      </c>
      <c r="AU256" s="229" t="s">
        <v>86</v>
      </c>
      <c r="AV256" s="13" t="s">
        <v>86</v>
      </c>
      <c r="AW256" s="13" t="s">
        <v>38</v>
      </c>
      <c r="AX256" s="13" t="s">
        <v>84</v>
      </c>
      <c r="AY256" s="229" t="s">
        <v>124</v>
      </c>
    </row>
    <row r="257" s="13" customFormat="1">
      <c r="A257" s="13"/>
      <c r="B257" s="219"/>
      <c r="C257" s="220"/>
      <c r="D257" s="217" t="s">
        <v>138</v>
      </c>
      <c r="E257" s="220"/>
      <c r="F257" s="222" t="s">
        <v>507</v>
      </c>
      <c r="G257" s="220"/>
      <c r="H257" s="223">
        <v>113</v>
      </c>
      <c r="I257" s="224"/>
      <c r="J257" s="220"/>
      <c r="K257" s="220"/>
      <c r="L257" s="225"/>
      <c r="M257" s="226"/>
      <c r="N257" s="227"/>
      <c r="O257" s="227"/>
      <c r="P257" s="227"/>
      <c r="Q257" s="227"/>
      <c r="R257" s="227"/>
      <c r="S257" s="227"/>
      <c r="T257" s="228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29" t="s">
        <v>138</v>
      </c>
      <c r="AU257" s="229" t="s">
        <v>86</v>
      </c>
      <c r="AV257" s="13" t="s">
        <v>86</v>
      </c>
      <c r="AW257" s="13" t="s">
        <v>4</v>
      </c>
      <c r="AX257" s="13" t="s">
        <v>84</v>
      </c>
      <c r="AY257" s="229" t="s">
        <v>124</v>
      </c>
    </row>
    <row r="258" s="2" customFormat="1" ht="21.75" customHeight="1">
      <c r="A258" s="37"/>
      <c r="B258" s="38"/>
      <c r="C258" s="199" t="s">
        <v>508</v>
      </c>
      <c r="D258" s="199" t="s">
        <v>127</v>
      </c>
      <c r="E258" s="200" t="s">
        <v>509</v>
      </c>
      <c r="F258" s="201" t="s">
        <v>510</v>
      </c>
      <c r="G258" s="202" t="s">
        <v>152</v>
      </c>
      <c r="H258" s="203">
        <v>426.5</v>
      </c>
      <c r="I258" s="204"/>
      <c r="J258" s="205">
        <f>ROUND(I258*H258,2)</f>
        <v>0</v>
      </c>
      <c r="K258" s="201" t="s">
        <v>131</v>
      </c>
      <c r="L258" s="43"/>
      <c r="M258" s="206" t="s">
        <v>21</v>
      </c>
      <c r="N258" s="207" t="s">
        <v>47</v>
      </c>
      <c r="O258" s="83"/>
      <c r="P258" s="208">
        <f>O258*H258</f>
        <v>0</v>
      </c>
      <c r="Q258" s="208">
        <v>0</v>
      </c>
      <c r="R258" s="208">
        <f>Q258*H258</f>
        <v>0</v>
      </c>
      <c r="S258" s="208">
        <v>0</v>
      </c>
      <c r="T258" s="209">
        <f>S258*H258</f>
        <v>0</v>
      </c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R258" s="210" t="s">
        <v>179</v>
      </c>
      <c r="AT258" s="210" t="s">
        <v>127</v>
      </c>
      <c r="AU258" s="210" t="s">
        <v>86</v>
      </c>
      <c r="AY258" s="16" t="s">
        <v>124</v>
      </c>
      <c r="BE258" s="211">
        <f>IF(N258="základní",J258,0)</f>
        <v>0</v>
      </c>
      <c r="BF258" s="211">
        <f>IF(N258="snížená",J258,0)</f>
        <v>0</v>
      </c>
      <c r="BG258" s="211">
        <f>IF(N258="zákl. přenesená",J258,0)</f>
        <v>0</v>
      </c>
      <c r="BH258" s="211">
        <f>IF(N258="sníž. přenesená",J258,0)</f>
        <v>0</v>
      </c>
      <c r="BI258" s="211">
        <f>IF(N258="nulová",J258,0)</f>
        <v>0</v>
      </c>
      <c r="BJ258" s="16" t="s">
        <v>84</v>
      </c>
      <c r="BK258" s="211">
        <f>ROUND(I258*H258,2)</f>
        <v>0</v>
      </c>
      <c r="BL258" s="16" t="s">
        <v>179</v>
      </c>
      <c r="BM258" s="210" t="s">
        <v>511</v>
      </c>
    </row>
    <row r="259" s="2" customFormat="1">
      <c r="A259" s="37"/>
      <c r="B259" s="38"/>
      <c r="C259" s="39"/>
      <c r="D259" s="212" t="s">
        <v>134</v>
      </c>
      <c r="E259" s="39"/>
      <c r="F259" s="213" t="s">
        <v>512</v>
      </c>
      <c r="G259" s="39"/>
      <c r="H259" s="39"/>
      <c r="I259" s="214"/>
      <c r="J259" s="39"/>
      <c r="K259" s="39"/>
      <c r="L259" s="43"/>
      <c r="M259" s="215"/>
      <c r="N259" s="216"/>
      <c r="O259" s="83"/>
      <c r="P259" s="83"/>
      <c r="Q259" s="83"/>
      <c r="R259" s="83"/>
      <c r="S259" s="83"/>
      <c r="T259" s="84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T259" s="16" t="s">
        <v>134</v>
      </c>
      <c r="AU259" s="16" t="s">
        <v>86</v>
      </c>
    </row>
    <row r="260" s="13" customFormat="1">
      <c r="A260" s="13"/>
      <c r="B260" s="219"/>
      <c r="C260" s="220"/>
      <c r="D260" s="217" t="s">
        <v>138</v>
      </c>
      <c r="E260" s="221" t="s">
        <v>21</v>
      </c>
      <c r="F260" s="222" t="s">
        <v>513</v>
      </c>
      <c r="G260" s="220"/>
      <c r="H260" s="223">
        <v>426.5</v>
      </c>
      <c r="I260" s="224"/>
      <c r="J260" s="220"/>
      <c r="K260" s="220"/>
      <c r="L260" s="225"/>
      <c r="M260" s="226"/>
      <c r="N260" s="227"/>
      <c r="O260" s="227"/>
      <c r="P260" s="227"/>
      <c r="Q260" s="227"/>
      <c r="R260" s="227"/>
      <c r="S260" s="227"/>
      <c r="T260" s="228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29" t="s">
        <v>138</v>
      </c>
      <c r="AU260" s="229" t="s">
        <v>86</v>
      </c>
      <c r="AV260" s="13" t="s">
        <v>86</v>
      </c>
      <c r="AW260" s="13" t="s">
        <v>38</v>
      </c>
      <c r="AX260" s="13" t="s">
        <v>84</v>
      </c>
      <c r="AY260" s="229" t="s">
        <v>124</v>
      </c>
    </row>
    <row r="261" s="2" customFormat="1" ht="16.5" customHeight="1">
      <c r="A261" s="37"/>
      <c r="B261" s="38"/>
      <c r="C261" s="230" t="s">
        <v>514</v>
      </c>
      <c r="D261" s="230" t="s">
        <v>157</v>
      </c>
      <c r="E261" s="231" t="s">
        <v>515</v>
      </c>
      <c r="F261" s="232" t="s">
        <v>516</v>
      </c>
      <c r="G261" s="233" t="s">
        <v>152</v>
      </c>
      <c r="H261" s="234">
        <v>447.82499999999999</v>
      </c>
      <c r="I261" s="235"/>
      <c r="J261" s="236">
        <f>ROUND(I261*H261,2)</f>
        <v>0</v>
      </c>
      <c r="K261" s="232" t="s">
        <v>131</v>
      </c>
      <c r="L261" s="237"/>
      <c r="M261" s="238" t="s">
        <v>21</v>
      </c>
      <c r="N261" s="239" t="s">
        <v>47</v>
      </c>
      <c r="O261" s="83"/>
      <c r="P261" s="208">
        <f>O261*H261</f>
        <v>0</v>
      </c>
      <c r="Q261" s="208">
        <v>0.00027</v>
      </c>
      <c r="R261" s="208">
        <f>Q261*H261</f>
        <v>0.12091275</v>
      </c>
      <c r="S261" s="208">
        <v>0</v>
      </c>
      <c r="T261" s="209">
        <f>S261*H261</f>
        <v>0</v>
      </c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R261" s="210" t="s">
        <v>231</v>
      </c>
      <c r="AT261" s="210" t="s">
        <v>157</v>
      </c>
      <c r="AU261" s="210" t="s">
        <v>86</v>
      </c>
      <c r="AY261" s="16" t="s">
        <v>124</v>
      </c>
      <c r="BE261" s="211">
        <f>IF(N261="základní",J261,0)</f>
        <v>0</v>
      </c>
      <c r="BF261" s="211">
        <f>IF(N261="snížená",J261,0)</f>
        <v>0</v>
      </c>
      <c r="BG261" s="211">
        <f>IF(N261="zákl. přenesená",J261,0)</f>
        <v>0</v>
      </c>
      <c r="BH261" s="211">
        <f>IF(N261="sníž. přenesená",J261,0)</f>
        <v>0</v>
      </c>
      <c r="BI261" s="211">
        <f>IF(N261="nulová",J261,0)</f>
        <v>0</v>
      </c>
      <c r="BJ261" s="16" t="s">
        <v>84</v>
      </c>
      <c r="BK261" s="211">
        <f>ROUND(I261*H261,2)</f>
        <v>0</v>
      </c>
      <c r="BL261" s="16" t="s">
        <v>231</v>
      </c>
      <c r="BM261" s="210" t="s">
        <v>517</v>
      </c>
    </row>
    <row r="262" s="13" customFormat="1">
      <c r="A262" s="13"/>
      <c r="B262" s="219"/>
      <c r="C262" s="220"/>
      <c r="D262" s="217" t="s">
        <v>138</v>
      </c>
      <c r="E262" s="220"/>
      <c r="F262" s="222" t="s">
        <v>518</v>
      </c>
      <c r="G262" s="220"/>
      <c r="H262" s="223">
        <v>447.82499999999999</v>
      </c>
      <c r="I262" s="224"/>
      <c r="J262" s="220"/>
      <c r="K262" s="220"/>
      <c r="L262" s="225"/>
      <c r="M262" s="226"/>
      <c r="N262" s="227"/>
      <c r="O262" s="227"/>
      <c r="P262" s="227"/>
      <c r="Q262" s="227"/>
      <c r="R262" s="227"/>
      <c r="S262" s="227"/>
      <c r="T262" s="228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29" t="s">
        <v>138</v>
      </c>
      <c r="AU262" s="229" t="s">
        <v>86</v>
      </c>
      <c r="AV262" s="13" t="s">
        <v>86</v>
      </c>
      <c r="AW262" s="13" t="s">
        <v>4</v>
      </c>
      <c r="AX262" s="13" t="s">
        <v>84</v>
      </c>
      <c r="AY262" s="229" t="s">
        <v>124</v>
      </c>
    </row>
    <row r="263" s="2" customFormat="1" ht="21.75" customHeight="1">
      <c r="A263" s="37"/>
      <c r="B263" s="38"/>
      <c r="C263" s="199" t="s">
        <v>519</v>
      </c>
      <c r="D263" s="199" t="s">
        <v>127</v>
      </c>
      <c r="E263" s="200" t="s">
        <v>520</v>
      </c>
      <c r="F263" s="201" t="s">
        <v>521</v>
      </c>
      <c r="G263" s="202" t="s">
        <v>152</v>
      </c>
      <c r="H263" s="203">
        <v>51.5</v>
      </c>
      <c r="I263" s="204"/>
      <c r="J263" s="205">
        <f>ROUND(I263*H263,2)</f>
        <v>0</v>
      </c>
      <c r="K263" s="201" t="s">
        <v>131</v>
      </c>
      <c r="L263" s="43"/>
      <c r="M263" s="206" t="s">
        <v>21</v>
      </c>
      <c r="N263" s="207" t="s">
        <v>47</v>
      </c>
      <c r="O263" s="83"/>
      <c r="P263" s="208">
        <f>O263*H263</f>
        <v>0</v>
      </c>
      <c r="Q263" s="208">
        <v>0</v>
      </c>
      <c r="R263" s="208">
        <f>Q263*H263</f>
        <v>0</v>
      </c>
      <c r="S263" s="208">
        <v>0</v>
      </c>
      <c r="T263" s="209">
        <f>S263*H263</f>
        <v>0</v>
      </c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R263" s="210" t="s">
        <v>179</v>
      </c>
      <c r="AT263" s="210" t="s">
        <v>127</v>
      </c>
      <c r="AU263" s="210" t="s">
        <v>86</v>
      </c>
      <c r="AY263" s="16" t="s">
        <v>124</v>
      </c>
      <c r="BE263" s="211">
        <f>IF(N263="základní",J263,0)</f>
        <v>0</v>
      </c>
      <c r="BF263" s="211">
        <f>IF(N263="snížená",J263,0)</f>
        <v>0</v>
      </c>
      <c r="BG263" s="211">
        <f>IF(N263="zákl. přenesená",J263,0)</f>
        <v>0</v>
      </c>
      <c r="BH263" s="211">
        <f>IF(N263="sníž. přenesená",J263,0)</f>
        <v>0</v>
      </c>
      <c r="BI263" s="211">
        <f>IF(N263="nulová",J263,0)</f>
        <v>0</v>
      </c>
      <c r="BJ263" s="16" t="s">
        <v>84</v>
      </c>
      <c r="BK263" s="211">
        <f>ROUND(I263*H263,2)</f>
        <v>0</v>
      </c>
      <c r="BL263" s="16" t="s">
        <v>179</v>
      </c>
      <c r="BM263" s="210" t="s">
        <v>522</v>
      </c>
    </row>
    <row r="264" s="2" customFormat="1">
      <c r="A264" s="37"/>
      <c r="B264" s="38"/>
      <c r="C264" s="39"/>
      <c r="D264" s="212" t="s">
        <v>134</v>
      </c>
      <c r="E264" s="39"/>
      <c r="F264" s="213" t="s">
        <v>523</v>
      </c>
      <c r="G264" s="39"/>
      <c r="H264" s="39"/>
      <c r="I264" s="214"/>
      <c r="J264" s="39"/>
      <c r="K264" s="39"/>
      <c r="L264" s="43"/>
      <c r="M264" s="215"/>
      <c r="N264" s="216"/>
      <c r="O264" s="83"/>
      <c r="P264" s="83"/>
      <c r="Q264" s="83"/>
      <c r="R264" s="83"/>
      <c r="S264" s="83"/>
      <c r="T264" s="84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T264" s="16" t="s">
        <v>134</v>
      </c>
      <c r="AU264" s="16" t="s">
        <v>86</v>
      </c>
    </row>
    <row r="265" s="13" customFormat="1">
      <c r="A265" s="13"/>
      <c r="B265" s="219"/>
      <c r="C265" s="220"/>
      <c r="D265" s="217" t="s">
        <v>138</v>
      </c>
      <c r="E265" s="221" t="s">
        <v>21</v>
      </c>
      <c r="F265" s="222" t="s">
        <v>524</v>
      </c>
      <c r="G265" s="220"/>
      <c r="H265" s="223">
        <v>51.5</v>
      </c>
      <c r="I265" s="224"/>
      <c r="J265" s="220"/>
      <c r="K265" s="220"/>
      <c r="L265" s="225"/>
      <c r="M265" s="226"/>
      <c r="N265" s="227"/>
      <c r="O265" s="227"/>
      <c r="P265" s="227"/>
      <c r="Q265" s="227"/>
      <c r="R265" s="227"/>
      <c r="S265" s="227"/>
      <c r="T265" s="228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29" t="s">
        <v>138</v>
      </c>
      <c r="AU265" s="229" t="s">
        <v>86</v>
      </c>
      <c r="AV265" s="13" t="s">
        <v>86</v>
      </c>
      <c r="AW265" s="13" t="s">
        <v>38</v>
      </c>
      <c r="AX265" s="13" t="s">
        <v>84</v>
      </c>
      <c r="AY265" s="229" t="s">
        <v>124</v>
      </c>
    </row>
    <row r="266" s="2" customFormat="1" ht="16.5" customHeight="1">
      <c r="A266" s="37"/>
      <c r="B266" s="38"/>
      <c r="C266" s="230" t="s">
        <v>525</v>
      </c>
      <c r="D266" s="230" t="s">
        <v>157</v>
      </c>
      <c r="E266" s="231" t="s">
        <v>526</v>
      </c>
      <c r="F266" s="232" t="s">
        <v>527</v>
      </c>
      <c r="G266" s="233" t="s">
        <v>152</v>
      </c>
      <c r="H266" s="234">
        <v>54.075000000000003</v>
      </c>
      <c r="I266" s="235"/>
      <c r="J266" s="236">
        <f>ROUND(I266*H266,2)</f>
        <v>0</v>
      </c>
      <c r="K266" s="232" t="s">
        <v>131</v>
      </c>
      <c r="L266" s="237"/>
      <c r="M266" s="238" t="s">
        <v>21</v>
      </c>
      <c r="N266" s="239" t="s">
        <v>47</v>
      </c>
      <c r="O266" s="83"/>
      <c r="P266" s="208">
        <f>O266*H266</f>
        <v>0</v>
      </c>
      <c r="Q266" s="208">
        <v>0.00068999999999999997</v>
      </c>
      <c r="R266" s="208">
        <f>Q266*H266</f>
        <v>0.037311749999999998</v>
      </c>
      <c r="S266" s="208">
        <v>0</v>
      </c>
      <c r="T266" s="209">
        <f>S266*H266</f>
        <v>0</v>
      </c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R266" s="210" t="s">
        <v>231</v>
      </c>
      <c r="AT266" s="210" t="s">
        <v>157</v>
      </c>
      <c r="AU266" s="210" t="s">
        <v>86</v>
      </c>
      <c r="AY266" s="16" t="s">
        <v>124</v>
      </c>
      <c r="BE266" s="211">
        <f>IF(N266="základní",J266,0)</f>
        <v>0</v>
      </c>
      <c r="BF266" s="211">
        <f>IF(N266="snížená",J266,0)</f>
        <v>0</v>
      </c>
      <c r="BG266" s="211">
        <f>IF(N266="zákl. přenesená",J266,0)</f>
        <v>0</v>
      </c>
      <c r="BH266" s="211">
        <f>IF(N266="sníž. přenesená",J266,0)</f>
        <v>0</v>
      </c>
      <c r="BI266" s="211">
        <f>IF(N266="nulová",J266,0)</f>
        <v>0</v>
      </c>
      <c r="BJ266" s="16" t="s">
        <v>84</v>
      </c>
      <c r="BK266" s="211">
        <f>ROUND(I266*H266,2)</f>
        <v>0</v>
      </c>
      <c r="BL266" s="16" t="s">
        <v>231</v>
      </c>
      <c r="BM266" s="210" t="s">
        <v>528</v>
      </c>
    </row>
    <row r="267" s="13" customFormat="1">
      <c r="A267" s="13"/>
      <c r="B267" s="219"/>
      <c r="C267" s="220"/>
      <c r="D267" s="217" t="s">
        <v>138</v>
      </c>
      <c r="E267" s="221" t="s">
        <v>21</v>
      </c>
      <c r="F267" s="222" t="s">
        <v>529</v>
      </c>
      <c r="G267" s="220"/>
      <c r="H267" s="223">
        <v>51.5</v>
      </c>
      <c r="I267" s="224"/>
      <c r="J267" s="220"/>
      <c r="K267" s="220"/>
      <c r="L267" s="225"/>
      <c r="M267" s="226"/>
      <c r="N267" s="227"/>
      <c r="O267" s="227"/>
      <c r="P267" s="227"/>
      <c r="Q267" s="227"/>
      <c r="R267" s="227"/>
      <c r="S267" s="227"/>
      <c r="T267" s="228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29" t="s">
        <v>138</v>
      </c>
      <c r="AU267" s="229" t="s">
        <v>86</v>
      </c>
      <c r="AV267" s="13" t="s">
        <v>86</v>
      </c>
      <c r="AW267" s="13" t="s">
        <v>38</v>
      </c>
      <c r="AX267" s="13" t="s">
        <v>84</v>
      </c>
      <c r="AY267" s="229" t="s">
        <v>124</v>
      </c>
    </row>
    <row r="268" s="13" customFormat="1">
      <c r="A268" s="13"/>
      <c r="B268" s="219"/>
      <c r="C268" s="220"/>
      <c r="D268" s="217" t="s">
        <v>138</v>
      </c>
      <c r="E268" s="220"/>
      <c r="F268" s="222" t="s">
        <v>530</v>
      </c>
      <c r="G268" s="220"/>
      <c r="H268" s="223">
        <v>54.075000000000003</v>
      </c>
      <c r="I268" s="224"/>
      <c r="J268" s="220"/>
      <c r="K268" s="220"/>
      <c r="L268" s="225"/>
      <c r="M268" s="226"/>
      <c r="N268" s="227"/>
      <c r="O268" s="227"/>
      <c r="P268" s="227"/>
      <c r="Q268" s="227"/>
      <c r="R268" s="227"/>
      <c r="S268" s="227"/>
      <c r="T268" s="228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29" t="s">
        <v>138</v>
      </c>
      <c r="AU268" s="229" t="s">
        <v>86</v>
      </c>
      <c r="AV268" s="13" t="s">
        <v>86</v>
      </c>
      <c r="AW268" s="13" t="s">
        <v>4</v>
      </c>
      <c r="AX268" s="13" t="s">
        <v>84</v>
      </c>
      <c r="AY268" s="229" t="s">
        <v>124</v>
      </c>
    </row>
    <row r="269" s="2" customFormat="1" ht="24.15" customHeight="1">
      <c r="A269" s="37"/>
      <c r="B269" s="38"/>
      <c r="C269" s="199" t="s">
        <v>531</v>
      </c>
      <c r="D269" s="199" t="s">
        <v>127</v>
      </c>
      <c r="E269" s="200" t="s">
        <v>532</v>
      </c>
      <c r="F269" s="201" t="s">
        <v>533</v>
      </c>
      <c r="G269" s="202" t="s">
        <v>177</v>
      </c>
      <c r="H269" s="203">
        <v>15</v>
      </c>
      <c r="I269" s="204"/>
      <c r="J269" s="205">
        <f>ROUND(I269*H269,2)</f>
        <v>0</v>
      </c>
      <c r="K269" s="201" t="s">
        <v>131</v>
      </c>
      <c r="L269" s="43"/>
      <c r="M269" s="206" t="s">
        <v>21</v>
      </c>
      <c r="N269" s="207" t="s">
        <v>47</v>
      </c>
      <c r="O269" s="83"/>
      <c r="P269" s="208">
        <f>O269*H269</f>
        <v>0</v>
      </c>
      <c r="Q269" s="208">
        <v>0.19400000000000001</v>
      </c>
      <c r="R269" s="208">
        <f>Q269*H269</f>
        <v>2.9100000000000001</v>
      </c>
      <c r="S269" s="208">
        <v>0</v>
      </c>
      <c r="T269" s="209">
        <f>S269*H269</f>
        <v>0</v>
      </c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R269" s="210" t="s">
        <v>179</v>
      </c>
      <c r="AT269" s="210" t="s">
        <v>127</v>
      </c>
      <c r="AU269" s="210" t="s">
        <v>86</v>
      </c>
      <c r="AY269" s="16" t="s">
        <v>124</v>
      </c>
      <c r="BE269" s="211">
        <f>IF(N269="základní",J269,0)</f>
        <v>0</v>
      </c>
      <c r="BF269" s="211">
        <f>IF(N269="snížená",J269,0)</f>
        <v>0</v>
      </c>
      <c r="BG269" s="211">
        <f>IF(N269="zákl. přenesená",J269,0)</f>
        <v>0</v>
      </c>
      <c r="BH269" s="211">
        <f>IF(N269="sníž. přenesená",J269,0)</f>
        <v>0</v>
      </c>
      <c r="BI269" s="211">
        <f>IF(N269="nulová",J269,0)</f>
        <v>0</v>
      </c>
      <c r="BJ269" s="16" t="s">
        <v>84</v>
      </c>
      <c r="BK269" s="211">
        <f>ROUND(I269*H269,2)</f>
        <v>0</v>
      </c>
      <c r="BL269" s="16" t="s">
        <v>179</v>
      </c>
      <c r="BM269" s="210" t="s">
        <v>534</v>
      </c>
    </row>
    <row r="270" s="2" customFormat="1">
      <c r="A270" s="37"/>
      <c r="B270" s="38"/>
      <c r="C270" s="39"/>
      <c r="D270" s="212" t="s">
        <v>134</v>
      </c>
      <c r="E270" s="39"/>
      <c r="F270" s="213" t="s">
        <v>535</v>
      </c>
      <c r="G270" s="39"/>
      <c r="H270" s="39"/>
      <c r="I270" s="214"/>
      <c r="J270" s="39"/>
      <c r="K270" s="39"/>
      <c r="L270" s="43"/>
      <c r="M270" s="215"/>
      <c r="N270" s="216"/>
      <c r="O270" s="83"/>
      <c r="P270" s="83"/>
      <c r="Q270" s="83"/>
      <c r="R270" s="83"/>
      <c r="S270" s="83"/>
      <c r="T270" s="84"/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T270" s="16" t="s">
        <v>134</v>
      </c>
      <c r="AU270" s="16" t="s">
        <v>86</v>
      </c>
    </row>
    <row r="271" s="2" customFormat="1" ht="24.15" customHeight="1">
      <c r="A271" s="37"/>
      <c r="B271" s="38"/>
      <c r="C271" s="199" t="s">
        <v>536</v>
      </c>
      <c r="D271" s="199" t="s">
        <v>127</v>
      </c>
      <c r="E271" s="200" t="s">
        <v>537</v>
      </c>
      <c r="F271" s="201" t="s">
        <v>538</v>
      </c>
      <c r="G271" s="202" t="s">
        <v>152</v>
      </c>
      <c r="H271" s="203">
        <v>8</v>
      </c>
      <c r="I271" s="204"/>
      <c r="J271" s="205">
        <f>ROUND(I271*H271,2)</f>
        <v>0</v>
      </c>
      <c r="K271" s="201" t="s">
        <v>131</v>
      </c>
      <c r="L271" s="43"/>
      <c r="M271" s="206" t="s">
        <v>21</v>
      </c>
      <c r="N271" s="207" t="s">
        <v>47</v>
      </c>
      <c r="O271" s="83"/>
      <c r="P271" s="208">
        <f>O271*H271</f>
        <v>0</v>
      </c>
      <c r="Q271" s="208">
        <v>0.11519</v>
      </c>
      <c r="R271" s="208">
        <f>Q271*H271</f>
        <v>0.92152000000000001</v>
      </c>
      <c r="S271" s="208">
        <v>0</v>
      </c>
      <c r="T271" s="209">
        <f>S271*H271</f>
        <v>0</v>
      </c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R271" s="210" t="s">
        <v>179</v>
      </c>
      <c r="AT271" s="210" t="s">
        <v>127</v>
      </c>
      <c r="AU271" s="210" t="s">
        <v>86</v>
      </c>
      <c r="AY271" s="16" t="s">
        <v>124</v>
      </c>
      <c r="BE271" s="211">
        <f>IF(N271="základní",J271,0)</f>
        <v>0</v>
      </c>
      <c r="BF271" s="211">
        <f>IF(N271="snížená",J271,0)</f>
        <v>0</v>
      </c>
      <c r="BG271" s="211">
        <f>IF(N271="zákl. přenesená",J271,0)</f>
        <v>0</v>
      </c>
      <c r="BH271" s="211">
        <f>IF(N271="sníž. přenesená",J271,0)</f>
        <v>0</v>
      </c>
      <c r="BI271" s="211">
        <f>IF(N271="nulová",J271,0)</f>
        <v>0</v>
      </c>
      <c r="BJ271" s="16" t="s">
        <v>84</v>
      </c>
      <c r="BK271" s="211">
        <f>ROUND(I271*H271,2)</f>
        <v>0</v>
      </c>
      <c r="BL271" s="16" t="s">
        <v>179</v>
      </c>
      <c r="BM271" s="210" t="s">
        <v>539</v>
      </c>
    </row>
    <row r="272" s="2" customFormat="1">
      <c r="A272" s="37"/>
      <c r="B272" s="38"/>
      <c r="C272" s="39"/>
      <c r="D272" s="212" t="s">
        <v>134</v>
      </c>
      <c r="E272" s="39"/>
      <c r="F272" s="213" t="s">
        <v>540</v>
      </c>
      <c r="G272" s="39"/>
      <c r="H272" s="39"/>
      <c r="I272" s="214"/>
      <c r="J272" s="39"/>
      <c r="K272" s="39"/>
      <c r="L272" s="43"/>
      <c r="M272" s="215"/>
      <c r="N272" s="216"/>
      <c r="O272" s="83"/>
      <c r="P272" s="83"/>
      <c r="Q272" s="83"/>
      <c r="R272" s="83"/>
      <c r="S272" s="83"/>
      <c r="T272" s="84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T272" s="16" t="s">
        <v>134</v>
      </c>
      <c r="AU272" s="16" t="s">
        <v>86</v>
      </c>
    </row>
    <row r="273" s="2" customFormat="1" ht="16.5" customHeight="1">
      <c r="A273" s="37"/>
      <c r="B273" s="38"/>
      <c r="C273" s="230" t="s">
        <v>541</v>
      </c>
      <c r="D273" s="230" t="s">
        <v>157</v>
      </c>
      <c r="E273" s="231" t="s">
        <v>542</v>
      </c>
      <c r="F273" s="232" t="s">
        <v>543</v>
      </c>
      <c r="G273" s="233" t="s">
        <v>152</v>
      </c>
      <c r="H273" s="234">
        <v>1</v>
      </c>
      <c r="I273" s="235"/>
      <c r="J273" s="236">
        <f>ROUND(I273*H273,2)</f>
        <v>0</v>
      </c>
      <c r="K273" s="232" t="s">
        <v>131</v>
      </c>
      <c r="L273" s="237"/>
      <c r="M273" s="238" t="s">
        <v>21</v>
      </c>
      <c r="N273" s="239" t="s">
        <v>47</v>
      </c>
      <c r="O273" s="83"/>
      <c r="P273" s="208">
        <f>O273*H273</f>
        <v>0</v>
      </c>
      <c r="Q273" s="208">
        <v>0.040000000000000001</v>
      </c>
      <c r="R273" s="208">
        <f>Q273*H273</f>
        <v>0.040000000000000001</v>
      </c>
      <c r="S273" s="208">
        <v>0</v>
      </c>
      <c r="T273" s="209">
        <f>S273*H273</f>
        <v>0</v>
      </c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R273" s="210" t="s">
        <v>231</v>
      </c>
      <c r="AT273" s="210" t="s">
        <v>157</v>
      </c>
      <c r="AU273" s="210" t="s">
        <v>86</v>
      </c>
      <c r="AY273" s="16" t="s">
        <v>124</v>
      </c>
      <c r="BE273" s="211">
        <f>IF(N273="základní",J273,0)</f>
        <v>0</v>
      </c>
      <c r="BF273" s="211">
        <f>IF(N273="snížená",J273,0)</f>
        <v>0</v>
      </c>
      <c r="BG273" s="211">
        <f>IF(N273="zákl. přenesená",J273,0)</f>
        <v>0</v>
      </c>
      <c r="BH273" s="211">
        <f>IF(N273="sníž. přenesená",J273,0)</f>
        <v>0</v>
      </c>
      <c r="BI273" s="211">
        <f>IF(N273="nulová",J273,0)</f>
        <v>0</v>
      </c>
      <c r="BJ273" s="16" t="s">
        <v>84</v>
      </c>
      <c r="BK273" s="211">
        <f>ROUND(I273*H273,2)</f>
        <v>0</v>
      </c>
      <c r="BL273" s="16" t="s">
        <v>231</v>
      </c>
      <c r="BM273" s="210" t="s">
        <v>544</v>
      </c>
    </row>
    <row r="274" s="2" customFormat="1">
      <c r="A274" s="37"/>
      <c r="B274" s="38"/>
      <c r="C274" s="39"/>
      <c r="D274" s="217" t="s">
        <v>136</v>
      </c>
      <c r="E274" s="39"/>
      <c r="F274" s="218" t="s">
        <v>545</v>
      </c>
      <c r="G274" s="39"/>
      <c r="H274" s="39"/>
      <c r="I274" s="214"/>
      <c r="J274" s="39"/>
      <c r="K274" s="39"/>
      <c r="L274" s="43"/>
      <c r="M274" s="215"/>
      <c r="N274" s="216"/>
      <c r="O274" s="83"/>
      <c r="P274" s="83"/>
      <c r="Q274" s="83"/>
      <c r="R274" s="83"/>
      <c r="S274" s="83"/>
      <c r="T274" s="84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T274" s="16" t="s">
        <v>136</v>
      </c>
      <c r="AU274" s="16" t="s">
        <v>86</v>
      </c>
    </row>
    <row r="275" s="13" customFormat="1">
      <c r="A275" s="13"/>
      <c r="B275" s="219"/>
      <c r="C275" s="220"/>
      <c r="D275" s="217" t="s">
        <v>138</v>
      </c>
      <c r="E275" s="220"/>
      <c r="F275" s="222" t="s">
        <v>546</v>
      </c>
      <c r="G275" s="220"/>
      <c r="H275" s="223">
        <v>1</v>
      </c>
      <c r="I275" s="224"/>
      <c r="J275" s="220"/>
      <c r="K275" s="220"/>
      <c r="L275" s="225"/>
      <c r="M275" s="226"/>
      <c r="N275" s="227"/>
      <c r="O275" s="227"/>
      <c r="P275" s="227"/>
      <c r="Q275" s="227"/>
      <c r="R275" s="227"/>
      <c r="S275" s="227"/>
      <c r="T275" s="228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29" t="s">
        <v>138</v>
      </c>
      <c r="AU275" s="229" t="s">
        <v>86</v>
      </c>
      <c r="AV275" s="13" t="s">
        <v>86</v>
      </c>
      <c r="AW275" s="13" t="s">
        <v>4</v>
      </c>
      <c r="AX275" s="13" t="s">
        <v>84</v>
      </c>
      <c r="AY275" s="229" t="s">
        <v>124</v>
      </c>
    </row>
    <row r="276" s="2" customFormat="1" ht="16.5" customHeight="1">
      <c r="A276" s="37"/>
      <c r="B276" s="38"/>
      <c r="C276" s="199" t="s">
        <v>547</v>
      </c>
      <c r="D276" s="199" t="s">
        <v>127</v>
      </c>
      <c r="E276" s="200" t="s">
        <v>548</v>
      </c>
      <c r="F276" s="201" t="s">
        <v>549</v>
      </c>
      <c r="G276" s="202" t="s">
        <v>550</v>
      </c>
      <c r="H276" s="203">
        <v>43</v>
      </c>
      <c r="I276" s="204"/>
      <c r="J276" s="205">
        <f>ROUND(I276*H276,2)</f>
        <v>0</v>
      </c>
      <c r="K276" s="201" t="s">
        <v>131</v>
      </c>
      <c r="L276" s="43"/>
      <c r="M276" s="206" t="s">
        <v>21</v>
      </c>
      <c r="N276" s="207" t="s">
        <v>47</v>
      </c>
      <c r="O276" s="83"/>
      <c r="P276" s="208">
        <f>O276*H276</f>
        <v>0</v>
      </c>
      <c r="Q276" s="208">
        <v>0</v>
      </c>
      <c r="R276" s="208">
        <f>Q276*H276</f>
        <v>0</v>
      </c>
      <c r="S276" s="208">
        <v>0</v>
      </c>
      <c r="T276" s="209">
        <f>S276*H276</f>
        <v>0</v>
      </c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R276" s="210" t="s">
        <v>179</v>
      </c>
      <c r="AT276" s="210" t="s">
        <v>127</v>
      </c>
      <c r="AU276" s="210" t="s">
        <v>86</v>
      </c>
      <c r="AY276" s="16" t="s">
        <v>124</v>
      </c>
      <c r="BE276" s="211">
        <f>IF(N276="základní",J276,0)</f>
        <v>0</v>
      </c>
      <c r="BF276" s="211">
        <f>IF(N276="snížená",J276,0)</f>
        <v>0</v>
      </c>
      <c r="BG276" s="211">
        <f>IF(N276="zákl. přenesená",J276,0)</f>
        <v>0</v>
      </c>
      <c r="BH276" s="211">
        <f>IF(N276="sníž. přenesená",J276,0)</f>
        <v>0</v>
      </c>
      <c r="BI276" s="211">
        <f>IF(N276="nulová",J276,0)</f>
        <v>0</v>
      </c>
      <c r="BJ276" s="16" t="s">
        <v>84</v>
      </c>
      <c r="BK276" s="211">
        <f>ROUND(I276*H276,2)</f>
        <v>0</v>
      </c>
      <c r="BL276" s="16" t="s">
        <v>179</v>
      </c>
      <c r="BM276" s="210" t="s">
        <v>551</v>
      </c>
    </row>
    <row r="277" s="2" customFormat="1">
      <c r="A277" s="37"/>
      <c r="B277" s="38"/>
      <c r="C277" s="39"/>
      <c r="D277" s="212" t="s">
        <v>134</v>
      </c>
      <c r="E277" s="39"/>
      <c r="F277" s="213" t="s">
        <v>552</v>
      </c>
      <c r="G277" s="39"/>
      <c r="H277" s="39"/>
      <c r="I277" s="214"/>
      <c r="J277" s="39"/>
      <c r="K277" s="39"/>
      <c r="L277" s="43"/>
      <c r="M277" s="215"/>
      <c r="N277" s="216"/>
      <c r="O277" s="83"/>
      <c r="P277" s="83"/>
      <c r="Q277" s="83"/>
      <c r="R277" s="83"/>
      <c r="S277" s="83"/>
      <c r="T277" s="84"/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T277" s="16" t="s">
        <v>134</v>
      </c>
      <c r="AU277" s="16" t="s">
        <v>86</v>
      </c>
    </row>
    <row r="278" s="2" customFormat="1">
      <c r="A278" s="37"/>
      <c r="B278" s="38"/>
      <c r="C278" s="39"/>
      <c r="D278" s="217" t="s">
        <v>136</v>
      </c>
      <c r="E278" s="39"/>
      <c r="F278" s="218" t="s">
        <v>553</v>
      </c>
      <c r="G278" s="39"/>
      <c r="H278" s="39"/>
      <c r="I278" s="214"/>
      <c r="J278" s="39"/>
      <c r="K278" s="39"/>
      <c r="L278" s="43"/>
      <c r="M278" s="215"/>
      <c r="N278" s="216"/>
      <c r="O278" s="83"/>
      <c r="P278" s="83"/>
      <c r="Q278" s="83"/>
      <c r="R278" s="83"/>
      <c r="S278" s="83"/>
      <c r="T278" s="84"/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T278" s="16" t="s">
        <v>136</v>
      </c>
      <c r="AU278" s="16" t="s">
        <v>86</v>
      </c>
    </row>
    <row r="279" s="2" customFormat="1" ht="24.15" customHeight="1">
      <c r="A279" s="37"/>
      <c r="B279" s="38"/>
      <c r="C279" s="199" t="s">
        <v>554</v>
      </c>
      <c r="D279" s="199" t="s">
        <v>127</v>
      </c>
      <c r="E279" s="200" t="s">
        <v>555</v>
      </c>
      <c r="F279" s="201" t="s">
        <v>556</v>
      </c>
      <c r="G279" s="202" t="s">
        <v>550</v>
      </c>
      <c r="H279" s="203">
        <v>43</v>
      </c>
      <c r="I279" s="204"/>
      <c r="J279" s="205">
        <f>ROUND(I279*H279,2)</f>
        <v>0</v>
      </c>
      <c r="K279" s="201" t="s">
        <v>131</v>
      </c>
      <c r="L279" s="43"/>
      <c r="M279" s="206" t="s">
        <v>21</v>
      </c>
      <c r="N279" s="207" t="s">
        <v>47</v>
      </c>
      <c r="O279" s="83"/>
      <c r="P279" s="208">
        <f>O279*H279</f>
        <v>0</v>
      </c>
      <c r="Q279" s="208">
        <v>0</v>
      </c>
      <c r="R279" s="208">
        <f>Q279*H279</f>
        <v>0</v>
      </c>
      <c r="S279" s="208">
        <v>0</v>
      </c>
      <c r="T279" s="209">
        <f>S279*H279</f>
        <v>0</v>
      </c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R279" s="210" t="s">
        <v>179</v>
      </c>
      <c r="AT279" s="210" t="s">
        <v>127</v>
      </c>
      <c r="AU279" s="210" t="s">
        <v>86</v>
      </c>
      <c r="AY279" s="16" t="s">
        <v>124</v>
      </c>
      <c r="BE279" s="211">
        <f>IF(N279="základní",J279,0)</f>
        <v>0</v>
      </c>
      <c r="BF279" s="211">
        <f>IF(N279="snížená",J279,0)</f>
        <v>0</v>
      </c>
      <c r="BG279" s="211">
        <f>IF(N279="zákl. přenesená",J279,0)</f>
        <v>0</v>
      </c>
      <c r="BH279" s="211">
        <f>IF(N279="sníž. přenesená",J279,0)</f>
        <v>0</v>
      </c>
      <c r="BI279" s="211">
        <f>IF(N279="nulová",J279,0)</f>
        <v>0</v>
      </c>
      <c r="BJ279" s="16" t="s">
        <v>84</v>
      </c>
      <c r="BK279" s="211">
        <f>ROUND(I279*H279,2)</f>
        <v>0</v>
      </c>
      <c r="BL279" s="16" t="s">
        <v>179</v>
      </c>
      <c r="BM279" s="210" t="s">
        <v>557</v>
      </c>
    </row>
    <row r="280" s="2" customFormat="1">
      <c r="A280" s="37"/>
      <c r="B280" s="38"/>
      <c r="C280" s="39"/>
      <c r="D280" s="212" t="s">
        <v>134</v>
      </c>
      <c r="E280" s="39"/>
      <c r="F280" s="213" t="s">
        <v>558</v>
      </c>
      <c r="G280" s="39"/>
      <c r="H280" s="39"/>
      <c r="I280" s="214"/>
      <c r="J280" s="39"/>
      <c r="K280" s="39"/>
      <c r="L280" s="43"/>
      <c r="M280" s="215"/>
      <c r="N280" s="216"/>
      <c r="O280" s="83"/>
      <c r="P280" s="83"/>
      <c r="Q280" s="83"/>
      <c r="R280" s="83"/>
      <c r="S280" s="83"/>
      <c r="T280" s="84"/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T280" s="16" t="s">
        <v>134</v>
      </c>
      <c r="AU280" s="16" t="s">
        <v>86</v>
      </c>
    </row>
    <row r="281" s="2" customFormat="1">
      <c r="A281" s="37"/>
      <c r="B281" s="38"/>
      <c r="C281" s="39"/>
      <c r="D281" s="217" t="s">
        <v>136</v>
      </c>
      <c r="E281" s="39"/>
      <c r="F281" s="218" t="s">
        <v>553</v>
      </c>
      <c r="G281" s="39"/>
      <c r="H281" s="39"/>
      <c r="I281" s="214"/>
      <c r="J281" s="39"/>
      <c r="K281" s="39"/>
      <c r="L281" s="43"/>
      <c r="M281" s="215"/>
      <c r="N281" s="216"/>
      <c r="O281" s="83"/>
      <c r="P281" s="83"/>
      <c r="Q281" s="83"/>
      <c r="R281" s="83"/>
      <c r="S281" s="83"/>
      <c r="T281" s="84"/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T281" s="16" t="s">
        <v>136</v>
      </c>
      <c r="AU281" s="16" t="s">
        <v>86</v>
      </c>
    </row>
    <row r="282" s="2" customFormat="1" ht="16.5" customHeight="1">
      <c r="A282" s="37"/>
      <c r="B282" s="38"/>
      <c r="C282" s="199" t="s">
        <v>559</v>
      </c>
      <c r="D282" s="199" t="s">
        <v>127</v>
      </c>
      <c r="E282" s="200" t="s">
        <v>560</v>
      </c>
      <c r="F282" s="201" t="s">
        <v>561</v>
      </c>
      <c r="G282" s="202" t="s">
        <v>130</v>
      </c>
      <c r="H282" s="203">
        <v>23.888999999999999</v>
      </c>
      <c r="I282" s="204"/>
      <c r="J282" s="205">
        <f>ROUND(I282*H282,2)</f>
        <v>0</v>
      </c>
      <c r="K282" s="201" t="s">
        <v>131</v>
      </c>
      <c r="L282" s="43"/>
      <c r="M282" s="206" t="s">
        <v>21</v>
      </c>
      <c r="N282" s="207" t="s">
        <v>47</v>
      </c>
      <c r="O282" s="83"/>
      <c r="P282" s="208">
        <f>O282*H282</f>
        <v>0</v>
      </c>
      <c r="Q282" s="208">
        <v>0</v>
      </c>
      <c r="R282" s="208">
        <f>Q282*H282</f>
        <v>0</v>
      </c>
      <c r="S282" s="208">
        <v>0</v>
      </c>
      <c r="T282" s="209">
        <f>S282*H282</f>
        <v>0</v>
      </c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R282" s="210" t="s">
        <v>153</v>
      </c>
      <c r="AT282" s="210" t="s">
        <v>127</v>
      </c>
      <c r="AU282" s="210" t="s">
        <v>86</v>
      </c>
      <c r="AY282" s="16" t="s">
        <v>124</v>
      </c>
      <c r="BE282" s="211">
        <f>IF(N282="základní",J282,0)</f>
        <v>0</v>
      </c>
      <c r="BF282" s="211">
        <f>IF(N282="snížená",J282,0)</f>
        <v>0</v>
      </c>
      <c r="BG282" s="211">
        <f>IF(N282="zákl. přenesená",J282,0)</f>
        <v>0</v>
      </c>
      <c r="BH282" s="211">
        <f>IF(N282="sníž. přenesená",J282,0)</f>
        <v>0</v>
      </c>
      <c r="BI282" s="211">
        <f>IF(N282="nulová",J282,0)</f>
        <v>0</v>
      </c>
      <c r="BJ282" s="16" t="s">
        <v>84</v>
      </c>
      <c r="BK282" s="211">
        <f>ROUND(I282*H282,2)</f>
        <v>0</v>
      </c>
      <c r="BL282" s="16" t="s">
        <v>153</v>
      </c>
      <c r="BM282" s="210" t="s">
        <v>562</v>
      </c>
    </row>
    <row r="283" s="2" customFormat="1">
      <c r="A283" s="37"/>
      <c r="B283" s="38"/>
      <c r="C283" s="39"/>
      <c r="D283" s="212" t="s">
        <v>134</v>
      </c>
      <c r="E283" s="39"/>
      <c r="F283" s="213" t="s">
        <v>563</v>
      </c>
      <c r="G283" s="39"/>
      <c r="H283" s="39"/>
      <c r="I283" s="214"/>
      <c r="J283" s="39"/>
      <c r="K283" s="39"/>
      <c r="L283" s="43"/>
      <c r="M283" s="215"/>
      <c r="N283" s="216"/>
      <c r="O283" s="83"/>
      <c r="P283" s="83"/>
      <c r="Q283" s="83"/>
      <c r="R283" s="83"/>
      <c r="S283" s="83"/>
      <c r="T283" s="84"/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T283" s="16" t="s">
        <v>134</v>
      </c>
      <c r="AU283" s="16" t="s">
        <v>86</v>
      </c>
    </row>
    <row r="284" s="13" customFormat="1">
      <c r="A284" s="13"/>
      <c r="B284" s="219"/>
      <c r="C284" s="220"/>
      <c r="D284" s="217" t="s">
        <v>138</v>
      </c>
      <c r="E284" s="221" t="s">
        <v>21</v>
      </c>
      <c r="F284" s="222" t="s">
        <v>564</v>
      </c>
      <c r="G284" s="220"/>
      <c r="H284" s="223">
        <v>23.888999999999999</v>
      </c>
      <c r="I284" s="224"/>
      <c r="J284" s="220"/>
      <c r="K284" s="220"/>
      <c r="L284" s="225"/>
      <c r="M284" s="226"/>
      <c r="N284" s="227"/>
      <c r="O284" s="227"/>
      <c r="P284" s="227"/>
      <c r="Q284" s="227"/>
      <c r="R284" s="227"/>
      <c r="S284" s="227"/>
      <c r="T284" s="228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29" t="s">
        <v>138</v>
      </c>
      <c r="AU284" s="229" t="s">
        <v>86</v>
      </c>
      <c r="AV284" s="13" t="s">
        <v>86</v>
      </c>
      <c r="AW284" s="13" t="s">
        <v>38</v>
      </c>
      <c r="AX284" s="13" t="s">
        <v>84</v>
      </c>
      <c r="AY284" s="229" t="s">
        <v>124</v>
      </c>
    </row>
    <row r="285" s="2" customFormat="1" ht="24.15" customHeight="1">
      <c r="A285" s="37"/>
      <c r="B285" s="38"/>
      <c r="C285" s="199" t="s">
        <v>565</v>
      </c>
      <c r="D285" s="199" t="s">
        <v>127</v>
      </c>
      <c r="E285" s="200" t="s">
        <v>566</v>
      </c>
      <c r="F285" s="201" t="s">
        <v>567</v>
      </c>
      <c r="G285" s="202" t="s">
        <v>372</v>
      </c>
      <c r="H285" s="203">
        <v>6</v>
      </c>
      <c r="I285" s="204"/>
      <c r="J285" s="205">
        <f>ROUND(I285*H285,2)</f>
        <v>0</v>
      </c>
      <c r="K285" s="201" t="s">
        <v>131</v>
      </c>
      <c r="L285" s="43"/>
      <c r="M285" s="206" t="s">
        <v>21</v>
      </c>
      <c r="N285" s="207" t="s">
        <v>47</v>
      </c>
      <c r="O285" s="83"/>
      <c r="P285" s="208">
        <f>O285*H285</f>
        <v>0</v>
      </c>
      <c r="Q285" s="208">
        <v>0.20207</v>
      </c>
      <c r="R285" s="208">
        <f>Q285*H285</f>
        <v>1.2124200000000001</v>
      </c>
      <c r="S285" s="208">
        <v>0</v>
      </c>
      <c r="T285" s="209">
        <f>S285*H285</f>
        <v>0</v>
      </c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R285" s="210" t="s">
        <v>179</v>
      </c>
      <c r="AT285" s="210" t="s">
        <v>127</v>
      </c>
      <c r="AU285" s="210" t="s">
        <v>86</v>
      </c>
      <c r="AY285" s="16" t="s">
        <v>124</v>
      </c>
      <c r="BE285" s="211">
        <f>IF(N285="základní",J285,0)</f>
        <v>0</v>
      </c>
      <c r="BF285" s="211">
        <f>IF(N285="snížená",J285,0)</f>
        <v>0</v>
      </c>
      <c r="BG285" s="211">
        <f>IF(N285="zákl. přenesená",J285,0)</f>
        <v>0</v>
      </c>
      <c r="BH285" s="211">
        <f>IF(N285="sníž. přenesená",J285,0)</f>
        <v>0</v>
      </c>
      <c r="BI285" s="211">
        <f>IF(N285="nulová",J285,0)</f>
        <v>0</v>
      </c>
      <c r="BJ285" s="16" t="s">
        <v>84</v>
      </c>
      <c r="BK285" s="211">
        <f>ROUND(I285*H285,2)</f>
        <v>0</v>
      </c>
      <c r="BL285" s="16" t="s">
        <v>179</v>
      </c>
      <c r="BM285" s="210" t="s">
        <v>568</v>
      </c>
    </row>
    <row r="286" s="2" customFormat="1">
      <c r="A286" s="37"/>
      <c r="B286" s="38"/>
      <c r="C286" s="39"/>
      <c r="D286" s="212" t="s">
        <v>134</v>
      </c>
      <c r="E286" s="39"/>
      <c r="F286" s="213" t="s">
        <v>569</v>
      </c>
      <c r="G286" s="39"/>
      <c r="H286" s="39"/>
      <c r="I286" s="214"/>
      <c r="J286" s="39"/>
      <c r="K286" s="39"/>
      <c r="L286" s="43"/>
      <c r="M286" s="215"/>
      <c r="N286" s="216"/>
      <c r="O286" s="83"/>
      <c r="P286" s="83"/>
      <c r="Q286" s="83"/>
      <c r="R286" s="83"/>
      <c r="S286" s="83"/>
      <c r="T286" s="84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T286" s="16" t="s">
        <v>134</v>
      </c>
      <c r="AU286" s="16" t="s">
        <v>86</v>
      </c>
    </row>
    <row r="287" s="13" customFormat="1">
      <c r="A287" s="13"/>
      <c r="B287" s="219"/>
      <c r="C287" s="220"/>
      <c r="D287" s="217" t="s">
        <v>138</v>
      </c>
      <c r="E287" s="221" t="s">
        <v>21</v>
      </c>
      <c r="F287" s="222" t="s">
        <v>431</v>
      </c>
      <c r="G287" s="220"/>
      <c r="H287" s="223">
        <v>6</v>
      </c>
      <c r="I287" s="224"/>
      <c r="J287" s="220"/>
      <c r="K287" s="220"/>
      <c r="L287" s="225"/>
      <c r="M287" s="226"/>
      <c r="N287" s="227"/>
      <c r="O287" s="227"/>
      <c r="P287" s="227"/>
      <c r="Q287" s="227"/>
      <c r="R287" s="227"/>
      <c r="S287" s="227"/>
      <c r="T287" s="228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29" t="s">
        <v>138</v>
      </c>
      <c r="AU287" s="229" t="s">
        <v>86</v>
      </c>
      <c r="AV287" s="13" t="s">
        <v>86</v>
      </c>
      <c r="AW287" s="13" t="s">
        <v>38</v>
      </c>
      <c r="AX287" s="13" t="s">
        <v>84</v>
      </c>
      <c r="AY287" s="229" t="s">
        <v>124</v>
      </c>
    </row>
    <row r="288" s="2" customFormat="1" ht="33" customHeight="1">
      <c r="A288" s="37"/>
      <c r="B288" s="38"/>
      <c r="C288" s="199" t="s">
        <v>570</v>
      </c>
      <c r="D288" s="199" t="s">
        <v>127</v>
      </c>
      <c r="E288" s="200" t="s">
        <v>571</v>
      </c>
      <c r="F288" s="201" t="s">
        <v>572</v>
      </c>
      <c r="G288" s="202" t="s">
        <v>372</v>
      </c>
      <c r="H288" s="203">
        <v>13.455</v>
      </c>
      <c r="I288" s="204"/>
      <c r="J288" s="205">
        <f>ROUND(I288*H288,2)</f>
        <v>0</v>
      </c>
      <c r="K288" s="201" t="s">
        <v>131</v>
      </c>
      <c r="L288" s="43"/>
      <c r="M288" s="206" t="s">
        <v>21</v>
      </c>
      <c r="N288" s="207" t="s">
        <v>47</v>
      </c>
      <c r="O288" s="83"/>
      <c r="P288" s="208">
        <f>O288*H288</f>
        <v>0</v>
      </c>
      <c r="Q288" s="208">
        <v>0.084250000000000005</v>
      </c>
      <c r="R288" s="208">
        <f>Q288*H288</f>
        <v>1.1335837500000001</v>
      </c>
      <c r="S288" s="208">
        <v>0</v>
      </c>
      <c r="T288" s="209">
        <f>S288*H288</f>
        <v>0</v>
      </c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R288" s="210" t="s">
        <v>179</v>
      </c>
      <c r="AT288" s="210" t="s">
        <v>127</v>
      </c>
      <c r="AU288" s="210" t="s">
        <v>86</v>
      </c>
      <c r="AY288" s="16" t="s">
        <v>124</v>
      </c>
      <c r="BE288" s="211">
        <f>IF(N288="základní",J288,0)</f>
        <v>0</v>
      </c>
      <c r="BF288" s="211">
        <f>IF(N288="snížená",J288,0)</f>
        <v>0</v>
      </c>
      <c r="BG288" s="211">
        <f>IF(N288="zákl. přenesená",J288,0)</f>
        <v>0</v>
      </c>
      <c r="BH288" s="211">
        <f>IF(N288="sníž. přenesená",J288,0)</f>
        <v>0</v>
      </c>
      <c r="BI288" s="211">
        <f>IF(N288="nulová",J288,0)</f>
        <v>0</v>
      </c>
      <c r="BJ288" s="16" t="s">
        <v>84</v>
      </c>
      <c r="BK288" s="211">
        <f>ROUND(I288*H288,2)</f>
        <v>0</v>
      </c>
      <c r="BL288" s="16" t="s">
        <v>179</v>
      </c>
      <c r="BM288" s="210" t="s">
        <v>573</v>
      </c>
    </row>
    <row r="289" s="2" customFormat="1">
      <c r="A289" s="37"/>
      <c r="B289" s="38"/>
      <c r="C289" s="39"/>
      <c r="D289" s="212" t="s">
        <v>134</v>
      </c>
      <c r="E289" s="39"/>
      <c r="F289" s="213" t="s">
        <v>574</v>
      </c>
      <c r="G289" s="39"/>
      <c r="H289" s="39"/>
      <c r="I289" s="214"/>
      <c r="J289" s="39"/>
      <c r="K289" s="39"/>
      <c r="L289" s="43"/>
      <c r="M289" s="215"/>
      <c r="N289" s="216"/>
      <c r="O289" s="83"/>
      <c r="P289" s="83"/>
      <c r="Q289" s="83"/>
      <c r="R289" s="83"/>
      <c r="S289" s="83"/>
      <c r="T289" s="84"/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T289" s="16" t="s">
        <v>134</v>
      </c>
      <c r="AU289" s="16" t="s">
        <v>86</v>
      </c>
    </row>
    <row r="290" s="13" customFormat="1">
      <c r="A290" s="13"/>
      <c r="B290" s="219"/>
      <c r="C290" s="220"/>
      <c r="D290" s="217" t="s">
        <v>138</v>
      </c>
      <c r="E290" s="221" t="s">
        <v>21</v>
      </c>
      <c r="F290" s="222" t="s">
        <v>437</v>
      </c>
      <c r="G290" s="220"/>
      <c r="H290" s="223">
        <v>13.455</v>
      </c>
      <c r="I290" s="224"/>
      <c r="J290" s="220"/>
      <c r="K290" s="220"/>
      <c r="L290" s="225"/>
      <c r="M290" s="226"/>
      <c r="N290" s="227"/>
      <c r="O290" s="227"/>
      <c r="P290" s="227"/>
      <c r="Q290" s="227"/>
      <c r="R290" s="227"/>
      <c r="S290" s="227"/>
      <c r="T290" s="228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29" t="s">
        <v>138</v>
      </c>
      <c r="AU290" s="229" t="s">
        <v>86</v>
      </c>
      <c r="AV290" s="13" t="s">
        <v>86</v>
      </c>
      <c r="AW290" s="13" t="s">
        <v>38</v>
      </c>
      <c r="AX290" s="13" t="s">
        <v>84</v>
      </c>
      <c r="AY290" s="229" t="s">
        <v>124</v>
      </c>
    </row>
    <row r="291" s="2" customFormat="1" ht="16.5" customHeight="1">
      <c r="A291" s="37"/>
      <c r="B291" s="38"/>
      <c r="C291" s="199" t="s">
        <v>575</v>
      </c>
      <c r="D291" s="199" t="s">
        <v>127</v>
      </c>
      <c r="E291" s="200" t="s">
        <v>576</v>
      </c>
      <c r="F291" s="201" t="s">
        <v>577</v>
      </c>
      <c r="G291" s="202" t="s">
        <v>372</v>
      </c>
      <c r="H291" s="203">
        <v>4.1299999999999999</v>
      </c>
      <c r="I291" s="204"/>
      <c r="J291" s="205">
        <f>ROUND(I291*H291,2)</f>
        <v>0</v>
      </c>
      <c r="K291" s="201" t="s">
        <v>131</v>
      </c>
      <c r="L291" s="43"/>
      <c r="M291" s="206" t="s">
        <v>21</v>
      </c>
      <c r="N291" s="207" t="s">
        <v>47</v>
      </c>
      <c r="O291" s="83"/>
      <c r="P291" s="208">
        <f>O291*H291</f>
        <v>0</v>
      </c>
      <c r="Q291" s="208">
        <v>0.24290000000000001</v>
      </c>
      <c r="R291" s="208">
        <f>Q291*H291</f>
        <v>1.003177</v>
      </c>
      <c r="S291" s="208">
        <v>0</v>
      </c>
      <c r="T291" s="209">
        <f>S291*H291</f>
        <v>0</v>
      </c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R291" s="210" t="s">
        <v>179</v>
      </c>
      <c r="AT291" s="210" t="s">
        <v>127</v>
      </c>
      <c r="AU291" s="210" t="s">
        <v>86</v>
      </c>
      <c r="AY291" s="16" t="s">
        <v>124</v>
      </c>
      <c r="BE291" s="211">
        <f>IF(N291="základní",J291,0)</f>
        <v>0</v>
      </c>
      <c r="BF291" s="211">
        <f>IF(N291="snížená",J291,0)</f>
        <v>0</v>
      </c>
      <c r="BG291" s="211">
        <f>IF(N291="zákl. přenesená",J291,0)</f>
        <v>0</v>
      </c>
      <c r="BH291" s="211">
        <f>IF(N291="sníž. přenesená",J291,0)</f>
        <v>0</v>
      </c>
      <c r="BI291" s="211">
        <f>IF(N291="nulová",J291,0)</f>
        <v>0</v>
      </c>
      <c r="BJ291" s="16" t="s">
        <v>84</v>
      </c>
      <c r="BK291" s="211">
        <f>ROUND(I291*H291,2)</f>
        <v>0</v>
      </c>
      <c r="BL291" s="16" t="s">
        <v>179</v>
      </c>
      <c r="BM291" s="210" t="s">
        <v>578</v>
      </c>
    </row>
    <row r="292" s="2" customFormat="1">
      <c r="A292" s="37"/>
      <c r="B292" s="38"/>
      <c r="C292" s="39"/>
      <c r="D292" s="212" t="s">
        <v>134</v>
      </c>
      <c r="E292" s="39"/>
      <c r="F292" s="213" t="s">
        <v>579</v>
      </c>
      <c r="G292" s="39"/>
      <c r="H292" s="39"/>
      <c r="I292" s="214"/>
      <c r="J292" s="39"/>
      <c r="K292" s="39"/>
      <c r="L292" s="43"/>
      <c r="M292" s="215"/>
      <c r="N292" s="216"/>
      <c r="O292" s="83"/>
      <c r="P292" s="83"/>
      <c r="Q292" s="83"/>
      <c r="R292" s="83"/>
      <c r="S292" s="83"/>
      <c r="T292" s="84"/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T292" s="16" t="s">
        <v>134</v>
      </c>
      <c r="AU292" s="16" t="s">
        <v>86</v>
      </c>
    </row>
    <row r="293" s="13" customFormat="1">
      <c r="A293" s="13"/>
      <c r="B293" s="219"/>
      <c r="C293" s="220"/>
      <c r="D293" s="217" t="s">
        <v>138</v>
      </c>
      <c r="E293" s="221" t="s">
        <v>21</v>
      </c>
      <c r="F293" s="222" t="s">
        <v>580</v>
      </c>
      <c r="G293" s="220"/>
      <c r="H293" s="223">
        <v>4.1299999999999999</v>
      </c>
      <c r="I293" s="224"/>
      <c r="J293" s="220"/>
      <c r="K293" s="220"/>
      <c r="L293" s="225"/>
      <c r="M293" s="226"/>
      <c r="N293" s="227"/>
      <c r="O293" s="227"/>
      <c r="P293" s="227"/>
      <c r="Q293" s="227"/>
      <c r="R293" s="227"/>
      <c r="S293" s="227"/>
      <c r="T293" s="228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29" t="s">
        <v>138</v>
      </c>
      <c r="AU293" s="229" t="s">
        <v>86</v>
      </c>
      <c r="AV293" s="13" t="s">
        <v>86</v>
      </c>
      <c r="AW293" s="13" t="s">
        <v>38</v>
      </c>
      <c r="AX293" s="13" t="s">
        <v>84</v>
      </c>
      <c r="AY293" s="229" t="s">
        <v>124</v>
      </c>
    </row>
    <row r="294" s="2" customFormat="1" ht="38.55" customHeight="1">
      <c r="A294" s="37"/>
      <c r="B294" s="38"/>
      <c r="C294" s="199" t="s">
        <v>581</v>
      </c>
      <c r="D294" s="199" t="s">
        <v>127</v>
      </c>
      <c r="E294" s="200" t="s">
        <v>582</v>
      </c>
      <c r="F294" s="201" t="s">
        <v>583</v>
      </c>
      <c r="G294" s="202" t="s">
        <v>372</v>
      </c>
      <c r="H294" s="203">
        <v>26.815000000000001</v>
      </c>
      <c r="I294" s="204"/>
      <c r="J294" s="205">
        <f>ROUND(I294*H294,2)</f>
        <v>0</v>
      </c>
      <c r="K294" s="201" t="s">
        <v>131</v>
      </c>
      <c r="L294" s="43"/>
      <c r="M294" s="206" t="s">
        <v>21</v>
      </c>
      <c r="N294" s="207" t="s">
        <v>47</v>
      </c>
      <c r="O294" s="83"/>
      <c r="P294" s="208">
        <f>O294*H294</f>
        <v>0</v>
      </c>
      <c r="Q294" s="208">
        <v>0.30360999999999999</v>
      </c>
      <c r="R294" s="208">
        <f>Q294*H294</f>
        <v>8.1413021499999996</v>
      </c>
      <c r="S294" s="208">
        <v>0</v>
      </c>
      <c r="T294" s="209">
        <f>S294*H294</f>
        <v>0</v>
      </c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R294" s="210" t="s">
        <v>179</v>
      </c>
      <c r="AT294" s="210" t="s">
        <v>127</v>
      </c>
      <c r="AU294" s="210" t="s">
        <v>86</v>
      </c>
      <c r="AY294" s="16" t="s">
        <v>124</v>
      </c>
      <c r="BE294" s="211">
        <f>IF(N294="základní",J294,0)</f>
        <v>0</v>
      </c>
      <c r="BF294" s="211">
        <f>IF(N294="snížená",J294,0)</f>
        <v>0</v>
      </c>
      <c r="BG294" s="211">
        <f>IF(N294="zákl. přenesená",J294,0)</f>
        <v>0</v>
      </c>
      <c r="BH294" s="211">
        <f>IF(N294="sníž. přenesená",J294,0)</f>
        <v>0</v>
      </c>
      <c r="BI294" s="211">
        <f>IF(N294="nulová",J294,0)</f>
        <v>0</v>
      </c>
      <c r="BJ294" s="16" t="s">
        <v>84</v>
      </c>
      <c r="BK294" s="211">
        <f>ROUND(I294*H294,2)</f>
        <v>0</v>
      </c>
      <c r="BL294" s="16" t="s">
        <v>179</v>
      </c>
      <c r="BM294" s="210" t="s">
        <v>584</v>
      </c>
    </row>
    <row r="295" s="2" customFormat="1">
      <c r="A295" s="37"/>
      <c r="B295" s="38"/>
      <c r="C295" s="39"/>
      <c r="D295" s="212" t="s">
        <v>134</v>
      </c>
      <c r="E295" s="39"/>
      <c r="F295" s="213" t="s">
        <v>585</v>
      </c>
      <c r="G295" s="39"/>
      <c r="H295" s="39"/>
      <c r="I295" s="214"/>
      <c r="J295" s="39"/>
      <c r="K295" s="39"/>
      <c r="L295" s="43"/>
      <c r="M295" s="215"/>
      <c r="N295" s="216"/>
      <c r="O295" s="83"/>
      <c r="P295" s="83"/>
      <c r="Q295" s="83"/>
      <c r="R295" s="83"/>
      <c r="S295" s="83"/>
      <c r="T295" s="84"/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T295" s="16" t="s">
        <v>134</v>
      </c>
      <c r="AU295" s="16" t="s">
        <v>86</v>
      </c>
    </row>
    <row r="296" s="13" customFormat="1">
      <c r="A296" s="13"/>
      <c r="B296" s="219"/>
      <c r="C296" s="220"/>
      <c r="D296" s="217" t="s">
        <v>138</v>
      </c>
      <c r="E296" s="221" t="s">
        <v>21</v>
      </c>
      <c r="F296" s="222" t="s">
        <v>586</v>
      </c>
      <c r="G296" s="220"/>
      <c r="H296" s="223">
        <v>26.815000000000001</v>
      </c>
      <c r="I296" s="224"/>
      <c r="J296" s="220"/>
      <c r="K296" s="220"/>
      <c r="L296" s="225"/>
      <c r="M296" s="226"/>
      <c r="N296" s="227"/>
      <c r="O296" s="227"/>
      <c r="P296" s="227"/>
      <c r="Q296" s="227"/>
      <c r="R296" s="227"/>
      <c r="S296" s="227"/>
      <c r="T296" s="228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29" t="s">
        <v>138</v>
      </c>
      <c r="AU296" s="229" t="s">
        <v>86</v>
      </c>
      <c r="AV296" s="13" t="s">
        <v>86</v>
      </c>
      <c r="AW296" s="13" t="s">
        <v>38</v>
      </c>
      <c r="AX296" s="13" t="s">
        <v>84</v>
      </c>
      <c r="AY296" s="229" t="s">
        <v>124</v>
      </c>
    </row>
    <row r="297" s="2" customFormat="1" ht="38.55" customHeight="1">
      <c r="A297" s="37"/>
      <c r="B297" s="38"/>
      <c r="C297" s="199" t="s">
        <v>587</v>
      </c>
      <c r="D297" s="199" t="s">
        <v>127</v>
      </c>
      <c r="E297" s="200" t="s">
        <v>582</v>
      </c>
      <c r="F297" s="201" t="s">
        <v>583</v>
      </c>
      <c r="G297" s="202" t="s">
        <v>372</v>
      </c>
      <c r="H297" s="203">
        <v>29.968</v>
      </c>
      <c r="I297" s="204"/>
      <c r="J297" s="205">
        <f>ROUND(I297*H297,2)</f>
        <v>0</v>
      </c>
      <c r="K297" s="201" t="s">
        <v>131</v>
      </c>
      <c r="L297" s="43"/>
      <c r="M297" s="206" t="s">
        <v>21</v>
      </c>
      <c r="N297" s="207" t="s">
        <v>47</v>
      </c>
      <c r="O297" s="83"/>
      <c r="P297" s="208">
        <f>O297*H297</f>
        <v>0</v>
      </c>
      <c r="Q297" s="208">
        <v>0.30360999999999999</v>
      </c>
      <c r="R297" s="208">
        <f>Q297*H297</f>
        <v>9.0985844799999995</v>
      </c>
      <c r="S297" s="208">
        <v>0</v>
      </c>
      <c r="T297" s="209">
        <f>S297*H297</f>
        <v>0</v>
      </c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R297" s="210" t="s">
        <v>179</v>
      </c>
      <c r="AT297" s="210" t="s">
        <v>127</v>
      </c>
      <c r="AU297" s="210" t="s">
        <v>86</v>
      </c>
      <c r="AY297" s="16" t="s">
        <v>124</v>
      </c>
      <c r="BE297" s="211">
        <f>IF(N297="základní",J297,0)</f>
        <v>0</v>
      </c>
      <c r="BF297" s="211">
        <f>IF(N297="snížená",J297,0)</f>
        <v>0</v>
      </c>
      <c r="BG297" s="211">
        <f>IF(N297="zákl. přenesená",J297,0)</f>
        <v>0</v>
      </c>
      <c r="BH297" s="211">
        <f>IF(N297="sníž. přenesená",J297,0)</f>
        <v>0</v>
      </c>
      <c r="BI297" s="211">
        <f>IF(N297="nulová",J297,0)</f>
        <v>0</v>
      </c>
      <c r="BJ297" s="16" t="s">
        <v>84</v>
      </c>
      <c r="BK297" s="211">
        <f>ROUND(I297*H297,2)</f>
        <v>0</v>
      </c>
      <c r="BL297" s="16" t="s">
        <v>179</v>
      </c>
      <c r="BM297" s="210" t="s">
        <v>588</v>
      </c>
    </row>
    <row r="298" s="2" customFormat="1">
      <c r="A298" s="37"/>
      <c r="B298" s="38"/>
      <c r="C298" s="39"/>
      <c r="D298" s="212" t="s">
        <v>134</v>
      </c>
      <c r="E298" s="39"/>
      <c r="F298" s="213" t="s">
        <v>585</v>
      </c>
      <c r="G298" s="39"/>
      <c r="H298" s="39"/>
      <c r="I298" s="214"/>
      <c r="J298" s="39"/>
      <c r="K298" s="39"/>
      <c r="L298" s="43"/>
      <c r="M298" s="215"/>
      <c r="N298" s="216"/>
      <c r="O298" s="83"/>
      <c r="P298" s="83"/>
      <c r="Q298" s="83"/>
      <c r="R298" s="83"/>
      <c r="S298" s="83"/>
      <c r="T298" s="84"/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T298" s="16" t="s">
        <v>134</v>
      </c>
      <c r="AU298" s="16" t="s">
        <v>86</v>
      </c>
    </row>
    <row r="299" s="13" customFormat="1">
      <c r="A299" s="13"/>
      <c r="B299" s="219"/>
      <c r="C299" s="220"/>
      <c r="D299" s="217" t="s">
        <v>138</v>
      </c>
      <c r="E299" s="221" t="s">
        <v>21</v>
      </c>
      <c r="F299" s="222" t="s">
        <v>589</v>
      </c>
      <c r="G299" s="220"/>
      <c r="H299" s="223">
        <v>29.968</v>
      </c>
      <c r="I299" s="224"/>
      <c r="J299" s="220"/>
      <c r="K299" s="220"/>
      <c r="L299" s="225"/>
      <c r="M299" s="226"/>
      <c r="N299" s="227"/>
      <c r="O299" s="227"/>
      <c r="P299" s="227"/>
      <c r="Q299" s="227"/>
      <c r="R299" s="227"/>
      <c r="S299" s="227"/>
      <c r="T299" s="228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29" t="s">
        <v>138</v>
      </c>
      <c r="AU299" s="229" t="s">
        <v>86</v>
      </c>
      <c r="AV299" s="13" t="s">
        <v>86</v>
      </c>
      <c r="AW299" s="13" t="s">
        <v>38</v>
      </c>
      <c r="AX299" s="13" t="s">
        <v>84</v>
      </c>
      <c r="AY299" s="229" t="s">
        <v>124</v>
      </c>
    </row>
    <row r="300" s="2" customFormat="1" ht="24.15" customHeight="1">
      <c r="A300" s="37"/>
      <c r="B300" s="38"/>
      <c r="C300" s="199" t="s">
        <v>590</v>
      </c>
      <c r="D300" s="199" t="s">
        <v>127</v>
      </c>
      <c r="E300" s="200" t="s">
        <v>591</v>
      </c>
      <c r="F300" s="201" t="s">
        <v>592</v>
      </c>
      <c r="G300" s="202" t="s">
        <v>372</v>
      </c>
      <c r="H300" s="203">
        <v>34.817999999999998</v>
      </c>
      <c r="I300" s="204"/>
      <c r="J300" s="205">
        <f>ROUND(I300*H300,2)</f>
        <v>0</v>
      </c>
      <c r="K300" s="201" t="s">
        <v>131</v>
      </c>
      <c r="L300" s="43"/>
      <c r="M300" s="206" t="s">
        <v>21</v>
      </c>
      <c r="N300" s="207" t="s">
        <v>47</v>
      </c>
      <c r="O300" s="83"/>
      <c r="P300" s="208">
        <f>O300*H300</f>
        <v>0</v>
      </c>
      <c r="Q300" s="208">
        <v>0.25319999999999998</v>
      </c>
      <c r="R300" s="208">
        <f>Q300*H300</f>
        <v>8.8159175999999988</v>
      </c>
      <c r="S300" s="208">
        <v>0</v>
      </c>
      <c r="T300" s="209">
        <f>S300*H300</f>
        <v>0</v>
      </c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R300" s="210" t="s">
        <v>179</v>
      </c>
      <c r="AT300" s="210" t="s">
        <v>127</v>
      </c>
      <c r="AU300" s="210" t="s">
        <v>86</v>
      </c>
      <c r="AY300" s="16" t="s">
        <v>124</v>
      </c>
      <c r="BE300" s="211">
        <f>IF(N300="základní",J300,0)</f>
        <v>0</v>
      </c>
      <c r="BF300" s="211">
        <f>IF(N300="snížená",J300,0)</f>
        <v>0</v>
      </c>
      <c r="BG300" s="211">
        <f>IF(N300="zákl. přenesená",J300,0)</f>
        <v>0</v>
      </c>
      <c r="BH300" s="211">
        <f>IF(N300="sníž. přenesená",J300,0)</f>
        <v>0</v>
      </c>
      <c r="BI300" s="211">
        <f>IF(N300="nulová",J300,0)</f>
        <v>0</v>
      </c>
      <c r="BJ300" s="16" t="s">
        <v>84</v>
      </c>
      <c r="BK300" s="211">
        <f>ROUND(I300*H300,2)</f>
        <v>0</v>
      </c>
      <c r="BL300" s="16" t="s">
        <v>179</v>
      </c>
      <c r="BM300" s="210" t="s">
        <v>593</v>
      </c>
    </row>
    <row r="301" s="2" customFormat="1">
      <c r="A301" s="37"/>
      <c r="B301" s="38"/>
      <c r="C301" s="39"/>
      <c r="D301" s="212" t="s">
        <v>134</v>
      </c>
      <c r="E301" s="39"/>
      <c r="F301" s="213" t="s">
        <v>594</v>
      </c>
      <c r="G301" s="39"/>
      <c r="H301" s="39"/>
      <c r="I301" s="214"/>
      <c r="J301" s="39"/>
      <c r="K301" s="39"/>
      <c r="L301" s="43"/>
      <c r="M301" s="215"/>
      <c r="N301" s="216"/>
      <c r="O301" s="83"/>
      <c r="P301" s="83"/>
      <c r="Q301" s="83"/>
      <c r="R301" s="83"/>
      <c r="S301" s="83"/>
      <c r="T301" s="84"/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T301" s="16" t="s">
        <v>134</v>
      </c>
      <c r="AU301" s="16" t="s">
        <v>86</v>
      </c>
    </row>
    <row r="302" s="13" customFormat="1">
      <c r="A302" s="13"/>
      <c r="B302" s="219"/>
      <c r="C302" s="220"/>
      <c r="D302" s="217" t="s">
        <v>138</v>
      </c>
      <c r="E302" s="221" t="s">
        <v>21</v>
      </c>
      <c r="F302" s="222" t="s">
        <v>595</v>
      </c>
      <c r="G302" s="220"/>
      <c r="H302" s="223">
        <v>34.817999999999998</v>
      </c>
      <c r="I302" s="224"/>
      <c r="J302" s="220"/>
      <c r="K302" s="220"/>
      <c r="L302" s="225"/>
      <c r="M302" s="226"/>
      <c r="N302" s="227"/>
      <c r="O302" s="227"/>
      <c r="P302" s="227"/>
      <c r="Q302" s="227"/>
      <c r="R302" s="227"/>
      <c r="S302" s="227"/>
      <c r="T302" s="228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29" t="s">
        <v>138</v>
      </c>
      <c r="AU302" s="229" t="s">
        <v>86</v>
      </c>
      <c r="AV302" s="13" t="s">
        <v>86</v>
      </c>
      <c r="AW302" s="13" t="s">
        <v>38</v>
      </c>
      <c r="AX302" s="13" t="s">
        <v>84</v>
      </c>
      <c r="AY302" s="229" t="s">
        <v>124</v>
      </c>
    </row>
    <row r="303" s="2" customFormat="1" ht="16.5" customHeight="1">
      <c r="A303" s="37"/>
      <c r="B303" s="38"/>
      <c r="C303" s="199" t="s">
        <v>596</v>
      </c>
      <c r="D303" s="199" t="s">
        <v>127</v>
      </c>
      <c r="E303" s="200" t="s">
        <v>597</v>
      </c>
      <c r="F303" s="201" t="s">
        <v>598</v>
      </c>
      <c r="G303" s="202" t="s">
        <v>372</v>
      </c>
      <c r="H303" s="203">
        <v>34.817999999999998</v>
      </c>
      <c r="I303" s="204"/>
      <c r="J303" s="205">
        <f>ROUND(I303*H303,2)</f>
        <v>0</v>
      </c>
      <c r="K303" s="201" t="s">
        <v>131</v>
      </c>
      <c r="L303" s="43"/>
      <c r="M303" s="206" t="s">
        <v>21</v>
      </c>
      <c r="N303" s="207" t="s">
        <v>47</v>
      </c>
      <c r="O303" s="83"/>
      <c r="P303" s="208">
        <f>O303*H303</f>
        <v>0</v>
      </c>
      <c r="Q303" s="208">
        <v>0.00034000000000000002</v>
      </c>
      <c r="R303" s="208">
        <f>Q303*H303</f>
        <v>0.011838120000000001</v>
      </c>
      <c r="S303" s="208">
        <v>0</v>
      </c>
      <c r="T303" s="209">
        <f>S303*H303</f>
        <v>0</v>
      </c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R303" s="210" t="s">
        <v>132</v>
      </c>
      <c r="AT303" s="210" t="s">
        <v>127</v>
      </c>
      <c r="AU303" s="210" t="s">
        <v>86</v>
      </c>
      <c r="AY303" s="16" t="s">
        <v>124</v>
      </c>
      <c r="BE303" s="211">
        <f>IF(N303="základní",J303,0)</f>
        <v>0</v>
      </c>
      <c r="BF303" s="211">
        <f>IF(N303="snížená",J303,0)</f>
        <v>0</v>
      </c>
      <c r="BG303" s="211">
        <f>IF(N303="zákl. přenesená",J303,0)</f>
        <v>0</v>
      </c>
      <c r="BH303" s="211">
        <f>IF(N303="sníž. přenesená",J303,0)</f>
        <v>0</v>
      </c>
      <c r="BI303" s="211">
        <f>IF(N303="nulová",J303,0)</f>
        <v>0</v>
      </c>
      <c r="BJ303" s="16" t="s">
        <v>84</v>
      </c>
      <c r="BK303" s="211">
        <f>ROUND(I303*H303,2)</f>
        <v>0</v>
      </c>
      <c r="BL303" s="16" t="s">
        <v>132</v>
      </c>
      <c r="BM303" s="210" t="s">
        <v>599</v>
      </c>
    </row>
    <row r="304" s="2" customFormat="1">
      <c r="A304" s="37"/>
      <c r="B304" s="38"/>
      <c r="C304" s="39"/>
      <c r="D304" s="212" t="s">
        <v>134</v>
      </c>
      <c r="E304" s="39"/>
      <c r="F304" s="213" t="s">
        <v>600</v>
      </c>
      <c r="G304" s="39"/>
      <c r="H304" s="39"/>
      <c r="I304" s="214"/>
      <c r="J304" s="39"/>
      <c r="K304" s="39"/>
      <c r="L304" s="43"/>
      <c r="M304" s="215"/>
      <c r="N304" s="216"/>
      <c r="O304" s="83"/>
      <c r="P304" s="83"/>
      <c r="Q304" s="83"/>
      <c r="R304" s="83"/>
      <c r="S304" s="83"/>
      <c r="T304" s="84"/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T304" s="16" t="s">
        <v>134</v>
      </c>
      <c r="AU304" s="16" t="s">
        <v>86</v>
      </c>
    </row>
    <row r="305" s="13" customFormat="1">
      <c r="A305" s="13"/>
      <c r="B305" s="219"/>
      <c r="C305" s="220"/>
      <c r="D305" s="217" t="s">
        <v>138</v>
      </c>
      <c r="E305" s="221" t="s">
        <v>21</v>
      </c>
      <c r="F305" s="222" t="s">
        <v>595</v>
      </c>
      <c r="G305" s="220"/>
      <c r="H305" s="223">
        <v>34.817999999999998</v>
      </c>
      <c r="I305" s="224"/>
      <c r="J305" s="220"/>
      <c r="K305" s="220"/>
      <c r="L305" s="225"/>
      <c r="M305" s="226"/>
      <c r="N305" s="227"/>
      <c r="O305" s="227"/>
      <c r="P305" s="227"/>
      <c r="Q305" s="227"/>
      <c r="R305" s="227"/>
      <c r="S305" s="227"/>
      <c r="T305" s="228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29" t="s">
        <v>138</v>
      </c>
      <c r="AU305" s="229" t="s">
        <v>86</v>
      </c>
      <c r="AV305" s="13" t="s">
        <v>86</v>
      </c>
      <c r="AW305" s="13" t="s">
        <v>38</v>
      </c>
      <c r="AX305" s="13" t="s">
        <v>84</v>
      </c>
      <c r="AY305" s="229" t="s">
        <v>124</v>
      </c>
    </row>
    <row r="306" s="2" customFormat="1" ht="16.5" customHeight="1">
      <c r="A306" s="37"/>
      <c r="B306" s="38"/>
      <c r="C306" s="199" t="s">
        <v>601</v>
      </c>
      <c r="D306" s="199" t="s">
        <v>127</v>
      </c>
      <c r="E306" s="200" t="s">
        <v>602</v>
      </c>
      <c r="F306" s="201" t="s">
        <v>603</v>
      </c>
      <c r="G306" s="202" t="s">
        <v>372</v>
      </c>
      <c r="H306" s="203">
        <v>43.439999999999998</v>
      </c>
      <c r="I306" s="204"/>
      <c r="J306" s="205">
        <f>ROUND(I306*H306,2)</f>
        <v>0</v>
      </c>
      <c r="K306" s="201" t="s">
        <v>131</v>
      </c>
      <c r="L306" s="43"/>
      <c r="M306" s="206" t="s">
        <v>21</v>
      </c>
      <c r="N306" s="207" t="s">
        <v>47</v>
      </c>
      <c r="O306" s="83"/>
      <c r="P306" s="208">
        <f>O306*H306</f>
        <v>0</v>
      </c>
      <c r="Q306" s="208">
        <v>0.10373</v>
      </c>
      <c r="R306" s="208">
        <f>Q306*H306</f>
        <v>4.5060311999999998</v>
      </c>
      <c r="S306" s="208">
        <v>0</v>
      </c>
      <c r="T306" s="209">
        <f>S306*H306</f>
        <v>0</v>
      </c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R306" s="210" t="s">
        <v>179</v>
      </c>
      <c r="AT306" s="210" t="s">
        <v>127</v>
      </c>
      <c r="AU306" s="210" t="s">
        <v>86</v>
      </c>
      <c r="AY306" s="16" t="s">
        <v>124</v>
      </c>
      <c r="BE306" s="211">
        <f>IF(N306="základní",J306,0)</f>
        <v>0</v>
      </c>
      <c r="BF306" s="211">
        <f>IF(N306="snížená",J306,0)</f>
        <v>0</v>
      </c>
      <c r="BG306" s="211">
        <f>IF(N306="zákl. přenesená",J306,0)</f>
        <v>0</v>
      </c>
      <c r="BH306" s="211">
        <f>IF(N306="sníž. přenesená",J306,0)</f>
        <v>0</v>
      </c>
      <c r="BI306" s="211">
        <f>IF(N306="nulová",J306,0)</f>
        <v>0</v>
      </c>
      <c r="BJ306" s="16" t="s">
        <v>84</v>
      </c>
      <c r="BK306" s="211">
        <f>ROUND(I306*H306,2)</f>
        <v>0</v>
      </c>
      <c r="BL306" s="16" t="s">
        <v>179</v>
      </c>
      <c r="BM306" s="210" t="s">
        <v>604</v>
      </c>
    </row>
    <row r="307" s="2" customFormat="1">
      <c r="A307" s="37"/>
      <c r="B307" s="38"/>
      <c r="C307" s="39"/>
      <c r="D307" s="212" t="s">
        <v>134</v>
      </c>
      <c r="E307" s="39"/>
      <c r="F307" s="213" t="s">
        <v>605</v>
      </c>
      <c r="G307" s="39"/>
      <c r="H307" s="39"/>
      <c r="I307" s="214"/>
      <c r="J307" s="39"/>
      <c r="K307" s="39"/>
      <c r="L307" s="43"/>
      <c r="M307" s="215"/>
      <c r="N307" s="216"/>
      <c r="O307" s="83"/>
      <c r="P307" s="83"/>
      <c r="Q307" s="83"/>
      <c r="R307" s="83"/>
      <c r="S307" s="83"/>
      <c r="T307" s="84"/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T307" s="16" t="s">
        <v>134</v>
      </c>
      <c r="AU307" s="16" t="s">
        <v>86</v>
      </c>
    </row>
    <row r="308" s="13" customFormat="1">
      <c r="A308" s="13"/>
      <c r="B308" s="219"/>
      <c r="C308" s="220"/>
      <c r="D308" s="217" t="s">
        <v>138</v>
      </c>
      <c r="E308" s="221" t="s">
        <v>21</v>
      </c>
      <c r="F308" s="222" t="s">
        <v>606</v>
      </c>
      <c r="G308" s="220"/>
      <c r="H308" s="223">
        <v>43.439999999999998</v>
      </c>
      <c r="I308" s="224"/>
      <c r="J308" s="220"/>
      <c r="K308" s="220"/>
      <c r="L308" s="225"/>
      <c r="M308" s="226"/>
      <c r="N308" s="227"/>
      <c r="O308" s="227"/>
      <c r="P308" s="227"/>
      <c r="Q308" s="227"/>
      <c r="R308" s="227"/>
      <c r="S308" s="227"/>
      <c r="T308" s="228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29" t="s">
        <v>138</v>
      </c>
      <c r="AU308" s="229" t="s">
        <v>86</v>
      </c>
      <c r="AV308" s="13" t="s">
        <v>86</v>
      </c>
      <c r="AW308" s="13" t="s">
        <v>38</v>
      </c>
      <c r="AX308" s="13" t="s">
        <v>84</v>
      </c>
      <c r="AY308" s="229" t="s">
        <v>124</v>
      </c>
    </row>
    <row r="309" s="2" customFormat="1" ht="16.5" customHeight="1">
      <c r="A309" s="37"/>
      <c r="B309" s="38"/>
      <c r="C309" s="199" t="s">
        <v>607</v>
      </c>
      <c r="D309" s="199" t="s">
        <v>127</v>
      </c>
      <c r="E309" s="200" t="s">
        <v>608</v>
      </c>
      <c r="F309" s="201" t="s">
        <v>609</v>
      </c>
      <c r="G309" s="202" t="s">
        <v>372</v>
      </c>
      <c r="H309" s="203">
        <v>43.439999999999998</v>
      </c>
      <c r="I309" s="204"/>
      <c r="J309" s="205">
        <f>ROUND(I309*H309,2)</f>
        <v>0</v>
      </c>
      <c r="K309" s="201" t="s">
        <v>131</v>
      </c>
      <c r="L309" s="43"/>
      <c r="M309" s="206" t="s">
        <v>21</v>
      </c>
      <c r="N309" s="207" t="s">
        <v>47</v>
      </c>
      <c r="O309" s="83"/>
      <c r="P309" s="208">
        <f>O309*H309</f>
        <v>0</v>
      </c>
      <c r="Q309" s="208">
        <v>0.00031</v>
      </c>
      <c r="R309" s="208">
        <f>Q309*H309</f>
        <v>0.0134664</v>
      </c>
      <c r="S309" s="208">
        <v>0</v>
      </c>
      <c r="T309" s="209">
        <f>S309*H309</f>
        <v>0</v>
      </c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R309" s="210" t="s">
        <v>132</v>
      </c>
      <c r="AT309" s="210" t="s">
        <v>127</v>
      </c>
      <c r="AU309" s="210" t="s">
        <v>86</v>
      </c>
      <c r="AY309" s="16" t="s">
        <v>124</v>
      </c>
      <c r="BE309" s="211">
        <f>IF(N309="základní",J309,0)</f>
        <v>0</v>
      </c>
      <c r="BF309" s="211">
        <f>IF(N309="snížená",J309,0)</f>
        <v>0</v>
      </c>
      <c r="BG309" s="211">
        <f>IF(N309="zákl. přenesená",J309,0)</f>
        <v>0</v>
      </c>
      <c r="BH309" s="211">
        <f>IF(N309="sníž. přenesená",J309,0)</f>
        <v>0</v>
      </c>
      <c r="BI309" s="211">
        <f>IF(N309="nulová",J309,0)</f>
        <v>0</v>
      </c>
      <c r="BJ309" s="16" t="s">
        <v>84</v>
      </c>
      <c r="BK309" s="211">
        <f>ROUND(I309*H309,2)</f>
        <v>0</v>
      </c>
      <c r="BL309" s="16" t="s">
        <v>132</v>
      </c>
      <c r="BM309" s="210" t="s">
        <v>610</v>
      </c>
    </row>
    <row r="310" s="2" customFormat="1">
      <c r="A310" s="37"/>
      <c r="B310" s="38"/>
      <c r="C310" s="39"/>
      <c r="D310" s="212" t="s">
        <v>134</v>
      </c>
      <c r="E310" s="39"/>
      <c r="F310" s="213" t="s">
        <v>611</v>
      </c>
      <c r="G310" s="39"/>
      <c r="H310" s="39"/>
      <c r="I310" s="214"/>
      <c r="J310" s="39"/>
      <c r="K310" s="39"/>
      <c r="L310" s="43"/>
      <c r="M310" s="215"/>
      <c r="N310" s="216"/>
      <c r="O310" s="83"/>
      <c r="P310" s="83"/>
      <c r="Q310" s="83"/>
      <c r="R310" s="83"/>
      <c r="S310" s="83"/>
      <c r="T310" s="84"/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T310" s="16" t="s">
        <v>134</v>
      </c>
      <c r="AU310" s="16" t="s">
        <v>86</v>
      </c>
    </row>
    <row r="311" s="2" customFormat="1" ht="16.5" customHeight="1">
      <c r="A311" s="37"/>
      <c r="B311" s="38"/>
      <c r="C311" s="199" t="s">
        <v>612</v>
      </c>
      <c r="D311" s="199" t="s">
        <v>127</v>
      </c>
      <c r="E311" s="200" t="s">
        <v>560</v>
      </c>
      <c r="F311" s="201" t="s">
        <v>561</v>
      </c>
      <c r="G311" s="202" t="s">
        <v>130</v>
      </c>
      <c r="H311" s="203">
        <v>22.888999999999999</v>
      </c>
      <c r="I311" s="204"/>
      <c r="J311" s="205">
        <f>ROUND(I311*H311,2)</f>
        <v>0</v>
      </c>
      <c r="K311" s="201" t="s">
        <v>131</v>
      </c>
      <c r="L311" s="43"/>
      <c r="M311" s="206" t="s">
        <v>21</v>
      </c>
      <c r="N311" s="207" t="s">
        <v>47</v>
      </c>
      <c r="O311" s="83"/>
      <c r="P311" s="208">
        <f>O311*H311</f>
        <v>0</v>
      </c>
      <c r="Q311" s="208">
        <v>0</v>
      </c>
      <c r="R311" s="208">
        <f>Q311*H311</f>
        <v>0</v>
      </c>
      <c r="S311" s="208">
        <v>0</v>
      </c>
      <c r="T311" s="209">
        <f>S311*H311</f>
        <v>0</v>
      </c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R311" s="210" t="s">
        <v>153</v>
      </c>
      <c r="AT311" s="210" t="s">
        <v>127</v>
      </c>
      <c r="AU311" s="210" t="s">
        <v>86</v>
      </c>
      <c r="AY311" s="16" t="s">
        <v>124</v>
      </c>
      <c r="BE311" s="211">
        <f>IF(N311="základní",J311,0)</f>
        <v>0</v>
      </c>
      <c r="BF311" s="211">
        <f>IF(N311="snížená",J311,0)</f>
        <v>0</v>
      </c>
      <c r="BG311" s="211">
        <f>IF(N311="zákl. přenesená",J311,0)</f>
        <v>0</v>
      </c>
      <c r="BH311" s="211">
        <f>IF(N311="sníž. přenesená",J311,0)</f>
        <v>0</v>
      </c>
      <c r="BI311" s="211">
        <f>IF(N311="nulová",J311,0)</f>
        <v>0</v>
      </c>
      <c r="BJ311" s="16" t="s">
        <v>84</v>
      </c>
      <c r="BK311" s="211">
        <f>ROUND(I311*H311,2)</f>
        <v>0</v>
      </c>
      <c r="BL311" s="16" t="s">
        <v>153</v>
      </c>
      <c r="BM311" s="210" t="s">
        <v>613</v>
      </c>
    </row>
    <row r="312" s="2" customFormat="1">
      <c r="A312" s="37"/>
      <c r="B312" s="38"/>
      <c r="C312" s="39"/>
      <c r="D312" s="212" t="s">
        <v>134</v>
      </c>
      <c r="E312" s="39"/>
      <c r="F312" s="213" t="s">
        <v>563</v>
      </c>
      <c r="G312" s="39"/>
      <c r="H312" s="39"/>
      <c r="I312" s="214"/>
      <c r="J312" s="39"/>
      <c r="K312" s="39"/>
      <c r="L312" s="43"/>
      <c r="M312" s="215"/>
      <c r="N312" s="216"/>
      <c r="O312" s="83"/>
      <c r="P312" s="83"/>
      <c r="Q312" s="83"/>
      <c r="R312" s="83"/>
      <c r="S312" s="83"/>
      <c r="T312" s="84"/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T312" s="16" t="s">
        <v>134</v>
      </c>
      <c r="AU312" s="16" t="s">
        <v>86</v>
      </c>
    </row>
    <row r="313" s="13" customFormat="1">
      <c r="A313" s="13"/>
      <c r="B313" s="219"/>
      <c r="C313" s="220"/>
      <c r="D313" s="217" t="s">
        <v>138</v>
      </c>
      <c r="E313" s="221" t="s">
        <v>21</v>
      </c>
      <c r="F313" s="222" t="s">
        <v>614</v>
      </c>
      <c r="G313" s="220"/>
      <c r="H313" s="223">
        <v>22.888999999999999</v>
      </c>
      <c r="I313" s="224"/>
      <c r="J313" s="220"/>
      <c r="K313" s="220"/>
      <c r="L313" s="225"/>
      <c r="M313" s="226"/>
      <c r="N313" s="227"/>
      <c r="O313" s="227"/>
      <c r="P313" s="227"/>
      <c r="Q313" s="227"/>
      <c r="R313" s="227"/>
      <c r="S313" s="227"/>
      <c r="T313" s="228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29" t="s">
        <v>138</v>
      </c>
      <c r="AU313" s="229" t="s">
        <v>86</v>
      </c>
      <c r="AV313" s="13" t="s">
        <v>86</v>
      </c>
      <c r="AW313" s="13" t="s">
        <v>38</v>
      </c>
      <c r="AX313" s="13" t="s">
        <v>84</v>
      </c>
      <c r="AY313" s="229" t="s">
        <v>124</v>
      </c>
    </row>
    <row r="314" s="2" customFormat="1" ht="16.5" customHeight="1">
      <c r="A314" s="37"/>
      <c r="B314" s="38"/>
      <c r="C314" s="199" t="s">
        <v>615</v>
      </c>
      <c r="D314" s="199" t="s">
        <v>127</v>
      </c>
      <c r="E314" s="200" t="s">
        <v>616</v>
      </c>
      <c r="F314" s="201" t="s">
        <v>617</v>
      </c>
      <c r="G314" s="202" t="s">
        <v>130</v>
      </c>
      <c r="H314" s="203">
        <v>4.7569999999999997</v>
      </c>
      <c r="I314" s="204"/>
      <c r="J314" s="205">
        <f>ROUND(I314*H314,2)</f>
        <v>0</v>
      </c>
      <c r="K314" s="201" t="s">
        <v>131</v>
      </c>
      <c r="L314" s="43"/>
      <c r="M314" s="206" t="s">
        <v>21</v>
      </c>
      <c r="N314" s="207" t="s">
        <v>47</v>
      </c>
      <c r="O314" s="83"/>
      <c r="P314" s="208">
        <f>O314*H314</f>
        <v>0</v>
      </c>
      <c r="Q314" s="208">
        <v>0</v>
      </c>
      <c r="R314" s="208">
        <f>Q314*H314</f>
        <v>0</v>
      </c>
      <c r="S314" s="208">
        <v>0</v>
      </c>
      <c r="T314" s="209">
        <f>S314*H314</f>
        <v>0</v>
      </c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R314" s="210" t="s">
        <v>179</v>
      </c>
      <c r="AT314" s="210" t="s">
        <v>127</v>
      </c>
      <c r="AU314" s="210" t="s">
        <v>86</v>
      </c>
      <c r="AY314" s="16" t="s">
        <v>124</v>
      </c>
      <c r="BE314" s="211">
        <f>IF(N314="základní",J314,0)</f>
        <v>0</v>
      </c>
      <c r="BF314" s="211">
        <f>IF(N314="snížená",J314,0)</f>
        <v>0</v>
      </c>
      <c r="BG314" s="211">
        <f>IF(N314="zákl. přenesená",J314,0)</f>
        <v>0</v>
      </c>
      <c r="BH314" s="211">
        <f>IF(N314="sníž. přenesená",J314,0)</f>
        <v>0</v>
      </c>
      <c r="BI314" s="211">
        <f>IF(N314="nulová",J314,0)</f>
        <v>0</v>
      </c>
      <c r="BJ314" s="16" t="s">
        <v>84</v>
      </c>
      <c r="BK314" s="211">
        <f>ROUND(I314*H314,2)</f>
        <v>0</v>
      </c>
      <c r="BL314" s="16" t="s">
        <v>179</v>
      </c>
      <c r="BM314" s="210" t="s">
        <v>618</v>
      </c>
    </row>
    <row r="315" s="2" customFormat="1">
      <c r="A315" s="37"/>
      <c r="B315" s="38"/>
      <c r="C315" s="39"/>
      <c r="D315" s="212" t="s">
        <v>134</v>
      </c>
      <c r="E315" s="39"/>
      <c r="F315" s="213" t="s">
        <v>619</v>
      </c>
      <c r="G315" s="39"/>
      <c r="H315" s="39"/>
      <c r="I315" s="214"/>
      <c r="J315" s="39"/>
      <c r="K315" s="39"/>
      <c r="L315" s="43"/>
      <c r="M315" s="215"/>
      <c r="N315" s="216"/>
      <c r="O315" s="83"/>
      <c r="P315" s="83"/>
      <c r="Q315" s="83"/>
      <c r="R315" s="83"/>
      <c r="S315" s="83"/>
      <c r="T315" s="84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T315" s="16" t="s">
        <v>134</v>
      </c>
      <c r="AU315" s="16" t="s">
        <v>86</v>
      </c>
    </row>
    <row r="316" s="2" customFormat="1">
      <c r="A316" s="37"/>
      <c r="B316" s="38"/>
      <c r="C316" s="39"/>
      <c r="D316" s="217" t="s">
        <v>136</v>
      </c>
      <c r="E316" s="39"/>
      <c r="F316" s="218" t="s">
        <v>620</v>
      </c>
      <c r="G316" s="39"/>
      <c r="H316" s="39"/>
      <c r="I316" s="214"/>
      <c r="J316" s="39"/>
      <c r="K316" s="39"/>
      <c r="L316" s="43"/>
      <c r="M316" s="215"/>
      <c r="N316" s="216"/>
      <c r="O316" s="83"/>
      <c r="P316" s="83"/>
      <c r="Q316" s="83"/>
      <c r="R316" s="83"/>
      <c r="S316" s="83"/>
      <c r="T316" s="84"/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T316" s="16" t="s">
        <v>136</v>
      </c>
      <c r="AU316" s="16" t="s">
        <v>86</v>
      </c>
    </row>
    <row r="317" s="13" customFormat="1">
      <c r="A317" s="13"/>
      <c r="B317" s="219"/>
      <c r="C317" s="220"/>
      <c r="D317" s="217" t="s">
        <v>138</v>
      </c>
      <c r="E317" s="221" t="s">
        <v>21</v>
      </c>
      <c r="F317" s="222" t="s">
        <v>621</v>
      </c>
      <c r="G317" s="220"/>
      <c r="H317" s="223">
        <v>4.7569999999999997</v>
      </c>
      <c r="I317" s="224"/>
      <c r="J317" s="220"/>
      <c r="K317" s="220"/>
      <c r="L317" s="225"/>
      <c r="M317" s="226"/>
      <c r="N317" s="227"/>
      <c r="O317" s="227"/>
      <c r="P317" s="227"/>
      <c r="Q317" s="227"/>
      <c r="R317" s="227"/>
      <c r="S317" s="227"/>
      <c r="T317" s="228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29" t="s">
        <v>138</v>
      </c>
      <c r="AU317" s="229" t="s">
        <v>86</v>
      </c>
      <c r="AV317" s="13" t="s">
        <v>86</v>
      </c>
      <c r="AW317" s="13" t="s">
        <v>38</v>
      </c>
      <c r="AX317" s="13" t="s">
        <v>84</v>
      </c>
      <c r="AY317" s="229" t="s">
        <v>124</v>
      </c>
    </row>
    <row r="318" s="2" customFormat="1" ht="16.5" customHeight="1">
      <c r="A318" s="37"/>
      <c r="B318" s="38"/>
      <c r="C318" s="199" t="s">
        <v>622</v>
      </c>
      <c r="D318" s="199" t="s">
        <v>127</v>
      </c>
      <c r="E318" s="200" t="s">
        <v>623</v>
      </c>
      <c r="F318" s="201" t="s">
        <v>624</v>
      </c>
      <c r="G318" s="202" t="s">
        <v>550</v>
      </c>
      <c r="H318" s="203">
        <v>51.665999999999997</v>
      </c>
      <c r="I318" s="204"/>
      <c r="J318" s="205">
        <f>ROUND(I318*H318,2)</f>
        <v>0</v>
      </c>
      <c r="K318" s="201" t="s">
        <v>131</v>
      </c>
      <c r="L318" s="43"/>
      <c r="M318" s="206" t="s">
        <v>21</v>
      </c>
      <c r="N318" s="207" t="s">
        <v>47</v>
      </c>
      <c r="O318" s="83"/>
      <c r="P318" s="208">
        <f>O318*H318</f>
        <v>0</v>
      </c>
      <c r="Q318" s="208">
        <v>0</v>
      </c>
      <c r="R318" s="208">
        <f>Q318*H318</f>
        <v>0</v>
      </c>
      <c r="S318" s="208">
        <v>0</v>
      </c>
      <c r="T318" s="209">
        <f>S318*H318</f>
        <v>0</v>
      </c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R318" s="210" t="s">
        <v>179</v>
      </c>
      <c r="AT318" s="210" t="s">
        <v>127</v>
      </c>
      <c r="AU318" s="210" t="s">
        <v>86</v>
      </c>
      <c r="AY318" s="16" t="s">
        <v>124</v>
      </c>
      <c r="BE318" s="211">
        <f>IF(N318="základní",J318,0)</f>
        <v>0</v>
      </c>
      <c r="BF318" s="211">
        <f>IF(N318="snížená",J318,0)</f>
        <v>0</v>
      </c>
      <c r="BG318" s="211">
        <f>IF(N318="zákl. přenesená",J318,0)</f>
        <v>0</v>
      </c>
      <c r="BH318" s="211">
        <f>IF(N318="sníž. přenesená",J318,0)</f>
        <v>0</v>
      </c>
      <c r="BI318" s="211">
        <f>IF(N318="nulová",J318,0)</f>
        <v>0</v>
      </c>
      <c r="BJ318" s="16" t="s">
        <v>84</v>
      </c>
      <c r="BK318" s="211">
        <f>ROUND(I318*H318,2)</f>
        <v>0</v>
      </c>
      <c r="BL318" s="16" t="s">
        <v>179</v>
      </c>
      <c r="BM318" s="210" t="s">
        <v>625</v>
      </c>
    </row>
    <row r="319" s="2" customFormat="1">
      <c r="A319" s="37"/>
      <c r="B319" s="38"/>
      <c r="C319" s="39"/>
      <c r="D319" s="212" t="s">
        <v>134</v>
      </c>
      <c r="E319" s="39"/>
      <c r="F319" s="213" t="s">
        <v>626</v>
      </c>
      <c r="G319" s="39"/>
      <c r="H319" s="39"/>
      <c r="I319" s="214"/>
      <c r="J319" s="39"/>
      <c r="K319" s="39"/>
      <c r="L319" s="43"/>
      <c r="M319" s="215"/>
      <c r="N319" s="216"/>
      <c r="O319" s="83"/>
      <c r="P319" s="83"/>
      <c r="Q319" s="83"/>
      <c r="R319" s="83"/>
      <c r="S319" s="83"/>
      <c r="T319" s="84"/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T319" s="16" t="s">
        <v>134</v>
      </c>
      <c r="AU319" s="16" t="s">
        <v>86</v>
      </c>
    </row>
    <row r="320" s="13" customFormat="1">
      <c r="A320" s="13"/>
      <c r="B320" s="219"/>
      <c r="C320" s="220"/>
      <c r="D320" s="217" t="s">
        <v>138</v>
      </c>
      <c r="E320" s="221" t="s">
        <v>21</v>
      </c>
      <c r="F320" s="222" t="s">
        <v>627</v>
      </c>
      <c r="G320" s="220"/>
      <c r="H320" s="223">
        <v>51.665999999999997</v>
      </c>
      <c r="I320" s="224"/>
      <c r="J320" s="220"/>
      <c r="K320" s="220"/>
      <c r="L320" s="225"/>
      <c r="M320" s="226"/>
      <c r="N320" s="227"/>
      <c r="O320" s="227"/>
      <c r="P320" s="227"/>
      <c r="Q320" s="227"/>
      <c r="R320" s="227"/>
      <c r="S320" s="227"/>
      <c r="T320" s="228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29" t="s">
        <v>138</v>
      </c>
      <c r="AU320" s="229" t="s">
        <v>86</v>
      </c>
      <c r="AV320" s="13" t="s">
        <v>86</v>
      </c>
      <c r="AW320" s="13" t="s">
        <v>38</v>
      </c>
      <c r="AX320" s="13" t="s">
        <v>84</v>
      </c>
      <c r="AY320" s="229" t="s">
        <v>124</v>
      </c>
    </row>
    <row r="321" s="2" customFormat="1" ht="21.75" customHeight="1">
      <c r="A321" s="37"/>
      <c r="B321" s="38"/>
      <c r="C321" s="199" t="s">
        <v>628</v>
      </c>
      <c r="D321" s="199" t="s">
        <v>127</v>
      </c>
      <c r="E321" s="200" t="s">
        <v>629</v>
      </c>
      <c r="F321" s="201" t="s">
        <v>630</v>
      </c>
      <c r="G321" s="202" t="s">
        <v>550</v>
      </c>
      <c r="H321" s="203">
        <v>51.665999999999997</v>
      </c>
      <c r="I321" s="204"/>
      <c r="J321" s="205">
        <f>ROUND(I321*H321,2)</f>
        <v>0</v>
      </c>
      <c r="K321" s="201" t="s">
        <v>131</v>
      </c>
      <c r="L321" s="43"/>
      <c r="M321" s="206" t="s">
        <v>21</v>
      </c>
      <c r="N321" s="207" t="s">
        <v>47</v>
      </c>
      <c r="O321" s="83"/>
      <c r="P321" s="208">
        <f>O321*H321</f>
        <v>0</v>
      </c>
      <c r="Q321" s="208">
        <v>0</v>
      </c>
      <c r="R321" s="208">
        <f>Q321*H321</f>
        <v>0</v>
      </c>
      <c r="S321" s="208">
        <v>0</v>
      </c>
      <c r="T321" s="209">
        <f>S321*H321</f>
        <v>0</v>
      </c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R321" s="210" t="s">
        <v>179</v>
      </c>
      <c r="AT321" s="210" t="s">
        <v>127</v>
      </c>
      <c r="AU321" s="210" t="s">
        <v>86</v>
      </c>
      <c r="AY321" s="16" t="s">
        <v>124</v>
      </c>
      <c r="BE321" s="211">
        <f>IF(N321="základní",J321,0)</f>
        <v>0</v>
      </c>
      <c r="BF321" s="211">
        <f>IF(N321="snížená",J321,0)</f>
        <v>0</v>
      </c>
      <c r="BG321" s="211">
        <f>IF(N321="zákl. přenesená",J321,0)</f>
        <v>0</v>
      </c>
      <c r="BH321" s="211">
        <f>IF(N321="sníž. přenesená",J321,0)</f>
        <v>0</v>
      </c>
      <c r="BI321" s="211">
        <f>IF(N321="nulová",J321,0)</f>
        <v>0</v>
      </c>
      <c r="BJ321" s="16" t="s">
        <v>84</v>
      </c>
      <c r="BK321" s="211">
        <f>ROUND(I321*H321,2)</f>
        <v>0</v>
      </c>
      <c r="BL321" s="16" t="s">
        <v>179</v>
      </c>
      <c r="BM321" s="210" t="s">
        <v>631</v>
      </c>
    </row>
    <row r="322" s="2" customFormat="1">
      <c r="A322" s="37"/>
      <c r="B322" s="38"/>
      <c r="C322" s="39"/>
      <c r="D322" s="212" t="s">
        <v>134</v>
      </c>
      <c r="E322" s="39"/>
      <c r="F322" s="213" t="s">
        <v>632</v>
      </c>
      <c r="G322" s="39"/>
      <c r="H322" s="39"/>
      <c r="I322" s="214"/>
      <c r="J322" s="39"/>
      <c r="K322" s="39"/>
      <c r="L322" s="43"/>
      <c r="M322" s="215"/>
      <c r="N322" s="216"/>
      <c r="O322" s="83"/>
      <c r="P322" s="83"/>
      <c r="Q322" s="83"/>
      <c r="R322" s="83"/>
      <c r="S322" s="83"/>
      <c r="T322" s="84"/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T322" s="16" t="s">
        <v>134</v>
      </c>
      <c r="AU322" s="16" t="s">
        <v>86</v>
      </c>
    </row>
    <row r="323" s="2" customFormat="1">
      <c r="A323" s="37"/>
      <c r="B323" s="38"/>
      <c r="C323" s="39"/>
      <c r="D323" s="217" t="s">
        <v>136</v>
      </c>
      <c r="E323" s="39"/>
      <c r="F323" s="218" t="s">
        <v>633</v>
      </c>
      <c r="G323" s="39"/>
      <c r="H323" s="39"/>
      <c r="I323" s="214"/>
      <c r="J323" s="39"/>
      <c r="K323" s="39"/>
      <c r="L323" s="43"/>
      <c r="M323" s="215"/>
      <c r="N323" s="216"/>
      <c r="O323" s="83"/>
      <c r="P323" s="83"/>
      <c r="Q323" s="83"/>
      <c r="R323" s="83"/>
      <c r="S323" s="83"/>
      <c r="T323" s="84"/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T323" s="16" t="s">
        <v>136</v>
      </c>
      <c r="AU323" s="16" t="s">
        <v>86</v>
      </c>
    </row>
    <row r="324" s="2" customFormat="1" ht="24.15" customHeight="1">
      <c r="A324" s="37"/>
      <c r="B324" s="38"/>
      <c r="C324" s="199" t="s">
        <v>634</v>
      </c>
      <c r="D324" s="199" t="s">
        <v>127</v>
      </c>
      <c r="E324" s="200" t="s">
        <v>635</v>
      </c>
      <c r="F324" s="201" t="s">
        <v>636</v>
      </c>
      <c r="G324" s="202" t="s">
        <v>550</v>
      </c>
      <c r="H324" s="203">
        <v>0.90900000000000003</v>
      </c>
      <c r="I324" s="204"/>
      <c r="J324" s="205">
        <f>ROUND(I324*H324,2)</f>
        <v>0</v>
      </c>
      <c r="K324" s="201" t="s">
        <v>131</v>
      </c>
      <c r="L324" s="43"/>
      <c r="M324" s="206" t="s">
        <v>21</v>
      </c>
      <c r="N324" s="207" t="s">
        <v>47</v>
      </c>
      <c r="O324" s="83"/>
      <c r="P324" s="208">
        <f>O324*H324</f>
        <v>0</v>
      </c>
      <c r="Q324" s="208">
        <v>0</v>
      </c>
      <c r="R324" s="208">
        <f>Q324*H324</f>
        <v>0</v>
      </c>
      <c r="S324" s="208">
        <v>0</v>
      </c>
      <c r="T324" s="209">
        <f>S324*H324</f>
        <v>0</v>
      </c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R324" s="210" t="s">
        <v>132</v>
      </c>
      <c r="AT324" s="210" t="s">
        <v>127</v>
      </c>
      <c r="AU324" s="210" t="s">
        <v>86</v>
      </c>
      <c r="AY324" s="16" t="s">
        <v>124</v>
      </c>
      <c r="BE324" s="211">
        <f>IF(N324="základní",J324,0)</f>
        <v>0</v>
      </c>
      <c r="BF324" s="211">
        <f>IF(N324="snížená",J324,0)</f>
        <v>0</v>
      </c>
      <c r="BG324" s="211">
        <f>IF(N324="zákl. přenesená",J324,0)</f>
        <v>0</v>
      </c>
      <c r="BH324" s="211">
        <f>IF(N324="sníž. přenesená",J324,0)</f>
        <v>0</v>
      </c>
      <c r="BI324" s="211">
        <f>IF(N324="nulová",J324,0)</f>
        <v>0</v>
      </c>
      <c r="BJ324" s="16" t="s">
        <v>84</v>
      </c>
      <c r="BK324" s="211">
        <f>ROUND(I324*H324,2)</f>
        <v>0</v>
      </c>
      <c r="BL324" s="16" t="s">
        <v>132</v>
      </c>
      <c r="BM324" s="210" t="s">
        <v>637</v>
      </c>
    </row>
    <row r="325" s="2" customFormat="1">
      <c r="A325" s="37"/>
      <c r="B325" s="38"/>
      <c r="C325" s="39"/>
      <c r="D325" s="212" t="s">
        <v>134</v>
      </c>
      <c r="E325" s="39"/>
      <c r="F325" s="213" t="s">
        <v>638</v>
      </c>
      <c r="G325" s="39"/>
      <c r="H325" s="39"/>
      <c r="I325" s="214"/>
      <c r="J325" s="39"/>
      <c r="K325" s="39"/>
      <c r="L325" s="43"/>
      <c r="M325" s="215"/>
      <c r="N325" s="216"/>
      <c r="O325" s="83"/>
      <c r="P325" s="83"/>
      <c r="Q325" s="83"/>
      <c r="R325" s="83"/>
      <c r="S325" s="83"/>
      <c r="T325" s="84"/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T325" s="16" t="s">
        <v>134</v>
      </c>
      <c r="AU325" s="16" t="s">
        <v>86</v>
      </c>
    </row>
    <row r="326" s="2" customFormat="1" ht="24.15" customHeight="1">
      <c r="A326" s="37"/>
      <c r="B326" s="38"/>
      <c r="C326" s="199" t="s">
        <v>639</v>
      </c>
      <c r="D326" s="199" t="s">
        <v>127</v>
      </c>
      <c r="E326" s="200" t="s">
        <v>640</v>
      </c>
      <c r="F326" s="201" t="s">
        <v>641</v>
      </c>
      <c r="G326" s="202" t="s">
        <v>550</v>
      </c>
      <c r="H326" s="203">
        <v>9.5570000000000004</v>
      </c>
      <c r="I326" s="204"/>
      <c r="J326" s="205">
        <f>ROUND(I326*H326,2)</f>
        <v>0</v>
      </c>
      <c r="K326" s="201" t="s">
        <v>131</v>
      </c>
      <c r="L326" s="43"/>
      <c r="M326" s="206" t="s">
        <v>21</v>
      </c>
      <c r="N326" s="207" t="s">
        <v>47</v>
      </c>
      <c r="O326" s="83"/>
      <c r="P326" s="208">
        <f>O326*H326</f>
        <v>0</v>
      </c>
      <c r="Q326" s="208">
        <v>0</v>
      </c>
      <c r="R326" s="208">
        <f>Q326*H326</f>
        <v>0</v>
      </c>
      <c r="S326" s="208">
        <v>0</v>
      </c>
      <c r="T326" s="209">
        <f>S326*H326</f>
        <v>0</v>
      </c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R326" s="210" t="s">
        <v>179</v>
      </c>
      <c r="AT326" s="210" t="s">
        <v>127</v>
      </c>
      <c r="AU326" s="210" t="s">
        <v>86</v>
      </c>
      <c r="AY326" s="16" t="s">
        <v>124</v>
      </c>
      <c r="BE326" s="211">
        <f>IF(N326="základní",J326,0)</f>
        <v>0</v>
      </c>
      <c r="BF326" s="211">
        <f>IF(N326="snížená",J326,0)</f>
        <v>0</v>
      </c>
      <c r="BG326" s="211">
        <f>IF(N326="zákl. přenesená",J326,0)</f>
        <v>0</v>
      </c>
      <c r="BH326" s="211">
        <f>IF(N326="sníž. přenesená",J326,0)</f>
        <v>0</v>
      </c>
      <c r="BI326" s="211">
        <f>IF(N326="nulová",J326,0)</f>
        <v>0</v>
      </c>
      <c r="BJ326" s="16" t="s">
        <v>84</v>
      </c>
      <c r="BK326" s="211">
        <f>ROUND(I326*H326,2)</f>
        <v>0</v>
      </c>
      <c r="BL326" s="16" t="s">
        <v>179</v>
      </c>
      <c r="BM326" s="210" t="s">
        <v>642</v>
      </c>
    </row>
    <row r="327" s="2" customFormat="1">
      <c r="A327" s="37"/>
      <c r="B327" s="38"/>
      <c r="C327" s="39"/>
      <c r="D327" s="212" t="s">
        <v>134</v>
      </c>
      <c r="E327" s="39"/>
      <c r="F327" s="213" t="s">
        <v>643</v>
      </c>
      <c r="G327" s="39"/>
      <c r="H327" s="39"/>
      <c r="I327" s="214"/>
      <c r="J327" s="39"/>
      <c r="K327" s="39"/>
      <c r="L327" s="43"/>
      <c r="M327" s="215"/>
      <c r="N327" s="216"/>
      <c r="O327" s="83"/>
      <c r="P327" s="83"/>
      <c r="Q327" s="83"/>
      <c r="R327" s="83"/>
      <c r="S327" s="83"/>
      <c r="T327" s="84"/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T327" s="16" t="s">
        <v>134</v>
      </c>
      <c r="AU327" s="16" t="s">
        <v>86</v>
      </c>
    </row>
    <row r="328" s="13" customFormat="1">
      <c r="A328" s="13"/>
      <c r="B328" s="219"/>
      <c r="C328" s="220"/>
      <c r="D328" s="217" t="s">
        <v>138</v>
      </c>
      <c r="E328" s="221" t="s">
        <v>21</v>
      </c>
      <c r="F328" s="222" t="s">
        <v>644</v>
      </c>
      <c r="G328" s="220"/>
      <c r="H328" s="223">
        <v>9.5570000000000004</v>
      </c>
      <c r="I328" s="224"/>
      <c r="J328" s="220"/>
      <c r="K328" s="220"/>
      <c r="L328" s="225"/>
      <c r="M328" s="226"/>
      <c r="N328" s="227"/>
      <c r="O328" s="227"/>
      <c r="P328" s="227"/>
      <c r="Q328" s="227"/>
      <c r="R328" s="227"/>
      <c r="S328" s="227"/>
      <c r="T328" s="228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29" t="s">
        <v>138</v>
      </c>
      <c r="AU328" s="229" t="s">
        <v>86</v>
      </c>
      <c r="AV328" s="13" t="s">
        <v>86</v>
      </c>
      <c r="AW328" s="13" t="s">
        <v>38</v>
      </c>
      <c r="AX328" s="13" t="s">
        <v>84</v>
      </c>
      <c r="AY328" s="229" t="s">
        <v>124</v>
      </c>
    </row>
    <row r="329" s="2" customFormat="1" ht="24.15" customHeight="1">
      <c r="A329" s="37"/>
      <c r="B329" s="38"/>
      <c r="C329" s="199" t="s">
        <v>645</v>
      </c>
      <c r="D329" s="199" t="s">
        <v>127</v>
      </c>
      <c r="E329" s="200" t="s">
        <v>646</v>
      </c>
      <c r="F329" s="201" t="s">
        <v>647</v>
      </c>
      <c r="G329" s="202" t="s">
        <v>550</v>
      </c>
      <c r="H329" s="203">
        <v>41.200000000000003</v>
      </c>
      <c r="I329" s="204"/>
      <c r="J329" s="205">
        <f>ROUND(I329*H329,2)</f>
        <v>0</v>
      </c>
      <c r="K329" s="201" t="s">
        <v>131</v>
      </c>
      <c r="L329" s="43"/>
      <c r="M329" s="206" t="s">
        <v>21</v>
      </c>
      <c r="N329" s="207" t="s">
        <v>47</v>
      </c>
      <c r="O329" s="83"/>
      <c r="P329" s="208">
        <f>O329*H329</f>
        <v>0</v>
      </c>
      <c r="Q329" s="208">
        <v>0</v>
      </c>
      <c r="R329" s="208">
        <f>Q329*H329</f>
        <v>0</v>
      </c>
      <c r="S329" s="208">
        <v>0</v>
      </c>
      <c r="T329" s="209">
        <f>S329*H329</f>
        <v>0</v>
      </c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R329" s="210" t="s">
        <v>179</v>
      </c>
      <c r="AT329" s="210" t="s">
        <v>127</v>
      </c>
      <c r="AU329" s="210" t="s">
        <v>86</v>
      </c>
      <c r="AY329" s="16" t="s">
        <v>124</v>
      </c>
      <c r="BE329" s="211">
        <f>IF(N329="základní",J329,0)</f>
        <v>0</v>
      </c>
      <c r="BF329" s="211">
        <f>IF(N329="snížená",J329,0)</f>
        <v>0</v>
      </c>
      <c r="BG329" s="211">
        <f>IF(N329="zákl. přenesená",J329,0)</f>
        <v>0</v>
      </c>
      <c r="BH329" s="211">
        <f>IF(N329="sníž. přenesená",J329,0)</f>
        <v>0</v>
      </c>
      <c r="BI329" s="211">
        <f>IF(N329="nulová",J329,0)</f>
        <v>0</v>
      </c>
      <c r="BJ329" s="16" t="s">
        <v>84</v>
      </c>
      <c r="BK329" s="211">
        <f>ROUND(I329*H329,2)</f>
        <v>0</v>
      </c>
      <c r="BL329" s="16" t="s">
        <v>179</v>
      </c>
      <c r="BM329" s="210" t="s">
        <v>648</v>
      </c>
    </row>
    <row r="330" s="2" customFormat="1">
      <c r="A330" s="37"/>
      <c r="B330" s="38"/>
      <c r="C330" s="39"/>
      <c r="D330" s="212" t="s">
        <v>134</v>
      </c>
      <c r="E330" s="39"/>
      <c r="F330" s="213" t="s">
        <v>649</v>
      </c>
      <c r="G330" s="39"/>
      <c r="H330" s="39"/>
      <c r="I330" s="214"/>
      <c r="J330" s="39"/>
      <c r="K330" s="39"/>
      <c r="L330" s="43"/>
      <c r="M330" s="215"/>
      <c r="N330" s="216"/>
      <c r="O330" s="83"/>
      <c r="P330" s="83"/>
      <c r="Q330" s="83"/>
      <c r="R330" s="83"/>
      <c r="S330" s="83"/>
      <c r="T330" s="84"/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T330" s="16" t="s">
        <v>134</v>
      </c>
      <c r="AU330" s="16" t="s">
        <v>86</v>
      </c>
    </row>
    <row r="331" s="13" customFormat="1">
      <c r="A331" s="13"/>
      <c r="B331" s="219"/>
      <c r="C331" s="220"/>
      <c r="D331" s="217" t="s">
        <v>138</v>
      </c>
      <c r="E331" s="221" t="s">
        <v>21</v>
      </c>
      <c r="F331" s="222" t="s">
        <v>650</v>
      </c>
      <c r="G331" s="220"/>
      <c r="H331" s="223">
        <v>41.200000000000003</v>
      </c>
      <c r="I331" s="224"/>
      <c r="J331" s="220"/>
      <c r="K331" s="220"/>
      <c r="L331" s="225"/>
      <c r="M331" s="226"/>
      <c r="N331" s="227"/>
      <c r="O331" s="227"/>
      <c r="P331" s="227"/>
      <c r="Q331" s="227"/>
      <c r="R331" s="227"/>
      <c r="S331" s="227"/>
      <c r="T331" s="228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29" t="s">
        <v>138</v>
      </c>
      <c r="AU331" s="229" t="s">
        <v>86</v>
      </c>
      <c r="AV331" s="13" t="s">
        <v>86</v>
      </c>
      <c r="AW331" s="13" t="s">
        <v>38</v>
      </c>
      <c r="AX331" s="13" t="s">
        <v>84</v>
      </c>
      <c r="AY331" s="229" t="s">
        <v>124</v>
      </c>
    </row>
    <row r="332" s="2" customFormat="1" ht="16.5" customHeight="1">
      <c r="A332" s="37"/>
      <c r="B332" s="38"/>
      <c r="C332" s="199" t="s">
        <v>651</v>
      </c>
      <c r="D332" s="199" t="s">
        <v>127</v>
      </c>
      <c r="E332" s="200" t="s">
        <v>652</v>
      </c>
      <c r="F332" s="201" t="s">
        <v>653</v>
      </c>
      <c r="G332" s="202" t="s">
        <v>372</v>
      </c>
      <c r="H332" s="203">
        <v>163.34999999999999</v>
      </c>
      <c r="I332" s="204"/>
      <c r="J332" s="205">
        <f>ROUND(I332*H332,2)</f>
        <v>0</v>
      </c>
      <c r="K332" s="201" t="s">
        <v>131</v>
      </c>
      <c r="L332" s="43"/>
      <c r="M332" s="206" t="s">
        <v>21</v>
      </c>
      <c r="N332" s="207" t="s">
        <v>47</v>
      </c>
      <c r="O332" s="83"/>
      <c r="P332" s="208">
        <f>O332*H332</f>
        <v>0</v>
      </c>
      <c r="Q332" s="208">
        <v>0</v>
      </c>
      <c r="R332" s="208">
        <f>Q332*H332</f>
        <v>0</v>
      </c>
      <c r="S332" s="208">
        <v>0</v>
      </c>
      <c r="T332" s="209">
        <f>S332*H332</f>
        <v>0</v>
      </c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R332" s="210" t="s">
        <v>179</v>
      </c>
      <c r="AT332" s="210" t="s">
        <v>127</v>
      </c>
      <c r="AU332" s="210" t="s">
        <v>86</v>
      </c>
      <c r="AY332" s="16" t="s">
        <v>124</v>
      </c>
      <c r="BE332" s="211">
        <f>IF(N332="základní",J332,0)</f>
        <v>0</v>
      </c>
      <c r="BF332" s="211">
        <f>IF(N332="snížená",J332,0)</f>
        <v>0</v>
      </c>
      <c r="BG332" s="211">
        <f>IF(N332="zákl. přenesená",J332,0)</f>
        <v>0</v>
      </c>
      <c r="BH332" s="211">
        <f>IF(N332="sníž. přenesená",J332,0)</f>
        <v>0</v>
      </c>
      <c r="BI332" s="211">
        <f>IF(N332="nulová",J332,0)</f>
        <v>0</v>
      </c>
      <c r="BJ332" s="16" t="s">
        <v>84</v>
      </c>
      <c r="BK332" s="211">
        <f>ROUND(I332*H332,2)</f>
        <v>0</v>
      </c>
      <c r="BL332" s="16" t="s">
        <v>179</v>
      </c>
      <c r="BM332" s="210" t="s">
        <v>654</v>
      </c>
    </row>
    <row r="333" s="2" customFormat="1">
      <c r="A333" s="37"/>
      <c r="B333" s="38"/>
      <c r="C333" s="39"/>
      <c r="D333" s="212" t="s">
        <v>134</v>
      </c>
      <c r="E333" s="39"/>
      <c r="F333" s="213" t="s">
        <v>655</v>
      </c>
      <c r="G333" s="39"/>
      <c r="H333" s="39"/>
      <c r="I333" s="214"/>
      <c r="J333" s="39"/>
      <c r="K333" s="39"/>
      <c r="L333" s="43"/>
      <c r="M333" s="215"/>
      <c r="N333" s="216"/>
      <c r="O333" s="83"/>
      <c r="P333" s="83"/>
      <c r="Q333" s="83"/>
      <c r="R333" s="83"/>
      <c r="S333" s="83"/>
      <c r="T333" s="84"/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T333" s="16" t="s">
        <v>134</v>
      </c>
      <c r="AU333" s="16" t="s">
        <v>86</v>
      </c>
    </row>
    <row r="334" s="2" customFormat="1" ht="16.5" customHeight="1">
      <c r="A334" s="37"/>
      <c r="B334" s="38"/>
      <c r="C334" s="199" t="s">
        <v>656</v>
      </c>
      <c r="D334" s="199" t="s">
        <v>127</v>
      </c>
      <c r="E334" s="200" t="s">
        <v>657</v>
      </c>
      <c r="F334" s="201" t="s">
        <v>658</v>
      </c>
      <c r="G334" s="202" t="s">
        <v>372</v>
      </c>
      <c r="H334" s="203">
        <v>81.674999999999997</v>
      </c>
      <c r="I334" s="204"/>
      <c r="J334" s="205">
        <f>ROUND(I334*H334,2)</f>
        <v>0</v>
      </c>
      <c r="K334" s="201" t="s">
        <v>131</v>
      </c>
      <c r="L334" s="43"/>
      <c r="M334" s="206" t="s">
        <v>21</v>
      </c>
      <c r="N334" s="207" t="s">
        <v>47</v>
      </c>
      <c r="O334" s="83"/>
      <c r="P334" s="208">
        <f>O334*H334</f>
        <v>0</v>
      </c>
      <c r="Q334" s="208">
        <v>3.0000000000000001E-05</v>
      </c>
      <c r="R334" s="208">
        <f>Q334*H334</f>
        <v>0.0024502500000000002</v>
      </c>
      <c r="S334" s="208">
        <v>0</v>
      </c>
      <c r="T334" s="209">
        <f>S334*H334</f>
        <v>0</v>
      </c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R334" s="210" t="s">
        <v>179</v>
      </c>
      <c r="AT334" s="210" t="s">
        <v>127</v>
      </c>
      <c r="AU334" s="210" t="s">
        <v>86</v>
      </c>
      <c r="AY334" s="16" t="s">
        <v>124</v>
      </c>
      <c r="BE334" s="211">
        <f>IF(N334="základní",J334,0)</f>
        <v>0</v>
      </c>
      <c r="BF334" s="211">
        <f>IF(N334="snížená",J334,0)</f>
        <v>0</v>
      </c>
      <c r="BG334" s="211">
        <f>IF(N334="zákl. přenesená",J334,0)</f>
        <v>0</v>
      </c>
      <c r="BH334" s="211">
        <f>IF(N334="sníž. přenesená",J334,0)</f>
        <v>0</v>
      </c>
      <c r="BI334" s="211">
        <f>IF(N334="nulová",J334,0)</f>
        <v>0</v>
      </c>
      <c r="BJ334" s="16" t="s">
        <v>84</v>
      </c>
      <c r="BK334" s="211">
        <f>ROUND(I334*H334,2)</f>
        <v>0</v>
      </c>
      <c r="BL334" s="16" t="s">
        <v>179</v>
      </c>
      <c r="BM334" s="210" t="s">
        <v>659</v>
      </c>
    </row>
    <row r="335" s="2" customFormat="1">
      <c r="A335" s="37"/>
      <c r="B335" s="38"/>
      <c r="C335" s="39"/>
      <c r="D335" s="212" t="s">
        <v>134</v>
      </c>
      <c r="E335" s="39"/>
      <c r="F335" s="213" t="s">
        <v>660</v>
      </c>
      <c r="G335" s="39"/>
      <c r="H335" s="39"/>
      <c r="I335" s="214"/>
      <c r="J335" s="39"/>
      <c r="K335" s="39"/>
      <c r="L335" s="43"/>
      <c r="M335" s="215"/>
      <c r="N335" s="216"/>
      <c r="O335" s="83"/>
      <c r="P335" s="83"/>
      <c r="Q335" s="83"/>
      <c r="R335" s="83"/>
      <c r="S335" s="83"/>
      <c r="T335" s="84"/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T335" s="16" t="s">
        <v>134</v>
      </c>
      <c r="AU335" s="16" t="s">
        <v>86</v>
      </c>
    </row>
    <row r="336" s="13" customFormat="1">
      <c r="A336" s="13"/>
      <c r="B336" s="219"/>
      <c r="C336" s="220"/>
      <c r="D336" s="217" t="s">
        <v>138</v>
      </c>
      <c r="E336" s="221" t="s">
        <v>21</v>
      </c>
      <c r="F336" s="222" t="s">
        <v>661</v>
      </c>
      <c r="G336" s="220"/>
      <c r="H336" s="223">
        <v>81.674999999999997</v>
      </c>
      <c r="I336" s="224"/>
      <c r="J336" s="220"/>
      <c r="K336" s="220"/>
      <c r="L336" s="225"/>
      <c r="M336" s="226"/>
      <c r="N336" s="227"/>
      <c r="O336" s="227"/>
      <c r="P336" s="227"/>
      <c r="Q336" s="227"/>
      <c r="R336" s="227"/>
      <c r="S336" s="227"/>
      <c r="T336" s="228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29" t="s">
        <v>138</v>
      </c>
      <c r="AU336" s="229" t="s">
        <v>86</v>
      </c>
      <c r="AV336" s="13" t="s">
        <v>86</v>
      </c>
      <c r="AW336" s="13" t="s">
        <v>38</v>
      </c>
      <c r="AX336" s="13" t="s">
        <v>84</v>
      </c>
      <c r="AY336" s="229" t="s">
        <v>124</v>
      </c>
    </row>
    <row r="337" s="12" customFormat="1" ht="22.8" customHeight="1">
      <c r="A337" s="12"/>
      <c r="B337" s="183"/>
      <c r="C337" s="184"/>
      <c r="D337" s="185" t="s">
        <v>75</v>
      </c>
      <c r="E337" s="197" t="s">
        <v>662</v>
      </c>
      <c r="F337" s="197" t="s">
        <v>663</v>
      </c>
      <c r="G337" s="184"/>
      <c r="H337" s="184"/>
      <c r="I337" s="187"/>
      <c r="J337" s="198">
        <f>BK337</f>
        <v>0</v>
      </c>
      <c r="K337" s="184"/>
      <c r="L337" s="189"/>
      <c r="M337" s="190"/>
      <c r="N337" s="191"/>
      <c r="O337" s="191"/>
      <c r="P337" s="192">
        <f>SUM(P338:P345)</f>
        <v>0</v>
      </c>
      <c r="Q337" s="191"/>
      <c r="R337" s="192">
        <f>SUM(R338:R345)</f>
        <v>0</v>
      </c>
      <c r="S337" s="191"/>
      <c r="T337" s="193">
        <f>SUM(T338:T345)</f>
        <v>0</v>
      </c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R337" s="194" t="s">
        <v>149</v>
      </c>
      <c r="AT337" s="195" t="s">
        <v>75</v>
      </c>
      <c r="AU337" s="195" t="s">
        <v>84</v>
      </c>
      <c r="AY337" s="194" t="s">
        <v>124</v>
      </c>
      <c r="BK337" s="196">
        <f>SUM(BK338:BK345)</f>
        <v>0</v>
      </c>
    </row>
    <row r="338" s="2" customFormat="1">
      <c r="A338" s="37"/>
      <c r="B338" s="38"/>
      <c r="C338" s="199" t="s">
        <v>664</v>
      </c>
      <c r="D338" s="199" t="s">
        <v>127</v>
      </c>
      <c r="E338" s="200" t="s">
        <v>665</v>
      </c>
      <c r="F338" s="201" t="s">
        <v>666</v>
      </c>
      <c r="G338" s="202" t="s">
        <v>667</v>
      </c>
      <c r="H338" s="203">
        <v>2</v>
      </c>
      <c r="I338" s="204"/>
      <c r="J338" s="205">
        <f>ROUND(I338*H338,2)</f>
        <v>0</v>
      </c>
      <c r="K338" s="201" t="s">
        <v>131</v>
      </c>
      <c r="L338" s="43"/>
      <c r="M338" s="206" t="s">
        <v>21</v>
      </c>
      <c r="N338" s="207" t="s">
        <v>47</v>
      </c>
      <c r="O338" s="83"/>
      <c r="P338" s="208">
        <f>O338*H338</f>
        <v>0</v>
      </c>
      <c r="Q338" s="208">
        <v>0</v>
      </c>
      <c r="R338" s="208">
        <f>Q338*H338</f>
        <v>0</v>
      </c>
      <c r="S338" s="208">
        <v>0</v>
      </c>
      <c r="T338" s="209">
        <f>S338*H338</f>
        <v>0</v>
      </c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R338" s="210" t="s">
        <v>179</v>
      </c>
      <c r="AT338" s="210" t="s">
        <v>127</v>
      </c>
      <c r="AU338" s="210" t="s">
        <v>86</v>
      </c>
      <c r="AY338" s="16" t="s">
        <v>124</v>
      </c>
      <c r="BE338" s="211">
        <f>IF(N338="základní",J338,0)</f>
        <v>0</v>
      </c>
      <c r="BF338" s="211">
        <f>IF(N338="snížená",J338,0)</f>
        <v>0</v>
      </c>
      <c r="BG338" s="211">
        <f>IF(N338="zákl. přenesená",J338,0)</f>
        <v>0</v>
      </c>
      <c r="BH338" s="211">
        <f>IF(N338="sníž. přenesená",J338,0)</f>
        <v>0</v>
      </c>
      <c r="BI338" s="211">
        <f>IF(N338="nulová",J338,0)</f>
        <v>0</v>
      </c>
      <c r="BJ338" s="16" t="s">
        <v>84</v>
      </c>
      <c r="BK338" s="211">
        <f>ROUND(I338*H338,2)</f>
        <v>0</v>
      </c>
      <c r="BL338" s="16" t="s">
        <v>179</v>
      </c>
      <c r="BM338" s="210" t="s">
        <v>668</v>
      </c>
    </row>
    <row r="339" s="2" customFormat="1">
      <c r="A339" s="37"/>
      <c r="B339" s="38"/>
      <c r="C339" s="39"/>
      <c r="D339" s="212" t="s">
        <v>134</v>
      </c>
      <c r="E339" s="39"/>
      <c r="F339" s="213" t="s">
        <v>669</v>
      </c>
      <c r="G339" s="39"/>
      <c r="H339" s="39"/>
      <c r="I339" s="214"/>
      <c r="J339" s="39"/>
      <c r="K339" s="39"/>
      <c r="L339" s="43"/>
      <c r="M339" s="215"/>
      <c r="N339" s="216"/>
      <c r="O339" s="83"/>
      <c r="P339" s="83"/>
      <c r="Q339" s="83"/>
      <c r="R339" s="83"/>
      <c r="S339" s="83"/>
      <c r="T339" s="84"/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T339" s="16" t="s">
        <v>134</v>
      </c>
      <c r="AU339" s="16" t="s">
        <v>86</v>
      </c>
    </row>
    <row r="340" s="2" customFormat="1" ht="24.15" customHeight="1">
      <c r="A340" s="37"/>
      <c r="B340" s="38"/>
      <c r="C340" s="199" t="s">
        <v>670</v>
      </c>
      <c r="D340" s="199" t="s">
        <v>127</v>
      </c>
      <c r="E340" s="200" t="s">
        <v>671</v>
      </c>
      <c r="F340" s="201" t="s">
        <v>672</v>
      </c>
      <c r="G340" s="202" t="s">
        <v>667</v>
      </c>
      <c r="H340" s="203">
        <v>2</v>
      </c>
      <c r="I340" s="204"/>
      <c r="J340" s="205">
        <f>ROUND(I340*H340,2)</f>
        <v>0</v>
      </c>
      <c r="K340" s="201" t="s">
        <v>131</v>
      </c>
      <c r="L340" s="43"/>
      <c r="M340" s="206" t="s">
        <v>21</v>
      </c>
      <c r="N340" s="207" t="s">
        <v>47</v>
      </c>
      <c r="O340" s="83"/>
      <c r="P340" s="208">
        <f>O340*H340</f>
        <v>0</v>
      </c>
      <c r="Q340" s="208">
        <v>0</v>
      </c>
      <c r="R340" s="208">
        <f>Q340*H340</f>
        <v>0</v>
      </c>
      <c r="S340" s="208">
        <v>0</v>
      </c>
      <c r="T340" s="209">
        <f>S340*H340</f>
        <v>0</v>
      </c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R340" s="210" t="s">
        <v>179</v>
      </c>
      <c r="AT340" s="210" t="s">
        <v>127</v>
      </c>
      <c r="AU340" s="210" t="s">
        <v>86</v>
      </c>
      <c r="AY340" s="16" t="s">
        <v>124</v>
      </c>
      <c r="BE340" s="211">
        <f>IF(N340="základní",J340,0)</f>
        <v>0</v>
      </c>
      <c r="BF340" s="211">
        <f>IF(N340="snížená",J340,0)</f>
        <v>0</v>
      </c>
      <c r="BG340" s="211">
        <f>IF(N340="zákl. přenesená",J340,0)</f>
        <v>0</v>
      </c>
      <c r="BH340" s="211">
        <f>IF(N340="sníž. přenesená",J340,0)</f>
        <v>0</v>
      </c>
      <c r="BI340" s="211">
        <f>IF(N340="nulová",J340,0)</f>
        <v>0</v>
      </c>
      <c r="BJ340" s="16" t="s">
        <v>84</v>
      </c>
      <c r="BK340" s="211">
        <f>ROUND(I340*H340,2)</f>
        <v>0</v>
      </c>
      <c r="BL340" s="16" t="s">
        <v>179</v>
      </c>
      <c r="BM340" s="210" t="s">
        <v>673</v>
      </c>
    </row>
    <row r="341" s="2" customFormat="1">
      <c r="A341" s="37"/>
      <c r="B341" s="38"/>
      <c r="C341" s="39"/>
      <c r="D341" s="212" t="s">
        <v>134</v>
      </c>
      <c r="E341" s="39"/>
      <c r="F341" s="213" t="s">
        <v>674</v>
      </c>
      <c r="G341" s="39"/>
      <c r="H341" s="39"/>
      <c r="I341" s="214"/>
      <c r="J341" s="39"/>
      <c r="K341" s="39"/>
      <c r="L341" s="43"/>
      <c r="M341" s="215"/>
      <c r="N341" s="216"/>
      <c r="O341" s="83"/>
      <c r="P341" s="83"/>
      <c r="Q341" s="83"/>
      <c r="R341" s="83"/>
      <c r="S341" s="83"/>
      <c r="T341" s="84"/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T341" s="16" t="s">
        <v>134</v>
      </c>
      <c r="AU341" s="16" t="s">
        <v>86</v>
      </c>
    </row>
    <row r="342" s="2" customFormat="1" ht="16.5" customHeight="1">
      <c r="A342" s="37"/>
      <c r="B342" s="38"/>
      <c r="C342" s="199" t="s">
        <v>675</v>
      </c>
      <c r="D342" s="199" t="s">
        <v>127</v>
      </c>
      <c r="E342" s="200" t="s">
        <v>676</v>
      </c>
      <c r="F342" s="201" t="s">
        <v>677</v>
      </c>
      <c r="G342" s="202" t="s">
        <v>177</v>
      </c>
      <c r="H342" s="203">
        <v>3</v>
      </c>
      <c r="I342" s="204"/>
      <c r="J342" s="205">
        <f>ROUND(I342*H342,2)</f>
        <v>0</v>
      </c>
      <c r="K342" s="201" t="s">
        <v>131</v>
      </c>
      <c r="L342" s="43"/>
      <c r="M342" s="206" t="s">
        <v>21</v>
      </c>
      <c r="N342" s="207" t="s">
        <v>47</v>
      </c>
      <c r="O342" s="83"/>
      <c r="P342" s="208">
        <f>O342*H342</f>
        <v>0</v>
      </c>
      <c r="Q342" s="208">
        <v>0</v>
      </c>
      <c r="R342" s="208">
        <f>Q342*H342</f>
        <v>0</v>
      </c>
      <c r="S342" s="208">
        <v>0</v>
      </c>
      <c r="T342" s="209">
        <f>S342*H342</f>
        <v>0</v>
      </c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R342" s="210" t="s">
        <v>179</v>
      </c>
      <c r="AT342" s="210" t="s">
        <v>127</v>
      </c>
      <c r="AU342" s="210" t="s">
        <v>86</v>
      </c>
      <c r="AY342" s="16" t="s">
        <v>124</v>
      </c>
      <c r="BE342" s="211">
        <f>IF(N342="základní",J342,0)</f>
        <v>0</v>
      </c>
      <c r="BF342" s="211">
        <f>IF(N342="snížená",J342,0)</f>
        <v>0</v>
      </c>
      <c r="BG342" s="211">
        <f>IF(N342="zákl. přenesená",J342,0)</f>
        <v>0</v>
      </c>
      <c r="BH342" s="211">
        <f>IF(N342="sníž. přenesená",J342,0)</f>
        <v>0</v>
      </c>
      <c r="BI342" s="211">
        <f>IF(N342="nulová",J342,0)</f>
        <v>0</v>
      </c>
      <c r="BJ342" s="16" t="s">
        <v>84</v>
      </c>
      <c r="BK342" s="211">
        <f>ROUND(I342*H342,2)</f>
        <v>0</v>
      </c>
      <c r="BL342" s="16" t="s">
        <v>179</v>
      </c>
      <c r="BM342" s="210" t="s">
        <v>678</v>
      </c>
    </row>
    <row r="343" s="2" customFormat="1">
      <c r="A343" s="37"/>
      <c r="B343" s="38"/>
      <c r="C343" s="39"/>
      <c r="D343" s="212" t="s">
        <v>134</v>
      </c>
      <c r="E343" s="39"/>
      <c r="F343" s="213" t="s">
        <v>679</v>
      </c>
      <c r="G343" s="39"/>
      <c r="H343" s="39"/>
      <c r="I343" s="214"/>
      <c r="J343" s="39"/>
      <c r="K343" s="39"/>
      <c r="L343" s="43"/>
      <c r="M343" s="215"/>
      <c r="N343" s="216"/>
      <c r="O343" s="83"/>
      <c r="P343" s="83"/>
      <c r="Q343" s="83"/>
      <c r="R343" s="83"/>
      <c r="S343" s="83"/>
      <c r="T343" s="84"/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T343" s="16" t="s">
        <v>134</v>
      </c>
      <c r="AU343" s="16" t="s">
        <v>86</v>
      </c>
    </row>
    <row r="344" s="2" customFormat="1" ht="16.5" customHeight="1">
      <c r="A344" s="37"/>
      <c r="B344" s="38"/>
      <c r="C344" s="199" t="s">
        <v>680</v>
      </c>
      <c r="D344" s="199" t="s">
        <v>127</v>
      </c>
      <c r="E344" s="200" t="s">
        <v>681</v>
      </c>
      <c r="F344" s="201" t="s">
        <v>682</v>
      </c>
      <c r="G344" s="202" t="s">
        <v>177</v>
      </c>
      <c r="H344" s="203">
        <v>2</v>
      </c>
      <c r="I344" s="204"/>
      <c r="J344" s="205">
        <f>ROUND(I344*H344,2)</f>
        <v>0</v>
      </c>
      <c r="K344" s="201" t="s">
        <v>131</v>
      </c>
      <c r="L344" s="43"/>
      <c r="M344" s="206" t="s">
        <v>21</v>
      </c>
      <c r="N344" s="207" t="s">
        <v>47</v>
      </c>
      <c r="O344" s="83"/>
      <c r="P344" s="208">
        <f>O344*H344</f>
        <v>0</v>
      </c>
      <c r="Q344" s="208">
        <v>0</v>
      </c>
      <c r="R344" s="208">
        <f>Q344*H344</f>
        <v>0</v>
      </c>
      <c r="S344" s="208">
        <v>0</v>
      </c>
      <c r="T344" s="209">
        <f>S344*H344</f>
        <v>0</v>
      </c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R344" s="210" t="s">
        <v>179</v>
      </c>
      <c r="AT344" s="210" t="s">
        <v>127</v>
      </c>
      <c r="AU344" s="210" t="s">
        <v>86</v>
      </c>
      <c r="AY344" s="16" t="s">
        <v>124</v>
      </c>
      <c r="BE344" s="211">
        <f>IF(N344="základní",J344,0)</f>
        <v>0</v>
      </c>
      <c r="BF344" s="211">
        <f>IF(N344="snížená",J344,0)</f>
        <v>0</v>
      </c>
      <c r="BG344" s="211">
        <f>IF(N344="zákl. přenesená",J344,0)</f>
        <v>0</v>
      </c>
      <c r="BH344" s="211">
        <f>IF(N344="sníž. přenesená",J344,0)</f>
        <v>0</v>
      </c>
      <c r="BI344" s="211">
        <f>IF(N344="nulová",J344,0)</f>
        <v>0</v>
      </c>
      <c r="BJ344" s="16" t="s">
        <v>84</v>
      </c>
      <c r="BK344" s="211">
        <f>ROUND(I344*H344,2)</f>
        <v>0</v>
      </c>
      <c r="BL344" s="16" t="s">
        <v>179</v>
      </c>
      <c r="BM344" s="210" t="s">
        <v>683</v>
      </c>
    </row>
    <row r="345" s="2" customFormat="1">
      <c r="A345" s="37"/>
      <c r="B345" s="38"/>
      <c r="C345" s="39"/>
      <c r="D345" s="212" t="s">
        <v>134</v>
      </c>
      <c r="E345" s="39"/>
      <c r="F345" s="213" t="s">
        <v>684</v>
      </c>
      <c r="G345" s="39"/>
      <c r="H345" s="39"/>
      <c r="I345" s="214"/>
      <c r="J345" s="39"/>
      <c r="K345" s="39"/>
      <c r="L345" s="43"/>
      <c r="M345" s="215"/>
      <c r="N345" s="216"/>
      <c r="O345" s="83"/>
      <c r="P345" s="83"/>
      <c r="Q345" s="83"/>
      <c r="R345" s="83"/>
      <c r="S345" s="83"/>
      <c r="T345" s="84"/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T345" s="16" t="s">
        <v>134</v>
      </c>
      <c r="AU345" s="16" t="s">
        <v>86</v>
      </c>
    </row>
    <row r="346" s="12" customFormat="1" ht="25.92" customHeight="1">
      <c r="A346" s="12"/>
      <c r="B346" s="183"/>
      <c r="C346" s="184"/>
      <c r="D346" s="185" t="s">
        <v>75</v>
      </c>
      <c r="E346" s="186" t="s">
        <v>685</v>
      </c>
      <c r="F346" s="186" t="s">
        <v>686</v>
      </c>
      <c r="G346" s="184"/>
      <c r="H346" s="184"/>
      <c r="I346" s="187"/>
      <c r="J346" s="188">
        <f>BK346</f>
        <v>0</v>
      </c>
      <c r="K346" s="184"/>
      <c r="L346" s="189"/>
      <c r="M346" s="190"/>
      <c r="N346" s="191"/>
      <c r="O346" s="191"/>
      <c r="P346" s="192">
        <f>SUM(P347:P350)</f>
        <v>0</v>
      </c>
      <c r="Q346" s="191"/>
      <c r="R346" s="192">
        <f>SUM(R347:R350)</f>
        <v>0</v>
      </c>
      <c r="S346" s="191"/>
      <c r="T346" s="193">
        <f>SUM(T347:T350)</f>
        <v>0</v>
      </c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R346" s="194" t="s">
        <v>132</v>
      </c>
      <c r="AT346" s="195" t="s">
        <v>75</v>
      </c>
      <c r="AU346" s="195" t="s">
        <v>76</v>
      </c>
      <c r="AY346" s="194" t="s">
        <v>124</v>
      </c>
      <c r="BK346" s="196">
        <f>SUM(BK347:BK350)</f>
        <v>0</v>
      </c>
    </row>
    <row r="347" s="2" customFormat="1" ht="16.5" customHeight="1">
      <c r="A347" s="37"/>
      <c r="B347" s="38"/>
      <c r="C347" s="199" t="s">
        <v>687</v>
      </c>
      <c r="D347" s="199" t="s">
        <v>127</v>
      </c>
      <c r="E347" s="200" t="s">
        <v>688</v>
      </c>
      <c r="F347" s="201" t="s">
        <v>689</v>
      </c>
      <c r="G347" s="202" t="s">
        <v>142</v>
      </c>
      <c r="H347" s="203">
        <v>8</v>
      </c>
      <c r="I347" s="204"/>
      <c r="J347" s="205">
        <f>ROUND(I347*H347,2)</f>
        <v>0</v>
      </c>
      <c r="K347" s="201" t="s">
        <v>131</v>
      </c>
      <c r="L347" s="43"/>
      <c r="M347" s="206" t="s">
        <v>21</v>
      </c>
      <c r="N347" s="207" t="s">
        <v>47</v>
      </c>
      <c r="O347" s="83"/>
      <c r="P347" s="208">
        <f>O347*H347</f>
        <v>0</v>
      </c>
      <c r="Q347" s="208">
        <v>0</v>
      </c>
      <c r="R347" s="208">
        <f>Q347*H347</f>
        <v>0</v>
      </c>
      <c r="S347" s="208">
        <v>0</v>
      </c>
      <c r="T347" s="209">
        <f>S347*H347</f>
        <v>0</v>
      </c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R347" s="210" t="s">
        <v>184</v>
      </c>
      <c r="AT347" s="210" t="s">
        <v>127</v>
      </c>
      <c r="AU347" s="210" t="s">
        <v>84</v>
      </c>
      <c r="AY347" s="16" t="s">
        <v>124</v>
      </c>
      <c r="BE347" s="211">
        <f>IF(N347="základní",J347,0)</f>
        <v>0</v>
      </c>
      <c r="BF347" s="211">
        <f>IF(N347="snížená",J347,0)</f>
        <v>0</v>
      </c>
      <c r="BG347" s="211">
        <f>IF(N347="zákl. přenesená",J347,0)</f>
        <v>0</v>
      </c>
      <c r="BH347" s="211">
        <f>IF(N347="sníž. přenesená",J347,0)</f>
        <v>0</v>
      </c>
      <c r="BI347" s="211">
        <f>IF(N347="nulová",J347,0)</f>
        <v>0</v>
      </c>
      <c r="BJ347" s="16" t="s">
        <v>84</v>
      </c>
      <c r="BK347" s="211">
        <f>ROUND(I347*H347,2)</f>
        <v>0</v>
      </c>
      <c r="BL347" s="16" t="s">
        <v>184</v>
      </c>
      <c r="BM347" s="210" t="s">
        <v>690</v>
      </c>
    </row>
    <row r="348" s="2" customFormat="1">
      <c r="A348" s="37"/>
      <c r="B348" s="38"/>
      <c r="C348" s="39"/>
      <c r="D348" s="212" t="s">
        <v>134</v>
      </c>
      <c r="E348" s="39"/>
      <c r="F348" s="213" t="s">
        <v>691</v>
      </c>
      <c r="G348" s="39"/>
      <c r="H348" s="39"/>
      <c r="I348" s="214"/>
      <c r="J348" s="39"/>
      <c r="K348" s="39"/>
      <c r="L348" s="43"/>
      <c r="M348" s="215"/>
      <c r="N348" s="216"/>
      <c r="O348" s="83"/>
      <c r="P348" s="83"/>
      <c r="Q348" s="83"/>
      <c r="R348" s="83"/>
      <c r="S348" s="83"/>
      <c r="T348" s="84"/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T348" s="16" t="s">
        <v>134</v>
      </c>
      <c r="AU348" s="16" t="s">
        <v>84</v>
      </c>
    </row>
    <row r="349" s="2" customFormat="1" ht="16.5" customHeight="1">
      <c r="A349" s="37"/>
      <c r="B349" s="38"/>
      <c r="C349" s="199" t="s">
        <v>692</v>
      </c>
      <c r="D349" s="199" t="s">
        <v>127</v>
      </c>
      <c r="E349" s="200" t="s">
        <v>693</v>
      </c>
      <c r="F349" s="201" t="s">
        <v>694</v>
      </c>
      <c r="G349" s="202" t="s">
        <v>142</v>
      </c>
      <c r="H349" s="203">
        <v>4</v>
      </c>
      <c r="I349" s="204"/>
      <c r="J349" s="205">
        <f>ROUND(I349*H349,2)</f>
        <v>0</v>
      </c>
      <c r="K349" s="201" t="s">
        <v>131</v>
      </c>
      <c r="L349" s="43"/>
      <c r="M349" s="206" t="s">
        <v>21</v>
      </c>
      <c r="N349" s="207" t="s">
        <v>47</v>
      </c>
      <c r="O349" s="83"/>
      <c r="P349" s="208">
        <f>O349*H349</f>
        <v>0</v>
      </c>
      <c r="Q349" s="208">
        <v>0</v>
      </c>
      <c r="R349" s="208">
        <f>Q349*H349</f>
        <v>0</v>
      </c>
      <c r="S349" s="208">
        <v>0</v>
      </c>
      <c r="T349" s="209">
        <f>S349*H349</f>
        <v>0</v>
      </c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R349" s="210" t="s">
        <v>184</v>
      </c>
      <c r="AT349" s="210" t="s">
        <v>127</v>
      </c>
      <c r="AU349" s="210" t="s">
        <v>84</v>
      </c>
      <c r="AY349" s="16" t="s">
        <v>124</v>
      </c>
      <c r="BE349" s="211">
        <f>IF(N349="základní",J349,0)</f>
        <v>0</v>
      </c>
      <c r="BF349" s="211">
        <f>IF(N349="snížená",J349,0)</f>
        <v>0</v>
      </c>
      <c r="BG349" s="211">
        <f>IF(N349="zákl. přenesená",J349,0)</f>
        <v>0</v>
      </c>
      <c r="BH349" s="211">
        <f>IF(N349="sníž. přenesená",J349,0)</f>
        <v>0</v>
      </c>
      <c r="BI349" s="211">
        <f>IF(N349="nulová",J349,0)</f>
        <v>0</v>
      </c>
      <c r="BJ349" s="16" t="s">
        <v>84</v>
      </c>
      <c r="BK349" s="211">
        <f>ROUND(I349*H349,2)</f>
        <v>0</v>
      </c>
      <c r="BL349" s="16" t="s">
        <v>184</v>
      </c>
      <c r="BM349" s="210" t="s">
        <v>695</v>
      </c>
    </row>
    <row r="350" s="2" customFormat="1">
      <c r="A350" s="37"/>
      <c r="B350" s="38"/>
      <c r="C350" s="39"/>
      <c r="D350" s="212" t="s">
        <v>134</v>
      </c>
      <c r="E350" s="39"/>
      <c r="F350" s="213" t="s">
        <v>696</v>
      </c>
      <c r="G350" s="39"/>
      <c r="H350" s="39"/>
      <c r="I350" s="214"/>
      <c r="J350" s="39"/>
      <c r="K350" s="39"/>
      <c r="L350" s="43"/>
      <c r="M350" s="215"/>
      <c r="N350" s="216"/>
      <c r="O350" s="83"/>
      <c r="P350" s="83"/>
      <c r="Q350" s="83"/>
      <c r="R350" s="83"/>
      <c r="S350" s="83"/>
      <c r="T350" s="84"/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T350" s="16" t="s">
        <v>134</v>
      </c>
      <c r="AU350" s="16" t="s">
        <v>84</v>
      </c>
    </row>
    <row r="351" s="12" customFormat="1" ht="25.92" customHeight="1">
      <c r="A351" s="12"/>
      <c r="B351" s="183"/>
      <c r="C351" s="184"/>
      <c r="D351" s="185" t="s">
        <v>75</v>
      </c>
      <c r="E351" s="186" t="s">
        <v>697</v>
      </c>
      <c r="F351" s="186" t="s">
        <v>698</v>
      </c>
      <c r="G351" s="184"/>
      <c r="H351" s="184"/>
      <c r="I351" s="187"/>
      <c r="J351" s="188">
        <f>BK351</f>
        <v>0</v>
      </c>
      <c r="K351" s="184"/>
      <c r="L351" s="189"/>
      <c r="M351" s="190"/>
      <c r="N351" s="191"/>
      <c r="O351" s="191"/>
      <c r="P351" s="192">
        <f>P352+P361+P364+P369+P372</f>
        <v>0</v>
      </c>
      <c r="Q351" s="191"/>
      <c r="R351" s="192">
        <f>R352+R361+R364+R369+R372</f>
        <v>0</v>
      </c>
      <c r="S351" s="191"/>
      <c r="T351" s="193">
        <f>T352+T361+T364+T369+T372</f>
        <v>0</v>
      </c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R351" s="194" t="s">
        <v>162</v>
      </c>
      <c r="AT351" s="195" t="s">
        <v>75</v>
      </c>
      <c r="AU351" s="195" t="s">
        <v>76</v>
      </c>
      <c r="AY351" s="194" t="s">
        <v>124</v>
      </c>
      <c r="BK351" s="196">
        <f>BK352+BK361+BK364+BK369+BK372</f>
        <v>0</v>
      </c>
    </row>
    <row r="352" s="12" customFormat="1" ht="22.8" customHeight="1">
      <c r="A352" s="12"/>
      <c r="B352" s="183"/>
      <c r="C352" s="184"/>
      <c r="D352" s="185" t="s">
        <v>75</v>
      </c>
      <c r="E352" s="197" t="s">
        <v>699</v>
      </c>
      <c r="F352" s="197" t="s">
        <v>700</v>
      </c>
      <c r="G352" s="184"/>
      <c r="H352" s="184"/>
      <c r="I352" s="187"/>
      <c r="J352" s="198">
        <f>BK352</f>
        <v>0</v>
      </c>
      <c r="K352" s="184"/>
      <c r="L352" s="189"/>
      <c r="M352" s="190"/>
      <c r="N352" s="191"/>
      <c r="O352" s="191"/>
      <c r="P352" s="192">
        <f>SUM(P353:P360)</f>
        <v>0</v>
      </c>
      <c r="Q352" s="191"/>
      <c r="R352" s="192">
        <f>SUM(R353:R360)</f>
        <v>0</v>
      </c>
      <c r="S352" s="191"/>
      <c r="T352" s="193">
        <f>SUM(T353:T360)</f>
        <v>0</v>
      </c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R352" s="194" t="s">
        <v>162</v>
      </c>
      <c r="AT352" s="195" t="s">
        <v>75</v>
      </c>
      <c r="AU352" s="195" t="s">
        <v>84</v>
      </c>
      <c r="AY352" s="194" t="s">
        <v>124</v>
      </c>
      <c r="BK352" s="196">
        <f>SUM(BK353:BK360)</f>
        <v>0</v>
      </c>
    </row>
    <row r="353" s="2" customFormat="1" ht="24.15" customHeight="1">
      <c r="A353" s="37"/>
      <c r="B353" s="38"/>
      <c r="C353" s="199" t="s">
        <v>701</v>
      </c>
      <c r="D353" s="199" t="s">
        <v>127</v>
      </c>
      <c r="E353" s="200" t="s">
        <v>702</v>
      </c>
      <c r="F353" s="201" t="s">
        <v>703</v>
      </c>
      <c r="G353" s="202" t="s">
        <v>704</v>
      </c>
      <c r="H353" s="203">
        <v>2</v>
      </c>
      <c r="I353" s="204"/>
      <c r="J353" s="205">
        <f>ROUND(I353*H353,2)</f>
        <v>0</v>
      </c>
      <c r="K353" s="201" t="s">
        <v>131</v>
      </c>
      <c r="L353" s="43"/>
      <c r="M353" s="206" t="s">
        <v>21</v>
      </c>
      <c r="N353" s="207" t="s">
        <v>47</v>
      </c>
      <c r="O353" s="83"/>
      <c r="P353" s="208">
        <f>O353*H353</f>
        <v>0</v>
      </c>
      <c r="Q353" s="208">
        <v>0</v>
      </c>
      <c r="R353" s="208">
        <f>Q353*H353</f>
        <v>0</v>
      </c>
      <c r="S353" s="208">
        <v>0</v>
      </c>
      <c r="T353" s="209">
        <f>S353*H353</f>
        <v>0</v>
      </c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  <c r="AR353" s="210" t="s">
        <v>705</v>
      </c>
      <c r="AT353" s="210" t="s">
        <v>127</v>
      </c>
      <c r="AU353" s="210" t="s">
        <v>86</v>
      </c>
      <c r="AY353" s="16" t="s">
        <v>124</v>
      </c>
      <c r="BE353" s="211">
        <f>IF(N353="základní",J353,0)</f>
        <v>0</v>
      </c>
      <c r="BF353" s="211">
        <f>IF(N353="snížená",J353,0)</f>
        <v>0</v>
      </c>
      <c r="BG353" s="211">
        <f>IF(N353="zákl. přenesená",J353,0)</f>
        <v>0</v>
      </c>
      <c r="BH353" s="211">
        <f>IF(N353="sníž. přenesená",J353,0)</f>
        <v>0</v>
      </c>
      <c r="BI353" s="211">
        <f>IF(N353="nulová",J353,0)</f>
        <v>0</v>
      </c>
      <c r="BJ353" s="16" t="s">
        <v>84</v>
      </c>
      <c r="BK353" s="211">
        <f>ROUND(I353*H353,2)</f>
        <v>0</v>
      </c>
      <c r="BL353" s="16" t="s">
        <v>705</v>
      </c>
      <c r="BM353" s="210" t="s">
        <v>706</v>
      </c>
    </row>
    <row r="354" s="2" customFormat="1">
      <c r="A354" s="37"/>
      <c r="B354" s="38"/>
      <c r="C354" s="39"/>
      <c r="D354" s="212" t="s">
        <v>134</v>
      </c>
      <c r="E354" s="39"/>
      <c r="F354" s="213" t="s">
        <v>707</v>
      </c>
      <c r="G354" s="39"/>
      <c r="H354" s="39"/>
      <c r="I354" s="214"/>
      <c r="J354" s="39"/>
      <c r="K354" s="39"/>
      <c r="L354" s="43"/>
      <c r="M354" s="215"/>
      <c r="N354" s="216"/>
      <c r="O354" s="83"/>
      <c r="P354" s="83"/>
      <c r="Q354" s="83"/>
      <c r="R354" s="83"/>
      <c r="S354" s="83"/>
      <c r="T354" s="84"/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T354" s="16" t="s">
        <v>134</v>
      </c>
      <c r="AU354" s="16" t="s">
        <v>86</v>
      </c>
    </row>
    <row r="355" s="2" customFormat="1" ht="24.15" customHeight="1">
      <c r="A355" s="37"/>
      <c r="B355" s="38"/>
      <c r="C355" s="199" t="s">
        <v>708</v>
      </c>
      <c r="D355" s="199" t="s">
        <v>127</v>
      </c>
      <c r="E355" s="200" t="s">
        <v>709</v>
      </c>
      <c r="F355" s="201" t="s">
        <v>710</v>
      </c>
      <c r="G355" s="202" t="s">
        <v>704</v>
      </c>
      <c r="H355" s="203">
        <v>1</v>
      </c>
      <c r="I355" s="204"/>
      <c r="J355" s="205">
        <f>ROUND(I355*H355,2)</f>
        <v>0</v>
      </c>
      <c r="K355" s="201" t="s">
        <v>131</v>
      </c>
      <c r="L355" s="43"/>
      <c r="M355" s="206" t="s">
        <v>21</v>
      </c>
      <c r="N355" s="207" t="s">
        <v>47</v>
      </c>
      <c r="O355" s="83"/>
      <c r="P355" s="208">
        <f>O355*H355</f>
        <v>0</v>
      </c>
      <c r="Q355" s="208">
        <v>0</v>
      </c>
      <c r="R355" s="208">
        <f>Q355*H355</f>
        <v>0</v>
      </c>
      <c r="S355" s="208">
        <v>0</v>
      </c>
      <c r="T355" s="209">
        <f>S355*H355</f>
        <v>0</v>
      </c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R355" s="210" t="s">
        <v>705</v>
      </c>
      <c r="AT355" s="210" t="s">
        <v>127</v>
      </c>
      <c r="AU355" s="210" t="s">
        <v>86</v>
      </c>
      <c r="AY355" s="16" t="s">
        <v>124</v>
      </c>
      <c r="BE355" s="211">
        <f>IF(N355="základní",J355,0)</f>
        <v>0</v>
      </c>
      <c r="BF355" s="211">
        <f>IF(N355="snížená",J355,0)</f>
        <v>0</v>
      </c>
      <c r="BG355" s="211">
        <f>IF(N355="zákl. přenesená",J355,0)</f>
        <v>0</v>
      </c>
      <c r="BH355" s="211">
        <f>IF(N355="sníž. přenesená",J355,0)</f>
        <v>0</v>
      </c>
      <c r="BI355" s="211">
        <f>IF(N355="nulová",J355,0)</f>
        <v>0</v>
      </c>
      <c r="BJ355" s="16" t="s">
        <v>84</v>
      </c>
      <c r="BK355" s="211">
        <f>ROUND(I355*H355,2)</f>
        <v>0</v>
      </c>
      <c r="BL355" s="16" t="s">
        <v>705</v>
      </c>
      <c r="BM355" s="210" t="s">
        <v>711</v>
      </c>
    </row>
    <row r="356" s="2" customFormat="1">
      <c r="A356" s="37"/>
      <c r="B356" s="38"/>
      <c r="C356" s="39"/>
      <c r="D356" s="212" t="s">
        <v>134</v>
      </c>
      <c r="E356" s="39"/>
      <c r="F356" s="213" t="s">
        <v>712</v>
      </c>
      <c r="G356" s="39"/>
      <c r="H356" s="39"/>
      <c r="I356" s="214"/>
      <c r="J356" s="39"/>
      <c r="K356" s="39"/>
      <c r="L356" s="43"/>
      <c r="M356" s="215"/>
      <c r="N356" s="216"/>
      <c r="O356" s="83"/>
      <c r="P356" s="83"/>
      <c r="Q356" s="83"/>
      <c r="R356" s="83"/>
      <c r="S356" s="83"/>
      <c r="T356" s="84"/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T356" s="16" t="s">
        <v>134</v>
      </c>
      <c r="AU356" s="16" t="s">
        <v>86</v>
      </c>
    </row>
    <row r="357" s="2" customFormat="1" ht="24.15" customHeight="1">
      <c r="A357" s="37"/>
      <c r="B357" s="38"/>
      <c r="C357" s="199" t="s">
        <v>713</v>
      </c>
      <c r="D357" s="199" t="s">
        <v>127</v>
      </c>
      <c r="E357" s="200" t="s">
        <v>714</v>
      </c>
      <c r="F357" s="201" t="s">
        <v>715</v>
      </c>
      <c r="G357" s="202" t="s">
        <v>704</v>
      </c>
      <c r="H357" s="203">
        <v>1</v>
      </c>
      <c r="I357" s="204"/>
      <c r="J357" s="205">
        <f>ROUND(I357*H357,2)</f>
        <v>0</v>
      </c>
      <c r="K357" s="201" t="s">
        <v>131</v>
      </c>
      <c r="L357" s="43"/>
      <c r="M357" s="206" t="s">
        <v>21</v>
      </c>
      <c r="N357" s="207" t="s">
        <v>47</v>
      </c>
      <c r="O357" s="83"/>
      <c r="P357" s="208">
        <f>O357*H357</f>
        <v>0</v>
      </c>
      <c r="Q357" s="208">
        <v>0</v>
      </c>
      <c r="R357" s="208">
        <f>Q357*H357</f>
        <v>0</v>
      </c>
      <c r="S357" s="208">
        <v>0</v>
      </c>
      <c r="T357" s="209">
        <f>S357*H357</f>
        <v>0</v>
      </c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R357" s="210" t="s">
        <v>705</v>
      </c>
      <c r="AT357" s="210" t="s">
        <v>127</v>
      </c>
      <c r="AU357" s="210" t="s">
        <v>86</v>
      </c>
      <c r="AY357" s="16" t="s">
        <v>124</v>
      </c>
      <c r="BE357" s="211">
        <f>IF(N357="základní",J357,0)</f>
        <v>0</v>
      </c>
      <c r="BF357" s="211">
        <f>IF(N357="snížená",J357,0)</f>
        <v>0</v>
      </c>
      <c r="BG357" s="211">
        <f>IF(N357="zákl. přenesená",J357,0)</f>
        <v>0</v>
      </c>
      <c r="BH357" s="211">
        <f>IF(N357="sníž. přenesená",J357,0)</f>
        <v>0</v>
      </c>
      <c r="BI357" s="211">
        <f>IF(N357="nulová",J357,0)</f>
        <v>0</v>
      </c>
      <c r="BJ357" s="16" t="s">
        <v>84</v>
      </c>
      <c r="BK357" s="211">
        <f>ROUND(I357*H357,2)</f>
        <v>0</v>
      </c>
      <c r="BL357" s="16" t="s">
        <v>705</v>
      </c>
      <c r="BM357" s="210" t="s">
        <v>716</v>
      </c>
    </row>
    <row r="358" s="2" customFormat="1">
      <c r="A358" s="37"/>
      <c r="B358" s="38"/>
      <c r="C358" s="39"/>
      <c r="D358" s="212" t="s">
        <v>134</v>
      </c>
      <c r="E358" s="39"/>
      <c r="F358" s="213" t="s">
        <v>717</v>
      </c>
      <c r="G358" s="39"/>
      <c r="H358" s="39"/>
      <c r="I358" s="214"/>
      <c r="J358" s="39"/>
      <c r="K358" s="39"/>
      <c r="L358" s="43"/>
      <c r="M358" s="215"/>
      <c r="N358" s="216"/>
      <c r="O358" s="83"/>
      <c r="P358" s="83"/>
      <c r="Q358" s="83"/>
      <c r="R358" s="83"/>
      <c r="S358" s="83"/>
      <c r="T358" s="84"/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T358" s="16" t="s">
        <v>134</v>
      </c>
      <c r="AU358" s="16" t="s">
        <v>86</v>
      </c>
    </row>
    <row r="359" s="2" customFormat="1" ht="24.15" customHeight="1">
      <c r="A359" s="37"/>
      <c r="B359" s="38"/>
      <c r="C359" s="199" t="s">
        <v>718</v>
      </c>
      <c r="D359" s="199" t="s">
        <v>127</v>
      </c>
      <c r="E359" s="200" t="s">
        <v>719</v>
      </c>
      <c r="F359" s="201" t="s">
        <v>720</v>
      </c>
      <c r="G359" s="202" t="s">
        <v>704</v>
      </c>
      <c r="H359" s="203">
        <v>1</v>
      </c>
      <c r="I359" s="204"/>
      <c r="J359" s="205">
        <f>ROUND(I359*H359,2)</f>
        <v>0</v>
      </c>
      <c r="K359" s="201" t="s">
        <v>131</v>
      </c>
      <c r="L359" s="43"/>
      <c r="M359" s="206" t="s">
        <v>21</v>
      </c>
      <c r="N359" s="207" t="s">
        <v>47</v>
      </c>
      <c r="O359" s="83"/>
      <c r="P359" s="208">
        <f>O359*H359</f>
        <v>0</v>
      </c>
      <c r="Q359" s="208">
        <v>0</v>
      </c>
      <c r="R359" s="208">
        <f>Q359*H359</f>
        <v>0</v>
      </c>
      <c r="S359" s="208">
        <v>0</v>
      </c>
      <c r="T359" s="209">
        <f>S359*H359</f>
        <v>0</v>
      </c>
      <c r="U359" s="37"/>
      <c r="V359" s="37"/>
      <c r="W359" s="37"/>
      <c r="X359" s="37"/>
      <c r="Y359" s="37"/>
      <c r="Z359" s="37"/>
      <c r="AA359" s="37"/>
      <c r="AB359" s="37"/>
      <c r="AC359" s="37"/>
      <c r="AD359" s="37"/>
      <c r="AE359" s="37"/>
      <c r="AR359" s="210" t="s">
        <v>705</v>
      </c>
      <c r="AT359" s="210" t="s">
        <v>127</v>
      </c>
      <c r="AU359" s="210" t="s">
        <v>86</v>
      </c>
      <c r="AY359" s="16" t="s">
        <v>124</v>
      </c>
      <c r="BE359" s="211">
        <f>IF(N359="základní",J359,0)</f>
        <v>0</v>
      </c>
      <c r="BF359" s="211">
        <f>IF(N359="snížená",J359,0)</f>
        <v>0</v>
      </c>
      <c r="BG359" s="211">
        <f>IF(N359="zákl. přenesená",J359,0)</f>
        <v>0</v>
      </c>
      <c r="BH359" s="211">
        <f>IF(N359="sníž. přenesená",J359,0)</f>
        <v>0</v>
      </c>
      <c r="BI359" s="211">
        <f>IF(N359="nulová",J359,0)</f>
        <v>0</v>
      </c>
      <c r="BJ359" s="16" t="s">
        <v>84</v>
      </c>
      <c r="BK359" s="211">
        <f>ROUND(I359*H359,2)</f>
        <v>0</v>
      </c>
      <c r="BL359" s="16" t="s">
        <v>705</v>
      </c>
      <c r="BM359" s="210" t="s">
        <v>721</v>
      </c>
    </row>
    <row r="360" s="2" customFormat="1">
      <c r="A360" s="37"/>
      <c r="B360" s="38"/>
      <c r="C360" s="39"/>
      <c r="D360" s="212" t="s">
        <v>134</v>
      </c>
      <c r="E360" s="39"/>
      <c r="F360" s="213" t="s">
        <v>722</v>
      </c>
      <c r="G360" s="39"/>
      <c r="H360" s="39"/>
      <c r="I360" s="214"/>
      <c r="J360" s="39"/>
      <c r="K360" s="39"/>
      <c r="L360" s="43"/>
      <c r="M360" s="215"/>
      <c r="N360" s="216"/>
      <c r="O360" s="83"/>
      <c r="P360" s="83"/>
      <c r="Q360" s="83"/>
      <c r="R360" s="83"/>
      <c r="S360" s="83"/>
      <c r="T360" s="84"/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  <c r="AT360" s="16" t="s">
        <v>134</v>
      </c>
      <c r="AU360" s="16" t="s">
        <v>86</v>
      </c>
    </row>
    <row r="361" s="12" customFormat="1" ht="22.8" customHeight="1">
      <c r="A361" s="12"/>
      <c r="B361" s="183"/>
      <c r="C361" s="184"/>
      <c r="D361" s="185" t="s">
        <v>75</v>
      </c>
      <c r="E361" s="197" t="s">
        <v>723</v>
      </c>
      <c r="F361" s="197" t="s">
        <v>724</v>
      </c>
      <c r="G361" s="184"/>
      <c r="H361" s="184"/>
      <c r="I361" s="187"/>
      <c r="J361" s="198">
        <f>BK361</f>
        <v>0</v>
      </c>
      <c r="K361" s="184"/>
      <c r="L361" s="189"/>
      <c r="M361" s="190"/>
      <c r="N361" s="191"/>
      <c r="O361" s="191"/>
      <c r="P361" s="192">
        <f>SUM(P362:P363)</f>
        <v>0</v>
      </c>
      <c r="Q361" s="191"/>
      <c r="R361" s="192">
        <f>SUM(R362:R363)</f>
        <v>0</v>
      </c>
      <c r="S361" s="191"/>
      <c r="T361" s="193">
        <f>SUM(T362:T363)</f>
        <v>0</v>
      </c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R361" s="194" t="s">
        <v>162</v>
      </c>
      <c r="AT361" s="195" t="s">
        <v>75</v>
      </c>
      <c r="AU361" s="195" t="s">
        <v>84</v>
      </c>
      <c r="AY361" s="194" t="s">
        <v>124</v>
      </c>
      <c r="BK361" s="196">
        <f>SUM(BK362:BK363)</f>
        <v>0</v>
      </c>
    </row>
    <row r="362" s="2" customFormat="1" ht="24.15" customHeight="1">
      <c r="A362" s="37"/>
      <c r="B362" s="38"/>
      <c r="C362" s="199" t="s">
        <v>725</v>
      </c>
      <c r="D362" s="199" t="s">
        <v>127</v>
      </c>
      <c r="E362" s="200" t="s">
        <v>726</v>
      </c>
      <c r="F362" s="201" t="s">
        <v>727</v>
      </c>
      <c r="G362" s="202" t="s">
        <v>704</v>
      </c>
      <c r="H362" s="203">
        <v>1</v>
      </c>
      <c r="I362" s="204"/>
      <c r="J362" s="205">
        <f>ROUND(I362*H362,2)</f>
        <v>0</v>
      </c>
      <c r="K362" s="201" t="s">
        <v>131</v>
      </c>
      <c r="L362" s="43"/>
      <c r="M362" s="206" t="s">
        <v>21</v>
      </c>
      <c r="N362" s="207" t="s">
        <v>47</v>
      </c>
      <c r="O362" s="83"/>
      <c r="P362" s="208">
        <f>O362*H362</f>
        <v>0</v>
      </c>
      <c r="Q362" s="208">
        <v>0</v>
      </c>
      <c r="R362" s="208">
        <f>Q362*H362</f>
        <v>0</v>
      </c>
      <c r="S362" s="208">
        <v>0</v>
      </c>
      <c r="T362" s="209">
        <f>S362*H362</f>
        <v>0</v>
      </c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R362" s="210" t="s">
        <v>705</v>
      </c>
      <c r="AT362" s="210" t="s">
        <v>127</v>
      </c>
      <c r="AU362" s="210" t="s">
        <v>86</v>
      </c>
      <c r="AY362" s="16" t="s">
        <v>124</v>
      </c>
      <c r="BE362" s="211">
        <f>IF(N362="základní",J362,0)</f>
        <v>0</v>
      </c>
      <c r="BF362" s="211">
        <f>IF(N362="snížená",J362,0)</f>
        <v>0</v>
      </c>
      <c r="BG362" s="211">
        <f>IF(N362="zákl. přenesená",J362,0)</f>
        <v>0</v>
      </c>
      <c r="BH362" s="211">
        <f>IF(N362="sníž. přenesená",J362,0)</f>
        <v>0</v>
      </c>
      <c r="BI362" s="211">
        <f>IF(N362="nulová",J362,0)</f>
        <v>0</v>
      </c>
      <c r="BJ362" s="16" t="s">
        <v>84</v>
      </c>
      <c r="BK362" s="211">
        <f>ROUND(I362*H362,2)</f>
        <v>0</v>
      </c>
      <c r="BL362" s="16" t="s">
        <v>705</v>
      </c>
      <c r="BM362" s="210" t="s">
        <v>728</v>
      </c>
    </row>
    <row r="363" s="2" customFormat="1">
      <c r="A363" s="37"/>
      <c r="B363" s="38"/>
      <c r="C363" s="39"/>
      <c r="D363" s="212" t="s">
        <v>134</v>
      </c>
      <c r="E363" s="39"/>
      <c r="F363" s="213" t="s">
        <v>729</v>
      </c>
      <c r="G363" s="39"/>
      <c r="H363" s="39"/>
      <c r="I363" s="214"/>
      <c r="J363" s="39"/>
      <c r="K363" s="39"/>
      <c r="L363" s="43"/>
      <c r="M363" s="215"/>
      <c r="N363" s="216"/>
      <c r="O363" s="83"/>
      <c r="P363" s="83"/>
      <c r="Q363" s="83"/>
      <c r="R363" s="83"/>
      <c r="S363" s="83"/>
      <c r="T363" s="84"/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T363" s="16" t="s">
        <v>134</v>
      </c>
      <c r="AU363" s="16" t="s">
        <v>86</v>
      </c>
    </row>
    <row r="364" s="12" customFormat="1" ht="22.8" customHeight="1">
      <c r="A364" s="12"/>
      <c r="B364" s="183"/>
      <c r="C364" s="184"/>
      <c r="D364" s="185" t="s">
        <v>75</v>
      </c>
      <c r="E364" s="197" t="s">
        <v>730</v>
      </c>
      <c r="F364" s="197" t="s">
        <v>731</v>
      </c>
      <c r="G364" s="184"/>
      <c r="H364" s="184"/>
      <c r="I364" s="187"/>
      <c r="J364" s="198">
        <f>BK364</f>
        <v>0</v>
      </c>
      <c r="K364" s="184"/>
      <c r="L364" s="189"/>
      <c r="M364" s="190"/>
      <c r="N364" s="191"/>
      <c r="O364" s="191"/>
      <c r="P364" s="192">
        <f>SUM(P365:P368)</f>
        <v>0</v>
      </c>
      <c r="Q364" s="191"/>
      <c r="R364" s="192">
        <f>SUM(R365:R368)</f>
        <v>0</v>
      </c>
      <c r="S364" s="191"/>
      <c r="T364" s="193">
        <f>SUM(T365:T368)</f>
        <v>0</v>
      </c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R364" s="194" t="s">
        <v>162</v>
      </c>
      <c r="AT364" s="195" t="s">
        <v>75</v>
      </c>
      <c r="AU364" s="195" t="s">
        <v>84</v>
      </c>
      <c r="AY364" s="194" t="s">
        <v>124</v>
      </c>
      <c r="BK364" s="196">
        <f>SUM(BK365:BK368)</f>
        <v>0</v>
      </c>
    </row>
    <row r="365" s="2" customFormat="1" ht="24.15" customHeight="1">
      <c r="A365" s="37"/>
      <c r="B365" s="38"/>
      <c r="C365" s="199" t="s">
        <v>732</v>
      </c>
      <c r="D365" s="199" t="s">
        <v>127</v>
      </c>
      <c r="E365" s="200" t="s">
        <v>733</v>
      </c>
      <c r="F365" s="201" t="s">
        <v>734</v>
      </c>
      <c r="G365" s="202" t="s">
        <v>704</v>
      </c>
      <c r="H365" s="203">
        <v>1</v>
      </c>
      <c r="I365" s="204"/>
      <c r="J365" s="205">
        <f>ROUND(I365*H365,2)</f>
        <v>0</v>
      </c>
      <c r="K365" s="201" t="s">
        <v>131</v>
      </c>
      <c r="L365" s="43"/>
      <c r="M365" s="206" t="s">
        <v>21</v>
      </c>
      <c r="N365" s="207" t="s">
        <v>47</v>
      </c>
      <c r="O365" s="83"/>
      <c r="P365" s="208">
        <f>O365*H365</f>
        <v>0</v>
      </c>
      <c r="Q365" s="208">
        <v>0</v>
      </c>
      <c r="R365" s="208">
        <f>Q365*H365</f>
        <v>0</v>
      </c>
      <c r="S365" s="208">
        <v>0</v>
      </c>
      <c r="T365" s="209">
        <f>S365*H365</f>
        <v>0</v>
      </c>
      <c r="U365" s="37"/>
      <c r="V365" s="37"/>
      <c r="W365" s="37"/>
      <c r="X365" s="37"/>
      <c r="Y365" s="37"/>
      <c r="Z365" s="37"/>
      <c r="AA365" s="37"/>
      <c r="AB365" s="37"/>
      <c r="AC365" s="37"/>
      <c r="AD365" s="37"/>
      <c r="AE365" s="37"/>
      <c r="AR365" s="210" t="s">
        <v>705</v>
      </c>
      <c r="AT365" s="210" t="s">
        <v>127</v>
      </c>
      <c r="AU365" s="210" t="s">
        <v>86</v>
      </c>
      <c r="AY365" s="16" t="s">
        <v>124</v>
      </c>
      <c r="BE365" s="211">
        <f>IF(N365="základní",J365,0)</f>
        <v>0</v>
      </c>
      <c r="BF365" s="211">
        <f>IF(N365="snížená",J365,0)</f>
        <v>0</v>
      </c>
      <c r="BG365" s="211">
        <f>IF(N365="zákl. přenesená",J365,0)</f>
        <v>0</v>
      </c>
      <c r="BH365" s="211">
        <f>IF(N365="sníž. přenesená",J365,0)</f>
        <v>0</v>
      </c>
      <c r="BI365" s="211">
        <f>IF(N365="nulová",J365,0)</f>
        <v>0</v>
      </c>
      <c r="BJ365" s="16" t="s">
        <v>84</v>
      </c>
      <c r="BK365" s="211">
        <f>ROUND(I365*H365,2)</f>
        <v>0</v>
      </c>
      <c r="BL365" s="16" t="s">
        <v>705</v>
      </c>
      <c r="BM365" s="210" t="s">
        <v>735</v>
      </c>
    </row>
    <row r="366" s="2" customFormat="1">
      <c r="A366" s="37"/>
      <c r="B366" s="38"/>
      <c r="C366" s="39"/>
      <c r="D366" s="212" t="s">
        <v>134</v>
      </c>
      <c r="E366" s="39"/>
      <c r="F366" s="213" t="s">
        <v>736</v>
      </c>
      <c r="G366" s="39"/>
      <c r="H366" s="39"/>
      <c r="I366" s="214"/>
      <c r="J366" s="39"/>
      <c r="K366" s="39"/>
      <c r="L366" s="43"/>
      <c r="M366" s="215"/>
      <c r="N366" s="216"/>
      <c r="O366" s="83"/>
      <c r="P366" s="83"/>
      <c r="Q366" s="83"/>
      <c r="R366" s="83"/>
      <c r="S366" s="83"/>
      <c r="T366" s="84"/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T366" s="16" t="s">
        <v>134</v>
      </c>
      <c r="AU366" s="16" t="s">
        <v>86</v>
      </c>
    </row>
    <row r="367" s="2" customFormat="1" ht="45" customHeight="1">
      <c r="A367" s="37"/>
      <c r="B367" s="38"/>
      <c r="C367" s="199" t="s">
        <v>737</v>
      </c>
      <c r="D367" s="199" t="s">
        <v>127</v>
      </c>
      <c r="E367" s="200" t="s">
        <v>738</v>
      </c>
      <c r="F367" s="201" t="s">
        <v>739</v>
      </c>
      <c r="G367" s="202" t="s">
        <v>704</v>
      </c>
      <c r="H367" s="203">
        <v>1</v>
      </c>
      <c r="I367" s="204"/>
      <c r="J367" s="205">
        <f>ROUND(I367*H367,2)</f>
        <v>0</v>
      </c>
      <c r="K367" s="201" t="s">
        <v>131</v>
      </c>
      <c r="L367" s="43"/>
      <c r="M367" s="206" t="s">
        <v>21</v>
      </c>
      <c r="N367" s="207" t="s">
        <v>47</v>
      </c>
      <c r="O367" s="83"/>
      <c r="P367" s="208">
        <f>O367*H367</f>
        <v>0</v>
      </c>
      <c r="Q367" s="208">
        <v>0</v>
      </c>
      <c r="R367" s="208">
        <f>Q367*H367</f>
        <v>0</v>
      </c>
      <c r="S367" s="208">
        <v>0</v>
      </c>
      <c r="T367" s="209">
        <f>S367*H367</f>
        <v>0</v>
      </c>
      <c r="U367" s="37"/>
      <c r="V367" s="37"/>
      <c r="W367" s="37"/>
      <c r="X367" s="37"/>
      <c r="Y367" s="37"/>
      <c r="Z367" s="37"/>
      <c r="AA367" s="37"/>
      <c r="AB367" s="37"/>
      <c r="AC367" s="37"/>
      <c r="AD367" s="37"/>
      <c r="AE367" s="37"/>
      <c r="AR367" s="210" t="s">
        <v>705</v>
      </c>
      <c r="AT367" s="210" t="s">
        <v>127</v>
      </c>
      <c r="AU367" s="210" t="s">
        <v>86</v>
      </c>
      <c r="AY367" s="16" t="s">
        <v>124</v>
      </c>
      <c r="BE367" s="211">
        <f>IF(N367="základní",J367,0)</f>
        <v>0</v>
      </c>
      <c r="BF367" s="211">
        <f>IF(N367="snížená",J367,0)</f>
        <v>0</v>
      </c>
      <c r="BG367" s="211">
        <f>IF(N367="zákl. přenesená",J367,0)</f>
        <v>0</v>
      </c>
      <c r="BH367" s="211">
        <f>IF(N367="sníž. přenesená",J367,0)</f>
        <v>0</v>
      </c>
      <c r="BI367" s="211">
        <f>IF(N367="nulová",J367,0)</f>
        <v>0</v>
      </c>
      <c r="BJ367" s="16" t="s">
        <v>84</v>
      </c>
      <c r="BK367" s="211">
        <f>ROUND(I367*H367,2)</f>
        <v>0</v>
      </c>
      <c r="BL367" s="16" t="s">
        <v>705</v>
      </c>
      <c r="BM367" s="210" t="s">
        <v>740</v>
      </c>
    </row>
    <row r="368" s="2" customFormat="1">
      <c r="A368" s="37"/>
      <c r="B368" s="38"/>
      <c r="C368" s="39"/>
      <c r="D368" s="212" t="s">
        <v>134</v>
      </c>
      <c r="E368" s="39"/>
      <c r="F368" s="213" t="s">
        <v>741</v>
      </c>
      <c r="G368" s="39"/>
      <c r="H368" s="39"/>
      <c r="I368" s="214"/>
      <c r="J368" s="39"/>
      <c r="K368" s="39"/>
      <c r="L368" s="43"/>
      <c r="M368" s="215"/>
      <c r="N368" s="216"/>
      <c r="O368" s="83"/>
      <c r="P368" s="83"/>
      <c r="Q368" s="83"/>
      <c r="R368" s="83"/>
      <c r="S368" s="83"/>
      <c r="T368" s="84"/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  <c r="AE368" s="37"/>
      <c r="AT368" s="16" t="s">
        <v>134</v>
      </c>
      <c r="AU368" s="16" t="s">
        <v>86</v>
      </c>
    </row>
    <row r="369" s="12" customFormat="1" ht="22.8" customHeight="1">
      <c r="A369" s="12"/>
      <c r="B369" s="183"/>
      <c r="C369" s="184"/>
      <c r="D369" s="185" t="s">
        <v>75</v>
      </c>
      <c r="E369" s="197" t="s">
        <v>742</v>
      </c>
      <c r="F369" s="197" t="s">
        <v>743</v>
      </c>
      <c r="G369" s="184"/>
      <c r="H369" s="184"/>
      <c r="I369" s="187"/>
      <c r="J369" s="198">
        <f>BK369</f>
        <v>0</v>
      </c>
      <c r="K369" s="184"/>
      <c r="L369" s="189"/>
      <c r="M369" s="190"/>
      <c r="N369" s="191"/>
      <c r="O369" s="191"/>
      <c r="P369" s="192">
        <f>SUM(P370:P371)</f>
        <v>0</v>
      </c>
      <c r="Q369" s="191"/>
      <c r="R369" s="192">
        <f>SUM(R370:R371)</f>
        <v>0</v>
      </c>
      <c r="S369" s="191"/>
      <c r="T369" s="193">
        <f>SUM(T370:T371)</f>
        <v>0</v>
      </c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R369" s="194" t="s">
        <v>162</v>
      </c>
      <c r="AT369" s="195" t="s">
        <v>75</v>
      </c>
      <c r="AU369" s="195" t="s">
        <v>84</v>
      </c>
      <c r="AY369" s="194" t="s">
        <v>124</v>
      </c>
      <c r="BK369" s="196">
        <f>SUM(BK370:BK371)</f>
        <v>0</v>
      </c>
    </row>
    <row r="370" s="2" customFormat="1" ht="24.15" customHeight="1">
      <c r="A370" s="37"/>
      <c r="B370" s="38"/>
      <c r="C370" s="199" t="s">
        <v>744</v>
      </c>
      <c r="D370" s="199" t="s">
        <v>127</v>
      </c>
      <c r="E370" s="200" t="s">
        <v>745</v>
      </c>
      <c r="F370" s="201" t="s">
        <v>746</v>
      </c>
      <c r="G370" s="202" t="s">
        <v>704</v>
      </c>
      <c r="H370" s="203">
        <v>1</v>
      </c>
      <c r="I370" s="204"/>
      <c r="J370" s="205">
        <f>ROUND(I370*H370,2)</f>
        <v>0</v>
      </c>
      <c r="K370" s="201" t="s">
        <v>131</v>
      </c>
      <c r="L370" s="43"/>
      <c r="M370" s="206" t="s">
        <v>21</v>
      </c>
      <c r="N370" s="207" t="s">
        <v>47</v>
      </c>
      <c r="O370" s="83"/>
      <c r="P370" s="208">
        <f>O370*H370</f>
        <v>0</v>
      </c>
      <c r="Q370" s="208">
        <v>0</v>
      </c>
      <c r="R370" s="208">
        <f>Q370*H370</f>
        <v>0</v>
      </c>
      <c r="S370" s="208">
        <v>0</v>
      </c>
      <c r="T370" s="209">
        <f>S370*H370</f>
        <v>0</v>
      </c>
      <c r="U370" s="37"/>
      <c r="V370" s="37"/>
      <c r="W370" s="37"/>
      <c r="X370" s="37"/>
      <c r="Y370" s="37"/>
      <c r="Z370" s="37"/>
      <c r="AA370" s="37"/>
      <c r="AB370" s="37"/>
      <c r="AC370" s="37"/>
      <c r="AD370" s="37"/>
      <c r="AE370" s="37"/>
      <c r="AR370" s="210" t="s">
        <v>705</v>
      </c>
      <c r="AT370" s="210" t="s">
        <v>127</v>
      </c>
      <c r="AU370" s="210" t="s">
        <v>86</v>
      </c>
      <c r="AY370" s="16" t="s">
        <v>124</v>
      </c>
      <c r="BE370" s="211">
        <f>IF(N370="základní",J370,0)</f>
        <v>0</v>
      </c>
      <c r="BF370" s="211">
        <f>IF(N370="snížená",J370,0)</f>
        <v>0</v>
      </c>
      <c r="BG370" s="211">
        <f>IF(N370="zákl. přenesená",J370,0)</f>
        <v>0</v>
      </c>
      <c r="BH370" s="211">
        <f>IF(N370="sníž. přenesená",J370,0)</f>
        <v>0</v>
      </c>
      <c r="BI370" s="211">
        <f>IF(N370="nulová",J370,0)</f>
        <v>0</v>
      </c>
      <c r="BJ370" s="16" t="s">
        <v>84</v>
      </c>
      <c r="BK370" s="211">
        <f>ROUND(I370*H370,2)</f>
        <v>0</v>
      </c>
      <c r="BL370" s="16" t="s">
        <v>705</v>
      </c>
      <c r="BM370" s="210" t="s">
        <v>747</v>
      </c>
    </row>
    <row r="371" s="2" customFormat="1">
      <c r="A371" s="37"/>
      <c r="B371" s="38"/>
      <c r="C371" s="39"/>
      <c r="D371" s="212" t="s">
        <v>134</v>
      </c>
      <c r="E371" s="39"/>
      <c r="F371" s="213" t="s">
        <v>748</v>
      </c>
      <c r="G371" s="39"/>
      <c r="H371" s="39"/>
      <c r="I371" s="214"/>
      <c r="J371" s="39"/>
      <c r="K371" s="39"/>
      <c r="L371" s="43"/>
      <c r="M371" s="215"/>
      <c r="N371" s="216"/>
      <c r="O371" s="83"/>
      <c r="P371" s="83"/>
      <c r="Q371" s="83"/>
      <c r="R371" s="83"/>
      <c r="S371" s="83"/>
      <c r="T371" s="84"/>
      <c r="U371" s="37"/>
      <c r="V371" s="37"/>
      <c r="W371" s="37"/>
      <c r="X371" s="37"/>
      <c r="Y371" s="37"/>
      <c r="Z371" s="37"/>
      <c r="AA371" s="37"/>
      <c r="AB371" s="37"/>
      <c r="AC371" s="37"/>
      <c r="AD371" s="37"/>
      <c r="AE371" s="37"/>
      <c r="AT371" s="16" t="s">
        <v>134</v>
      </c>
      <c r="AU371" s="16" t="s">
        <v>86</v>
      </c>
    </row>
    <row r="372" s="12" customFormat="1" ht="22.8" customHeight="1">
      <c r="A372" s="12"/>
      <c r="B372" s="183"/>
      <c r="C372" s="184"/>
      <c r="D372" s="185" t="s">
        <v>75</v>
      </c>
      <c r="E372" s="197" t="s">
        <v>749</v>
      </c>
      <c r="F372" s="197" t="s">
        <v>750</v>
      </c>
      <c r="G372" s="184"/>
      <c r="H372" s="184"/>
      <c r="I372" s="187"/>
      <c r="J372" s="198">
        <f>BK372</f>
        <v>0</v>
      </c>
      <c r="K372" s="184"/>
      <c r="L372" s="189"/>
      <c r="M372" s="190"/>
      <c r="N372" s="191"/>
      <c r="O372" s="191"/>
      <c r="P372" s="192">
        <f>SUM(P373:P374)</f>
        <v>0</v>
      </c>
      <c r="Q372" s="191"/>
      <c r="R372" s="192">
        <f>SUM(R373:R374)</f>
        <v>0</v>
      </c>
      <c r="S372" s="191"/>
      <c r="T372" s="193">
        <f>SUM(T373:T374)</f>
        <v>0</v>
      </c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R372" s="194" t="s">
        <v>162</v>
      </c>
      <c r="AT372" s="195" t="s">
        <v>75</v>
      </c>
      <c r="AU372" s="195" t="s">
        <v>84</v>
      </c>
      <c r="AY372" s="194" t="s">
        <v>124</v>
      </c>
      <c r="BK372" s="196">
        <f>SUM(BK373:BK374)</f>
        <v>0</v>
      </c>
    </row>
    <row r="373" s="2" customFormat="1" ht="24.15" customHeight="1">
      <c r="A373" s="37"/>
      <c r="B373" s="38"/>
      <c r="C373" s="199" t="s">
        <v>751</v>
      </c>
      <c r="D373" s="199" t="s">
        <v>127</v>
      </c>
      <c r="E373" s="200" t="s">
        <v>752</v>
      </c>
      <c r="F373" s="201" t="s">
        <v>750</v>
      </c>
      <c r="G373" s="202" t="s">
        <v>704</v>
      </c>
      <c r="H373" s="203">
        <v>1</v>
      </c>
      <c r="I373" s="204"/>
      <c r="J373" s="205">
        <f>ROUND(I373*H373,2)</f>
        <v>0</v>
      </c>
      <c r="K373" s="201" t="s">
        <v>131</v>
      </c>
      <c r="L373" s="43"/>
      <c r="M373" s="206" t="s">
        <v>21</v>
      </c>
      <c r="N373" s="207" t="s">
        <v>47</v>
      </c>
      <c r="O373" s="83"/>
      <c r="P373" s="208">
        <f>O373*H373</f>
        <v>0</v>
      </c>
      <c r="Q373" s="208">
        <v>0</v>
      </c>
      <c r="R373" s="208">
        <f>Q373*H373</f>
        <v>0</v>
      </c>
      <c r="S373" s="208">
        <v>0</v>
      </c>
      <c r="T373" s="209">
        <f>S373*H373</f>
        <v>0</v>
      </c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R373" s="210" t="s">
        <v>705</v>
      </c>
      <c r="AT373" s="210" t="s">
        <v>127</v>
      </c>
      <c r="AU373" s="210" t="s">
        <v>86</v>
      </c>
      <c r="AY373" s="16" t="s">
        <v>124</v>
      </c>
      <c r="BE373" s="211">
        <f>IF(N373="základní",J373,0)</f>
        <v>0</v>
      </c>
      <c r="BF373" s="211">
        <f>IF(N373="snížená",J373,0)</f>
        <v>0</v>
      </c>
      <c r="BG373" s="211">
        <f>IF(N373="zákl. přenesená",J373,0)</f>
        <v>0</v>
      </c>
      <c r="BH373" s="211">
        <f>IF(N373="sníž. přenesená",J373,0)</f>
        <v>0</v>
      </c>
      <c r="BI373" s="211">
        <f>IF(N373="nulová",J373,0)</f>
        <v>0</v>
      </c>
      <c r="BJ373" s="16" t="s">
        <v>84</v>
      </c>
      <c r="BK373" s="211">
        <f>ROUND(I373*H373,2)</f>
        <v>0</v>
      </c>
      <c r="BL373" s="16" t="s">
        <v>705</v>
      </c>
      <c r="BM373" s="210" t="s">
        <v>753</v>
      </c>
    </row>
    <row r="374" s="2" customFormat="1">
      <c r="A374" s="37"/>
      <c r="B374" s="38"/>
      <c r="C374" s="39"/>
      <c r="D374" s="212" t="s">
        <v>134</v>
      </c>
      <c r="E374" s="39"/>
      <c r="F374" s="213" t="s">
        <v>754</v>
      </c>
      <c r="G374" s="39"/>
      <c r="H374" s="39"/>
      <c r="I374" s="214"/>
      <c r="J374" s="39"/>
      <c r="K374" s="39"/>
      <c r="L374" s="43"/>
      <c r="M374" s="251"/>
      <c r="N374" s="252"/>
      <c r="O374" s="253"/>
      <c r="P374" s="253"/>
      <c r="Q374" s="253"/>
      <c r="R374" s="253"/>
      <c r="S374" s="253"/>
      <c r="T374" s="254"/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T374" s="16" t="s">
        <v>134</v>
      </c>
      <c r="AU374" s="16" t="s">
        <v>86</v>
      </c>
    </row>
    <row r="375" s="2" customFormat="1" ht="6.96" customHeight="1">
      <c r="A375" s="37"/>
      <c r="B375" s="58"/>
      <c r="C375" s="59"/>
      <c r="D375" s="59"/>
      <c r="E375" s="59"/>
      <c r="F375" s="59"/>
      <c r="G375" s="59"/>
      <c r="H375" s="59"/>
      <c r="I375" s="59"/>
      <c r="J375" s="59"/>
      <c r="K375" s="59"/>
      <c r="L375" s="43"/>
      <c r="M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</row>
  </sheetData>
  <sheetProtection sheet="1" autoFilter="0" formatColumns="0" formatRows="0" objects="1" scenarios="1" spinCount="100000" saltValue="CdofwymnqaXzb2Ya8oAmKiosxcwvb8EqJrzOYDMXAw/RA0JNBBGulzBGeOJdhTQyssCKwP9lcxd377bl1P5C9A==" hashValue="sRBNBhk6m8ZjZoV+ztRffktzrXGJozNs+B8fv/qZD9y3KllEUorxXa0kBZSwjYL99WKIP+ZY5p+dmYuDQm/+fg==" algorithmName="SHA-512" password="CC35"/>
  <autoFilter ref="C93:K374"/>
  <mergeCells count="9">
    <mergeCell ref="E7:H7"/>
    <mergeCell ref="E9:H9"/>
    <mergeCell ref="E18:H18"/>
    <mergeCell ref="E27:H27"/>
    <mergeCell ref="E48:H48"/>
    <mergeCell ref="E50:H50"/>
    <mergeCell ref="E84:H84"/>
    <mergeCell ref="E86:H86"/>
    <mergeCell ref="L2:V2"/>
  </mergeCells>
  <hyperlinks>
    <hyperlink ref="F98" r:id="rId1" display="https://podminky.urs.cz/item/CS_URS_2024_02/919535556"/>
    <hyperlink ref="F102" r:id="rId2" display="https://podminky.urs.cz/item/CS_URS_2024_02/945421110"/>
    <hyperlink ref="F106" r:id="rId3" display="https://podminky.urs.cz/item/CS_URS_2024_02/741110361"/>
    <hyperlink ref="F110" r:id="rId4" display="https://podminky.urs.cz/item/CS_URS_2024_02/741420011"/>
    <hyperlink ref="F119" r:id="rId5" display="https://podminky.urs.cz/item/CS_URS_2024_02/210191551"/>
    <hyperlink ref="F123" r:id="rId6" display="https://podminky.urs.cz/item/CS_URS_2024_02/210100014"/>
    <hyperlink ref="F126" r:id="rId7" display="https://podminky.urs.cz/item/CS_URS_2024_02/210204002"/>
    <hyperlink ref="F129" r:id="rId8" display="https://podminky.urs.cz/item/CS_URS_2024_02/210204103"/>
    <hyperlink ref="F132" r:id="rId9" display="https://podminky.urs.cz/item/CS_URS_2024_02/210203901"/>
    <hyperlink ref="F139" r:id="rId10" display="https://podminky.urs.cz/item/CS_URS_2024_02/210204202"/>
    <hyperlink ref="F143" r:id="rId11" display="https://podminky.urs.cz/item/CS_URS_2024_02/210100001"/>
    <hyperlink ref="F146" r:id="rId12" display="https://podminky.urs.cz/item/CS_URS_2024_02/210812011"/>
    <hyperlink ref="F152" r:id="rId13" display="https://podminky.urs.cz/item/CS_URS_2024_02/210812033"/>
    <hyperlink ref="F155" r:id="rId14" display="https://podminky.urs.cz/item/CS_URS_2024_02/210813033"/>
    <hyperlink ref="F162" r:id="rId15" display="https://podminky.urs.cz/item/CS_URS_2024_02/210812035"/>
    <hyperlink ref="F168" r:id="rId16" display="https://podminky.urs.cz/item/CS_URS_2024_02/210950202"/>
    <hyperlink ref="F171" r:id="rId17" display="https://podminky.urs.cz/item/CS_URS_2024_02/210220022"/>
    <hyperlink ref="F184" r:id="rId18" display="https://podminky.urs.cz/item/CS_URS_2024_02/210220361"/>
    <hyperlink ref="F187" r:id="rId19" display="https://podminky.urs.cz/item/CS_URS_2024_02/218202013"/>
    <hyperlink ref="F189" r:id="rId20" display="https://podminky.urs.cz/item/CS_URS_2024_02/218204103"/>
    <hyperlink ref="F191" r:id="rId21" display="https://podminky.urs.cz/item/CS_URS_2024_02/210280003"/>
    <hyperlink ref="F194" r:id="rId22" display="https://podminky.urs.cz/item/CS_URS_2024_02/460061111"/>
    <hyperlink ref="F196" r:id="rId23" display="https://podminky.urs.cz/item/CS_URS_2024_02/460061112"/>
    <hyperlink ref="F198" r:id="rId24" display="https://podminky.urs.cz/item/CS_URS_2024_02/460061131"/>
    <hyperlink ref="F200" r:id="rId25" display="https://podminky.urs.cz/item/CS_URS_2024_02/460061132"/>
    <hyperlink ref="F202" r:id="rId26" display="https://podminky.urs.cz/item/CS_URS_2024_02/460061171"/>
    <hyperlink ref="F204" r:id="rId27" display="https://podminky.urs.cz/item/CS_URS_2024_02/460161141"/>
    <hyperlink ref="F206" r:id="rId28" display="https://podminky.urs.cz/item/CS_URS_2024_02/460161271"/>
    <hyperlink ref="F209" r:id="rId29" display="https://podminky.urs.cz/item/CS_URS_2024_02/460161312"/>
    <hyperlink ref="F212" r:id="rId30" display="https://podminky.urs.cz/item/CS_URS_2024_02/460431141"/>
    <hyperlink ref="F214" r:id="rId31" display="https://podminky.urs.cz/item/CS_URS_2024_02/460431171"/>
    <hyperlink ref="F216" r:id="rId32" display="https://podminky.urs.cz/item/CS_URS_2024_02/460431272"/>
    <hyperlink ref="F218" r:id="rId33" display="https://podminky.urs.cz/item/CS_URS_2024_02/468021111"/>
    <hyperlink ref="F221" r:id="rId34" display="https://podminky.urs.cz/item/CS_URS_2024_02/468021221"/>
    <hyperlink ref="F224" r:id="rId35" display="https://podminky.urs.cz/item/CS_URS_2024_02/468031221"/>
    <hyperlink ref="F226" r:id="rId36" display="https://podminky.urs.cz/item/CS_URS_2024_02/468041122"/>
    <hyperlink ref="F229" r:id="rId37" display="https://podminky.urs.cz/item/CS_URS_2024_02/468011142"/>
    <hyperlink ref="F232" r:id="rId38" display="https://podminky.urs.cz/item/CS_URS_2024_02/468051121"/>
    <hyperlink ref="F235" r:id="rId39" display="https://podminky.urs.cz/item/CS_URS_2024_02/460131112"/>
    <hyperlink ref="F238" r:id="rId40" display="https://podminky.urs.cz/item/CS_URS_2024_02/460131113"/>
    <hyperlink ref="F241" r:id="rId41" display="https://podminky.urs.cz/item/CS_URS_2024_02/460641113"/>
    <hyperlink ref="F246" r:id="rId42" display="https://podminky.urs.cz/item/CS_URS_2024_02/460912111"/>
    <hyperlink ref="F248" r:id="rId43" display="https://podminky.urs.cz/item/CS_URS_2024_02/460661512"/>
    <hyperlink ref="F251" r:id="rId44" display="https://podminky.urs.cz/item/CS_URS_2024_02/460661311"/>
    <hyperlink ref="F259" r:id="rId45" display="https://podminky.urs.cz/item/CS_URS_2024_02/460791112"/>
    <hyperlink ref="F264" r:id="rId46" display="https://podminky.urs.cz/item/CS_URS_2024_02/460791114"/>
    <hyperlink ref="F270" r:id="rId47" display="https://podminky.urs.cz/item/CS_URS_2024_02/460762111"/>
    <hyperlink ref="F272" r:id="rId48" display="https://podminky.urs.cz/item/CS_URS_2024_02/460891221"/>
    <hyperlink ref="F277" r:id="rId49" display="https://podminky.urs.cz/item/CS_URS_2024_02/469981111"/>
    <hyperlink ref="F280" r:id="rId50" display="https://podminky.urs.cz/item/CS_URS_2024_02/469981211"/>
    <hyperlink ref="F283" r:id="rId51" display="https://podminky.urs.cz/item/CS_URS_2024_02/460371121"/>
    <hyperlink ref="F286" r:id="rId52" display="https://podminky.urs.cz/item/CS_URS_2024_02/460921211"/>
    <hyperlink ref="F289" r:id="rId53" display="https://podminky.urs.cz/item/CS_URS_2024_02/460921222"/>
    <hyperlink ref="F292" r:id="rId54" display="https://podminky.urs.cz/item/CS_URS_2024_02/460881112"/>
    <hyperlink ref="F295" r:id="rId55" display="https://podminky.urs.cz/item/CS_URS_2024_02/460871143"/>
    <hyperlink ref="F298" r:id="rId56" display="https://podminky.urs.cz/item/CS_URS_2024_02/460871143"/>
    <hyperlink ref="F301" r:id="rId57" display="https://podminky.urs.cz/item/CS_URS_2024_02/460871162"/>
    <hyperlink ref="F304" r:id="rId58" display="https://podminky.urs.cz/item/CS_URS_2024_02/573191111"/>
    <hyperlink ref="F307" r:id="rId59" display="https://podminky.urs.cz/item/CS_URS_2024_02/460881222"/>
    <hyperlink ref="F310" r:id="rId60" display="https://podminky.urs.cz/item/CS_URS_2024_02/573231106"/>
    <hyperlink ref="F312" r:id="rId61" display="https://podminky.urs.cz/item/CS_URS_2024_02/460371121"/>
    <hyperlink ref="F315" r:id="rId62" display="https://podminky.urs.cz/item/CS_URS_2024_02/460371125"/>
    <hyperlink ref="F319" r:id="rId63" display="https://podminky.urs.cz/item/CS_URS_2024_02/469972111"/>
    <hyperlink ref="F322" r:id="rId64" display="https://podminky.urs.cz/item/CS_URS_2024_02/469972121"/>
    <hyperlink ref="F325" r:id="rId65" display="https://podminky.urs.cz/item/CS_URS_2024_02/469973120"/>
    <hyperlink ref="F327" r:id="rId66" display="https://podminky.urs.cz/item/CS_URS_2024_02/469973125"/>
    <hyperlink ref="F330" r:id="rId67" display="https://podminky.urs.cz/item/CS_URS_2024_02/460361121"/>
    <hyperlink ref="F333" r:id="rId68" display="https://podminky.urs.cz/item/CS_URS_2024_02/460481111"/>
    <hyperlink ref="F335" r:id="rId69" display="https://podminky.urs.cz/item/CS_URS_2024_02/460581121"/>
    <hyperlink ref="F339" r:id="rId70" display="https://podminky.urs.cz/item/CS_URS_2024_02/580106009"/>
    <hyperlink ref="F341" r:id="rId71" display="https://podminky.urs.cz/item/CS_URS_2024_02/580106016"/>
    <hyperlink ref="F343" r:id="rId72" display="https://podminky.urs.cz/item/CS_URS_2024_02/580107004"/>
    <hyperlink ref="F345" r:id="rId73" display="https://podminky.urs.cz/item/CS_URS_2024_02/580107015"/>
    <hyperlink ref="F348" r:id="rId74" display="https://podminky.urs.cz/item/CS_URS_2024_02/HZS1212"/>
    <hyperlink ref="F350" r:id="rId75" display="https://podminky.urs.cz/item/CS_URS_2024_02/HZS2231"/>
    <hyperlink ref="F354" r:id="rId76" display="https://podminky.urs.cz/item/CS_URS_2024_02/011464000"/>
    <hyperlink ref="F356" r:id="rId77" display="https://podminky.urs.cz/item/CS_URS_2024_02/012103000"/>
    <hyperlink ref="F358" r:id="rId78" display="https://podminky.urs.cz/item/CS_URS_2024_02/012444000"/>
    <hyperlink ref="F360" r:id="rId79" display="https://podminky.urs.cz/item/CS_URS_2024_02/013254000"/>
    <hyperlink ref="F363" r:id="rId80" display="https://podminky.urs.cz/item/CS_URS_2024_02/034303000"/>
    <hyperlink ref="F366" r:id="rId81" display="https://podminky.urs.cz/item/CS_URS_2024_02/043002000"/>
    <hyperlink ref="F368" r:id="rId82" display="https://podminky.urs.cz/item/CS_URS_2024_02/045303000"/>
    <hyperlink ref="F371" r:id="rId83" display="https://podminky.urs.cz/item/CS_URS_2024_02/065103000"/>
    <hyperlink ref="F374" r:id="rId84" display="https://podminky.urs.cz/item/CS_URS_2024_02/070001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85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Lenovo\Osvetleni</dc:creator>
  <cp:lastModifiedBy>Lenovo\Osvetleni</cp:lastModifiedBy>
  <dcterms:created xsi:type="dcterms:W3CDTF">2025-07-02T09:09:08Z</dcterms:created>
  <dcterms:modified xsi:type="dcterms:W3CDTF">2025-07-02T09:09:12Z</dcterms:modified>
</cp:coreProperties>
</file>