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15" windowWidth="15975" windowHeight="8895" activeTab="1"/>
  </bookViews>
  <sheets>
    <sheet name="Rekapitulace stavby" sheetId="1" r:id="rId1"/>
    <sheet name="NB_PNAM_VZ_04_2025 - VO -..." sheetId="2" r:id="rId2"/>
  </sheets>
  <definedNames>
    <definedName name="_xlnm._FilterDatabase" localSheetId="1" hidden="1">'NB_PNAM_VZ_04_2025 - VO -...'!$C$91:$K$340</definedName>
    <definedName name="_xlnm.Print_Titles" localSheetId="1">'NB_PNAM_VZ_04_2025 - VO -...'!$91:$91</definedName>
    <definedName name="_xlnm.Print_Titles" localSheetId="0">'Rekapitulace stavby'!$52:$52</definedName>
    <definedName name="_xlnm.Print_Area" localSheetId="1">'NB_PNAM_VZ_04_2025 - VO -...'!$C$4:$J$37,'NB_PNAM_VZ_04_2025 - VO -...'!$C$81:$K$340</definedName>
    <definedName name="_xlnm.Print_Area" localSheetId="0">'Rekapitulace stavby'!$D$4:$AO$36,'Rekapitulace stavby'!$C$42:$AQ$56</definedName>
  </definedNames>
  <calcPr calcId="145621"/>
</workbook>
</file>

<file path=xl/calcChain.xml><?xml version="1.0" encoding="utf-8"?>
<calcChain xmlns="http://schemas.openxmlformats.org/spreadsheetml/2006/main">
  <c r="J35" i="2" l="1"/>
  <c r="J34" i="2"/>
  <c r="AY55" i="1"/>
  <c r="J33" i="2"/>
  <c r="AX55" i="1" s="1"/>
  <c r="BI339" i="2"/>
  <c r="BH339" i="2"/>
  <c r="BG339" i="2"/>
  <c r="BF339" i="2"/>
  <c r="T339" i="2"/>
  <c r="T338" i="2"/>
  <c r="R339" i="2"/>
  <c r="R338" i="2"/>
  <c r="P339" i="2"/>
  <c r="P338" i="2" s="1"/>
  <c r="BI336" i="2"/>
  <c r="BH336" i="2"/>
  <c r="BG336" i="2"/>
  <c r="BF336" i="2"/>
  <c r="T336" i="2"/>
  <c r="T335" i="2"/>
  <c r="R336" i="2"/>
  <c r="R335" i="2" s="1"/>
  <c r="P336" i="2"/>
  <c r="P335" i="2"/>
  <c r="BI333" i="2"/>
  <c r="BH333" i="2"/>
  <c r="BG333" i="2"/>
  <c r="BF333" i="2"/>
  <c r="T333" i="2"/>
  <c r="T332" i="2" s="1"/>
  <c r="R333" i="2"/>
  <c r="R332" i="2" s="1"/>
  <c r="P333" i="2"/>
  <c r="P332" i="2" s="1"/>
  <c r="BI330" i="2"/>
  <c r="BH330" i="2"/>
  <c r="BG330" i="2"/>
  <c r="BF330" i="2"/>
  <c r="T330" i="2"/>
  <c r="T329" i="2"/>
  <c r="R330" i="2"/>
  <c r="R329" i="2" s="1"/>
  <c r="P330" i="2"/>
  <c r="P329" i="2"/>
  <c r="BI327" i="2"/>
  <c r="BH327" i="2"/>
  <c r="BG327" i="2"/>
  <c r="BF327" i="2"/>
  <c r="T327" i="2"/>
  <c r="R327" i="2"/>
  <c r="P327" i="2"/>
  <c r="BI325" i="2"/>
  <c r="BH325" i="2"/>
  <c r="BG325" i="2"/>
  <c r="BF325" i="2"/>
  <c r="T325" i="2"/>
  <c r="R325" i="2"/>
  <c r="P325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19" i="2"/>
  <c r="BH319" i="2"/>
  <c r="BG319" i="2"/>
  <c r="BF319" i="2"/>
  <c r="T319" i="2"/>
  <c r="R319" i="2"/>
  <c r="P319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5" i="2"/>
  <c r="BH165" i="2"/>
  <c r="BG165" i="2"/>
  <c r="BF165" i="2"/>
  <c r="T165" i="2"/>
  <c r="T164" i="2" s="1"/>
  <c r="T163" i="2" s="1"/>
  <c r="R165" i="2"/>
  <c r="R164" i="2" s="1"/>
  <c r="R163" i="2" s="1"/>
  <c r="P165" i="2"/>
  <c r="P164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T139" i="2" s="1"/>
  <c r="R140" i="2"/>
  <c r="R139" i="2"/>
  <c r="P140" i="2"/>
  <c r="P139" i="2" s="1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6" i="2"/>
  <c r="BH116" i="2"/>
  <c r="BG116" i="2"/>
  <c r="BF116" i="2"/>
  <c r="T116" i="2"/>
  <c r="R116" i="2"/>
  <c r="P116" i="2"/>
  <c r="BI112" i="2"/>
  <c r="BH112" i="2"/>
  <c r="BG112" i="2"/>
  <c r="BF112" i="2"/>
  <c r="T112" i="2"/>
  <c r="R112" i="2"/>
  <c r="P112" i="2"/>
  <c r="BI109" i="2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BI103" i="2"/>
  <c r="BH103" i="2"/>
  <c r="BG103" i="2"/>
  <c r="BF103" i="2"/>
  <c r="T103" i="2"/>
  <c r="R103" i="2"/>
  <c r="P103" i="2"/>
  <c r="BI101" i="2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5" i="2"/>
  <c r="BH95" i="2"/>
  <c r="BG95" i="2"/>
  <c r="BF95" i="2"/>
  <c r="T95" i="2"/>
  <c r="R95" i="2"/>
  <c r="P95" i="2"/>
  <c r="J89" i="2"/>
  <c r="F88" i="2"/>
  <c r="F86" i="2"/>
  <c r="E84" i="2"/>
  <c r="J51" i="2"/>
  <c r="F50" i="2"/>
  <c r="F48" i="2"/>
  <c r="E46" i="2"/>
  <c r="J19" i="2"/>
  <c r="E19" i="2"/>
  <c r="J88" i="2" s="1"/>
  <c r="J18" i="2"/>
  <c r="J16" i="2"/>
  <c r="E16" i="2"/>
  <c r="F89" i="2" s="1"/>
  <c r="J15" i="2"/>
  <c r="J10" i="2"/>
  <c r="J86" i="2" s="1"/>
  <c r="L50" i="1"/>
  <c r="AM50" i="1"/>
  <c r="AM49" i="1"/>
  <c r="L49" i="1"/>
  <c r="AM47" i="1"/>
  <c r="L47" i="1"/>
  <c r="L45" i="1"/>
  <c r="L44" i="1"/>
  <c r="J336" i="2"/>
  <c r="BK330" i="2"/>
  <c r="BK325" i="2"/>
  <c r="J321" i="2"/>
  <c r="J315" i="2"/>
  <c r="BK310" i="2"/>
  <c r="BK306" i="2"/>
  <c r="J300" i="2"/>
  <c r="BK296" i="2"/>
  <c r="J290" i="2"/>
  <c r="J284" i="2"/>
  <c r="J278" i="2"/>
  <c r="J273" i="2"/>
  <c r="BK268" i="2"/>
  <c r="J264" i="2"/>
  <c r="J258" i="2"/>
  <c r="J252" i="2"/>
  <c r="BK246" i="2"/>
  <c r="J242" i="2"/>
  <c r="BK237" i="2"/>
  <c r="BK231" i="2"/>
  <c r="BK228" i="2"/>
  <c r="J224" i="2"/>
  <c r="J218" i="2"/>
  <c r="BK214" i="2"/>
  <c r="J212" i="2"/>
  <c r="BK207" i="2"/>
  <c r="J201" i="2"/>
  <c r="BK195" i="2"/>
  <c r="BK194" i="2"/>
  <c r="BK190" i="2"/>
  <c r="BK186" i="2"/>
  <c r="J184" i="2"/>
  <c r="BK180" i="2"/>
  <c r="J176" i="2"/>
  <c r="BK165" i="2"/>
  <c r="J159" i="2"/>
  <c r="J154" i="2"/>
  <c r="J149" i="2"/>
  <c r="BK145" i="2"/>
  <c r="BK140" i="2"/>
  <c r="BK135" i="2"/>
  <c r="BK129" i="2"/>
  <c r="J123" i="2"/>
  <c r="J116" i="2"/>
  <c r="BK109" i="2"/>
  <c r="J103" i="2"/>
  <c r="J95" i="2"/>
  <c r="BK339" i="2"/>
  <c r="BK333" i="2"/>
  <c r="BK327" i="2"/>
  <c r="J323" i="2"/>
  <c r="BK319" i="2"/>
  <c r="BK313" i="2"/>
  <c r="BK308" i="2"/>
  <c r="J304" i="2"/>
  <c r="BK298" i="2"/>
  <c r="J293" i="2"/>
  <c r="BK287" i="2"/>
  <c r="BK281" i="2"/>
  <c r="BK275" i="2"/>
  <c r="J269" i="2"/>
  <c r="BK264" i="2"/>
  <c r="BK258" i="2"/>
  <c r="BK252" i="2"/>
  <c r="J246" i="2"/>
  <c r="BK242" i="2"/>
  <c r="J237" i="2"/>
  <c r="J231" i="2"/>
  <c r="J228" i="2"/>
  <c r="BK224" i="2"/>
  <c r="BK218" i="2"/>
  <c r="J214" i="2"/>
  <c r="BK212" i="2"/>
  <c r="J207" i="2"/>
  <c r="BK201" i="2"/>
  <c r="BK196" i="2"/>
  <c r="BK192" i="2"/>
  <c r="J188" i="2"/>
  <c r="BK185" i="2"/>
  <c r="J182" i="2"/>
  <c r="J178" i="2"/>
  <c r="BK174" i="2"/>
  <c r="J171" i="2"/>
  <c r="BK161" i="2"/>
  <c r="J157" i="2"/>
  <c r="BK154" i="2"/>
  <c r="BK149" i="2"/>
  <c r="J145" i="2"/>
  <c r="J140" i="2"/>
  <c r="J135" i="2"/>
  <c r="J129" i="2"/>
  <c r="BK123" i="2"/>
  <c r="BK116" i="2"/>
  <c r="J109" i="2"/>
  <c r="BK103" i="2"/>
  <c r="J101" i="2"/>
  <c r="BK95" i="2"/>
  <c r="J339" i="2"/>
  <c r="J333" i="2"/>
  <c r="J327" i="2"/>
  <c r="BK323" i="2"/>
  <c r="J319" i="2"/>
  <c r="J313" i="2"/>
  <c r="J308" i="2"/>
  <c r="BK304" i="2"/>
  <c r="J298" i="2"/>
  <c r="BK293" i="2"/>
  <c r="J287" i="2"/>
  <c r="J281" i="2"/>
  <c r="J275" i="2"/>
  <c r="BK269" i="2"/>
  <c r="BK267" i="2"/>
  <c r="J261" i="2"/>
  <c r="J255" i="2"/>
  <c r="J249" i="2"/>
  <c r="BK244" i="2"/>
  <c r="J239" i="2"/>
  <c r="BK233" i="2"/>
  <c r="J229" i="2"/>
  <c r="J227" i="2"/>
  <c r="BK221" i="2"/>
  <c r="BK215" i="2"/>
  <c r="BK213" i="2"/>
  <c r="J210" i="2"/>
  <c r="BK204" i="2"/>
  <c r="BK198" i="2"/>
  <c r="J195" i="2"/>
  <c r="J194" i="2"/>
  <c r="J192" i="2"/>
  <c r="BK188" i="2"/>
  <c r="J185" i="2"/>
  <c r="BK182" i="2"/>
  <c r="BK178" i="2"/>
  <c r="BK171" i="2"/>
  <c r="J161" i="2"/>
  <c r="BK157" i="2"/>
  <c r="BK152" i="2"/>
  <c r="BK147" i="2"/>
  <c r="J143" i="2"/>
  <c r="J137" i="2"/>
  <c r="J132" i="2"/>
  <c r="J126" i="2"/>
  <c r="BK120" i="2"/>
  <c r="BK112" i="2"/>
  <c r="J106" i="2"/>
  <c r="J98" i="2"/>
  <c r="AS54" i="1"/>
  <c r="BK336" i="2"/>
  <c r="J330" i="2"/>
  <c r="J325" i="2"/>
  <c r="BK321" i="2"/>
  <c r="BK315" i="2"/>
  <c r="J310" i="2"/>
  <c r="J306" i="2"/>
  <c r="BK300" i="2"/>
  <c r="J296" i="2"/>
  <c r="BK290" i="2"/>
  <c r="BK284" i="2"/>
  <c r="BK278" i="2"/>
  <c r="BK273" i="2"/>
  <c r="J268" i="2"/>
  <c r="J267" i="2"/>
  <c r="BK261" i="2"/>
  <c r="BK255" i="2"/>
  <c r="BK249" i="2"/>
  <c r="J244" i="2"/>
  <c r="BK239" i="2"/>
  <c r="J233" i="2"/>
  <c r="BK229" i="2"/>
  <c r="BK227" i="2"/>
  <c r="J221" i="2"/>
  <c r="J215" i="2"/>
  <c r="J213" i="2"/>
  <c r="BK210" i="2"/>
  <c r="J204" i="2"/>
  <c r="J198" i="2"/>
  <c r="J196" i="2"/>
  <c r="J190" i="2"/>
  <c r="J186" i="2"/>
  <c r="BK184" i="2"/>
  <c r="J180" i="2"/>
  <c r="BK176" i="2"/>
  <c r="J174" i="2"/>
  <c r="J165" i="2"/>
  <c r="BK159" i="2"/>
  <c r="J152" i="2"/>
  <c r="J147" i="2"/>
  <c r="BK143" i="2"/>
  <c r="BK137" i="2"/>
  <c r="BK132" i="2"/>
  <c r="BK126" i="2"/>
  <c r="J120" i="2"/>
  <c r="J112" i="2"/>
  <c r="BK106" i="2"/>
  <c r="BK101" i="2"/>
  <c r="BK98" i="2"/>
  <c r="BK94" i="2" l="1"/>
  <c r="J94" i="2" s="1"/>
  <c r="J57" i="2" s="1"/>
  <c r="R94" i="2"/>
  <c r="BK115" i="2"/>
  <c r="J115" i="2" s="1"/>
  <c r="J58" i="2" s="1"/>
  <c r="R115" i="2"/>
  <c r="P142" i="2"/>
  <c r="T142" i="2"/>
  <c r="P156" i="2"/>
  <c r="T156" i="2"/>
  <c r="P170" i="2"/>
  <c r="R170" i="2"/>
  <c r="BK241" i="2"/>
  <c r="J241" i="2"/>
  <c r="J66" i="2" s="1"/>
  <c r="T241" i="2"/>
  <c r="P303" i="2"/>
  <c r="T303" i="2"/>
  <c r="P312" i="2"/>
  <c r="T312" i="2"/>
  <c r="P318" i="2"/>
  <c r="P317" i="2"/>
  <c r="T318" i="2"/>
  <c r="T317" i="2"/>
  <c r="P94" i="2"/>
  <c r="T94" i="2"/>
  <c r="P115" i="2"/>
  <c r="T115" i="2"/>
  <c r="BK142" i="2"/>
  <c r="J142" i="2"/>
  <c r="J60" i="2" s="1"/>
  <c r="R142" i="2"/>
  <c r="BK156" i="2"/>
  <c r="J156" i="2"/>
  <c r="J61" i="2" s="1"/>
  <c r="R156" i="2"/>
  <c r="BK170" i="2"/>
  <c r="J170" i="2"/>
  <c r="J65" i="2" s="1"/>
  <c r="T170" i="2"/>
  <c r="T169" i="2" s="1"/>
  <c r="P241" i="2"/>
  <c r="R241" i="2"/>
  <c r="BK303" i="2"/>
  <c r="J303" i="2" s="1"/>
  <c r="J67" i="2" s="1"/>
  <c r="R303" i="2"/>
  <c r="BK312" i="2"/>
  <c r="J312" i="2" s="1"/>
  <c r="J68" i="2" s="1"/>
  <c r="R312" i="2"/>
  <c r="BK318" i="2"/>
  <c r="J318" i="2" s="1"/>
  <c r="J70" i="2" s="1"/>
  <c r="R318" i="2"/>
  <c r="R317" i="2"/>
  <c r="BK139" i="2"/>
  <c r="J139" i="2"/>
  <c r="J59" i="2" s="1"/>
  <c r="BK335" i="2"/>
  <c r="J335" i="2" s="1"/>
  <c r="J73" i="2" s="1"/>
  <c r="BK164" i="2"/>
  <c r="J164" i="2"/>
  <c r="J63" i="2" s="1"/>
  <c r="BK329" i="2"/>
  <c r="J329" i="2" s="1"/>
  <c r="J71" i="2" s="1"/>
  <c r="BK332" i="2"/>
  <c r="J332" i="2"/>
  <c r="J72" i="2" s="1"/>
  <c r="BK338" i="2"/>
  <c r="J338" i="2" s="1"/>
  <c r="J74" i="2" s="1"/>
  <c r="J48" i="2"/>
  <c r="J50" i="2"/>
  <c r="BE95" i="2"/>
  <c r="BE101" i="2"/>
  <c r="BE103" i="2"/>
  <c r="BE120" i="2"/>
  <c r="BE123" i="2"/>
  <c r="BE129" i="2"/>
  <c r="BE135" i="2"/>
  <c r="BE149" i="2"/>
  <c r="BE152" i="2"/>
  <c r="BE157" i="2"/>
  <c r="BE159" i="2"/>
  <c r="BE176" i="2"/>
  <c r="BE182" i="2"/>
  <c r="BE184" i="2"/>
  <c r="BE194" i="2"/>
  <c r="BE201" i="2"/>
  <c r="BE210" i="2"/>
  <c r="BE212" i="2"/>
  <c r="BE215" i="2"/>
  <c r="BE221" i="2"/>
  <c r="BE224" i="2"/>
  <c r="BE228" i="2"/>
  <c r="BE229" i="2"/>
  <c r="BE233" i="2"/>
  <c r="BE237" i="2"/>
  <c r="BE239" i="2"/>
  <c r="BE242" i="2"/>
  <c r="BE246" i="2"/>
  <c r="BE249" i="2"/>
  <c r="BE252" i="2"/>
  <c r="BE258" i="2"/>
  <c r="BE261" i="2"/>
  <c r="BE273" i="2"/>
  <c r="BE275" i="2"/>
  <c r="BE278" i="2"/>
  <c r="BE281" i="2"/>
  <c r="BE284" i="2"/>
  <c r="BE287" i="2"/>
  <c r="BE296" i="2"/>
  <c r="BE298" i="2"/>
  <c r="BE306" i="2"/>
  <c r="BE313" i="2"/>
  <c r="BE319" i="2"/>
  <c r="BE321" i="2"/>
  <c r="BE325" i="2"/>
  <c r="BE327" i="2"/>
  <c r="BE333" i="2"/>
  <c r="BE339" i="2"/>
  <c r="F51" i="2"/>
  <c r="BE98" i="2"/>
  <c r="BE106" i="2"/>
  <c r="BE109" i="2"/>
  <c r="BE112" i="2"/>
  <c r="BE116" i="2"/>
  <c r="BE126" i="2"/>
  <c r="BE132" i="2"/>
  <c r="BE137" i="2"/>
  <c r="BE140" i="2"/>
  <c r="BE143" i="2"/>
  <c r="BE145" i="2"/>
  <c r="BE147" i="2"/>
  <c r="BE154" i="2"/>
  <c r="BE161" i="2"/>
  <c r="BE165" i="2"/>
  <c r="BE171" i="2"/>
  <c r="BE174" i="2"/>
  <c r="BE178" i="2"/>
  <c r="BE180" i="2"/>
  <c r="BE185" i="2"/>
  <c r="BE186" i="2"/>
  <c r="BE188" i="2"/>
  <c r="BE190" i="2"/>
  <c r="BE192" i="2"/>
  <c r="BE195" i="2"/>
  <c r="BE196" i="2"/>
  <c r="BE198" i="2"/>
  <c r="BE204" i="2"/>
  <c r="BE207" i="2"/>
  <c r="BE213" i="2"/>
  <c r="BE214" i="2"/>
  <c r="BE218" i="2"/>
  <c r="BE227" i="2"/>
  <c r="BE231" i="2"/>
  <c r="BE244" i="2"/>
  <c r="BE255" i="2"/>
  <c r="BE264" i="2"/>
  <c r="BE267" i="2"/>
  <c r="BE268" i="2"/>
  <c r="BE269" i="2"/>
  <c r="BE290" i="2"/>
  <c r="BE293" i="2"/>
  <c r="BE300" i="2"/>
  <c r="BE304" i="2"/>
  <c r="BE308" i="2"/>
  <c r="BE310" i="2"/>
  <c r="BE315" i="2"/>
  <c r="BE323" i="2"/>
  <c r="BE330" i="2"/>
  <c r="BE336" i="2"/>
  <c r="F34" i="2"/>
  <c r="BC55" i="1" s="1"/>
  <c r="BC54" i="1" s="1"/>
  <c r="W32" i="1" s="1"/>
  <c r="J32" i="2"/>
  <c r="AW55" i="1" s="1"/>
  <c r="F33" i="2"/>
  <c r="BB55" i="1" s="1"/>
  <c r="BB54" i="1" s="1"/>
  <c r="W31" i="1" s="1"/>
  <c r="F32" i="2"/>
  <c r="BA55" i="1" s="1"/>
  <c r="BA54" i="1" s="1"/>
  <c r="W30" i="1" s="1"/>
  <c r="F35" i="2"/>
  <c r="BD55" i="1" s="1"/>
  <c r="BD54" i="1" s="1"/>
  <c r="W33" i="1" s="1"/>
  <c r="T93" i="2" l="1"/>
  <c r="T92" i="2" s="1"/>
  <c r="R169" i="2"/>
  <c r="R93" i="2"/>
  <c r="R92" i="2" s="1"/>
  <c r="P93" i="2"/>
  <c r="P169" i="2"/>
  <c r="BK93" i="2"/>
  <c r="J93" i="2" s="1"/>
  <c r="J56" i="2" s="1"/>
  <c r="BK169" i="2"/>
  <c r="J169" i="2"/>
  <c r="J64" i="2" s="1"/>
  <c r="BK163" i="2"/>
  <c r="J163" i="2"/>
  <c r="J62" i="2"/>
  <c r="BK317" i="2"/>
  <c r="J317" i="2"/>
  <c r="J69" i="2"/>
  <c r="AX54" i="1"/>
  <c r="AW54" i="1"/>
  <c r="AK30" i="1" s="1"/>
  <c r="AY54" i="1"/>
  <c r="F31" i="2"/>
  <c r="AZ55" i="1" s="1"/>
  <c r="AZ54" i="1" s="1"/>
  <c r="W29" i="1" s="1"/>
  <c r="J31" i="2"/>
  <c r="AV55" i="1" s="1"/>
  <c r="AT55" i="1" s="1"/>
  <c r="P92" i="2" l="1"/>
  <c r="AU55" i="1"/>
  <c r="AU54" i="1" s="1"/>
  <c r="BK92" i="2"/>
  <c r="J92" i="2"/>
  <c r="J55" i="2" s="1"/>
  <c r="AV54" i="1"/>
  <c r="AK29" i="1" s="1"/>
  <c r="J28" i="2" l="1"/>
  <c r="AG55" i="1" s="1"/>
  <c r="AG54" i="1" s="1"/>
  <c r="AT54" i="1"/>
  <c r="AK26" i="1" l="1"/>
  <c r="AN54" i="1"/>
  <c r="J37" i="2"/>
  <c r="AN55" i="1"/>
  <c r="AK35" i="1"/>
</calcChain>
</file>

<file path=xl/sharedStrings.xml><?xml version="1.0" encoding="utf-8"?>
<sst xmlns="http://schemas.openxmlformats.org/spreadsheetml/2006/main" count="2600" uniqueCount="686">
  <si>
    <t>Export Komplet</t>
  </si>
  <si>
    <t>VZ</t>
  </si>
  <si>
    <t>2.0</t>
  </si>
  <si>
    <t>ZAMOK</t>
  </si>
  <si>
    <t>False</t>
  </si>
  <si>
    <t>{e0ba9a8a-30ba-4e20-8fd4-07c75c9d694c}</t>
  </si>
  <si>
    <t>0,01</t>
  </si>
  <si>
    <t>21</t>
  </si>
  <si>
    <t>0,1</t>
  </si>
  <si>
    <t>12</t>
  </si>
  <si>
    <t>REKAPITULACE STAVBY</t>
  </si>
  <si>
    <t>v ---  níže se nacházejí doplnkové a pomocné údaje k sestavám  --- v</t>
  </si>
  <si>
    <t>Návod na vyplnění</t>
  </si>
  <si>
    <t>Kód:</t>
  </si>
  <si>
    <t>NB_PNAM_VZ_04_2025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</si>
  <si>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</si>
  <si>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</si>
  <si>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VO - Palackého náměstí, rekonstrukce</t>
  </si>
  <si>
    <t>KSO:</t>
  </si>
  <si>
    <t>828751</t>
  </si>
  <si>
    <t>CC-CZ:</t>
  </si>
  <si>
    <t/>
  </si>
  <si>
    <t>Místo:</t>
  </si>
  <si>
    <t>Nový Bor</t>
  </si>
  <si>
    <t>Datum:</t>
  </si>
  <si>
    <t>29. 4. 2025</t>
  </si>
  <si>
    <t>Zadavatel:</t>
  </si>
  <si>
    <t>IČ:</t>
  </si>
  <si>
    <t>00260771</t>
  </si>
  <si>
    <t>Město Nový Bor</t>
  </si>
  <si>
    <t>DIČ:</t>
  </si>
  <si>
    <t>CZ00260771</t>
  </si>
  <si>
    <t>Uchazeč:</t>
  </si>
  <si>
    <t>Vyplň údaj</t>
  </si>
  <si>
    <t>Projektant:</t>
  </si>
  <si>
    <t xml:space="preserve"> </t>
  </si>
  <si>
    <t>True</t>
  </si>
  <si>
    <t>Zpracovatel:</t>
  </si>
  <si>
    <t>27267806</t>
  </si>
  <si>
    <t>EFektivní OSvětlování s.r.o.</t>
  </si>
  <si>
    <t>CZ27267806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</si>
  <si>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</si>
  <si>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</si>
  <si>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</si>
  <si>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</si>
  <si>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</si>
  <si>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</si>
  <si>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</si>
  <si>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</si>
  <si>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</si>
  <si>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</si>
  <si>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</si>
  <si>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</si>
  <si>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</si>
  <si>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</si>
  <si>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</si>
  <si>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</si>
  <si>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</si>
  <si>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</si>
  <si>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</si>
  <si>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</si>
  <si>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</si>
  <si>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</si>
  <si>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</si>
  <si>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</si>
  <si>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</si>
  <si>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</si>
  <si>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</si>
  <si>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</si>
  <si>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</si>
  <si>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</si>
  <si>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</si>
  <si>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</si>
  <si>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</si>
  <si>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</si>
  <si>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</si>
  <si>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</si>
  <si>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</si>
  <si>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</si>
  <si>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</si>
  <si>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</si>
  <si>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</si>
  <si>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</si>
  <si>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</si>
  <si>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</si>
  <si>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</si>
  <si>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</si>
  <si>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</si>
  <si>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</si>
  <si>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</si>
  <si>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</si>
  <si>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</si>
  <si>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</si>
  <si>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</si>
  <si>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</si>
  <si>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</si>
  <si>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</si>
  <si>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</si>
  <si>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</si>
  <si>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</si>
  <si>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</si>
  <si>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</si>
  <si>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 xml:space="preserve">    58-M - Revize vyhrazených technických zařízení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</si>
  <si>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</si>
  <si>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</si>
  <si>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</si>
  <si>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</si>
  <si>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</si>
  <si>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</si>
  <si>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</si>
  <si>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</si>
  <si>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</si>
  <si>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</si>
  <si>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</si>
  <si>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</si>
  <si>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</si>
  <si>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</si>
  <si>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</si>
  <si>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</si>
  <si>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</si>
  <si>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</si>
  <si>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</si>
  <si>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</si>
  <si>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</si>
  <si>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</si>
  <si>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</si>
  <si>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</si>
  <si>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</si>
  <si>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468021111</t>
  </si>
  <si>
    <t>Vytrhání dlažby včetně ručního rozebrání, vytřídění, odhozu na hromady nebo naložení na dopravní prostředek a očistění kostek nebo dlaždic z pískového podkladu z kostek velkých, spáry nezalité</t>
  </si>
  <si>
    <t>m2</t>
  </si>
  <si>
    <t>CS ÚRS 2024 02</t>
  </si>
  <si>
    <t>4</t>
  </si>
  <si>
    <t>-1210637260</t>
  </si>
  <si>
    <t>Online PSC</t>
  </si>
  <si>
    <t>https://podminky.urs.cz/item/CS_URS_2024_02/468021111</t>
  </si>
  <si>
    <t>VV</t>
  </si>
  <si>
    <t>8,25+19,125+6+7,5</t>
  </si>
  <si>
    <t>468021221</t>
  </si>
  <si>
    <t>Vytrhání dlažby včetně ručního rozebrání, vytřídění, odhozu na hromady nebo naložení na dopravní prostředek a očistění kostek nebo dlaždic z pískového podkladu z dlaždic zámkových, spáry nezalité</t>
  </si>
  <si>
    <t>247825239</t>
  </si>
  <si>
    <t>https://podminky.urs.cz/item/CS_URS_2024_02/468021221</t>
  </si>
  <si>
    <t>11,25+3,75+1,5</t>
  </si>
  <si>
    <t>3</t>
  </si>
  <si>
    <t>468021121</t>
  </si>
  <si>
    <t>Vytrhání dlažby včetně ručního rozebrání, vytřídění, odhozu na hromady nebo naložení na dopravní prostředek a očistění kostek nebo dlaždic z pískového podkladu z kostek drobných, spáry nezalité</t>
  </si>
  <si>
    <t>64</t>
  </si>
  <si>
    <t>-525689473</t>
  </si>
  <si>
    <t>https://podminky.urs.cz/item/CS_URS_2024_02/468021121</t>
  </si>
  <si>
    <t>468041122</t>
  </si>
  <si>
    <t>Řezání spár v podkladu nebo krytu živičném, tloušťky přes 5 do 10 cm</t>
  </si>
  <si>
    <t>m</t>
  </si>
  <si>
    <t>1103091204</t>
  </si>
  <si>
    <t>https://podminky.urs.cz/item/CS_URS_2024_02/468041122</t>
  </si>
  <si>
    <t>12*2</t>
  </si>
  <si>
    <t>5</t>
  </si>
  <si>
    <t>468011142</t>
  </si>
  <si>
    <t>Odstranění podkladů nebo krytů komunikací včetně rozpojení na kusy a zarovnání styčné spáry ze živice, tloušťky přes 5 do 10 cm</t>
  </si>
  <si>
    <t>-2060613226</t>
  </si>
  <si>
    <t>https://podminky.urs.cz/item/CS_URS_2024_02/468011142</t>
  </si>
  <si>
    <t>12*0,5</t>
  </si>
  <si>
    <t>6</t>
  </si>
  <si>
    <t>468041111</t>
  </si>
  <si>
    <t>Řezání spár v podkladu nebo krytu betonovém, hloubky do 10 cm</t>
  </si>
  <si>
    <t>2109342527</t>
  </si>
  <si>
    <t>https://podminky.urs.cz/item/CS_URS_2024_02/468041111</t>
  </si>
  <si>
    <t>5*2</t>
  </si>
  <si>
    <t>7</t>
  </si>
  <si>
    <t>468011131</t>
  </si>
  <si>
    <t>Odstranění podkladů nebo krytů komunikací včetně rozpojení na kusy a zarovnání styčné spáry z betonu prostého, tloušťky do 15 cm</t>
  </si>
  <si>
    <t>1480700674</t>
  </si>
  <si>
    <t>https://podminky.urs.cz/item/CS_URS_2024_02/468011131</t>
  </si>
  <si>
    <t>5*0,75</t>
  </si>
  <si>
    <t>Komunikace pozemní</t>
  </si>
  <si>
    <t>8</t>
  </si>
  <si>
    <t>567132111</t>
  </si>
  <si>
    <t>Podklad ze směsi stmelené cementem SC bez dilatačních spár, s rozprostřením a zhutněním SC C 8/10 (KSC I), po zhutnění tl. 160 mm</t>
  </si>
  <si>
    <t>-1565092431</t>
  </si>
  <si>
    <t>https://podminky.urs.cz/item/CS_URS_2024_02/567132111</t>
  </si>
  <si>
    <t>P</t>
  </si>
  <si>
    <t>Poznámka k položce:_x000D_
Při šířce výkopu 0,5m je uvažována zádlažba v šířce 0,75m.</t>
  </si>
  <si>
    <t>(11+25,5++8+10)*0,5</t>
  </si>
  <si>
    <t>9</t>
  </si>
  <si>
    <t>561121112</t>
  </si>
  <si>
    <t>Zřízení podkladu nebo ochranné vrstvy vozovky z mechanicky zpevněné zeminy MZ bez přidání pojiva nebo vylepšovacího materiálu, s rozprostřením, vlhčením, promísením a zhutněním, tloušťka po zhutnění 200 mm</t>
  </si>
  <si>
    <t>916031764</t>
  </si>
  <si>
    <t>https://podminky.urs.cz/item/CS_URS_2024_02/561121112</t>
  </si>
  <si>
    <t>10</t>
  </si>
  <si>
    <t>460921211</t>
  </si>
  <si>
    <t>Vyspravení krytu po překopech kladení dlažby pro pokládání kabelů, včetně rozprostření, urovnání a zhutnění podkladu a provedení lože z kameniva těženého z kostek kamenných velkých</t>
  </si>
  <si>
    <t>264385525</t>
  </si>
  <si>
    <t>https://podminky.urs.cz/item/CS_URS_2024_02/460921211</t>
  </si>
  <si>
    <t>11+25,5+8+10</t>
  </si>
  <si>
    <t>11</t>
  </si>
  <si>
    <t>460871143</t>
  </si>
  <si>
    <t>Podklad vozovek a chodníků včetně rozprostření a úpravy ze štěrkodrti, včetně zhutnění, tloušťky přes 10 do 15 cm</t>
  </si>
  <si>
    <t>183497870</t>
  </si>
  <si>
    <t>https://podminky.urs.cz/item/CS_URS_2024_02/460871143</t>
  </si>
  <si>
    <t>11,25+3,75+0,5+1,5+3+3,8+6</t>
  </si>
  <si>
    <t>460921222</t>
  </si>
  <si>
    <t>Vyspravení krytu po překopech kladení dlažby pro pokládání kabelů, včetně rozprostření, urovnání a zhutnění podkladu a provedení lože z kameniva těženého z dlaždic betonových tvarovaných nebo zámkových</t>
  </si>
  <si>
    <t>-756056679</t>
  </si>
  <si>
    <t>https://podminky.urs.cz/item/CS_URS_2024_02/460921222</t>
  </si>
  <si>
    <t>11,25+3,75+0,5+1,5</t>
  </si>
  <si>
    <t>13</t>
  </si>
  <si>
    <t>460921212</t>
  </si>
  <si>
    <t>Vyspravení krytu po překopech kladení dlažby pro pokládání kabelů, včetně rozprostření, urovnání a zhutnění podkladu a provedení lože z kameniva těženého z kostek kamenných drobných</t>
  </si>
  <si>
    <t>-1126541169</t>
  </si>
  <si>
    <t>https://podminky.urs.cz/item/CS_URS_2024_02/460921212</t>
  </si>
  <si>
    <t>4*0,75</t>
  </si>
  <si>
    <t>14</t>
  </si>
  <si>
    <t>460881112</t>
  </si>
  <si>
    <t>Kryt vozovek a chodníků z betonu prostého, tloušťky přes 5 do 10 cm</t>
  </si>
  <si>
    <t>-971238681</t>
  </si>
  <si>
    <t>https://podminky.urs.cz/item/CS_URS_2024_02/460881112</t>
  </si>
  <si>
    <t>15</t>
  </si>
  <si>
    <t>460921122</t>
  </si>
  <si>
    <t>Vyspravení krytu po překopech bezesparých pro pokládání kabelů, včetně rozprostření, urovnání a zhutnění podkladu asfaltovým betonem tloušťky 6 cm</t>
  </si>
  <si>
    <t>-1484989503</t>
  </si>
  <si>
    <t>https://podminky.urs.cz/item/CS_URS_2024_02/460921122</t>
  </si>
  <si>
    <t>Ostatní konstrukce a práce, bourání</t>
  </si>
  <si>
    <t>16</t>
  </si>
  <si>
    <t>945421110</t>
  </si>
  <si>
    <t>Hydraulická zvedací plošina včetně obsluhy instalovaná na automobilovém podvozku, výšky zdvihu do 18 m</t>
  </si>
  <si>
    <t>hod</t>
  </si>
  <si>
    <t>-1091428389</t>
  </si>
  <si>
    <t>https://podminky.urs.cz/item/CS_URS_2024_02/945421110</t>
  </si>
  <si>
    <t>997</t>
  </si>
  <si>
    <t>Přesun sutě</t>
  </si>
  <si>
    <t>17</t>
  </si>
  <si>
    <t>469972111</t>
  </si>
  <si>
    <t>Odvoz suti a vybouraných hmot odvoz suti a vybouraných hmot do 1 km</t>
  </si>
  <si>
    <t>t</t>
  </si>
  <si>
    <t>-570616750</t>
  </si>
  <si>
    <t>https://podminky.urs.cz/item/CS_URS_2024_02/469972111</t>
  </si>
  <si>
    <t>18</t>
  </si>
  <si>
    <t>469972121</t>
  </si>
  <si>
    <t>Odvoz suti a vybouraných hmot odvoz suti a vybouraných hmot Příplatek k ceně za každý další i započatý 1 km</t>
  </si>
  <si>
    <t>297899171</t>
  </si>
  <si>
    <t>https://podminky.urs.cz/item/CS_URS_2024_02/469972121</t>
  </si>
  <si>
    <t>19</t>
  </si>
  <si>
    <t>460371121</t>
  </si>
  <si>
    <t>Naložení výkopku strojně z hornin třídy těžitelnosti I skupiny 1 až 3</t>
  </si>
  <si>
    <t>m3</t>
  </si>
  <si>
    <t>1618372578</t>
  </si>
  <si>
    <t>https://podminky.urs.cz/item/CS_URS_2024_02/460371121</t>
  </si>
  <si>
    <t>20</t>
  </si>
  <si>
    <t>460361121</t>
  </si>
  <si>
    <t>Poplatek (skládkovné) za uložení zeminy na recyklační skládce zatříděné do Katalogu odpadů pod kódem 17 05 04</t>
  </si>
  <si>
    <t>91940982</t>
  </si>
  <si>
    <t>https://podminky.urs.cz/item/CS_URS_2024_02/460361121</t>
  </si>
  <si>
    <t>14+44+3+16</t>
  </si>
  <si>
    <t>469973125</t>
  </si>
  <si>
    <t>Poplatek za uložení stavebního odpadu (skládkovné) na recyklační skládce asfaltového bez obsahu dehtu zatříděného do Katalogu odpadů pod kódem 17 03 02</t>
  </si>
  <si>
    <t>812873258</t>
  </si>
  <si>
    <t>https://podminky.urs.cz/item/CS_URS_2024_02/469973125</t>
  </si>
  <si>
    <t>22</t>
  </si>
  <si>
    <t>469973120</t>
  </si>
  <si>
    <t>Poplatek za uložení stavebního odpadu (skládkovné) na recyklační skládce z prostého betonu zatříděného do Katalogu odpadů pod kódem 17 01 01</t>
  </si>
  <si>
    <t>-1272406629</t>
  </si>
  <si>
    <t>https://podminky.urs.cz/item/CS_URS_2024_02/469973120</t>
  </si>
  <si>
    <t>998</t>
  </si>
  <si>
    <t>Přesun hmot</t>
  </si>
  <si>
    <t>23</t>
  </si>
  <si>
    <t>998225111</t>
  </si>
  <si>
    <t>Přesun hmot pro komunikace s krytem z kameniva, monolitickým betonovým nebo živičným dopravní vzdálenost do 200 m jakékoliv délky objektu</t>
  </si>
  <si>
    <t>-1541695312</t>
  </si>
  <si>
    <t>https://podminky.urs.cz/item/CS_URS_2024_02/998225111</t>
  </si>
  <si>
    <t>24</t>
  </si>
  <si>
    <t>998225194</t>
  </si>
  <si>
    <t>Přesun hmot pro komunikace s krytem z kameniva, monolitickým betonovým nebo živičným Příplatek k ceně za zvětšený přesun přes vymezenou největší dopravní vzdálenost do 5000 m</t>
  </si>
  <si>
    <t>1015456751</t>
  </si>
  <si>
    <t>https://podminky.urs.cz/item/CS_URS_2024_02/998225194</t>
  </si>
  <si>
    <t>25</t>
  </si>
  <si>
    <t>998225195</t>
  </si>
  <si>
    <t>Přesun hmot pro komunikace s krytem z kameniva, monolitickým betonovým nebo živičným Příplatek k ceně za zvětšený přesun přes vymezenou největší dopravní vzdálenost za každých dalších 5000 m přes 5000 m</t>
  </si>
  <si>
    <t>689922768</t>
  </si>
  <si>
    <t>https://podminky.urs.cz/item/CS_URS_2024_02/998225195</t>
  </si>
  <si>
    <t>PSV</t>
  </si>
  <si>
    <t>Práce a dodávky PSV</t>
  </si>
  <si>
    <t>741</t>
  </si>
  <si>
    <t>Elektroinstalace - silnoproud</t>
  </si>
  <si>
    <t>26</t>
  </si>
  <si>
    <t>741128022</t>
  </si>
  <si>
    <t>Ostatní práce při montáži vodičů a kabelů Příplatek k cenám montáže vodičů a kabelů za zatahování vodičů a kabelů do tvárnicových tras s komorami nebo do kolektorů, hmotnosti do 2 kg</t>
  </si>
  <si>
    <t>-1608153321</t>
  </si>
  <si>
    <t>https://podminky.urs.cz/item/CS_URS_2024_02/741128022</t>
  </si>
  <si>
    <t>8+15,5+12+7+12+11+8+10</t>
  </si>
  <si>
    <t>Součet</t>
  </si>
  <si>
    <t>M</t>
  </si>
  <si>
    <t>Práce a dodávky M</t>
  </si>
  <si>
    <t>21-M</t>
  </si>
  <si>
    <t>Elektromontáže</t>
  </si>
  <si>
    <t>27</t>
  </si>
  <si>
    <t>218202013</t>
  </si>
  <si>
    <t>Demontáž svítidel výbojkových s odpojením vodičů průmyslových nebo venkovních z výložníku</t>
  </si>
  <si>
    <t>kus</t>
  </si>
  <si>
    <t>376649197</t>
  </si>
  <si>
    <t>https://podminky.urs.cz/item/CS_URS_2024_02/218202013</t>
  </si>
  <si>
    <t>4+8</t>
  </si>
  <si>
    <t>28</t>
  </si>
  <si>
    <t>218204103</t>
  </si>
  <si>
    <t>Demontáž výložníků osvětlení jednoramenných sloupových, hmotnosti do 35 kg</t>
  </si>
  <si>
    <t>383875263</t>
  </si>
  <si>
    <t>https://podminky.urs.cz/item/CS_URS_2024_02/218204103</t>
  </si>
  <si>
    <t>29</t>
  </si>
  <si>
    <t>218204002</t>
  </si>
  <si>
    <t>Demontáž stožárů osvětlení parkových ocelových</t>
  </si>
  <si>
    <t>787090582</t>
  </si>
  <si>
    <t>https://podminky.urs.cz/item/CS_URS_2024_02/218204002</t>
  </si>
  <si>
    <t>30</t>
  </si>
  <si>
    <t>218204011</t>
  </si>
  <si>
    <t>Demontáž stožárů osvětlení ocelových samostatně stojících, délky do 12 m</t>
  </si>
  <si>
    <t>-1237820852</t>
  </si>
  <si>
    <t>https://podminky.urs.cz/item/CS_URS_2024_02/218204011</t>
  </si>
  <si>
    <t>31</t>
  </si>
  <si>
    <t>218204202</t>
  </si>
  <si>
    <t>Demontáž elektrovýzbroje stožárů osvětlení 2 okruhy</t>
  </si>
  <si>
    <t>469285041</t>
  </si>
  <si>
    <t>https://podminky.urs.cz/item/CS_URS_2024_02/218204202</t>
  </si>
  <si>
    <t>32</t>
  </si>
  <si>
    <t>218204203</t>
  </si>
  <si>
    <t>Demontáž elektrovýzbroje stožárů osvětlení 3 okruhy</t>
  </si>
  <si>
    <t>-285722650</t>
  </si>
  <si>
    <t>https://podminky.urs.cz/item/CS_URS_2024_02/218204203</t>
  </si>
  <si>
    <t>33</t>
  </si>
  <si>
    <t>31674R1</t>
  </si>
  <si>
    <t>Sloup sadový hliníkový kuželový, elox Antracit, výška 4,0 m, dřík 60mm, elastomer 300mm, příruba 260mm</t>
  </si>
  <si>
    <t>536703526</t>
  </si>
  <si>
    <t>34</t>
  </si>
  <si>
    <t>31674R2</t>
  </si>
  <si>
    <t>Sloup silniční hliníkový kuželový, elox Antracit, výška 7,0 m, dřík 60mm, elastomer 300mm RAL9005, příruba 320mm, design dle popisu v TZ a technických listů dokumentace</t>
  </si>
  <si>
    <t>-204912792</t>
  </si>
  <si>
    <t>35</t>
  </si>
  <si>
    <t>210204002</t>
  </si>
  <si>
    <t>Montáž stožárů osvětlení parkových ocelových</t>
  </si>
  <si>
    <t>-683755598</t>
  </si>
  <si>
    <t>https://podminky.urs.cz/item/CS_URS_2024_02/210204002</t>
  </si>
  <si>
    <t>36</t>
  </si>
  <si>
    <t>210204011</t>
  </si>
  <si>
    <t>Montáž stožárů osvětlení samostatně stojících ocelových, délky do 12 m</t>
  </si>
  <si>
    <t>1846791247</t>
  </si>
  <si>
    <t>https://podminky.urs.cz/item/CS_URS_2024_02/210204011</t>
  </si>
  <si>
    <t>37</t>
  </si>
  <si>
    <t>31673R</t>
  </si>
  <si>
    <t>Výložník obloukový, jednoduchý, hliníkový, elox Antracit,  k osvětlovacím sloupům uličním, sadovým, výška 1100 mm, vyložení 750mm, na dřík 60mm, příruba pro svítidlo 42mm, design dle popisu TZ a technických listů dokumentace</t>
  </si>
  <si>
    <t>256</t>
  </si>
  <si>
    <t>1807136880</t>
  </si>
  <si>
    <t>8+4</t>
  </si>
  <si>
    <t>38</t>
  </si>
  <si>
    <t>210204103</t>
  </si>
  <si>
    <t>Montáž výložníků osvětlení jednoramenných sloupových, hmotnosti do 35 kg</t>
  </si>
  <si>
    <t>1253184749</t>
  </si>
  <si>
    <t>https://podminky.urs.cz/item/CS_URS_2024_02/210204103</t>
  </si>
  <si>
    <t>39</t>
  </si>
  <si>
    <t>347R1</t>
  </si>
  <si>
    <t>Svítidlo VO závěsné na výložník D42mm, celohliníkové, LED WW - 2700K, 3.150lm, Pmax 28W, funkce AstroDim - regulace výkonu 65% 23-05hod, IP65, přepěť. odolnost 10kV, čirý difuzor, design dle popisu v TZ a technických listů dokumentace</t>
  </si>
  <si>
    <t>128</t>
  </si>
  <si>
    <t>1669495226</t>
  </si>
  <si>
    <t>40</t>
  </si>
  <si>
    <t>347R2</t>
  </si>
  <si>
    <t>Svítidlo VO závěsné na výložník D42mm, celohliníkové, LED WW - 2700K, 8.150lm, Pmax 67W, funkce AstroDim - regulace výkonu 65% 23-05hod,, IP65, přepěť. odolnost 10kV, čirý difuzor, design dle popisu v TZ a technických listů dokumentace</t>
  </si>
  <si>
    <t>525814554</t>
  </si>
  <si>
    <t>41</t>
  </si>
  <si>
    <t>210203901</t>
  </si>
  <si>
    <t>Montáž svítidel LED se zapojením vodičů průmyslových nebo venkovních na výložník nebo dřík</t>
  </si>
  <si>
    <t>-1715783467</t>
  </si>
  <si>
    <t>https://podminky.urs.cz/item/CS_URS_2024_02/210203901</t>
  </si>
  <si>
    <t>42</t>
  </si>
  <si>
    <t>34111076</t>
  </si>
  <si>
    <t>kabel instalační jádro Cu plné izolace PVC plášť PVC 450/750V (CYKY) 4x10mm2</t>
  </si>
  <si>
    <t>-1436574771</t>
  </si>
  <si>
    <t>877</t>
  </si>
  <si>
    <t>877*1,1 'Přepočtené koeficientem množství</t>
  </si>
  <si>
    <t>43</t>
  </si>
  <si>
    <t>210812033</t>
  </si>
  <si>
    <t>Montáž izolovaných kabelů měděných do 1 kV bez ukončení plných nebo laněných kulatých (např. CYKY, CHKE-R) uložených volně nebo v liště počtu a průřezu žil 4x6 až 10 mm2</t>
  </si>
  <si>
    <t>-241768946</t>
  </si>
  <si>
    <t>https://podminky.urs.cz/item/CS_URS_2024_02/210812033</t>
  </si>
  <si>
    <t>47+52+35+45+28+48+43+54+38+44+122+149+28+104+40</t>
  </si>
  <si>
    <t>44</t>
  </si>
  <si>
    <t>35441073</t>
  </si>
  <si>
    <t>drát D 10mm FeZn</t>
  </si>
  <si>
    <t>kg</t>
  </si>
  <si>
    <t>-1490444954</t>
  </si>
  <si>
    <t>(43+33+30+40+24+44+15+49+34+32+107+23+10+25+12*1,5)/1,6</t>
  </si>
  <si>
    <t>329,4*1,1 'Přepočtené koeficientem množství</t>
  </si>
  <si>
    <t>45</t>
  </si>
  <si>
    <t>35441080</t>
  </si>
  <si>
    <t>drát D 8mm nerez</t>
  </si>
  <si>
    <t>-955837362</t>
  </si>
  <si>
    <t>(12*1,5)/2,1</t>
  </si>
  <si>
    <t>8,6*1,1 'Přepočtené koeficientem množství</t>
  </si>
  <si>
    <t>46</t>
  </si>
  <si>
    <t>35441875</t>
  </si>
  <si>
    <t>svorka křížová pro vodič D 6-10mm</t>
  </si>
  <si>
    <t>-1037363988</t>
  </si>
  <si>
    <t>47</t>
  </si>
  <si>
    <t>35441885</t>
  </si>
  <si>
    <t>svorka spojovací pro lano D 8-10mm</t>
  </si>
  <si>
    <t>-937899055</t>
  </si>
  <si>
    <t>48</t>
  </si>
  <si>
    <t>35441895</t>
  </si>
  <si>
    <t>svorka připojovací k připojení kovových částí</t>
  </si>
  <si>
    <t>1014094543</t>
  </si>
  <si>
    <t>49</t>
  </si>
  <si>
    <t>24617150</t>
  </si>
  <si>
    <t>nátěr hydroizolační na bázi asfaltu a plastu do spodní stavby</t>
  </si>
  <si>
    <t>-1415032004</t>
  </si>
  <si>
    <t>50</t>
  </si>
  <si>
    <t>210220022</t>
  </si>
  <si>
    <t>Montáž uzemňovacího vedení s upevněním, propojením a připojením pomocí svorek v zemi s izolací spojů vodičů FeZn drátem nebo lanem průměru do 10 mm v městské zástavbě</t>
  </si>
  <si>
    <t>386088220</t>
  </si>
  <si>
    <t>https://podminky.urs.cz/item/CS_URS_2024_02/210220022</t>
  </si>
  <si>
    <t>43+33+30+40+24+44+15+49+34+32+107+23+10+25+12*1,5</t>
  </si>
  <si>
    <t>51</t>
  </si>
  <si>
    <t>34111030</t>
  </si>
  <si>
    <t>kabel instalační jádro Cu plné izolace PVC plášť PVC 450/750V (CYKY) 3x1,5mm2</t>
  </si>
  <si>
    <t>-273236022</t>
  </si>
  <si>
    <t>96,5</t>
  </si>
  <si>
    <t>96,5*1,1 'Přepočtené koeficientem množství</t>
  </si>
  <si>
    <t>52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</si>
  <si>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</si>
  <si>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</si>
  <si>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661277840</t>
  </si>
  <si>
    <t>https://podminky.urs.cz/item/CS_URS_2024_02/210812011</t>
  </si>
  <si>
    <t>52+18+26,5</t>
  </si>
  <si>
    <t>53</t>
  </si>
  <si>
    <t>210100001</t>
  </si>
  <si>
    <t>Ukončení vodičů izolovaných s označením a zapojením v rozváděči nebo na přístroji průřezu žíly do 2,5 mm2</t>
  </si>
  <si>
    <t>-35772808</t>
  </si>
  <si>
    <t>https://podminky.urs.cz/item/CS_URS_2024_02/210100001</t>
  </si>
  <si>
    <t>12*3</t>
  </si>
  <si>
    <t>54</t>
  </si>
  <si>
    <t>345R5</t>
  </si>
  <si>
    <t>Sloupová rozvodnice 2 - vývody, IP 54, včetně pojistkové vložky 6A</t>
  </si>
  <si>
    <t>-675915793</t>
  </si>
  <si>
    <t>55</t>
  </si>
  <si>
    <t>345R4</t>
  </si>
  <si>
    <t>Sloupová rozvodnice 3 - vývody, IP 54, včetně pojistkové vložky 6A</t>
  </si>
  <si>
    <t>1514276813</t>
  </si>
  <si>
    <t>56</t>
  </si>
  <si>
    <t>210204202</t>
  </si>
  <si>
    <t>Montáž elektrovýzbroje stožárů osvětlení 2 okruhy</t>
  </si>
  <si>
    <t>1391608638</t>
  </si>
  <si>
    <t>https://podminky.urs.cz/item/CS_URS_2024_02/210204202</t>
  </si>
  <si>
    <t>57</t>
  </si>
  <si>
    <t>210204203</t>
  </si>
  <si>
    <t>Montáž elektrovýzbroje stožárů osvětlení 3 okruhy</t>
  </si>
  <si>
    <t>803680593</t>
  </si>
  <si>
    <t>https://podminky.urs.cz/item/CS_URS_2024_02/210204203</t>
  </si>
  <si>
    <t>58</t>
  </si>
  <si>
    <t>210100101</t>
  </si>
  <si>
    <t>Ukončení vodičů izolovaných s označením a zapojením na svorkovnici s otevřením a uzavřením krytu průřezu žíly do 16 mm2</t>
  </si>
  <si>
    <t>-952293820</t>
  </si>
  <si>
    <t>https://podminky.urs.cz/item/CS_URS_2024_02/210100101</t>
  </si>
  <si>
    <t>Poznámka k položce:_x000D_
Zakončení vodičů ve stávajících sloupech  VO a v RVO</t>
  </si>
  <si>
    <t>4*4</t>
  </si>
  <si>
    <t>59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</si>
  <si>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</si>
  <si>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</si>
  <si>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1153706293</t>
  </si>
  <si>
    <t>https://podminky.urs.cz/item/CS_URS_2024_02/210280003</t>
  </si>
  <si>
    <t>60</t>
  </si>
  <si>
    <t>210280010</t>
  </si>
  <si>
    <t>Zkoušky a prohlídky elektrických rozvodů a zařízení celková prohlídka, zkoušení, měření a vyhotovení revizní zprávy pro objem montážních prací Příplatek k ceně -0003 za každých dalších i započatých 500 tisíc Kč přes 1000 tisíc Kč</t>
  </si>
  <si>
    <t>1410336471</t>
  </si>
  <si>
    <t>https://podminky.urs.cz/item/CS_URS_2024_02/210280010</t>
  </si>
  <si>
    <t>46-M</t>
  </si>
  <si>
    <t>Zemní práce při extr.mont.pracích</t>
  </si>
  <si>
    <t>61</t>
  </si>
  <si>
    <t>460061171</t>
  </si>
  <si>
    <t>Zabezpečení výkopu a objektů výstražná páska včetně dodávky materiálu zřízení a odstranění</t>
  </si>
  <si>
    <t>-1871709586</t>
  </si>
  <si>
    <t>https://podminky.urs.cz/item/CS_URS_2024_02/460061171</t>
  </si>
  <si>
    <t>62</t>
  </si>
  <si>
    <t>460030021</t>
  </si>
  <si>
    <t>Přípravné terénní práce odstranění dřevitého porostu z keřů nebo stromků průměru kmenů do 5 cm včetně odstranění kořenů a složení do hromad nebo naložení na dopravní prostředek měkkého středně hustého</t>
  </si>
  <si>
    <t>-977580458</t>
  </si>
  <si>
    <t>https://podminky.urs.cz/item/CS_URS_2024_02/460030021</t>
  </si>
  <si>
    <t>63</t>
  </si>
  <si>
    <t>460030011</t>
  </si>
  <si>
    <t>Přípravné terénní práce sejmutí drnu včetně nařezání a uložení na hromady na vzdálenost do 50 m nebo naložení na dopravní prostředek jakékoliv tloušťky</t>
  </si>
  <si>
    <t>-1693638548</t>
  </si>
  <si>
    <t>https://podminky.urs.cz/item/CS_URS_2024_02/460030011</t>
  </si>
  <si>
    <t>11+12+15+12,25+12+10+7,5+16,5+17+6,25+50+11,5</t>
  </si>
  <si>
    <t>460161152</t>
  </si>
  <si>
    <t>Hloubení kabelových rýh ručně včetně urovnání dna s přemístěním výkopku do vzdálenosti 3 m od okraje jámy nebo s naložením na dopravní prostředek šířky 35 cm hloubky 60 cm v hornině třídy těžitelnosti I skupiny 3</t>
  </si>
  <si>
    <t>672939545</t>
  </si>
  <si>
    <t>https://podminky.urs.cz/item/CS_URS_2024_02/460161152</t>
  </si>
  <si>
    <t>10+5+4+12</t>
  </si>
  <si>
    <t>65</t>
  </si>
  <si>
    <t>460171171</t>
  </si>
  <si>
    <t>Hloubení kabelových rýh strojně včetně urovnání dna s přemístěním výkopku do vzdálenosti 3 m od okraje jámy nebo s naložením na dopravní prostředek šířky 35 cm hloubky 80 cm v hornině třídy těžitelnosti I skupiny 1 a 2</t>
  </si>
  <si>
    <t>-1598883670</t>
  </si>
  <si>
    <t>https://podminky.urs.cz/item/CS_URS_2024_02/460171171</t>
  </si>
  <si>
    <t>53+23+18</t>
  </si>
  <si>
    <t>66</t>
  </si>
  <si>
    <t>460161171</t>
  </si>
  <si>
    <t>Hloubení kabelových rýh ručně včetně urovnání dna s přemístěním výkopku do vzdálenosti 3 m od okraje jámy nebo s naložením na dopravní prostředek šířky 35 cm hloubky 80 cm v hornině třídy těžitelnosti I skupiny 1 a 2</t>
  </si>
  <si>
    <t>-191349116</t>
  </si>
  <si>
    <t>https://podminky.urs.cz/item/CS_URS_2024_02/460161171</t>
  </si>
  <si>
    <t>22+24+30+24,5+24+20+15+33+34+12,5+47+7</t>
  </si>
  <si>
    <t>67</t>
  </si>
  <si>
    <t>460161302</t>
  </si>
  <si>
    <t>Hloubení kabelových rýh ručně včetně urovnání dna s přemístěním výkopku do vzdálenosti 3 m od okraje jámy nebo s naložením na dopravní prostředek šířky 50 cm hloubky 110 cm v hornině třídy těžitelnosti I skupiny 3</t>
  </si>
  <si>
    <t>763536188</t>
  </si>
  <si>
    <t>https://podminky.urs.cz/item/CS_URS_2024_02/460161302</t>
  </si>
  <si>
    <t>68</t>
  </si>
  <si>
    <t>460131112</t>
  </si>
  <si>
    <t>Hloubení jam ručně včetně urovnání dna s přemístěním výkopku do vzdálenosti 3 m od okraje jámy nebo s naložením na dopravní prostředek v hornině třídy těžitelnosti I skupiny 2</t>
  </si>
  <si>
    <t>285849343</t>
  </si>
  <si>
    <t>https://podminky.urs.cz/item/CS_URS_2024_02/460131112</t>
  </si>
  <si>
    <t>((0,5*0,5*1,0)*8+(0,5*0,5*1,1)*8)*0,5</t>
  </si>
  <si>
    <t>69</t>
  </si>
  <si>
    <t>460131113</t>
  </si>
  <si>
    <t>Hloubení jam ručně včetně urovnání dna s přemístěním výkopku do vzdálenosti 3 m od okraje jámy nebo s naložením na dopravní prostředek v hornině třídy těžitelnosti I skupiny 3</t>
  </si>
  <si>
    <t>-599054306</t>
  </si>
  <si>
    <t>https://podminky.urs.cz/item/CS_URS_2024_02/460131113</t>
  </si>
  <si>
    <t>70</t>
  </si>
  <si>
    <t>593R1</t>
  </si>
  <si>
    <t>patka sloupu VO, ŽB základová 275x275x1000mm, 4xM18x28mm</t>
  </si>
  <si>
    <t>915447735</t>
  </si>
  <si>
    <t>71</t>
  </si>
  <si>
    <t>593R2</t>
  </si>
  <si>
    <t>patka sloupu VO ŽB, základová 330x330x1100mm, 4xM18x28mm</t>
  </si>
  <si>
    <t>-1209724205</t>
  </si>
  <si>
    <t>72</t>
  </si>
  <si>
    <t>275261111</t>
  </si>
  <si>
    <t>Osazování betonových základových bloků patek na maltu MC-25, objemu přes 0,06 do 0,10 m3</t>
  </si>
  <si>
    <t>-1220899012</t>
  </si>
  <si>
    <t>https://podminky.urs.cz/item/CS_URS_2024_02/275261111</t>
  </si>
  <si>
    <t>Poznámka k položce:_x000D_
Osazení zemních prefabrikátů pro sloupy VO bez použití malty</t>
  </si>
  <si>
    <t>73</t>
  </si>
  <si>
    <t>468031121</t>
  </si>
  <si>
    <t>Vytrhání obrub s odkopáním horniny a lože, s odhozením nebo naložením na dopravní prostředek ležatých silničních</t>
  </si>
  <si>
    <t>959534848</t>
  </si>
  <si>
    <t>https://podminky.urs.cz/item/CS_URS_2024_02/468031121</t>
  </si>
  <si>
    <t>74</t>
  </si>
  <si>
    <t>460662112</t>
  </si>
  <si>
    <t>Kabelové lože z písku včetně podsypu, zhutnění a urovnání povrchu pro kabely vn a vvn bez zakrytí, šířky přes 35 do 50 cm</t>
  </si>
  <si>
    <t>2001849322</t>
  </si>
  <si>
    <t>https://podminky.urs.cz/item/CS_URS_2024_02/460662112</t>
  </si>
  <si>
    <t>94+293+31+54,5</t>
  </si>
  <si>
    <t>75</t>
  </si>
  <si>
    <t>34571361</t>
  </si>
  <si>
    <t>trubka elektroinstalační HDPE tuhá dvouplášťová korugovaná D 41/50mm</t>
  </si>
  <si>
    <t>-726201898</t>
  </si>
  <si>
    <t>46+51+34+44+27+47+42+53+37+43+121+148+27+103+39</t>
  </si>
  <si>
    <t>862*1,05 'Přepočtené koeficientem množství</t>
  </si>
  <si>
    <t>76</t>
  </si>
  <si>
    <t>460791112</t>
  </si>
  <si>
    <t>Montáž trubek ochranných uložených volně do rýhy plastových tuhých, vnitřního průměru přes 32 do 50 mm</t>
  </si>
  <si>
    <t>1697989827</t>
  </si>
  <si>
    <t>https://podminky.urs.cz/item/CS_URS_2024_02/460791112</t>
  </si>
  <si>
    <t>77</t>
  </si>
  <si>
    <t>34571358</t>
  </si>
  <si>
    <t>trubka elektroinstalační ohebná dvouplášťová korugovaná HDPE+LDPE (chránička) D 136/160mm</t>
  </si>
  <si>
    <t>1094972094</t>
  </si>
  <si>
    <t>12+11+8+10</t>
  </si>
  <si>
    <t>41*1,05 'Přepočtené koeficientem množství</t>
  </si>
  <si>
    <t>78</t>
  </si>
  <si>
    <t>460791216</t>
  </si>
  <si>
    <t>Montáž trubek ochranných uložených volně do rýhy plastových ohebných, vnitřního průměru přes 133 do 172 mm</t>
  </si>
  <si>
    <t>647191626</t>
  </si>
  <si>
    <t>https://podminky.urs.cz/item/CS_URS_2024_02/460791216</t>
  </si>
  <si>
    <t>79</t>
  </si>
  <si>
    <t>460431132</t>
  </si>
  <si>
    <t>Zásyp kabelových rýh ručně s přemístění sypaniny ze vzdálenosti do 10 m, s uložením výkopku ve vrstvách včetně zhutnění a úpravy povrchu šířky 35 cm hloubky 30 cm z horniny třídy těžitelnosti I skupiny 3</t>
  </si>
  <si>
    <t>125644333</t>
  </si>
  <si>
    <t>https://podminky.urs.cz/item/CS_URS_2024_02/460431132</t>
  </si>
  <si>
    <t>80</t>
  </si>
  <si>
    <t>460431261</t>
  </si>
  <si>
    <t>Zásyp kabelových rýh ručně s přemístění sypaniny ze vzdálenosti do 10 m, s uložením výkopku ve vrstvách včetně zhutnění a úpravy povrchu šířky 50 cm hloubky 60 cm z horniny třídy těžitelnosti I skupiny 1 a 2</t>
  </si>
  <si>
    <t>967118988</t>
  </si>
  <si>
    <t>https://podminky.urs.cz/item/CS_URS_2024_02/460431261</t>
  </si>
  <si>
    <t>94+293</t>
  </si>
  <si>
    <t>81</t>
  </si>
  <si>
    <t>460431272</t>
  </si>
  <si>
    <t>Zásyp kabelových rýh ručně s přemístění sypaniny ze vzdálenosti do 10 m, s uložením výkopku ve vrstvách včetně zhutnění a úpravy povrchu šířky 50 cm hloubky 70 cm z horniny třídy těžitelnosti I skupiny 3</t>
  </si>
  <si>
    <t>1055040988</t>
  </si>
  <si>
    <t>https://podminky.urs.cz/item/CS_URS_2024_02/460431272</t>
  </si>
  <si>
    <t>82</t>
  </si>
  <si>
    <t>460894111</t>
  </si>
  <si>
    <t>Osazení obrubníku se zřízením lože, s vyplněním a zatřením spár kamenného ležatého, do lože z kameniva těženého</t>
  </si>
  <si>
    <t>-514059913</t>
  </si>
  <si>
    <t>https://podminky.urs.cz/item/CS_URS_2024_02/460894111</t>
  </si>
  <si>
    <t>83</t>
  </si>
  <si>
    <t>460581111</t>
  </si>
  <si>
    <t>Úprava terénu položení drnu, včetně zalití vodou na rovině</t>
  </si>
  <si>
    <t>471285931</t>
  </si>
  <si>
    <t>https://podminky.urs.cz/item/CS_URS_2024_02/460581111</t>
  </si>
  <si>
    <t>58-M</t>
  </si>
  <si>
    <t>Revize vyhrazených technických zařízení</t>
  </si>
  <si>
    <t>84</t>
  </si>
  <si>
    <t>580106009</t>
  </si>
  <si>
    <t>Měření při revizích impedance ochranné smyčky na rozvodném zařízení, spotřebičích nebo přístrojích</t>
  </si>
  <si>
    <t>měření</t>
  </si>
  <si>
    <t>-32582567</t>
  </si>
  <si>
    <t>https://podminky.urs.cz/item/CS_URS_2024_02/580106009</t>
  </si>
  <si>
    <t>85</t>
  </si>
  <si>
    <t>580106016</t>
  </si>
  <si>
    <t>Měření při revizích měření základních elektrických veličin (U, I, P, A, cos)</t>
  </si>
  <si>
    <t>-1352390355</t>
  </si>
  <si>
    <t>https://podminky.urs.cz/item/CS_URS_2024_02/580106016</t>
  </si>
  <si>
    <t>86</t>
  </si>
  <si>
    <t>580107008</t>
  </si>
  <si>
    <t>Pomocné práce při revizích demontáž a opětná montáž krytu krytu elektrického přístroje, spotřebiče nebo instalační krabice</t>
  </si>
  <si>
    <t>-790643305</t>
  </si>
  <si>
    <t>https://podminky.urs.cz/item/CS_URS_2024_02/580107008</t>
  </si>
  <si>
    <t>87</t>
  </si>
  <si>
    <t>580107015</t>
  </si>
  <si>
    <t>Pomocné práce při revizích demontáž a zpětná montáž zkušební svorky uzemnění</t>
  </si>
  <si>
    <t>-966909471</t>
  </si>
  <si>
    <t>https://podminky.urs.cz/item/CS_URS_2024_02/580107015</t>
  </si>
  <si>
    <t>HZS</t>
  </si>
  <si>
    <t>Hodinové zúčtovací sazby</t>
  </si>
  <si>
    <t>88</t>
  </si>
  <si>
    <t>HZS1212</t>
  </si>
  <si>
    <t>Hodinové zúčtovací sazby profesí HSV zemní a pomocné práce kopáč</t>
  </si>
  <si>
    <t>512</t>
  </si>
  <si>
    <t>-1730072317</t>
  </si>
  <si>
    <t>https://podminky.urs.cz/item/CS_URS_2024_02/HZS1212</t>
  </si>
  <si>
    <t>89</t>
  </si>
  <si>
    <t>HZS2231</t>
  </si>
  <si>
    <t>Hodinové zúčtovací sazby profesí PSV provádění stavebních instalací elektrikář</t>
  </si>
  <si>
    <t>927634782</t>
  </si>
  <si>
    <t>https://podminky.urs.cz/item/CS_URS_2024_02/HZS2231</t>
  </si>
  <si>
    <t>VRN</t>
  </si>
  <si>
    <t>Vedlejší rozpočtové náklady</t>
  </si>
  <si>
    <t>VRN1</t>
  </si>
  <si>
    <t>Průzkumné, geodetické a projektové práce</t>
  </si>
  <si>
    <t>90</t>
  </si>
  <si>
    <t>011002000</t>
  </si>
  <si>
    <t>Průzkumné práce</t>
  </si>
  <si>
    <t>komplet</t>
  </si>
  <si>
    <t>1024</t>
  </si>
  <si>
    <t>699893700</t>
  </si>
  <si>
    <t>https://podminky.urs.cz/item/CS_URS_2024_02/011002000</t>
  </si>
  <si>
    <t>91</t>
  </si>
  <si>
    <t>011464000</t>
  </si>
  <si>
    <t>Měření (monitoring) úrovně osvětlení</t>
  </si>
  <si>
    <t>2071085494</t>
  </si>
  <si>
    <t>https://podminky.urs.cz/item/CS_URS_2024_02/011464000</t>
  </si>
  <si>
    <t>92</t>
  </si>
  <si>
    <t>012103000</t>
  </si>
  <si>
    <t>Přípravné zeměměřičské práce</t>
  </si>
  <si>
    <t>234381416</t>
  </si>
  <si>
    <t>https://podminky.urs.cz/item/CS_URS_2024_02/012103000</t>
  </si>
  <si>
    <t>93</t>
  </si>
  <si>
    <t>012303000</t>
  </si>
  <si>
    <t>Zeměměřičské práce při provádění stavby</t>
  </si>
  <si>
    <t>533787512</t>
  </si>
  <si>
    <t>https://podminky.urs.cz/item/CS_URS_2024_02/012303000</t>
  </si>
  <si>
    <t>94</t>
  </si>
  <si>
    <t>013254000</t>
  </si>
  <si>
    <t>Dokumentace skutečného provedení stavby</t>
  </si>
  <si>
    <t>287797002</t>
  </si>
  <si>
    <t>https://podminky.urs.cz/item/CS_URS_2024_02/013254000</t>
  </si>
  <si>
    <t>VRN3</t>
  </si>
  <si>
    <t>Zařízení staveniště</t>
  </si>
  <si>
    <t>95</t>
  </si>
  <si>
    <t>034303000</t>
  </si>
  <si>
    <t>Dopravní značení na staveništi</t>
  </si>
  <si>
    <t>1593590012</t>
  </si>
  <si>
    <t>https://podminky.urs.cz/item/CS_URS_2024_02/034303000</t>
  </si>
  <si>
    <t>VRN4</t>
  </si>
  <si>
    <t>Inženýrská činnost</t>
  </si>
  <si>
    <t>96</t>
  </si>
  <si>
    <t>043002000</t>
  </si>
  <si>
    <t>Zkoušky a ostatní měření</t>
  </si>
  <si>
    <t>-442235429</t>
  </si>
  <si>
    <t>https://podminky.urs.cz/item/CS_URS_2024_02/043002000</t>
  </si>
  <si>
    <t>VRN6</t>
  </si>
  <si>
    <t>Územní vlivy</t>
  </si>
  <si>
    <t>97</t>
  </si>
  <si>
    <t>065002000</t>
  </si>
  <si>
    <t>Mimostaveništní doprava materiálů, výrobků a strojů</t>
  </si>
  <si>
    <t>-1266481430</t>
  </si>
  <si>
    <t>https://podminky.urs.cz/item/CS_URS_2024_02/065002000</t>
  </si>
  <si>
    <t>VRN7</t>
  </si>
  <si>
    <t>Provozní vlivy</t>
  </si>
  <si>
    <t>98</t>
  </si>
  <si>
    <t>070001000</t>
  </si>
  <si>
    <t>-387790631</t>
  </si>
  <si>
    <t>https://podminky.urs.cz/item/CS_URS_2024_02/070001000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</si>
</sst>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%"/>
    <numFmt numFmtId="165" formatCode="dd\.mm\.yyyy"/>
    <numFmt numFmtId="166" formatCode="#,##0.00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4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4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4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2/741128022" TargetMode="External"/><Relationship Id="rId21" Type="http://schemas.openxmlformats.org/officeDocument/2006/relationships/hyperlink" Target="https://podminky.urs.cz/item/CS_URS_2024_02/469973125" TargetMode="External"/><Relationship Id="rId42" Type="http://schemas.openxmlformats.org/officeDocument/2006/relationships/hyperlink" Target="https://podminky.urs.cz/item/CS_URS_2024_02/210204203" TargetMode="External"/><Relationship Id="rId47" Type="http://schemas.openxmlformats.org/officeDocument/2006/relationships/hyperlink" Target="https://podminky.urs.cz/item/CS_URS_2024_02/460030021" TargetMode="External"/><Relationship Id="rId63" Type="http://schemas.openxmlformats.org/officeDocument/2006/relationships/hyperlink" Target="https://podminky.urs.cz/item/CS_URS_2024_02/460894111" TargetMode="External"/><Relationship Id="rId68" Type="http://schemas.openxmlformats.org/officeDocument/2006/relationships/hyperlink" Target="https://podminky.urs.cz/item/CS_URS_2024_02/580107015" TargetMode="External"/><Relationship Id="rId16" Type="http://schemas.openxmlformats.org/officeDocument/2006/relationships/hyperlink" Target="https://podminky.urs.cz/item/CS_URS_2024_02/945421110" TargetMode="External"/><Relationship Id="rId11" Type="http://schemas.openxmlformats.org/officeDocument/2006/relationships/hyperlink" Target="https://podminky.urs.cz/item/CS_URS_2024_02/460871143" TargetMode="External"/><Relationship Id="rId24" Type="http://schemas.openxmlformats.org/officeDocument/2006/relationships/hyperlink" Target="https://podminky.urs.cz/item/CS_URS_2024_02/998225194" TargetMode="External"/><Relationship Id="rId32" Type="http://schemas.openxmlformats.org/officeDocument/2006/relationships/hyperlink" Target="https://podminky.urs.cz/item/CS_URS_2024_02/218204203" TargetMode="External"/><Relationship Id="rId37" Type="http://schemas.openxmlformats.org/officeDocument/2006/relationships/hyperlink" Target="https://podminky.urs.cz/item/CS_URS_2024_02/210812033" TargetMode="External"/><Relationship Id="rId40" Type="http://schemas.openxmlformats.org/officeDocument/2006/relationships/hyperlink" Target="https://podminky.urs.cz/item/CS_URS_2024_02/210100001" TargetMode="External"/><Relationship Id="rId45" Type="http://schemas.openxmlformats.org/officeDocument/2006/relationships/hyperlink" Target="https://podminky.urs.cz/item/CS_URS_2024_02/210280010" TargetMode="External"/><Relationship Id="rId53" Type="http://schemas.openxmlformats.org/officeDocument/2006/relationships/hyperlink" Target="https://podminky.urs.cz/item/CS_URS_2024_02/460131112" TargetMode="External"/><Relationship Id="rId58" Type="http://schemas.openxmlformats.org/officeDocument/2006/relationships/hyperlink" Target="https://podminky.urs.cz/item/CS_URS_2024_02/460791112" TargetMode="External"/><Relationship Id="rId66" Type="http://schemas.openxmlformats.org/officeDocument/2006/relationships/hyperlink" Target="https://podminky.urs.cz/item/CS_URS_2024_02/580106016" TargetMode="External"/><Relationship Id="rId74" Type="http://schemas.openxmlformats.org/officeDocument/2006/relationships/hyperlink" Target="https://podminky.urs.cz/item/CS_URS_2024_02/012303000" TargetMode="External"/><Relationship Id="rId79" Type="http://schemas.openxmlformats.org/officeDocument/2006/relationships/hyperlink" Target="https://podminky.urs.cz/item/CS_URS_2024_02/070001000" TargetMode="External"/><Relationship Id="rId5" Type="http://schemas.openxmlformats.org/officeDocument/2006/relationships/hyperlink" Target="https://podminky.urs.cz/item/CS_URS_2024_02/468011142" TargetMode="External"/><Relationship Id="rId61" Type="http://schemas.openxmlformats.org/officeDocument/2006/relationships/hyperlink" Target="https://podminky.urs.cz/item/CS_URS_2024_02/460431261" TargetMode="External"/><Relationship Id="rId19" Type="http://schemas.openxmlformats.org/officeDocument/2006/relationships/hyperlink" Target="https://podminky.urs.cz/item/CS_URS_2024_02/460371121" TargetMode="External"/><Relationship Id="rId14" Type="http://schemas.openxmlformats.org/officeDocument/2006/relationships/hyperlink" Target="https://podminky.urs.cz/item/CS_URS_2024_02/460881112" TargetMode="External"/><Relationship Id="rId22" Type="http://schemas.openxmlformats.org/officeDocument/2006/relationships/hyperlink" Target="https://podminky.urs.cz/item/CS_URS_2024_02/469973120" TargetMode="External"/><Relationship Id="rId27" Type="http://schemas.openxmlformats.org/officeDocument/2006/relationships/hyperlink" Target="https://podminky.urs.cz/item/CS_URS_2024_02/218202013" TargetMode="External"/><Relationship Id="rId30" Type="http://schemas.openxmlformats.org/officeDocument/2006/relationships/hyperlink" Target="https://podminky.urs.cz/item/CS_URS_2024_02/218204011" TargetMode="External"/><Relationship Id="rId35" Type="http://schemas.openxmlformats.org/officeDocument/2006/relationships/hyperlink" Target="https://podminky.urs.cz/item/CS_URS_2024_02/210204103" TargetMode="External"/><Relationship Id="rId43" Type="http://schemas.openxmlformats.org/officeDocument/2006/relationships/hyperlink" Target="https://podminky.urs.cz/item/CS_URS_2024_02/210100101" TargetMode="External"/><Relationship Id="rId48" Type="http://schemas.openxmlformats.org/officeDocument/2006/relationships/hyperlink" Target="https://podminky.urs.cz/item/CS_URS_2024_02/460030011" TargetMode="External"/><Relationship Id="rId56" Type="http://schemas.openxmlformats.org/officeDocument/2006/relationships/hyperlink" Target="https://podminky.urs.cz/item/CS_URS_2024_02/468031121" TargetMode="External"/><Relationship Id="rId64" Type="http://schemas.openxmlformats.org/officeDocument/2006/relationships/hyperlink" Target="https://podminky.urs.cz/item/CS_URS_2024_02/460581111" TargetMode="External"/><Relationship Id="rId69" Type="http://schemas.openxmlformats.org/officeDocument/2006/relationships/hyperlink" Target="https://podminky.urs.cz/item/CS_URS_2024_02/HZS1212" TargetMode="External"/><Relationship Id="rId77" Type="http://schemas.openxmlformats.org/officeDocument/2006/relationships/hyperlink" Target="https://podminky.urs.cz/item/CS_URS_2024_02/043002000" TargetMode="External"/><Relationship Id="rId8" Type="http://schemas.openxmlformats.org/officeDocument/2006/relationships/hyperlink" Target="https://podminky.urs.cz/item/CS_URS_2024_02/567132111" TargetMode="External"/><Relationship Id="rId51" Type="http://schemas.openxmlformats.org/officeDocument/2006/relationships/hyperlink" Target="https://podminky.urs.cz/item/CS_URS_2024_02/460161171" TargetMode="External"/><Relationship Id="rId72" Type="http://schemas.openxmlformats.org/officeDocument/2006/relationships/hyperlink" Target="https://podminky.urs.cz/item/CS_URS_2024_02/011464000" TargetMode="External"/><Relationship Id="rId80" Type="http://schemas.openxmlformats.org/officeDocument/2006/relationships/drawing" Target="../drawings/drawing2.xml"/><Relationship Id="rId3" Type="http://schemas.openxmlformats.org/officeDocument/2006/relationships/hyperlink" Target="https://podminky.urs.cz/item/CS_URS_2024_02/468021121" TargetMode="External"/><Relationship Id="rId12" Type="http://schemas.openxmlformats.org/officeDocument/2006/relationships/hyperlink" Target="https://podminky.urs.cz/item/CS_URS_2024_02/460921222" TargetMode="External"/><Relationship Id="rId17" Type="http://schemas.openxmlformats.org/officeDocument/2006/relationships/hyperlink" Target="https://podminky.urs.cz/item/CS_URS_2024_02/469972111" TargetMode="External"/><Relationship Id="rId25" Type="http://schemas.openxmlformats.org/officeDocument/2006/relationships/hyperlink" Target="https://podminky.urs.cz/item/CS_URS_2024_02/998225195" TargetMode="External"/><Relationship Id="rId33" Type="http://schemas.openxmlformats.org/officeDocument/2006/relationships/hyperlink" Target="https://podminky.urs.cz/item/CS_URS_2024_02/210204002" TargetMode="External"/><Relationship Id="rId38" Type="http://schemas.openxmlformats.org/officeDocument/2006/relationships/hyperlink" Target="https://podminky.urs.cz/item/CS_URS_2024_02/210220022" TargetMode="External"/><Relationship Id="rId46" Type="http://schemas.openxmlformats.org/officeDocument/2006/relationships/hyperlink" Target="https://podminky.urs.cz/item/CS_URS_2024_02/460061171" TargetMode="External"/><Relationship Id="rId59" Type="http://schemas.openxmlformats.org/officeDocument/2006/relationships/hyperlink" Target="https://podminky.urs.cz/item/CS_URS_2024_02/460791216" TargetMode="External"/><Relationship Id="rId67" Type="http://schemas.openxmlformats.org/officeDocument/2006/relationships/hyperlink" Target="https://podminky.urs.cz/item/CS_URS_2024_02/580107008" TargetMode="External"/><Relationship Id="rId20" Type="http://schemas.openxmlformats.org/officeDocument/2006/relationships/hyperlink" Target="https://podminky.urs.cz/item/CS_URS_2024_02/460361121" TargetMode="External"/><Relationship Id="rId41" Type="http://schemas.openxmlformats.org/officeDocument/2006/relationships/hyperlink" Target="https://podminky.urs.cz/item/CS_URS_2024_02/210204202" TargetMode="External"/><Relationship Id="rId54" Type="http://schemas.openxmlformats.org/officeDocument/2006/relationships/hyperlink" Target="https://podminky.urs.cz/item/CS_URS_2024_02/460131113" TargetMode="External"/><Relationship Id="rId62" Type="http://schemas.openxmlformats.org/officeDocument/2006/relationships/hyperlink" Target="https://podminky.urs.cz/item/CS_URS_2024_02/460431272" TargetMode="External"/><Relationship Id="rId70" Type="http://schemas.openxmlformats.org/officeDocument/2006/relationships/hyperlink" Target="https://podminky.urs.cz/item/CS_URS_2024_02/HZS2231" TargetMode="External"/><Relationship Id="rId75" Type="http://schemas.openxmlformats.org/officeDocument/2006/relationships/hyperlink" Target="https://podminky.urs.cz/item/CS_URS_2024_02/013254000" TargetMode="External"/><Relationship Id="rId1" Type="http://schemas.openxmlformats.org/officeDocument/2006/relationships/hyperlink" Target="https://podminky.urs.cz/item/CS_URS_2024_02/468021111" TargetMode="External"/><Relationship Id="rId6" Type="http://schemas.openxmlformats.org/officeDocument/2006/relationships/hyperlink" Target="https://podminky.urs.cz/item/CS_URS_2024_02/468041111" TargetMode="External"/><Relationship Id="rId15" Type="http://schemas.openxmlformats.org/officeDocument/2006/relationships/hyperlink" Target="https://podminky.urs.cz/item/CS_URS_2024_02/460921122" TargetMode="External"/><Relationship Id="rId23" Type="http://schemas.openxmlformats.org/officeDocument/2006/relationships/hyperlink" Target="https://podminky.urs.cz/item/CS_URS_2024_02/998225111" TargetMode="External"/><Relationship Id="rId28" Type="http://schemas.openxmlformats.org/officeDocument/2006/relationships/hyperlink" Target="https://podminky.urs.cz/item/CS_URS_2024_02/218204103" TargetMode="External"/><Relationship Id="rId36" Type="http://schemas.openxmlformats.org/officeDocument/2006/relationships/hyperlink" Target="https://podminky.urs.cz/item/CS_URS_2024_02/210203901" TargetMode="External"/><Relationship Id="rId49" Type="http://schemas.openxmlformats.org/officeDocument/2006/relationships/hyperlink" Target="https://podminky.urs.cz/item/CS_URS_2024_02/460161152" TargetMode="External"/><Relationship Id="rId57" Type="http://schemas.openxmlformats.org/officeDocument/2006/relationships/hyperlink" Target="https://podminky.urs.cz/item/CS_URS_2024_02/460662112" TargetMode="External"/><Relationship Id="rId10" Type="http://schemas.openxmlformats.org/officeDocument/2006/relationships/hyperlink" Target="https://podminky.urs.cz/item/CS_URS_2024_02/460921211" TargetMode="External"/><Relationship Id="rId31" Type="http://schemas.openxmlformats.org/officeDocument/2006/relationships/hyperlink" Target="https://podminky.urs.cz/item/CS_URS_2024_02/218204202" TargetMode="External"/><Relationship Id="rId44" Type="http://schemas.openxmlformats.org/officeDocument/2006/relationships/hyperlink" Target="https://podminky.urs.cz/item/CS_URS_2024_02/210280003" TargetMode="External"/><Relationship Id="rId52" Type="http://schemas.openxmlformats.org/officeDocument/2006/relationships/hyperlink" Target="https://podminky.urs.cz/item/CS_URS_2024_02/460161302" TargetMode="External"/><Relationship Id="rId60" Type="http://schemas.openxmlformats.org/officeDocument/2006/relationships/hyperlink" Target="https://podminky.urs.cz/item/CS_URS_2024_02/460431132" TargetMode="External"/><Relationship Id="rId65" Type="http://schemas.openxmlformats.org/officeDocument/2006/relationships/hyperlink" Target="https://podminky.urs.cz/item/CS_URS_2024_02/580106009" TargetMode="External"/><Relationship Id="rId73" Type="http://schemas.openxmlformats.org/officeDocument/2006/relationships/hyperlink" Target="https://podminky.urs.cz/item/CS_URS_2024_02/012103000" TargetMode="External"/><Relationship Id="rId78" Type="http://schemas.openxmlformats.org/officeDocument/2006/relationships/hyperlink" Target="https://podminky.urs.cz/item/CS_URS_2024_02/065002000" TargetMode="External"/><Relationship Id="rId4" Type="http://schemas.openxmlformats.org/officeDocument/2006/relationships/hyperlink" Target="https://podminky.urs.cz/item/CS_URS_2024_02/468041122" TargetMode="External"/><Relationship Id="rId9" Type="http://schemas.openxmlformats.org/officeDocument/2006/relationships/hyperlink" Target="https://podminky.urs.cz/item/CS_URS_2024_02/561121112" TargetMode="External"/><Relationship Id="rId13" Type="http://schemas.openxmlformats.org/officeDocument/2006/relationships/hyperlink" Target="https://podminky.urs.cz/item/CS_URS_2024_02/460921212" TargetMode="External"/><Relationship Id="rId18" Type="http://schemas.openxmlformats.org/officeDocument/2006/relationships/hyperlink" Target="https://podminky.urs.cz/item/CS_URS_2024_02/469972121" TargetMode="External"/><Relationship Id="rId39" Type="http://schemas.openxmlformats.org/officeDocument/2006/relationships/hyperlink" Target="https://podminky.urs.cz/item/CS_URS_2024_02/210812011" TargetMode="External"/><Relationship Id="rId34" Type="http://schemas.openxmlformats.org/officeDocument/2006/relationships/hyperlink" Target="https://podminky.urs.cz/item/CS_URS_2024_02/210204011" TargetMode="External"/><Relationship Id="rId50" Type="http://schemas.openxmlformats.org/officeDocument/2006/relationships/hyperlink" Target="https://podminky.urs.cz/item/CS_URS_2024_02/460171171" TargetMode="External"/><Relationship Id="rId55" Type="http://schemas.openxmlformats.org/officeDocument/2006/relationships/hyperlink" Target="https://podminky.urs.cz/item/CS_URS_2024_02/275261111" TargetMode="External"/><Relationship Id="rId76" Type="http://schemas.openxmlformats.org/officeDocument/2006/relationships/hyperlink" Target="https://podminky.urs.cz/item/CS_URS_2024_02/034303000" TargetMode="External"/><Relationship Id="rId7" Type="http://schemas.openxmlformats.org/officeDocument/2006/relationships/hyperlink" Target="https://podminky.urs.cz/item/CS_URS_2024_02/468011131" TargetMode="External"/><Relationship Id="rId71" Type="http://schemas.openxmlformats.org/officeDocument/2006/relationships/hyperlink" Target="https://podminky.urs.cz/item/CS_URS_2024_02/011002000" TargetMode="External"/><Relationship Id="rId2" Type="http://schemas.openxmlformats.org/officeDocument/2006/relationships/hyperlink" Target="https://podminky.urs.cz/item/CS_URS_2024_02/468021221" TargetMode="External"/><Relationship Id="rId29" Type="http://schemas.openxmlformats.org/officeDocument/2006/relationships/hyperlink" Target="https://podminky.urs.cz/item/CS_URS_2024_02/218204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8</v>
      </c>
      <c r="BT3" s="16" t="s">
        <v>9</v>
      </c>
    </row>
    <row r="4" spans="1:74" s="1" customFormat="1" ht="24.95" customHeight="1">
      <c r="B4" s="20"/>
      <c r="C4" s="21"/>
      <c r="D4" s="22" t="s">
        <v>10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11</v>
      </c>
      <c r="BE4" s="24" t="s">
        <v>12</v>
      </c>
      <c r="BS4" s="16" t="s">
        <v>8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24" t="s">
        <v>14</v>
      </c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1"/>
      <c r="AQ5" s="21"/>
      <c r="AR5" s="19"/>
      <c r="BE5" s="221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26" t="s">
        <v>17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1"/>
      <c r="AQ6" s="21"/>
      <c r="AR6" s="19"/>
      <c r="BE6" s="222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21</v>
      </c>
      <c r="AO7" s="21"/>
      <c r="AP7" s="21"/>
      <c r="AQ7" s="21"/>
      <c r="AR7" s="19"/>
      <c r="BE7" s="222"/>
      <c r="BS7" s="16" t="s">
        <v>6</v>
      </c>
    </row>
    <row r="8" spans="1:74" s="1" customFormat="1" ht="12" customHeight="1">
      <c r="B8" s="20"/>
      <c r="C8" s="21"/>
      <c r="D8" s="28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24</v>
      </c>
      <c r="AL8" s="21"/>
      <c r="AM8" s="21"/>
      <c r="AN8" s="29" t="s">
        <v>25</v>
      </c>
      <c r="AO8" s="21"/>
      <c r="AP8" s="21"/>
      <c r="AQ8" s="21"/>
      <c r="AR8" s="19"/>
      <c r="BE8" s="222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22"/>
      <c r="BS9" s="16" t="s">
        <v>6</v>
      </c>
    </row>
    <row r="10" spans="1:74" s="1" customFormat="1" ht="12" customHeight="1">
      <c r="B10" s="20"/>
      <c r="C10" s="21"/>
      <c r="D10" s="28" t="s">
        <v>26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27</v>
      </c>
      <c r="AL10" s="21"/>
      <c r="AM10" s="21"/>
      <c r="AN10" s="26" t="s">
        <v>28</v>
      </c>
      <c r="AO10" s="21"/>
      <c r="AP10" s="21"/>
      <c r="AQ10" s="21"/>
      <c r="AR10" s="19"/>
      <c r="BE10" s="222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29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30</v>
      </c>
      <c r="AL11" s="21"/>
      <c r="AM11" s="21"/>
      <c r="AN11" s="26" t="s">
        <v>31</v>
      </c>
      <c r="AO11" s="21"/>
      <c r="AP11" s="21"/>
      <c r="AQ11" s="21"/>
      <c r="AR11" s="19"/>
      <c r="BE11" s="222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22"/>
      <c r="BS12" s="16" t="s">
        <v>6</v>
      </c>
    </row>
    <row r="13" spans="1:74" s="1" customFormat="1" ht="12" customHeight="1">
      <c r="B13" s="20"/>
      <c r="C13" s="21"/>
      <c r="D13" s="28" t="s">
        <v>32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27</v>
      </c>
      <c r="AL13" s="21"/>
      <c r="AM13" s="21"/>
      <c r="AN13" s="30" t="s">
        <v>33</v>
      </c>
      <c r="AO13" s="21"/>
      <c r="AP13" s="21"/>
      <c r="AQ13" s="21"/>
      <c r="AR13" s="19"/>
      <c r="BE13" s="222"/>
      <c r="BS13" s="16" t="s">
        <v>6</v>
      </c>
    </row>
    <row r="14" spans="1:74" ht="12.75">
      <c r="B14" s="20"/>
      <c r="C14" s="21"/>
      <c r="D14" s="21"/>
      <c r="E14" s="227" t="s">
        <v>33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8" t="s">
        <v>30</v>
      </c>
      <c r="AL14" s="21"/>
      <c r="AM14" s="21"/>
      <c r="AN14" s="30" t="s">
        <v>33</v>
      </c>
      <c r="AO14" s="21"/>
      <c r="AP14" s="21"/>
      <c r="AQ14" s="21"/>
      <c r="AR14" s="19"/>
      <c r="BE14" s="222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22"/>
      <c r="BS15" s="16" t="s">
        <v>4</v>
      </c>
    </row>
    <row r="16" spans="1:74" s="1" customFormat="1" ht="12" customHeight="1">
      <c r="B16" s="20"/>
      <c r="C16" s="21"/>
      <c r="D16" s="28" t="s">
        <v>34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27</v>
      </c>
      <c r="AL16" s="21"/>
      <c r="AM16" s="21"/>
      <c r="AN16" s="26" t="s">
        <v>21</v>
      </c>
      <c r="AO16" s="21"/>
      <c r="AP16" s="21"/>
      <c r="AQ16" s="21"/>
      <c r="AR16" s="19"/>
      <c r="BE16" s="222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30</v>
      </c>
      <c r="AL17" s="21"/>
      <c r="AM17" s="21"/>
      <c r="AN17" s="26" t="s">
        <v>21</v>
      </c>
      <c r="AO17" s="21"/>
      <c r="AP17" s="21"/>
      <c r="AQ17" s="21"/>
      <c r="AR17" s="19"/>
      <c r="BE17" s="222"/>
      <c r="BS17" s="16" t="s">
        <v>36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22"/>
      <c r="BS18" s="16" t="s">
        <v>6</v>
      </c>
    </row>
    <row r="19" spans="1:71" s="1" customFormat="1" ht="12" customHeight="1">
      <c r="B19" s="20"/>
      <c r="C19" s="21"/>
      <c r="D19" s="28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27</v>
      </c>
      <c r="AL19" s="21"/>
      <c r="AM19" s="21"/>
      <c r="AN19" s="26" t="s">
        <v>38</v>
      </c>
      <c r="AO19" s="21"/>
      <c r="AP19" s="21"/>
      <c r="AQ19" s="21"/>
      <c r="AR19" s="19"/>
      <c r="BE19" s="222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39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30</v>
      </c>
      <c r="AL20" s="21"/>
      <c r="AM20" s="21"/>
      <c r="AN20" s="26" t="s">
        <v>40</v>
      </c>
      <c r="AO20" s="21"/>
      <c r="AP20" s="21"/>
      <c r="AQ20" s="21"/>
      <c r="AR20" s="19"/>
      <c r="BE20" s="222"/>
      <c r="BS20" s="16" t="s">
        <v>4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22"/>
    </row>
    <row r="22" spans="1:71" s="1" customFormat="1" ht="12" customHeight="1">
      <c r="B22" s="20"/>
      <c r="C22" s="21"/>
      <c r="D22" s="28" t="s">
        <v>41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22"/>
    </row>
    <row r="23" spans="1:71" s="1" customFormat="1" ht="47.25" customHeight="1">
      <c r="B23" s="20"/>
      <c r="C23" s="21"/>
      <c r="D23" s="21"/>
      <c r="E23" s="229" t="s">
        <v>42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O23" s="21"/>
      <c r="AP23" s="21"/>
      <c r="AQ23" s="21"/>
      <c r="AR23" s="19"/>
      <c r="BE23" s="222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22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22"/>
    </row>
    <row r="26" spans="1:71" s="2" customFormat="1" ht="25.9" customHeight="1">
      <c r="A26" s="33"/>
      <c r="B26" s="34"/>
      <c r="C26" s="35"/>
      <c r="D26" s="36" t="s">
        <v>43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30">
        <f>ROUND(AG54,2)</f>
        <v>0</v>
      </c>
      <c r="AL26" s="231"/>
      <c r="AM26" s="231"/>
      <c r="AN26" s="231"/>
      <c r="AO26" s="231"/>
      <c r="AP26" s="35"/>
      <c r="AQ26" s="35"/>
      <c r="AR26" s="38"/>
      <c r="BE26" s="222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22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32" t="s">
        <v>44</v>
      </c>
      <c r="M28" s="232"/>
      <c r="N28" s="232"/>
      <c r="O28" s="232"/>
      <c r="P28" s="232"/>
      <c r="Q28" s="35"/>
      <c r="R28" s="35"/>
      <c r="S28" s="35"/>
      <c r="T28" s="35"/>
      <c r="U28" s="35"/>
      <c r="V28" s="35"/>
      <c r="W28" s="232" t="s">
        <v>45</v>
      </c>
      <c r="X28" s="232"/>
      <c r="Y28" s="232"/>
      <c r="Z28" s="232"/>
      <c r="AA28" s="232"/>
      <c r="AB28" s="232"/>
      <c r="AC28" s="232"/>
      <c r="AD28" s="232"/>
      <c r="AE28" s="232"/>
      <c r="AF28" s="35"/>
      <c r="AG28" s="35"/>
      <c r="AH28" s="35"/>
      <c r="AI28" s="35"/>
      <c r="AJ28" s="35"/>
      <c r="AK28" s="232" t="s">
        <v>46</v>
      </c>
      <c r="AL28" s="232"/>
      <c r="AM28" s="232"/>
      <c r="AN28" s="232"/>
      <c r="AO28" s="232"/>
      <c r="AP28" s="35"/>
      <c r="AQ28" s="35"/>
      <c r="AR28" s="38"/>
      <c r="BE28" s="222"/>
    </row>
    <row r="29" spans="1:71" s="3" customFormat="1" ht="14.45" customHeight="1">
      <c r="B29" s="39"/>
      <c r="C29" s="40"/>
      <c r="D29" s="28" t="s">
        <v>47</v>
      </c>
      <c r="E29" s="40"/>
      <c r="F29" s="28" t="s">
        <v>48</v>
      </c>
      <c r="G29" s="40"/>
      <c r="H29" s="40"/>
      <c r="I29" s="40"/>
      <c r="J29" s="40"/>
      <c r="K29" s="40"/>
      <c r="L29" s="235">
        <v>0.21</v>
      </c>
      <c r="M29" s="234"/>
      <c r="N29" s="234"/>
      <c r="O29" s="234"/>
      <c r="P29" s="234"/>
      <c r="Q29" s="40"/>
      <c r="R29" s="40"/>
      <c r="S29" s="40"/>
      <c r="T29" s="40"/>
      <c r="U29" s="40"/>
      <c r="V29" s="40"/>
      <c r="W29" s="233">
        <f>ROUND(AZ54, 2)</f>
        <v>0</v>
      </c>
      <c r="X29" s="234"/>
      <c r="Y29" s="234"/>
      <c r="Z29" s="234"/>
      <c r="AA29" s="234"/>
      <c r="AB29" s="234"/>
      <c r="AC29" s="234"/>
      <c r="AD29" s="234"/>
      <c r="AE29" s="234"/>
      <c r="AF29" s="40"/>
      <c r="AG29" s="40"/>
      <c r="AH29" s="40"/>
      <c r="AI29" s="40"/>
      <c r="AJ29" s="40"/>
      <c r="AK29" s="233">
        <f>ROUND(AV54, 2)</f>
        <v>0</v>
      </c>
      <c r="AL29" s="234"/>
      <c r="AM29" s="234"/>
      <c r="AN29" s="234"/>
      <c r="AO29" s="234"/>
      <c r="AP29" s="40"/>
      <c r="AQ29" s="40"/>
      <c r="AR29" s="41"/>
      <c r="BE29" s="223"/>
    </row>
    <row r="30" spans="1:71" s="3" customFormat="1" ht="14.45" customHeight="1">
      <c r="B30" s="39"/>
      <c r="C30" s="40"/>
      <c r="D30" s="40"/>
      <c r="E30" s="40"/>
      <c r="F30" s="28" t="s">
        <v>49</v>
      </c>
      <c r="G30" s="40"/>
      <c r="H30" s="40"/>
      <c r="I30" s="40"/>
      <c r="J30" s="40"/>
      <c r="K30" s="40"/>
      <c r="L30" s="235">
        <v>0.12</v>
      </c>
      <c r="M30" s="234"/>
      <c r="N30" s="234"/>
      <c r="O30" s="234"/>
      <c r="P30" s="234"/>
      <c r="Q30" s="40"/>
      <c r="R30" s="40"/>
      <c r="S30" s="40"/>
      <c r="T30" s="40"/>
      <c r="U30" s="40"/>
      <c r="V30" s="40"/>
      <c r="W30" s="233">
        <f>ROUND(BA54, 2)</f>
        <v>0</v>
      </c>
      <c r="X30" s="234"/>
      <c r="Y30" s="234"/>
      <c r="Z30" s="234"/>
      <c r="AA30" s="234"/>
      <c r="AB30" s="234"/>
      <c r="AC30" s="234"/>
      <c r="AD30" s="234"/>
      <c r="AE30" s="234"/>
      <c r="AF30" s="40"/>
      <c r="AG30" s="40"/>
      <c r="AH30" s="40"/>
      <c r="AI30" s="40"/>
      <c r="AJ30" s="40"/>
      <c r="AK30" s="233">
        <f>ROUND(AW54, 2)</f>
        <v>0</v>
      </c>
      <c r="AL30" s="234"/>
      <c r="AM30" s="234"/>
      <c r="AN30" s="234"/>
      <c r="AO30" s="234"/>
      <c r="AP30" s="40"/>
      <c r="AQ30" s="40"/>
      <c r="AR30" s="41"/>
      <c r="BE30" s="223"/>
    </row>
    <row r="31" spans="1:71" s="3" customFormat="1" ht="14.45" hidden="1" customHeight="1">
      <c r="B31" s="39"/>
      <c r="C31" s="40"/>
      <c r="D31" s="40"/>
      <c r="E31" s="40"/>
      <c r="F31" s="28" t="s">
        <v>50</v>
      </c>
      <c r="G31" s="40"/>
      <c r="H31" s="40"/>
      <c r="I31" s="40"/>
      <c r="J31" s="40"/>
      <c r="K31" s="40"/>
      <c r="L31" s="235">
        <v>0.21</v>
      </c>
      <c r="M31" s="234"/>
      <c r="N31" s="234"/>
      <c r="O31" s="234"/>
      <c r="P31" s="234"/>
      <c r="Q31" s="40"/>
      <c r="R31" s="40"/>
      <c r="S31" s="40"/>
      <c r="T31" s="40"/>
      <c r="U31" s="40"/>
      <c r="V31" s="40"/>
      <c r="W31" s="233">
        <f>ROUND(BB54, 2)</f>
        <v>0</v>
      </c>
      <c r="X31" s="234"/>
      <c r="Y31" s="234"/>
      <c r="Z31" s="234"/>
      <c r="AA31" s="234"/>
      <c r="AB31" s="234"/>
      <c r="AC31" s="234"/>
      <c r="AD31" s="234"/>
      <c r="AE31" s="234"/>
      <c r="AF31" s="40"/>
      <c r="AG31" s="40"/>
      <c r="AH31" s="40"/>
      <c r="AI31" s="40"/>
      <c r="AJ31" s="40"/>
      <c r="AK31" s="233">
        <v>0</v>
      </c>
      <c r="AL31" s="234"/>
      <c r="AM31" s="234"/>
      <c r="AN31" s="234"/>
      <c r="AO31" s="234"/>
      <c r="AP31" s="40"/>
      <c r="AQ31" s="40"/>
      <c r="AR31" s="41"/>
      <c r="BE31" s="223"/>
    </row>
    <row r="32" spans="1:71" s="3" customFormat="1" ht="14.45" hidden="1" customHeight="1">
      <c r="B32" s="39"/>
      <c r="C32" s="40"/>
      <c r="D32" s="40"/>
      <c r="E32" s="40"/>
      <c r="F32" s="28" t="s">
        <v>51</v>
      </c>
      <c r="G32" s="40"/>
      <c r="H32" s="40"/>
      <c r="I32" s="40"/>
      <c r="J32" s="40"/>
      <c r="K32" s="40"/>
      <c r="L32" s="235">
        <v>0.12</v>
      </c>
      <c r="M32" s="234"/>
      <c r="N32" s="234"/>
      <c r="O32" s="234"/>
      <c r="P32" s="234"/>
      <c r="Q32" s="40"/>
      <c r="R32" s="40"/>
      <c r="S32" s="40"/>
      <c r="T32" s="40"/>
      <c r="U32" s="40"/>
      <c r="V32" s="40"/>
      <c r="W32" s="233">
        <f>ROUND(BC54, 2)</f>
        <v>0</v>
      </c>
      <c r="X32" s="234"/>
      <c r="Y32" s="234"/>
      <c r="Z32" s="234"/>
      <c r="AA32" s="234"/>
      <c r="AB32" s="234"/>
      <c r="AC32" s="234"/>
      <c r="AD32" s="234"/>
      <c r="AE32" s="234"/>
      <c r="AF32" s="40"/>
      <c r="AG32" s="40"/>
      <c r="AH32" s="40"/>
      <c r="AI32" s="40"/>
      <c r="AJ32" s="40"/>
      <c r="AK32" s="233">
        <v>0</v>
      </c>
      <c r="AL32" s="234"/>
      <c r="AM32" s="234"/>
      <c r="AN32" s="234"/>
      <c r="AO32" s="234"/>
      <c r="AP32" s="40"/>
      <c r="AQ32" s="40"/>
      <c r="AR32" s="41"/>
      <c r="BE32" s="223"/>
    </row>
    <row r="33" spans="1:57" s="3" customFormat="1" ht="14.45" hidden="1" customHeight="1">
      <c r="B33" s="39"/>
      <c r="C33" s="40"/>
      <c r="D33" s="40"/>
      <c r="E33" s="40"/>
      <c r="F33" s="28" t="s">
        <v>52</v>
      </c>
      <c r="G33" s="40"/>
      <c r="H33" s="40"/>
      <c r="I33" s="40"/>
      <c r="J33" s="40"/>
      <c r="K33" s="40"/>
      <c r="L33" s="235">
        <v>0</v>
      </c>
      <c r="M33" s="234"/>
      <c r="N33" s="234"/>
      <c r="O33" s="234"/>
      <c r="P33" s="234"/>
      <c r="Q33" s="40"/>
      <c r="R33" s="40"/>
      <c r="S33" s="40"/>
      <c r="T33" s="40"/>
      <c r="U33" s="40"/>
      <c r="V33" s="40"/>
      <c r="W33" s="233">
        <f>ROUND(BD54, 2)</f>
        <v>0</v>
      </c>
      <c r="X33" s="234"/>
      <c r="Y33" s="234"/>
      <c r="Z33" s="234"/>
      <c r="AA33" s="234"/>
      <c r="AB33" s="234"/>
      <c r="AC33" s="234"/>
      <c r="AD33" s="234"/>
      <c r="AE33" s="234"/>
      <c r="AF33" s="40"/>
      <c r="AG33" s="40"/>
      <c r="AH33" s="40"/>
      <c r="AI33" s="40"/>
      <c r="AJ33" s="40"/>
      <c r="AK33" s="233">
        <v>0</v>
      </c>
      <c r="AL33" s="234"/>
      <c r="AM33" s="234"/>
      <c r="AN33" s="234"/>
      <c r="AO33" s="234"/>
      <c r="AP33" s="40"/>
      <c r="AQ33" s="40"/>
      <c r="AR33" s="41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33"/>
    </row>
    <row r="35" spans="1:57" s="2" customFormat="1" ht="25.9" customHeight="1">
      <c r="A35" s="33"/>
      <c r="B35" s="34"/>
      <c r="C35" s="42"/>
      <c r="D35" s="43" t="s">
        <v>53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54</v>
      </c>
      <c r="U35" s="44"/>
      <c r="V35" s="44"/>
      <c r="W35" s="44"/>
      <c r="X35" s="236" t="s">
        <v>55</v>
      </c>
      <c r="Y35" s="237"/>
      <c r="Z35" s="237"/>
      <c r="AA35" s="237"/>
      <c r="AB35" s="237"/>
      <c r="AC35" s="44"/>
      <c r="AD35" s="44"/>
      <c r="AE35" s="44"/>
      <c r="AF35" s="44"/>
      <c r="AG35" s="44"/>
      <c r="AH35" s="44"/>
      <c r="AI35" s="44"/>
      <c r="AJ35" s="44"/>
      <c r="AK35" s="238">
        <f>SUM(AK26:AK33)</f>
        <v>0</v>
      </c>
      <c r="AL35" s="237"/>
      <c r="AM35" s="237"/>
      <c r="AN35" s="237"/>
      <c r="AO35" s="239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6.95" customHeight="1">
      <c r="A37" s="33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38"/>
      <c r="BE37" s="33"/>
    </row>
    <row r="41" spans="1:57" s="2" customFormat="1" ht="6.95" customHeight="1">
      <c r="A41" s="33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38"/>
      <c r="BE41" s="33"/>
    </row>
    <row r="42" spans="1:57" s="2" customFormat="1" ht="24.95" customHeight="1">
      <c r="A42" s="33"/>
      <c r="B42" s="34"/>
      <c r="C42" s="22" t="s">
        <v>56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8"/>
      <c r="BE42" s="33"/>
    </row>
    <row r="43" spans="1:57" s="2" customFormat="1" ht="6.95" customHeight="1">
      <c r="A43" s="33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8"/>
      <c r="BE43" s="33"/>
    </row>
    <row r="44" spans="1:57" s="4" customFormat="1" ht="12" customHeight="1">
      <c r="B44" s="50"/>
      <c r="C44" s="28" t="s">
        <v>13</v>
      </c>
      <c r="D44" s="51"/>
      <c r="E44" s="51"/>
      <c r="F44" s="51"/>
      <c r="G44" s="51"/>
      <c r="H44" s="51"/>
      <c r="I44" s="51"/>
      <c r="J44" s="51"/>
      <c r="K44" s="51"/>
      <c r="L44" s="51" t="str">
        <f>K5</f>
        <v>NB_PNAM_VZ_04_2025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2"/>
    </row>
    <row r="45" spans="1:57" s="5" customFormat="1" ht="36.950000000000003" customHeight="1">
      <c r="B45" s="53"/>
      <c r="C45" s="54" t="s">
        <v>16</v>
      </c>
      <c r="D45" s="55"/>
      <c r="E45" s="55"/>
      <c r="F45" s="55"/>
      <c r="G45" s="55"/>
      <c r="H45" s="55"/>
      <c r="I45" s="55"/>
      <c r="J45" s="55"/>
      <c r="K45" s="55"/>
      <c r="L45" s="240" t="str">
        <f>K6</f>
        <v>VO - Palackého náměstí, rekonstrukce</v>
      </c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55"/>
      <c r="AQ45" s="55"/>
      <c r="AR45" s="56"/>
    </row>
    <row r="46" spans="1:57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8"/>
      <c r="BE46" s="33"/>
    </row>
    <row r="47" spans="1:57" s="2" customFormat="1" ht="12" customHeight="1">
      <c r="A47" s="33"/>
      <c r="B47" s="34"/>
      <c r="C47" s="28" t="s">
        <v>22</v>
      </c>
      <c r="D47" s="35"/>
      <c r="E47" s="35"/>
      <c r="F47" s="35"/>
      <c r="G47" s="35"/>
      <c r="H47" s="35"/>
      <c r="I47" s="35"/>
      <c r="J47" s="35"/>
      <c r="K47" s="35"/>
      <c r="L47" s="57" t="str">
        <f>IF(K8="","",K8)</f>
        <v>Nový Bor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28" t="s">
        <v>24</v>
      </c>
      <c r="AJ47" s="35"/>
      <c r="AK47" s="35"/>
      <c r="AL47" s="35"/>
      <c r="AM47" s="242" t="str">
        <f>IF(AN8= "","",AN8)</f>
        <v>29. 4. 2025</v>
      </c>
      <c r="AN47" s="242"/>
      <c r="AO47" s="35"/>
      <c r="AP47" s="35"/>
      <c r="AQ47" s="35"/>
      <c r="AR47" s="38"/>
      <c r="BE47" s="33"/>
    </row>
    <row r="48" spans="1:57" s="2" customFormat="1" ht="6.95" customHeight="1">
      <c r="A48" s="33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8"/>
      <c r="BE48" s="33"/>
    </row>
    <row r="49" spans="1:90" s="2" customFormat="1" ht="15.2" customHeight="1">
      <c r="A49" s="33"/>
      <c r="B49" s="34"/>
      <c r="C49" s="28" t="s">
        <v>26</v>
      </c>
      <c r="D49" s="35"/>
      <c r="E49" s="35"/>
      <c r="F49" s="35"/>
      <c r="G49" s="35"/>
      <c r="H49" s="35"/>
      <c r="I49" s="35"/>
      <c r="J49" s="35"/>
      <c r="K49" s="35"/>
      <c r="L49" s="51" t="str">
        <f>IF(E11= "","",E11)</f>
        <v>Město Nový Bor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28" t="s">
        <v>34</v>
      </c>
      <c r="AJ49" s="35"/>
      <c r="AK49" s="35"/>
      <c r="AL49" s="35"/>
      <c r="AM49" s="243" t="str">
        <f>IF(E17="","",E17)</f>
        <v xml:space="preserve"> </v>
      </c>
      <c r="AN49" s="244"/>
      <c r="AO49" s="244"/>
      <c r="AP49" s="244"/>
      <c r="AQ49" s="35"/>
      <c r="AR49" s="38"/>
      <c r="AS49" s="245" t="s">
        <v>57</v>
      </c>
      <c r="AT49" s="246"/>
      <c r="AU49" s="59"/>
      <c r="AV49" s="59"/>
      <c r="AW49" s="59"/>
      <c r="AX49" s="59"/>
      <c r="AY49" s="59"/>
      <c r="AZ49" s="59"/>
      <c r="BA49" s="59"/>
      <c r="BB49" s="59"/>
      <c r="BC49" s="59"/>
      <c r="BD49" s="60"/>
      <c r="BE49" s="33"/>
    </row>
    <row r="50" spans="1:90" s="2" customFormat="1" ht="15.2" customHeight="1">
      <c r="A50" s="33"/>
      <c r="B50" s="34"/>
      <c r="C50" s="28" t="s">
        <v>32</v>
      </c>
      <c r="D50" s="35"/>
      <c r="E50" s="35"/>
      <c r="F50" s="35"/>
      <c r="G50" s="35"/>
      <c r="H50" s="35"/>
      <c r="I50" s="35"/>
      <c r="J50" s="35"/>
      <c r="K50" s="35"/>
      <c r="L50" s="51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28" t="s">
        <v>37</v>
      </c>
      <c r="AJ50" s="35"/>
      <c r="AK50" s="35"/>
      <c r="AL50" s="35"/>
      <c r="AM50" s="243" t="str">
        <f>IF(E20="","",E20)</f>
        <v>EFektivní OSvětlování s.r.o.</v>
      </c>
      <c r="AN50" s="244"/>
      <c r="AO50" s="244"/>
      <c r="AP50" s="244"/>
      <c r="AQ50" s="35"/>
      <c r="AR50" s="38"/>
      <c r="AS50" s="247"/>
      <c r="AT50" s="248"/>
      <c r="AU50" s="61"/>
      <c r="AV50" s="61"/>
      <c r="AW50" s="61"/>
      <c r="AX50" s="61"/>
      <c r="AY50" s="61"/>
      <c r="AZ50" s="61"/>
      <c r="BA50" s="61"/>
      <c r="BB50" s="61"/>
      <c r="BC50" s="61"/>
      <c r="BD50" s="62"/>
      <c r="BE50" s="33"/>
    </row>
    <row r="51" spans="1:90" s="2" customFormat="1" ht="10.9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8"/>
      <c r="AS51" s="249"/>
      <c r="AT51" s="250"/>
      <c r="AU51" s="63"/>
      <c r="AV51" s="63"/>
      <c r="AW51" s="63"/>
      <c r="AX51" s="63"/>
      <c r="AY51" s="63"/>
      <c r="AZ51" s="63"/>
      <c r="BA51" s="63"/>
      <c r="BB51" s="63"/>
      <c r="BC51" s="63"/>
      <c r="BD51" s="64"/>
      <c r="BE51" s="33"/>
    </row>
    <row r="52" spans="1:90" s="2" customFormat="1" ht="29.25" customHeight="1">
      <c r="A52" s="33"/>
      <c r="B52" s="34"/>
      <c r="C52" s="251" t="s">
        <v>58</v>
      </c>
      <c r="D52" s="252"/>
      <c r="E52" s="252"/>
      <c r="F52" s="252"/>
      <c r="G52" s="252"/>
      <c r="H52" s="65"/>
      <c r="I52" s="253" t="s">
        <v>59</v>
      </c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4" t="s">
        <v>60</v>
      </c>
      <c r="AH52" s="252"/>
      <c r="AI52" s="252"/>
      <c r="AJ52" s="252"/>
      <c r="AK52" s="252"/>
      <c r="AL52" s="252"/>
      <c r="AM52" s="252"/>
      <c r="AN52" s="253" t="s">
        <v>61</v>
      </c>
      <c r="AO52" s="252"/>
      <c r="AP52" s="252"/>
      <c r="AQ52" s="66" t="s">
        <v>62</v>
      </c>
      <c r="AR52" s="38"/>
      <c r="AS52" s="67" t="s">
        <v>63</v>
      </c>
      <c r="AT52" s="68" t="s">
        <v>64</v>
      </c>
      <c r="AU52" s="68" t="s">
        <v>65</v>
      </c>
      <c r="AV52" s="68" t="s">
        <v>66</v>
      </c>
      <c r="AW52" s="68" t="s">
        <v>67</v>
      </c>
      <c r="AX52" s="68" t="s">
        <v>68</v>
      </c>
      <c r="AY52" s="68" t="s">
        <v>69</v>
      </c>
      <c r="AZ52" s="68" t="s">
        <v>70</v>
      </c>
      <c r="BA52" s="68" t="s">
        <v>71</v>
      </c>
      <c r="BB52" s="68" t="s">
        <v>72</v>
      </c>
      <c r="BC52" s="68" t="s">
        <v>73</v>
      </c>
      <c r="BD52" s="69" t="s">
        <v>74</v>
      </c>
      <c r="BE52" s="33"/>
    </row>
    <row r="53" spans="1:90" s="2" customFormat="1" ht="10.9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8"/>
      <c r="AS53" s="70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2"/>
      <c r="BE53" s="33"/>
    </row>
    <row r="54" spans="1:90" s="6" customFormat="1" ht="32.450000000000003" customHeight="1">
      <c r="B54" s="73"/>
      <c r="C54" s="74" t="s">
        <v>75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258">
        <f>ROUND(AG55,2)</f>
        <v>0</v>
      </c>
      <c r="AH54" s="258"/>
      <c r="AI54" s="258"/>
      <c r="AJ54" s="258"/>
      <c r="AK54" s="258"/>
      <c r="AL54" s="258"/>
      <c r="AM54" s="258"/>
      <c r="AN54" s="259">
        <f>SUM(AG54,AT54)</f>
        <v>0</v>
      </c>
      <c r="AO54" s="259"/>
      <c r="AP54" s="259"/>
      <c r="AQ54" s="77" t="s">
        <v>21</v>
      </c>
      <c r="AR54" s="78"/>
      <c r="AS54" s="79">
        <f>ROUND(AS55,2)</f>
        <v>0</v>
      </c>
      <c r="AT54" s="80">
        <f>ROUND(SUM(AV54:AW54),2)</f>
        <v>0</v>
      </c>
      <c r="AU54" s="81">
        <f>ROUND(AU55,5)</f>
        <v>0</v>
      </c>
      <c r="AV54" s="80">
        <f>ROUND(AZ54*L29,2)</f>
        <v>0</v>
      </c>
      <c r="AW54" s="80">
        <f>ROUND(BA54*L30,2)</f>
        <v>0</v>
      </c>
      <c r="AX54" s="80">
        <f>ROUND(BB54*L29,2)</f>
        <v>0</v>
      </c>
      <c r="AY54" s="80">
        <f>ROUND(BC54*L30,2)</f>
        <v>0</v>
      </c>
      <c r="AZ54" s="80">
        <f>ROUND(AZ55,2)</f>
        <v>0</v>
      </c>
      <c r="BA54" s="80">
        <f>ROUND(BA55,2)</f>
        <v>0</v>
      </c>
      <c r="BB54" s="80">
        <f>ROUND(BB55,2)</f>
        <v>0</v>
      </c>
      <c r="BC54" s="80">
        <f>ROUND(BC55,2)</f>
        <v>0</v>
      </c>
      <c r="BD54" s="82">
        <f>ROUND(BD55,2)</f>
        <v>0</v>
      </c>
      <c r="BS54" s="83" t="s">
        <v>76</v>
      </c>
      <c r="BT54" s="83" t="s">
        <v>77</v>
      </c>
      <c r="BV54" s="83" t="s">
        <v>78</v>
      </c>
      <c r="BW54" s="83" t="s">
        <v>5</v>
      </c>
      <c r="BX54" s="83" t="s">
        <v>79</v>
      </c>
      <c r="CL54" s="83" t="s">
        <v>19</v>
      </c>
    </row>
    <row r="55" spans="1:90" s="7" customFormat="1" ht="37.5" customHeight="1">
      <c r="A55" s="84" t="s">
        <v>80</v>
      </c>
      <c r="B55" s="85"/>
      <c r="C55" s="86"/>
      <c r="D55" s="257" t="s">
        <v>14</v>
      </c>
      <c r="E55" s="257"/>
      <c r="F55" s="257"/>
      <c r="G55" s="257"/>
      <c r="H55" s="257"/>
      <c r="I55" s="87"/>
      <c r="J55" s="257" t="s">
        <v>17</v>
      </c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5">
        <f>'NB_PNAM_VZ_04_2025 - VO -...'!J28</f>
        <v>0</v>
      </c>
      <c r="AH55" s="256"/>
      <c r="AI55" s="256"/>
      <c r="AJ55" s="256"/>
      <c r="AK55" s="256"/>
      <c r="AL55" s="256"/>
      <c r="AM55" s="256"/>
      <c r="AN55" s="255">
        <f>SUM(AG55,AT55)</f>
        <v>0</v>
      </c>
      <c r="AO55" s="256"/>
      <c r="AP55" s="256"/>
      <c r="AQ55" s="88" t="s">
        <v>81</v>
      </c>
      <c r="AR55" s="89"/>
      <c r="AS55" s="90">
        <v>0</v>
      </c>
      <c r="AT55" s="91">
        <f>ROUND(SUM(AV55:AW55),2)</f>
        <v>0</v>
      </c>
      <c r="AU55" s="92">
        <f>'NB_PNAM_VZ_04_2025 - VO -...'!P92</f>
        <v>0</v>
      </c>
      <c r="AV55" s="91">
        <f>'NB_PNAM_VZ_04_2025 - VO -...'!J31</f>
        <v>0</v>
      </c>
      <c r="AW55" s="91">
        <f>'NB_PNAM_VZ_04_2025 - VO -...'!J32</f>
        <v>0</v>
      </c>
      <c r="AX55" s="91">
        <f>'NB_PNAM_VZ_04_2025 - VO -...'!J33</f>
        <v>0</v>
      </c>
      <c r="AY55" s="91">
        <f>'NB_PNAM_VZ_04_2025 - VO -...'!J34</f>
        <v>0</v>
      </c>
      <c r="AZ55" s="91">
        <f>'NB_PNAM_VZ_04_2025 - VO -...'!F31</f>
        <v>0</v>
      </c>
      <c r="BA55" s="91">
        <f>'NB_PNAM_VZ_04_2025 - VO -...'!F32</f>
        <v>0</v>
      </c>
      <c r="BB55" s="91">
        <f>'NB_PNAM_VZ_04_2025 - VO -...'!F33</f>
        <v>0</v>
      </c>
      <c r="BC55" s="91">
        <f>'NB_PNAM_VZ_04_2025 - VO -...'!F34</f>
        <v>0</v>
      </c>
      <c r="BD55" s="93">
        <f>'NB_PNAM_VZ_04_2025 - VO -...'!F35</f>
        <v>0</v>
      </c>
      <c r="BT55" s="94" t="s">
        <v>82</v>
      </c>
      <c r="BU55" s="94" t="s">
        <v>83</v>
      </c>
      <c r="BV55" s="94" t="s">
        <v>78</v>
      </c>
      <c r="BW55" s="94" t="s">
        <v>5</v>
      </c>
      <c r="BX55" s="94" t="s">
        <v>79</v>
      </c>
      <c r="CL55" s="94" t="s">
        <v>19</v>
      </c>
    </row>
    <row r="56" spans="1:90" s="2" customFormat="1" ht="30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8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90" s="2" customFormat="1" ht="6.95" customHeight="1">
      <c r="A57" s="33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38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</sheetData>
  <sheetProtection algorithmName="SHA-512" hashValue="Trt1sjveCwDD3R/T8bYGywHRtyO3cwdDWJ4AP3r5x8/h2Sn+ovhbbmJs9f+hijqm0DdlUDXlvUdoYrL/oq/7zA==" saltValue="9HUpn7F4Rat5NEKwjcrksxOOZ/tmMlXY2I7HD+5SqAK3PNcWcQqZ+0Q/Z/lpDf6cjpixBBL/TjYPZkNg8DScQ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NB_PNAM_VZ_04_2025 - VO -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1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AT2" s="16" t="s">
        <v>5</v>
      </c>
    </row>
    <row r="3" spans="1:46" s="1" customFormat="1" ht="6.95" customHeight="1">
      <c r="B3" s="95"/>
      <c r="C3" s="96"/>
      <c r="D3" s="96"/>
      <c r="E3" s="96"/>
      <c r="F3" s="96"/>
      <c r="G3" s="96"/>
      <c r="H3" s="96"/>
      <c r="I3" s="96"/>
      <c r="J3" s="96"/>
      <c r="K3" s="96"/>
      <c r="L3" s="19"/>
      <c r="AT3" s="16" t="s">
        <v>84</v>
      </c>
    </row>
    <row r="4" spans="1:46" s="1" customFormat="1" ht="24.95" customHeight="1">
      <c r="B4" s="19"/>
      <c r="D4" s="97" t="s">
        <v>85</v>
      </c>
      <c r="L4" s="19"/>
      <c r="M4" s="98" t="s">
        <v>11</v>
      </c>
      <c r="AT4" s="16" t="s">
        <v>4</v>
      </c>
    </row>
    <row r="5" spans="1:46" s="1" customFormat="1" ht="6.95" customHeight="1">
      <c r="B5" s="19"/>
      <c r="L5" s="19"/>
    </row>
    <row r="6" spans="1:46" s="2" customFormat="1" ht="12" customHeight="1">
      <c r="A6" s="33"/>
      <c r="B6" s="38"/>
      <c r="C6" s="33"/>
      <c r="D6" s="99" t="s">
        <v>16</v>
      </c>
      <c r="E6" s="33"/>
      <c r="F6" s="33"/>
      <c r="G6" s="33"/>
      <c r="H6" s="33"/>
      <c r="I6" s="33"/>
      <c r="J6" s="33"/>
      <c r="K6" s="33"/>
      <c r="L6" s="100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46" s="2" customFormat="1" ht="16.5" customHeight="1">
      <c r="A7" s="33"/>
      <c r="B7" s="38"/>
      <c r="C7" s="33"/>
      <c r="D7" s="33"/>
      <c r="E7" s="261" t="s">
        <v>17</v>
      </c>
      <c r="F7" s="262"/>
      <c r="G7" s="262"/>
      <c r="H7" s="262"/>
      <c r="I7" s="33"/>
      <c r="J7" s="33"/>
      <c r="K7" s="33"/>
      <c r="L7" s="100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46" s="2" customFormat="1" ht="11.25">
      <c r="A8" s="33"/>
      <c r="B8" s="38"/>
      <c r="C8" s="33"/>
      <c r="D8" s="33"/>
      <c r="E8" s="33"/>
      <c r="F8" s="33"/>
      <c r="G8" s="33"/>
      <c r="H8" s="33"/>
      <c r="I8" s="33"/>
      <c r="J8" s="33"/>
      <c r="K8" s="33"/>
      <c r="L8" s="10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2" customHeight="1">
      <c r="A9" s="33"/>
      <c r="B9" s="38"/>
      <c r="C9" s="33"/>
      <c r="D9" s="99" t="s">
        <v>18</v>
      </c>
      <c r="E9" s="33"/>
      <c r="F9" s="101" t="s">
        <v>19</v>
      </c>
      <c r="G9" s="33"/>
      <c r="H9" s="33"/>
      <c r="I9" s="99" t="s">
        <v>20</v>
      </c>
      <c r="J9" s="101" t="s">
        <v>21</v>
      </c>
      <c r="K9" s="33"/>
      <c r="L9" s="10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8"/>
      <c r="C10" s="33"/>
      <c r="D10" s="99" t="s">
        <v>22</v>
      </c>
      <c r="E10" s="33"/>
      <c r="F10" s="101" t="s">
        <v>23</v>
      </c>
      <c r="G10" s="33"/>
      <c r="H10" s="33"/>
      <c r="I10" s="99" t="s">
        <v>24</v>
      </c>
      <c r="J10" s="102" t="str">
        <f>'Rekapitulace stavby'!AN8</f>
        <v>29. 4. 2025</v>
      </c>
      <c r="K10" s="33"/>
      <c r="L10" s="10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0.9" customHeight="1">
      <c r="A11" s="33"/>
      <c r="B11" s="38"/>
      <c r="C11" s="33"/>
      <c r="D11" s="33"/>
      <c r="E11" s="33"/>
      <c r="F11" s="33"/>
      <c r="G11" s="33"/>
      <c r="H11" s="33"/>
      <c r="I11" s="33"/>
      <c r="J11" s="33"/>
      <c r="K11" s="33"/>
      <c r="L11" s="10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99" t="s">
        <v>26</v>
      </c>
      <c r="E12" s="33"/>
      <c r="F12" s="33"/>
      <c r="G12" s="33"/>
      <c r="H12" s="33"/>
      <c r="I12" s="99" t="s">
        <v>27</v>
      </c>
      <c r="J12" s="101" t="s">
        <v>28</v>
      </c>
      <c r="K12" s="33"/>
      <c r="L12" s="10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8" customHeight="1">
      <c r="A13" s="33"/>
      <c r="B13" s="38"/>
      <c r="C13" s="33"/>
      <c r="D13" s="33"/>
      <c r="E13" s="101" t="s">
        <v>29</v>
      </c>
      <c r="F13" s="33"/>
      <c r="G13" s="33"/>
      <c r="H13" s="33"/>
      <c r="I13" s="99" t="s">
        <v>30</v>
      </c>
      <c r="J13" s="101" t="s">
        <v>31</v>
      </c>
      <c r="K13" s="33"/>
      <c r="L13" s="10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6.95" customHeight="1">
      <c r="A14" s="33"/>
      <c r="B14" s="38"/>
      <c r="C14" s="33"/>
      <c r="D14" s="33"/>
      <c r="E14" s="33"/>
      <c r="F14" s="33"/>
      <c r="G14" s="33"/>
      <c r="H14" s="33"/>
      <c r="I14" s="33"/>
      <c r="J14" s="33"/>
      <c r="K14" s="33"/>
      <c r="L14" s="10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8"/>
      <c r="C15" s="33"/>
      <c r="D15" s="99" t="s">
        <v>32</v>
      </c>
      <c r="E15" s="33"/>
      <c r="F15" s="33"/>
      <c r="G15" s="33"/>
      <c r="H15" s="33"/>
      <c r="I15" s="99" t="s">
        <v>27</v>
      </c>
      <c r="J15" s="29" t="str">
        <f>'Rekapitulace stavby'!AN13</f>
        <v>Vyplň údaj</v>
      </c>
      <c r="K15" s="33"/>
      <c r="L15" s="10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8" customHeight="1">
      <c r="A16" s="33"/>
      <c r="B16" s="38"/>
      <c r="C16" s="33"/>
      <c r="D16" s="33"/>
      <c r="E16" s="263" t="str">
        <f>'Rekapitulace stavby'!E14</f>
        <v>Vyplň údaj</v>
      </c>
      <c r="F16" s="264"/>
      <c r="G16" s="264"/>
      <c r="H16" s="264"/>
      <c r="I16" s="99" t="s">
        <v>30</v>
      </c>
      <c r="J16" s="29" t="str">
        <f>'Rekapitulace stavby'!AN14</f>
        <v>Vyplň údaj</v>
      </c>
      <c r="K16" s="33"/>
      <c r="L16" s="10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6.95" customHeight="1">
      <c r="A17" s="33"/>
      <c r="B17" s="38"/>
      <c r="C17" s="33"/>
      <c r="D17" s="33"/>
      <c r="E17" s="33"/>
      <c r="F17" s="33"/>
      <c r="G17" s="33"/>
      <c r="H17" s="33"/>
      <c r="I17" s="33"/>
      <c r="J17" s="33"/>
      <c r="K17" s="33"/>
      <c r="L17" s="10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8"/>
      <c r="C18" s="33"/>
      <c r="D18" s="99" t="s">
        <v>34</v>
      </c>
      <c r="E18" s="33"/>
      <c r="F18" s="33"/>
      <c r="G18" s="33"/>
      <c r="H18" s="33"/>
      <c r="I18" s="99" t="s">
        <v>27</v>
      </c>
      <c r="J18" s="101" t="str">
        <f>IF('Rekapitulace stavby'!AN16="","",'Rekapitulace stavby'!AN16)</f>
        <v/>
      </c>
      <c r="K18" s="33"/>
      <c r="L18" s="10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8"/>
      <c r="C19" s="33"/>
      <c r="D19" s="33"/>
      <c r="E19" s="101" t="str">
        <f>IF('Rekapitulace stavby'!E17="","",'Rekapitulace stavby'!E17)</f>
        <v xml:space="preserve"> </v>
      </c>
      <c r="F19" s="33"/>
      <c r="G19" s="33"/>
      <c r="H19" s="33"/>
      <c r="I19" s="99" t="s">
        <v>30</v>
      </c>
      <c r="J19" s="101" t="str">
        <f>IF('Rekapitulace stavby'!AN17="","",'Rekapitulace stavby'!AN17)</f>
        <v/>
      </c>
      <c r="K19" s="33"/>
      <c r="L19" s="10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customHeight="1">
      <c r="A20" s="33"/>
      <c r="B20" s="38"/>
      <c r="C20" s="33"/>
      <c r="D20" s="33"/>
      <c r="E20" s="33"/>
      <c r="F20" s="33"/>
      <c r="G20" s="33"/>
      <c r="H20" s="33"/>
      <c r="I20" s="33"/>
      <c r="J20" s="33"/>
      <c r="K20" s="33"/>
      <c r="L20" s="10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8"/>
      <c r="C21" s="33"/>
      <c r="D21" s="99" t="s">
        <v>37</v>
      </c>
      <c r="E21" s="33"/>
      <c r="F21" s="33"/>
      <c r="G21" s="33"/>
      <c r="H21" s="33"/>
      <c r="I21" s="99" t="s">
        <v>27</v>
      </c>
      <c r="J21" s="101" t="s">
        <v>38</v>
      </c>
      <c r="K21" s="33"/>
      <c r="L21" s="10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8"/>
      <c r="C22" s="33"/>
      <c r="D22" s="33"/>
      <c r="E22" s="101" t="s">
        <v>39</v>
      </c>
      <c r="F22" s="33"/>
      <c r="G22" s="33"/>
      <c r="H22" s="33"/>
      <c r="I22" s="99" t="s">
        <v>30</v>
      </c>
      <c r="J22" s="101" t="s">
        <v>40</v>
      </c>
      <c r="K22" s="33"/>
      <c r="L22" s="10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customHeight="1">
      <c r="A23" s="33"/>
      <c r="B23" s="38"/>
      <c r="C23" s="33"/>
      <c r="D23" s="33"/>
      <c r="E23" s="33"/>
      <c r="F23" s="33"/>
      <c r="G23" s="33"/>
      <c r="H23" s="33"/>
      <c r="I23" s="33"/>
      <c r="J23" s="33"/>
      <c r="K23" s="33"/>
      <c r="L23" s="10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8"/>
      <c r="C24" s="33"/>
      <c r="D24" s="99" t="s">
        <v>41</v>
      </c>
      <c r="E24" s="33"/>
      <c r="F24" s="33"/>
      <c r="G24" s="33"/>
      <c r="H24" s="33"/>
      <c r="I24" s="33"/>
      <c r="J24" s="33"/>
      <c r="K24" s="33"/>
      <c r="L24" s="10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8" customFormat="1" ht="47.25" customHeight="1">
      <c r="A25" s="103"/>
      <c r="B25" s="104"/>
      <c r="C25" s="103"/>
      <c r="D25" s="103"/>
      <c r="E25" s="265" t="s">
        <v>86</v>
      </c>
      <c r="F25" s="265"/>
      <c r="G25" s="265"/>
      <c r="H25" s="265"/>
      <c r="I25" s="103"/>
      <c r="J25" s="103"/>
      <c r="K25" s="103"/>
      <c r="L25" s="105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</row>
    <row r="26" spans="1:31" s="2" customFormat="1" ht="6.95" customHeight="1">
      <c r="A26" s="33"/>
      <c r="B26" s="38"/>
      <c r="C26" s="33"/>
      <c r="D26" s="33"/>
      <c r="E26" s="33"/>
      <c r="F26" s="33"/>
      <c r="G26" s="33"/>
      <c r="H26" s="33"/>
      <c r="I26" s="33"/>
      <c r="J26" s="33"/>
      <c r="K26" s="33"/>
      <c r="L26" s="10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8"/>
      <c r="C27" s="33"/>
      <c r="D27" s="106"/>
      <c r="E27" s="106"/>
      <c r="F27" s="106"/>
      <c r="G27" s="106"/>
      <c r="H27" s="106"/>
      <c r="I27" s="106"/>
      <c r="J27" s="106"/>
      <c r="K27" s="106"/>
      <c r="L27" s="100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25.35" customHeight="1">
      <c r="A28" s="33"/>
      <c r="B28" s="38"/>
      <c r="C28" s="33"/>
      <c r="D28" s="107" t="s">
        <v>43</v>
      </c>
      <c r="E28" s="33"/>
      <c r="F28" s="33"/>
      <c r="G28" s="33"/>
      <c r="H28" s="33"/>
      <c r="I28" s="33"/>
      <c r="J28" s="108">
        <f>ROUND(J92, 2)</f>
        <v>0</v>
      </c>
      <c r="K28" s="33"/>
      <c r="L28" s="10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06"/>
      <c r="E29" s="106"/>
      <c r="F29" s="106"/>
      <c r="G29" s="106"/>
      <c r="H29" s="106"/>
      <c r="I29" s="106"/>
      <c r="J29" s="106"/>
      <c r="K29" s="106"/>
      <c r="L29" s="10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8"/>
      <c r="C30" s="33"/>
      <c r="D30" s="33"/>
      <c r="E30" s="33"/>
      <c r="F30" s="109" t="s">
        <v>45</v>
      </c>
      <c r="G30" s="33"/>
      <c r="H30" s="33"/>
      <c r="I30" s="109" t="s">
        <v>44</v>
      </c>
      <c r="J30" s="109" t="s">
        <v>46</v>
      </c>
      <c r="K30" s="33"/>
      <c r="L30" s="10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8"/>
      <c r="C31" s="33"/>
      <c r="D31" s="110" t="s">
        <v>47</v>
      </c>
      <c r="E31" s="99" t="s">
        <v>48</v>
      </c>
      <c r="F31" s="111">
        <f>ROUND((SUM(BE92:BE340)),  2)</f>
        <v>0</v>
      </c>
      <c r="G31" s="33"/>
      <c r="H31" s="33"/>
      <c r="I31" s="112">
        <v>0.21</v>
      </c>
      <c r="J31" s="111">
        <f>ROUND(((SUM(BE92:BE340))*I31),  2)</f>
        <v>0</v>
      </c>
      <c r="K31" s="33"/>
      <c r="L31" s="10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99" t="s">
        <v>49</v>
      </c>
      <c r="F32" s="111">
        <f>ROUND((SUM(BF92:BF340)),  2)</f>
        <v>0</v>
      </c>
      <c r="G32" s="33"/>
      <c r="H32" s="33"/>
      <c r="I32" s="112">
        <v>0.12</v>
      </c>
      <c r="J32" s="111">
        <f>ROUND(((SUM(BF92:BF340))*I32),  2)</f>
        <v>0</v>
      </c>
      <c r="K32" s="33"/>
      <c r="L32" s="10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8"/>
      <c r="C33" s="33"/>
      <c r="D33" s="33"/>
      <c r="E33" s="99" t="s">
        <v>50</v>
      </c>
      <c r="F33" s="111">
        <f>ROUND((SUM(BG92:BG340)),  2)</f>
        <v>0</v>
      </c>
      <c r="G33" s="33"/>
      <c r="H33" s="33"/>
      <c r="I33" s="112">
        <v>0.21</v>
      </c>
      <c r="J33" s="111">
        <f>0</f>
        <v>0</v>
      </c>
      <c r="K33" s="33"/>
      <c r="L33" s="10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8"/>
      <c r="C34" s="33"/>
      <c r="D34" s="33"/>
      <c r="E34" s="99" t="s">
        <v>51</v>
      </c>
      <c r="F34" s="111">
        <f>ROUND((SUM(BH92:BH340)),  2)</f>
        <v>0</v>
      </c>
      <c r="G34" s="33"/>
      <c r="H34" s="33"/>
      <c r="I34" s="112">
        <v>0.12</v>
      </c>
      <c r="J34" s="111">
        <f>0</f>
        <v>0</v>
      </c>
      <c r="K34" s="33"/>
      <c r="L34" s="10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99" t="s">
        <v>52</v>
      </c>
      <c r="F35" s="111">
        <f>ROUND((SUM(BI92:BI340)),  2)</f>
        <v>0</v>
      </c>
      <c r="G35" s="33"/>
      <c r="H35" s="33"/>
      <c r="I35" s="112">
        <v>0</v>
      </c>
      <c r="J35" s="111">
        <f>0</f>
        <v>0</v>
      </c>
      <c r="K35" s="33"/>
      <c r="L35" s="10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6.95" customHeight="1">
      <c r="A36" s="33"/>
      <c r="B36" s="38"/>
      <c r="C36" s="33"/>
      <c r="D36" s="33"/>
      <c r="E36" s="33"/>
      <c r="F36" s="33"/>
      <c r="G36" s="33"/>
      <c r="H36" s="33"/>
      <c r="I36" s="33"/>
      <c r="J36" s="33"/>
      <c r="K36" s="33"/>
      <c r="L36" s="10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25.35" customHeight="1">
      <c r="A37" s="33"/>
      <c r="B37" s="38"/>
      <c r="C37" s="113"/>
      <c r="D37" s="114" t="s">
        <v>53</v>
      </c>
      <c r="E37" s="115"/>
      <c r="F37" s="115"/>
      <c r="G37" s="116" t="s">
        <v>54</v>
      </c>
      <c r="H37" s="117" t="s">
        <v>55</v>
      </c>
      <c r="I37" s="115"/>
      <c r="J37" s="118">
        <f>SUM(J28:J35)</f>
        <v>0</v>
      </c>
      <c r="K37" s="119"/>
      <c r="L37" s="10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customHeight="1">
      <c r="A38" s="33"/>
      <c r="B38" s="120"/>
      <c r="C38" s="121"/>
      <c r="D38" s="121"/>
      <c r="E38" s="121"/>
      <c r="F38" s="121"/>
      <c r="G38" s="121"/>
      <c r="H38" s="121"/>
      <c r="I38" s="121"/>
      <c r="J38" s="121"/>
      <c r="K38" s="121"/>
      <c r="L38" s="10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42" spans="1:31" s="2" customFormat="1" ht="6.95" hidden="1" customHeight="1">
      <c r="A42" s="33"/>
      <c r="B42" s="122"/>
      <c r="C42" s="123"/>
      <c r="D42" s="123"/>
      <c r="E42" s="123"/>
      <c r="F42" s="123"/>
      <c r="G42" s="123"/>
      <c r="H42" s="123"/>
      <c r="I42" s="123"/>
      <c r="J42" s="123"/>
      <c r="K42" s="123"/>
      <c r="L42" s="100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4.95" hidden="1" customHeight="1">
      <c r="A43" s="33"/>
      <c r="B43" s="34"/>
      <c r="C43" s="22" t="s">
        <v>87</v>
      </c>
      <c r="D43" s="35"/>
      <c r="E43" s="35"/>
      <c r="F43" s="35"/>
      <c r="G43" s="35"/>
      <c r="H43" s="35"/>
      <c r="I43" s="35"/>
      <c r="J43" s="35"/>
      <c r="K43" s="35"/>
      <c r="L43" s="100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6.95" hidden="1" customHeight="1">
      <c r="A44" s="33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100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12" hidden="1" customHeight="1">
      <c r="A45" s="33"/>
      <c r="B45" s="34"/>
      <c r="C45" s="28" t="s">
        <v>16</v>
      </c>
      <c r="D45" s="35"/>
      <c r="E45" s="35"/>
      <c r="F45" s="35"/>
      <c r="G45" s="35"/>
      <c r="H45" s="35"/>
      <c r="I45" s="35"/>
      <c r="J45" s="35"/>
      <c r="K45" s="35"/>
      <c r="L45" s="100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16.5" hidden="1" customHeight="1">
      <c r="A46" s="33"/>
      <c r="B46" s="34"/>
      <c r="C46" s="35"/>
      <c r="D46" s="35"/>
      <c r="E46" s="240" t="str">
        <f>E7</f>
        <v>VO - Palackého náměstí, rekonstrukce</v>
      </c>
      <c r="F46" s="266"/>
      <c r="G46" s="266"/>
      <c r="H46" s="266"/>
      <c r="I46" s="35"/>
      <c r="J46" s="35"/>
      <c r="K46" s="35"/>
      <c r="L46" s="100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6.95" hidden="1" customHeight="1">
      <c r="A47" s="33"/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100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12" hidden="1" customHeight="1">
      <c r="A48" s="33"/>
      <c r="B48" s="34"/>
      <c r="C48" s="28" t="s">
        <v>22</v>
      </c>
      <c r="D48" s="35"/>
      <c r="E48" s="35"/>
      <c r="F48" s="26" t="str">
        <f>F10</f>
        <v>Nový Bor</v>
      </c>
      <c r="G48" s="35"/>
      <c r="H48" s="35"/>
      <c r="I48" s="28" t="s">
        <v>24</v>
      </c>
      <c r="J48" s="58" t="str">
        <f>IF(J10="","",J10)</f>
        <v>29. 4. 2025</v>
      </c>
      <c r="K48" s="35"/>
      <c r="L48" s="100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6.95" hidden="1" customHeight="1">
      <c r="A49" s="33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100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5.2" hidden="1" customHeight="1">
      <c r="A50" s="33"/>
      <c r="B50" s="34"/>
      <c r="C50" s="28" t="s">
        <v>26</v>
      </c>
      <c r="D50" s="35"/>
      <c r="E50" s="35"/>
      <c r="F50" s="26" t="str">
        <f>E13</f>
        <v>Město Nový Bor</v>
      </c>
      <c r="G50" s="35"/>
      <c r="H50" s="35"/>
      <c r="I50" s="28" t="s">
        <v>34</v>
      </c>
      <c r="J50" s="31" t="str">
        <f>E19</f>
        <v xml:space="preserve"> </v>
      </c>
      <c r="K50" s="35"/>
      <c r="L50" s="100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25.7" hidden="1" customHeight="1">
      <c r="A51" s="33"/>
      <c r="B51" s="34"/>
      <c r="C51" s="28" t="s">
        <v>32</v>
      </c>
      <c r="D51" s="35"/>
      <c r="E51" s="35"/>
      <c r="F51" s="26" t="str">
        <f>IF(E16="","",E16)</f>
        <v>Vyplň údaj</v>
      </c>
      <c r="G51" s="35"/>
      <c r="H51" s="35"/>
      <c r="I51" s="28" t="s">
        <v>37</v>
      </c>
      <c r="J51" s="31" t="str">
        <f>E22</f>
        <v>EFektivní OSvětlování s.r.o.</v>
      </c>
      <c r="K51" s="35"/>
      <c r="L51" s="100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0.35" hidden="1" customHeight="1">
      <c r="A52" s="33"/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100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29.25" hidden="1" customHeight="1">
      <c r="A53" s="33"/>
      <c r="B53" s="34"/>
      <c r="C53" s="124" t="s">
        <v>88</v>
      </c>
      <c r="D53" s="125"/>
      <c r="E53" s="125"/>
      <c r="F53" s="125"/>
      <c r="G53" s="125"/>
      <c r="H53" s="125"/>
      <c r="I53" s="125"/>
      <c r="J53" s="126" t="s">
        <v>89</v>
      </c>
      <c r="K53" s="125"/>
      <c r="L53" s="100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10.35" hidden="1" customHeight="1">
      <c r="A54" s="33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100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22.9" hidden="1" customHeight="1">
      <c r="A55" s="33"/>
      <c r="B55" s="34"/>
      <c r="C55" s="127" t="s">
        <v>75</v>
      </c>
      <c r="D55" s="35"/>
      <c r="E55" s="35"/>
      <c r="F55" s="35"/>
      <c r="G55" s="35"/>
      <c r="H55" s="35"/>
      <c r="I55" s="35"/>
      <c r="J55" s="76">
        <f>J92</f>
        <v>0</v>
      </c>
      <c r="K55" s="35"/>
      <c r="L55" s="100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U55" s="16" t="s">
        <v>90</v>
      </c>
    </row>
    <row r="56" spans="1:47" s="9" customFormat="1" ht="24.95" hidden="1" customHeight="1">
      <c r="B56" s="128"/>
      <c r="C56" s="129"/>
      <c r="D56" s="130" t="s">
        <v>91</v>
      </c>
      <c r="E56" s="131"/>
      <c r="F56" s="131"/>
      <c r="G56" s="131"/>
      <c r="H56" s="131"/>
      <c r="I56" s="131"/>
      <c r="J56" s="132">
        <f>J93</f>
        <v>0</v>
      </c>
      <c r="K56" s="129"/>
      <c r="L56" s="133"/>
    </row>
    <row r="57" spans="1:47" s="10" customFormat="1" ht="19.899999999999999" hidden="1" customHeight="1">
      <c r="B57" s="134"/>
      <c r="C57" s="135"/>
      <c r="D57" s="136" t="s">
        <v>92</v>
      </c>
      <c r="E57" s="137"/>
      <c r="F57" s="137"/>
      <c r="G57" s="137"/>
      <c r="H57" s="137"/>
      <c r="I57" s="137"/>
      <c r="J57" s="138">
        <f>J94</f>
        <v>0</v>
      </c>
      <c r="K57" s="135"/>
      <c r="L57" s="139"/>
    </row>
    <row r="58" spans="1:47" s="10" customFormat="1" ht="19.899999999999999" hidden="1" customHeight="1">
      <c r="B58" s="134"/>
      <c r="C58" s="135"/>
      <c r="D58" s="136" t="s">
        <v>93</v>
      </c>
      <c r="E58" s="137"/>
      <c r="F58" s="137"/>
      <c r="G58" s="137"/>
      <c r="H58" s="137"/>
      <c r="I58" s="137"/>
      <c r="J58" s="138">
        <f>J115</f>
        <v>0</v>
      </c>
      <c r="K58" s="135"/>
      <c r="L58" s="139"/>
    </row>
    <row r="59" spans="1:47" s="10" customFormat="1" ht="19.899999999999999" hidden="1" customHeight="1">
      <c r="B59" s="134"/>
      <c r="C59" s="135"/>
      <c r="D59" s="136" t="s">
        <v>94</v>
      </c>
      <c r="E59" s="137"/>
      <c r="F59" s="137"/>
      <c r="G59" s="137"/>
      <c r="H59" s="137"/>
      <c r="I59" s="137"/>
      <c r="J59" s="138">
        <f>J139</f>
        <v>0</v>
      </c>
      <c r="K59" s="135"/>
      <c r="L59" s="139"/>
    </row>
    <row r="60" spans="1:47" s="10" customFormat="1" ht="19.899999999999999" hidden="1" customHeight="1">
      <c r="B60" s="134"/>
      <c r="C60" s="135"/>
      <c r="D60" s="136" t="s">
        <v>95</v>
      </c>
      <c r="E60" s="137"/>
      <c r="F60" s="137"/>
      <c r="G60" s="137"/>
      <c r="H60" s="137"/>
      <c r="I60" s="137"/>
      <c r="J60" s="138">
        <f>J142</f>
        <v>0</v>
      </c>
      <c r="K60" s="135"/>
      <c r="L60" s="139"/>
    </row>
    <row r="61" spans="1:47" s="10" customFormat="1" ht="19.899999999999999" hidden="1" customHeight="1">
      <c r="B61" s="134"/>
      <c r="C61" s="135"/>
      <c r="D61" s="136" t="s">
        <v>96</v>
      </c>
      <c r="E61" s="137"/>
      <c r="F61" s="137"/>
      <c r="G61" s="137"/>
      <c r="H61" s="137"/>
      <c r="I61" s="137"/>
      <c r="J61" s="138">
        <f>J156</f>
        <v>0</v>
      </c>
      <c r="K61" s="135"/>
      <c r="L61" s="139"/>
    </row>
    <row r="62" spans="1:47" s="9" customFormat="1" ht="24.95" hidden="1" customHeight="1">
      <c r="B62" s="128"/>
      <c r="C62" s="129"/>
      <c r="D62" s="130" t="s">
        <v>97</v>
      </c>
      <c r="E62" s="131"/>
      <c r="F62" s="131"/>
      <c r="G62" s="131"/>
      <c r="H62" s="131"/>
      <c r="I62" s="131"/>
      <c r="J62" s="132">
        <f>J163</f>
        <v>0</v>
      </c>
      <c r="K62" s="129"/>
      <c r="L62" s="133"/>
    </row>
    <row r="63" spans="1:47" s="10" customFormat="1" ht="19.899999999999999" hidden="1" customHeight="1">
      <c r="B63" s="134"/>
      <c r="C63" s="135"/>
      <c r="D63" s="136" t="s">
        <v>98</v>
      </c>
      <c r="E63" s="137"/>
      <c r="F63" s="137"/>
      <c r="G63" s="137"/>
      <c r="H63" s="137"/>
      <c r="I63" s="137"/>
      <c r="J63" s="138">
        <f>J164</f>
        <v>0</v>
      </c>
      <c r="K63" s="135"/>
      <c r="L63" s="139"/>
    </row>
    <row r="64" spans="1:47" s="9" customFormat="1" ht="24.95" hidden="1" customHeight="1">
      <c r="B64" s="128"/>
      <c r="C64" s="129"/>
      <c r="D64" s="130" t="s">
        <v>99</v>
      </c>
      <c r="E64" s="131"/>
      <c r="F64" s="131"/>
      <c r="G64" s="131"/>
      <c r="H64" s="131"/>
      <c r="I64" s="131"/>
      <c r="J64" s="132">
        <f>J169</f>
        <v>0</v>
      </c>
      <c r="K64" s="129"/>
      <c r="L64" s="133"/>
    </row>
    <row r="65" spans="1:31" s="10" customFormat="1" ht="19.899999999999999" hidden="1" customHeight="1">
      <c r="B65" s="134"/>
      <c r="C65" s="135"/>
      <c r="D65" s="136" t="s">
        <v>100</v>
      </c>
      <c r="E65" s="137"/>
      <c r="F65" s="137"/>
      <c r="G65" s="137"/>
      <c r="H65" s="137"/>
      <c r="I65" s="137"/>
      <c r="J65" s="138">
        <f>J170</f>
        <v>0</v>
      </c>
      <c r="K65" s="135"/>
      <c r="L65" s="139"/>
    </row>
    <row r="66" spans="1:31" s="10" customFormat="1" ht="19.899999999999999" hidden="1" customHeight="1">
      <c r="B66" s="134"/>
      <c r="C66" s="135"/>
      <c r="D66" s="136" t="s">
        <v>101</v>
      </c>
      <c r="E66" s="137"/>
      <c r="F66" s="137"/>
      <c r="G66" s="137"/>
      <c r="H66" s="137"/>
      <c r="I66" s="137"/>
      <c r="J66" s="138">
        <f>J241</f>
        <v>0</v>
      </c>
      <c r="K66" s="135"/>
      <c r="L66" s="139"/>
    </row>
    <row r="67" spans="1:31" s="10" customFormat="1" ht="19.899999999999999" hidden="1" customHeight="1">
      <c r="B67" s="134"/>
      <c r="C67" s="135"/>
      <c r="D67" s="136" t="s">
        <v>102</v>
      </c>
      <c r="E67" s="137"/>
      <c r="F67" s="137"/>
      <c r="G67" s="137"/>
      <c r="H67" s="137"/>
      <c r="I67" s="137"/>
      <c r="J67" s="138">
        <f>J303</f>
        <v>0</v>
      </c>
      <c r="K67" s="135"/>
      <c r="L67" s="139"/>
    </row>
    <row r="68" spans="1:31" s="9" customFormat="1" ht="24.95" hidden="1" customHeight="1">
      <c r="B68" s="128"/>
      <c r="C68" s="129"/>
      <c r="D68" s="130" t="s">
        <v>103</v>
      </c>
      <c r="E68" s="131"/>
      <c r="F68" s="131"/>
      <c r="G68" s="131"/>
      <c r="H68" s="131"/>
      <c r="I68" s="131"/>
      <c r="J68" s="132">
        <f>J312</f>
        <v>0</v>
      </c>
      <c r="K68" s="129"/>
      <c r="L68" s="133"/>
    </row>
    <row r="69" spans="1:31" s="9" customFormat="1" ht="24.95" hidden="1" customHeight="1">
      <c r="B69" s="128"/>
      <c r="C69" s="129"/>
      <c r="D69" s="130" t="s">
        <v>104</v>
      </c>
      <c r="E69" s="131"/>
      <c r="F69" s="131"/>
      <c r="G69" s="131"/>
      <c r="H69" s="131"/>
      <c r="I69" s="131"/>
      <c r="J69" s="132">
        <f>J317</f>
        <v>0</v>
      </c>
      <c r="K69" s="129"/>
      <c r="L69" s="133"/>
    </row>
    <row r="70" spans="1:31" s="10" customFormat="1" ht="19.899999999999999" hidden="1" customHeight="1">
      <c r="B70" s="134"/>
      <c r="C70" s="135"/>
      <c r="D70" s="136" t="s">
        <v>105</v>
      </c>
      <c r="E70" s="137"/>
      <c r="F70" s="137"/>
      <c r="G70" s="137"/>
      <c r="H70" s="137"/>
      <c r="I70" s="137"/>
      <c r="J70" s="138">
        <f>J318</f>
        <v>0</v>
      </c>
      <c r="K70" s="135"/>
      <c r="L70" s="139"/>
    </row>
    <row r="71" spans="1:31" s="10" customFormat="1" ht="19.899999999999999" hidden="1" customHeight="1">
      <c r="B71" s="134"/>
      <c r="C71" s="135"/>
      <c r="D71" s="136" t="s">
        <v>106</v>
      </c>
      <c r="E71" s="137"/>
      <c r="F71" s="137"/>
      <c r="G71" s="137"/>
      <c r="H71" s="137"/>
      <c r="I71" s="137"/>
      <c r="J71" s="138">
        <f>J329</f>
        <v>0</v>
      </c>
      <c r="K71" s="135"/>
      <c r="L71" s="139"/>
    </row>
    <row r="72" spans="1:31" s="10" customFormat="1" ht="19.899999999999999" hidden="1" customHeight="1">
      <c r="B72" s="134"/>
      <c r="C72" s="135"/>
      <c r="D72" s="136" t="s">
        <v>107</v>
      </c>
      <c r="E72" s="137"/>
      <c r="F72" s="137"/>
      <c r="G72" s="137"/>
      <c r="H72" s="137"/>
      <c r="I72" s="137"/>
      <c r="J72" s="138">
        <f>J332</f>
        <v>0</v>
      </c>
      <c r="K72" s="135"/>
      <c r="L72" s="139"/>
    </row>
    <row r="73" spans="1:31" s="10" customFormat="1" ht="19.899999999999999" hidden="1" customHeight="1">
      <c r="B73" s="134"/>
      <c r="C73" s="135"/>
      <c r="D73" s="136" t="s">
        <v>108</v>
      </c>
      <c r="E73" s="137"/>
      <c r="F73" s="137"/>
      <c r="G73" s="137"/>
      <c r="H73" s="137"/>
      <c r="I73" s="137"/>
      <c r="J73" s="138">
        <f>J335</f>
        <v>0</v>
      </c>
      <c r="K73" s="135"/>
      <c r="L73" s="139"/>
    </row>
    <row r="74" spans="1:31" s="10" customFormat="1" ht="19.899999999999999" hidden="1" customHeight="1">
      <c r="B74" s="134"/>
      <c r="C74" s="135"/>
      <c r="D74" s="136" t="s">
        <v>109</v>
      </c>
      <c r="E74" s="137"/>
      <c r="F74" s="137"/>
      <c r="G74" s="137"/>
      <c r="H74" s="137"/>
      <c r="I74" s="137"/>
      <c r="J74" s="138">
        <f>J338</f>
        <v>0</v>
      </c>
      <c r="K74" s="135"/>
      <c r="L74" s="139"/>
    </row>
    <row r="75" spans="1:31" s="2" customFormat="1" ht="21.75" hidden="1" customHeight="1">
      <c r="A75" s="33"/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100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1:31" s="2" customFormat="1" ht="6.95" hidden="1" customHeight="1">
      <c r="A76" s="33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10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ht="11.25" hidden="1"/>
    <row r="78" spans="1:31" ht="11.25" hidden="1"/>
    <row r="79" spans="1:31" ht="11.25" hidden="1"/>
    <row r="80" spans="1:31" s="2" customFormat="1" ht="6.95" customHeight="1">
      <c r="A80" s="33"/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100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1:65" s="2" customFormat="1" ht="24.95" customHeight="1">
      <c r="A81" s="33"/>
      <c r="B81" s="34"/>
      <c r="C81" s="22" t="s">
        <v>110</v>
      </c>
      <c r="D81" s="35"/>
      <c r="E81" s="35"/>
      <c r="F81" s="35"/>
      <c r="G81" s="35"/>
      <c r="H81" s="35"/>
      <c r="I81" s="35"/>
      <c r="J81" s="35"/>
      <c r="K81" s="35"/>
      <c r="L81" s="10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65" s="2" customFormat="1" ht="6.95" customHeight="1">
      <c r="A82" s="33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10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65" s="2" customFormat="1" ht="12" customHeight="1">
      <c r="A83" s="33"/>
      <c r="B83" s="34"/>
      <c r="C83" s="28" t="s">
        <v>16</v>
      </c>
      <c r="D83" s="35"/>
      <c r="E83" s="35"/>
      <c r="F83" s="35"/>
      <c r="G83" s="35"/>
      <c r="H83" s="35"/>
      <c r="I83" s="35"/>
      <c r="J83" s="35"/>
      <c r="K83" s="35"/>
      <c r="L83" s="10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65" s="2" customFormat="1" ht="16.5" customHeight="1">
      <c r="A84" s="33"/>
      <c r="B84" s="34"/>
      <c r="C84" s="35"/>
      <c r="D84" s="35"/>
      <c r="E84" s="240" t="str">
        <f>E7</f>
        <v>VO - Palackého náměstí, rekonstrukce</v>
      </c>
      <c r="F84" s="266"/>
      <c r="G84" s="266"/>
      <c r="H84" s="266"/>
      <c r="I84" s="35"/>
      <c r="J84" s="35"/>
      <c r="K84" s="35"/>
      <c r="L84" s="10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65" s="2" customFormat="1" ht="6.95" customHeight="1">
      <c r="A85" s="33"/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10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65" s="2" customFormat="1" ht="12" customHeight="1">
      <c r="A86" s="33"/>
      <c r="B86" s="34"/>
      <c r="C86" s="28" t="s">
        <v>22</v>
      </c>
      <c r="D86" s="35"/>
      <c r="E86" s="35"/>
      <c r="F86" s="26" t="str">
        <f>F10</f>
        <v>Nový Bor</v>
      </c>
      <c r="G86" s="35"/>
      <c r="H86" s="35"/>
      <c r="I86" s="28" t="s">
        <v>24</v>
      </c>
      <c r="J86" s="58" t="str">
        <f>IF(J10="","",J10)</f>
        <v>29. 4. 2025</v>
      </c>
      <c r="K86" s="35"/>
      <c r="L86" s="10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65" s="2" customFormat="1" ht="6.95" customHeight="1">
      <c r="A87" s="33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10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65" s="2" customFormat="1" ht="15.2" customHeight="1">
      <c r="A88" s="33"/>
      <c r="B88" s="34"/>
      <c r="C88" s="28" t="s">
        <v>26</v>
      </c>
      <c r="D88" s="35"/>
      <c r="E88" s="35"/>
      <c r="F88" s="26" t="str">
        <f>E13</f>
        <v>Město Nový Bor</v>
      </c>
      <c r="G88" s="35"/>
      <c r="H88" s="35"/>
      <c r="I88" s="28" t="s">
        <v>34</v>
      </c>
      <c r="J88" s="31" t="str">
        <f>E19</f>
        <v xml:space="preserve"> </v>
      </c>
      <c r="K88" s="35"/>
      <c r="L88" s="10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65" s="2" customFormat="1" ht="25.7" customHeight="1">
      <c r="A89" s="33"/>
      <c r="B89" s="34"/>
      <c r="C89" s="28" t="s">
        <v>32</v>
      </c>
      <c r="D89" s="35"/>
      <c r="E89" s="35"/>
      <c r="F89" s="26" t="str">
        <f>IF(E16="","",E16)</f>
        <v>Vyplň údaj</v>
      </c>
      <c r="G89" s="35"/>
      <c r="H89" s="35"/>
      <c r="I89" s="28" t="s">
        <v>37</v>
      </c>
      <c r="J89" s="31" t="str">
        <f>E22</f>
        <v>EFektivní OSvětlování s.r.o.</v>
      </c>
      <c r="K89" s="35"/>
      <c r="L89" s="10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65" s="2" customFormat="1" ht="10.3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10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65" s="11" customFormat="1" ht="29.25" customHeight="1">
      <c r="A91" s="140"/>
      <c r="B91" s="141"/>
      <c r="C91" s="142" t="s">
        <v>111</v>
      </c>
      <c r="D91" s="143" t="s">
        <v>62</v>
      </c>
      <c r="E91" s="143" t="s">
        <v>58</v>
      </c>
      <c r="F91" s="143" t="s">
        <v>59</v>
      </c>
      <c r="G91" s="143" t="s">
        <v>112</v>
      </c>
      <c r="H91" s="143" t="s">
        <v>113</v>
      </c>
      <c r="I91" s="143" t="s">
        <v>114</v>
      </c>
      <c r="J91" s="143" t="s">
        <v>89</v>
      </c>
      <c r="K91" s="144" t="s">
        <v>115</v>
      </c>
      <c r="L91" s="145"/>
      <c r="M91" s="67" t="s">
        <v>21</v>
      </c>
      <c r="N91" s="68" t="s">
        <v>47</v>
      </c>
      <c r="O91" s="68" t="s">
        <v>116</v>
      </c>
      <c r="P91" s="68" t="s">
        <v>117</v>
      </c>
      <c r="Q91" s="68" t="s">
        <v>118</v>
      </c>
      <c r="R91" s="68" t="s">
        <v>119</v>
      </c>
      <c r="S91" s="68" t="s">
        <v>120</v>
      </c>
      <c r="T91" s="69" t="s">
        <v>121</v>
      </c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</row>
    <row r="92" spans="1:65" s="2" customFormat="1" ht="22.9" customHeight="1">
      <c r="A92" s="33"/>
      <c r="B92" s="34"/>
      <c r="C92" s="74" t="s">
        <v>122</v>
      </c>
      <c r="D92" s="35"/>
      <c r="E92" s="35"/>
      <c r="F92" s="35"/>
      <c r="G92" s="35"/>
      <c r="H92" s="35"/>
      <c r="I92" s="35"/>
      <c r="J92" s="146">
        <f>BK92</f>
        <v>0</v>
      </c>
      <c r="K92" s="35"/>
      <c r="L92" s="38"/>
      <c r="M92" s="70"/>
      <c r="N92" s="147"/>
      <c r="O92" s="71"/>
      <c r="P92" s="148">
        <f>P93+P163+P169+P312+P317</f>
        <v>0</v>
      </c>
      <c r="Q92" s="71"/>
      <c r="R92" s="148">
        <f>R93+R163+R169+R312+R317</f>
        <v>84.204431</v>
      </c>
      <c r="S92" s="71"/>
      <c r="T92" s="149">
        <f>T93+T163+T169+T312+T317</f>
        <v>28.897799999999997</v>
      </c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T92" s="16" t="s">
        <v>76</v>
      </c>
      <c r="AU92" s="16" t="s">
        <v>90</v>
      </c>
      <c r="BK92" s="150">
        <f>BK93+BK163+BK169+BK312+BK317</f>
        <v>0</v>
      </c>
    </row>
    <row r="93" spans="1:65" s="12" customFormat="1" ht="25.9" customHeight="1">
      <c r="B93" s="151"/>
      <c r="C93" s="152"/>
      <c r="D93" s="153" t="s">
        <v>76</v>
      </c>
      <c r="E93" s="154" t="s">
        <v>123</v>
      </c>
      <c r="F93" s="154" t="s">
        <v>124</v>
      </c>
      <c r="G93" s="152"/>
      <c r="H93" s="152"/>
      <c r="I93" s="155"/>
      <c r="J93" s="156">
        <f>BK93</f>
        <v>0</v>
      </c>
      <c r="K93" s="152"/>
      <c r="L93" s="157"/>
      <c r="M93" s="158"/>
      <c r="N93" s="159"/>
      <c r="O93" s="159"/>
      <c r="P93" s="160">
        <f>P94+P115+P139+P142+P156</f>
        <v>0</v>
      </c>
      <c r="Q93" s="159"/>
      <c r="R93" s="160">
        <f>R94+R115+R139+R142+R156</f>
        <v>34.167810000000003</v>
      </c>
      <c r="S93" s="159"/>
      <c r="T93" s="161">
        <f>T94+T115+T139+T142+T156</f>
        <v>24.837799999999998</v>
      </c>
      <c r="AR93" s="162" t="s">
        <v>82</v>
      </c>
      <c r="AT93" s="163" t="s">
        <v>76</v>
      </c>
      <c r="AU93" s="163" t="s">
        <v>77</v>
      </c>
      <c r="AY93" s="162" t="s">
        <v>125</v>
      </c>
      <c r="BK93" s="164">
        <f>BK94+BK115+BK139+BK142+BK156</f>
        <v>0</v>
      </c>
    </row>
    <row r="94" spans="1:65" s="12" customFormat="1" ht="22.9" customHeight="1">
      <c r="B94" s="151"/>
      <c r="C94" s="152"/>
      <c r="D94" s="153" t="s">
        <v>76</v>
      </c>
      <c r="E94" s="165" t="s">
        <v>82</v>
      </c>
      <c r="F94" s="165" t="s">
        <v>126</v>
      </c>
      <c r="G94" s="152"/>
      <c r="H94" s="152"/>
      <c r="I94" s="155"/>
      <c r="J94" s="166">
        <f>BK94</f>
        <v>0</v>
      </c>
      <c r="K94" s="152"/>
      <c r="L94" s="157"/>
      <c r="M94" s="158"/>
      <c r="N94" s="159"/>
      <c r="O94" s="159"/>
      <c r="P94" s="160">
        <f>SUM(P95:P114)</f>
        <v>0</v>
      </c>
      <c r="Q94" s="159"/>
      <c r="R94" s="160">
        <f>SUM(R95:R114)</f>
        <v>2.0000000000000001E-4</v>
      </c>
      <c r="S94" s="159"/>
      <c r="T94" s="161">
        <f>SUM(T95:T114)</f>
        <v>24.837799999999998</v>
      </c>
      <c r="AR94" s="162" t="s">
        <v>82</v>
      </c>
      <c r="AT94" s="163" t="s">
        <v>76</v>
      </c>
      <c r="AU94" s="163" t="s">
        <v>82</v>
      </c>
      <c r="AY94" s="162" t="s">
        <v>125</v>
      </c>
      <c r="BK94" s="164">
        <f>SUM(BK95:BK114)</f>
        <v>0</v>
      </c>
    </row>
    <row r="95" spans="1:65" s="2" customFormat="1" ht="33" customHeight="1">
      <c r="A95" s="33"/>
      <c r="B95" s="34"/>
      <c r="C95" s="167" t="s">
        <v>82</v>
      </c>
      <c r="D95" s="167" t="s">
        <v>127</v>
      </c>
      <c r="E95" s="168" t="s">
        <v>128</v>
      </c>
      <c r="F95" s="169" t="s">
        <v>129</v>
      </c>
      <c r="G95" s="170" t="s">
        <v>130</v>
      </c>
      <c r="H95" s="171">
        <v>40.9</v>
      </c>
      <c r="I95" s="172"/>
      <c r="J95" s="171">
        <f>ROUND(I95*H95,1)</f>
        <v>0</v>
      </c>
      <c r="K95" s="169" t="s">
        <v>131</v>
      </c>
      <c r="L95" s="38"/>
      <c r="M95" s="173" t="s">
        <v>21</v>
      </c>
      <c r="N95" s="174" t="s">
        <v>48</v>
      </c>
      <c r="O95" s="63"/>
      <c r="P95" s="175">
        <f>O95*H95</f>
        <v>0</v>
      </c>
      <c r="Q95" s="175">
        <v>0</v>
      </c>
      <c r="R95" s="175">
        <f>Q95*H95</f>
        <v>0</v>
      </c>
      <c r="S95" s="175">
        <v>0.41699999999999998</v>
      </c>
      <c r="T95" s="176">
        <f>S95*H95</f>
        <v>17.055299999999999</v>
      </c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R95" s="177" t="s">
        <v>132</v>
      </c>
      <c r="AT95" s="177" t="s">
        <v>127</v>
      </c>
      <c r="AU95" s="177" t="s">
        <v>84</v>
      </c>
      <c r="AY95" s="16" t="s">
        <v>125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16" t="s">
        <v>82</v>
      </c>
      <c r="BK95" s="178">
        <f>ROUND(I95*H95,1)</f>
        <v>0</v>
      </c>
      <c r="BL95" s="16" t="s">
        <v>132</v>
      </c>
      <c r="BM95" s="177" t="s">
        <v>133</v>
      </c>
    </row>
    <row r="96" spans="1:65" s="2" customFormat="1" ht="11.25">
      <c r="A96" s="33"/>
      <c r="B96" s="34"/>
      <c r="C96" s="35"/>
      <c r="D96" s="179" t="s">
        <v>134</v>
      </c>
      <c r="E96" s="35"/>
      <c r="F96" s="180" t="s">
        <v>135</v>
      </c>
      <c r="G96" s="35"/>
      <c r="H96" s="35"/>
      <c r="I96" s="181"/>
      <c r="J96" s="35"/>
      <c r="K96" s="35"/>
      <c r="L96" s="38"/>
      <c r="M96" s="182"/>
      <c r="N96" s="183"/>
      <c r="O96" s="63"/>
      <c r="P96" s="63"/>
      <c r="Q96" s="63"/>
      <c r="R96" s="63"/>
      <c r="S96" s="63"/>
      <c r="T96" s="64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T96" s="16" t="s">
        <v>134</v>
      </c>
      <c r="AU96" s="16" t="s">
        <v>84</v>
      </c>
    </row>
    <row r="97" spans="1:65" s="13" customFormat="1" ht="11.25">
      <c r="B97" s="184"/>
      <c r="C97" s="185"/>
      <c r="D97" s="186" t="s">
        <v>136</v>
      </c>
      <c r="E97" s="187" t="s">
        <v>21</v>
      </c>
      <c r="F97" s="188" t="s">
        <v>137</v>
      </c>
      <c r="G97" s="185"/>
      <c r="H97" s="189">
        <v>40.9</v>
      </c>
      <c r="I97" s="190"/>
      <c r="J97" s="185"/>
      <c r="K97" s="185"/>
      <c r="L97" s="191"/>
      <c r="M97" s="192"/>
      <c r="N97" s="193"/>
      <c r="O97" s="193"/>
      <c r="P97" s="193"/>
      <c r="Q97" s="193"/>
      <c r="R97" s="193"/>
      <c r="S97" s="193"/>
      <c r="T97" s="194"/>
      <c r="AT97" s="195" t="s">
        <v>136</v>
      </c>
      <c r="AU97" s="195" t="s">
        <v>84</v>
      </c>
      <c r="AV97" s="13" t="s">
        <v>84</v>
      </c>
      <c r="AW97" s="13" t="s">
        <v>36</v>
      </c>
      <c r="AX97" s="13" t="s">
        <v>82</v>
      </c>
      <c r="AY97" s="195" t="s">
        <v>125</v>
      </c>
    </row>
    <row r="98" spans="1:65" s="2" customFormat="1" ht="33" customHeight="1">
      <c r="A98" s="33"/>
      <c r="B98" s="34"/>
      <c r="C98" s="167" t="s">
        <v>84</v>
      </c>
      <c r="D98" s="167" t="s">
        <v>127</v>
      </c>
      <c r="E98" s="168" t="s">
        <v>138</v>
      </c>
      <c r="F98" s="169" t="s">
        <v>139</v>
      </c>
      <c r="G98" s="170" t="s">
        <v>130</v>
      </c>
      <c r="H98" s="171">
        <v>16.5</v>
      </c>
      <c r="I98" s="172"/>
      <c r="J98" s="171">
        <f>ROUND(I98*H98,1)</f>
        <v>0</v>
      </c>
      <c r="K98" s="169" t="s">
        <v>131</v>
      </c>
      <c r="L98" s="38"/>
      <c r="M98" s="173" t="s">
        <v>21</v>
      </c>
      <c r="N98" s="174" t="s">
        <v>48</v>
      </c>
      <c r="O98" s="63"/>
      <c r="P98" s="175">
        <f>O98*H98</f>
        <v>0</v>
      </c>
      <c r="Q98" s="175">
        <v>0</v>
      </c>
      <c r="R98" s="175">
        <f>Q98*H98</f>
        <v>0</v>
      </c>
      <c r="S98" s="175">
        <v>0.29499999999999998</v>
      </c>
      <c r="T98" s="176">
        <f>S98*H98</f>
        <v>4.8674999999999997</v>
      </c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R98" s="177" t="s">
        <v>132</v>
      </c>
      <c r="AT98" s="177" t="s">
        <v>127</v>
      </c>
      <c r="AU98" s="177" t="s">
        <v>84</v>
      </c>
      <c r="AY98" s="16" t="s">
        <v>125</v>
      </c>
      <c r="BE98" s="178">
        <f>IF(N98="základní",J98,0)</f>
        <v>0</v>
      </c>
      <c r="BF98" s="178">
        <f>IF(N98="snížená",J98,0)</f>
        <v>0</v>
      </c>
      <c r="BG98" s="178">
        <f>IF(N98="zákl. přenesená",J98,0)</f>
        <v>0</v>
      </c>
      <c r="BH98" s="178">
        <f>IF(N98="sníž. přenesená",J98,0)</f>
        <v>0</v>
      </c>
      <c r="BI98" s="178">
        <f>IF(N98="nulová",J98,0)</f>
        <v>0</v>
      </c>
      <c r="BJ98" s="16" t="s">
        <v>82</v>
      </c>
      <c r="BK98" s="178">
        <f>ROUND(I98*H98,1)</f>
        <v>0</v>
      </c>
      <c r="BL98" s="16" t="s">
        <v>132</v>
      </c>
      <c r="BM98" s="177" t="s">
        <v>140</v>
      </c>
    </row>
    <row r="99" spans="1:65" s="2" customFormat="1" ht="11.25">
      <c r="A99" s="33"/>
      <c r="B99" s="34"/>
      <c r="C99" s="35"/>
      <c r="D99" s="179" t="s">
        <v>134</v>
      </c>
      <c r="E99" s="35"/>
      <c r="F99" s="180" t="s">
        <v>141</v>
      </c>
      <c r="G99" s="35"/>
      <c r="H99" s="35"/>
      <c r="I99" s="181"/>
      <c r="J99" s="35"/>
      <c r="K99" s="35"/>
      <c r="L99" s="38"/>
      <c r="M99" s="182"/>
      <c r="N99" s="183"/>
      <c r="O99" s="63"/>
      <c r="P99" s="63"/>
      <c r="Q99" s="63"/>
      <c r="R99" s="63"/>
      <c r="S99" s="63"/>
      <c r="T99" s="64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T99" s="16" t="s">
        <v>134</v>
      </c>
      <c r="AU99" s="16" t="s">
        <v>84</v>
      </c>
    </row>
    <row r="100" spans="1:65" s="13" customFormat="1" ht="11.25">
      <c r="B100" s="184"/>
      <c r="C100" s="185"/>
      <c r="D100" s="186" t="s">
        <v>136</v>
      </c>
      <c r="E100" s="187" t="s">
        <v>21</v>
      </c>
      <c r="F100" s="188" t="s">
        <v>142</v>
      </c>
      <c r="G100" s="185"/>
      <c r="H100" s="189">
        <v>16.5</v>
      </c>
      <c r="I100" s="190"/>
      <c r="J100" s="185"/>
      <c r="K100" s="185"/>
      <c r="L100" s="191"/>
      <c r="M100" s="192"/>
      <c r="N100" s="193"/>
      <c r="O100" s="193"/>
      <c r="P100" s="193"/>
      <c r="Q100" s="193"/>
      <c r="R100" s="193"/>
      <c r="S100" s="193"/>
      <c r="T100" s="194"/>
      <c r="AT100" s="195" t="s">
        <v>136</v>
      </c>
      <c r="AU100" s="195" t="s">
        <v>84</v>
      </c>
      <c r="AV100" s="13" t="s">
        <v>84</v>
      </c>
      <c r="AW100" s="13" t="s">
        <v>36</v>
      </c>
      <c r="AX100" s="13" t="s">
        <v>82</v>
      </c>
      <c r="AY100" s="195" t="s">
        <v>125</v>
      </c>
    </row>
    <row r="101" spans="1:65" s="2" customFormat="1" ht="33" customHeight="1">
      <c r="A101" s="33"/>
      <c r="B101" s="34"/>
      <c r="C101" s="167" t="s">
        <v>143</v>
      </c>
      <c r="D101" s="167" t="s">
        <v>127</v>
      </c>
      <c r="E101" s="168" t="s">
        <v>144</v>
      </c>
      <c r="F101" s="169" t="s">
        <v>145</v>
      </c>
      <c r="G101" s="170" t="s">
        <v>130</v>
      </c>
      <c r="H101" s="171">
        <v>3</v>
      </c>
      <c r="I101" s="172"/>
      <c r="J101" s="171">
        <f>ROUND(I101*H101,1)</f>
        <v>0</v>
      </c>
      <c r="K101" s="169" t="s">
        <v>131</v>
      </c>
      <c r="L101" s="38"/>
      <c r="M101" s="173" t="s">
        <v>21</v>
      </c>
      <c r="N101" s="174" t="s">
        <v>48</v>
      </c>
      <c r="O101" s="63"/>
      <c r="P101" s="175">
        <f>O101*H101</f>
        <v>0</v>
      </c>
      <c r="Q101" s="175">
        <v>0</v>
      </c>
      <c r="R101" s="175">
        <f>Q101*H101</f>
        <v>0</v>
      </c>
      <c r="S101" s="175">
        <v>0.32</v>
      </c>
      <c r="T101" s="176">
        <f>S101*H101</f>
        <v>0.96</v>
      </c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R101" s="177" t="s">
        <v>146</v>
      </c>
      <c r="AT101" s="177" t="s">
        <v>127</v>
      </c>
      <c r="AU101" s="177" t="s">
        <v>84</v>
      </c>
      <c r="AY101" s="16" t="s">
        <v>125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16" t="s">
        <v>82</v>
      </c>
      <c r="BK101" s="178">
        <f>ROUND(I101*H101,1)</f>
        <v>0</v>
      </c>
      <c r="BL101" s="16" t="s">
        <v>146</v>
      </c>
      <c r="BM101" s="177" t="s">
        <v>147</v>
      </c>
    </row>
    <row r="102" spans="1:65" s="2" customFormat="1" ht="11.25">
      <c r="A102" s="33"/>
      <c r="B102" s="34"/>
      <c r="C102" s="35"/>
      <c r="D102" s="179" t="s">
        <v>134</v>
      </c>
      <c r="E102" s="35"/>
      <c r="F102" s="180" t="s">
        <v>148</v>
      </c>
      <c r="G102" s="35"/>
      <c r="H102" s="35"/>
      <c r="I102" s="181"/>
      <c r="J102" s="35"/>
      <c r="K102" s="35"/>
      <c r="L102" s="38"/>
      <c r="M102" s="182"/>
      <c r="N102" s="183"/>
      <c r="O102" s="63"/>
      <c r="P102" s="63"/>
      <c r="Q102" s="63"/>
      <c r="R102" s="63"/>
      <c r="S102" s="63"/>
      <c r="T102" s="64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T102" s="16" t="s">
        <v>134</v>
      </c>
      <c r="AU102" s="16" t="s">
        <v>84</v>
      </c>
    </row>
    <row r="103" spans="1:65" s="2" customFormat="1" ht="16.5" customHeight="1">
      <c r="A103" s="33"/>
      <c r="B103" s="34"/>
      <c r="C103" s="167" t="s">
        <v>132</v>
      </c>
      <c r="D103" s="167" t="s">
        <v>127</v>
      </c>
      <c r="E103" s="168" t="s">
        <v>149</v>
      </c>
      <c r="F103" s="169" t="s">
        <v>150</v>
      </c>
      <c r="G103" s="170" t="s">
        <v>151</v>
      </c>
      <c r="H103" s="171">
        <v>24</v>
      </c>
      <c r="I103" s="172"/>
      <c r="J103" s="171">
        <f>ROUND(I103*H103,1)</f>
        <v>0</v>
      </c>
      <c r="K103" s="169" t="s">
        <v>131</v>
      </c>
      <c r="L103" s="38"/>
      <c r="M103" s="173" t="s">
        <v>21</v>
      </c>
      <c r="N103" s="174" t="s">
        <v>48</v>
      </c>
      <c r="O103" s="6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R103" s="177" t="s">
        <v>146</v>
      </c>
      <c r="AT103" s="177" t="s">
        <v>127</v>
      </c>
      <c r="AU103" s="177" t="s">
        <v>84</v>
      </c>
      <c r="AY103" s="16" t="s">
        <v>125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16" t="s">
        <v>82</v>
      </c>
      <c r="BK103" s="178">
        <f>ROUND(I103*H103,1)</f>
        <v>0</v>
      </c>
      <c r="BL103" s="16" t="s">
        <v>146</v>
      </c>
      <c r="BM103" s="177" t="s">
        <v>152</v>
      </c>
    </row>
    <row r="104" spans="1:65" s="2" customFormat="1" ht="11.25">
      <c r="A104" s="33"/>
      <c r="B104" s="34"/>
      <c r="C104" s="35"/>
      <c r="D104" s="179" t="s">
        <v>134</v>
      </c>
      <c r="E104" s="35"/>
      <c r="F104" s="180" t="s">
        <v>153</v>
      </c>
      <c r="G104" s="35"/>
      <c r="H104" s="35"/>
      <c r="I104" s="181"/>
      <c r="J104" s="35"/>
      <c r="K104" s="35"/>
      <c r="L104" s="38"/>
      <c r="M104" s="182"/>
      <c r="N104" s="183"/>
      <c r="O104" s="63"/>
      <c r="P104" s="63"/>
      <c r="Q104" s="63"/>
      <c r="R104" s="63"/>
      <c r="S104" s="63"/>
      <c r="T104" s="64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T104" s="16" t="s">
        <v>134</v>
      </c>
      <c r="AU104" s="16" t="s">
        <v>84</v>
      </c>
    </row>
    <row r="105" spans="1:65" s="13" customFormat="1" ht="11.25">
      <c r="B105" s="184"/>
      <c r="C105" s="185"/>
      <c r="D105" s="186" t="s">
        <v>136</v>
      </c>
      <c r="E105" s="187" t="s">
        <v>21</v>
      </c>
      <c r="F105" s="188" t="s">
        <v>154</v>
      </c>
      <c r="G105" s="185"/>
      <c r="H105" s="189">
        <v>24</v>
      </c>
      <c r="I105" s="190"/>
      <c r="J105" s="185"/>
      <c r="K105" s="185"/>
      <c r="L105" s="191"/>
      <c r="M105" s="192"/>
      <c r="N105" s="193"/>
      <c r="O105" s="193"/>
      <c r="P105" s="193"/>
      <c r="Q105" s="193"/>
      <c r="R105" s="193"/>
      <c r="S105" s="193"/>
      <c r="T105" s="194"/>
      <c r="AT105" s="195" t="s">
        <v>136</v>
      </c>
      <c r="AU105" s="195" t="s">
        <v>84</v>
      </c>
      <c r="AV105" s="13" t="s">
        <v>84</v>
      </c>
      <c r="AW105" s="13" t="s">
        <v>36</v>
      </c>
      <c r="AX105" s="13" t="s">
        <v>82</v>
      </c>
      <c r="AY105" s="195" t="s">
        <v>125</v>
      </c>
    </row>
    <row r="106" spans="1:65" s="2" customFormat="1" ht="24.2" customHeight="1">
      <c r="A106" s="33"/>
      <c r="B106" s="34"/>
      <c r="C106" s="167" t="s">
        <v>155</v>
      </c>
      <c r="D106" s="167" t="s">
        <v>127</v>
      </c>
      <c r="E106" s="168" t="s">
        <v>156</v>
      </c>
      <c r="F106" s="169" t="s">
        <v>157</v>
      </c>
      <c r="G106" s="170" t="s">
        <v>130</v>
      </c>
      <c r="H106" s="171">
        <v>6</v>
      </c>
      <c r="I106" s="172"/>
      <c r="J106" s="171">
        <f>ROUND(I106*H106,1)</f>
        <v>0</v>
      </c>
      <c r="K106" s="169" t="s">
        <v>131</v>
      </c>
      <c r="L106" s="38"/>
      <c r="M106" s="173" t="s">
        <v>21</v>
      </c>
      <c r="N106" s="174" t="s">
        <v>48</v>
      </c>
      <c r="O106" s="63"/>
      <c r="P106" s="175">
        <f>O106*H106</f>
        <v>0</v>
      </c>
      <c r="Q106" s="175">
        <v>0</v>
      </c>
      <c r="R106" s="175">
        <f>Q106*H106</f>
        <v>0</v>
      </c>
      <c r="S106" s="175">
        <v>0.12</v>
      </c>
      <c r="T106" s="176">
        <f>S106*H106</f>
        <v>0.72</v>
      </c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R106" s="177" t="s">
        <v>132</v>
      </c>
      <c r="AT106" s="177" t="s">
        <v>127</v>
      </c>
      <c r="AU106" s="177" t="s">
        <v>84</v>
      </c>
      <c r="AY106" s="16" t="s">
        <v>125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16" t="s">
        <v>82</v>
      </c>
      <c r="BK106" s="178">
        <f>ROUND(I106*H106,1)</f>
        <v>0</v>
      </c>
      <c r="BL106" s="16" t="s">
        <v>132</v>
      </c>
      <c r="BM106" s="177" t="s">
        <v>158</v>
      </c>
    </row>
    <row r="107" spans="1:65" s="2" customFormat="1" ht="11.25">
      <c r="A107" s="33"/>
      <c r="B107" s="34"/>
      <c r="C107" s="35"/>
      <c r="D107" s="179" t="s">
        <v>134</v>
      </c>
      <c r="E107" s="35"/>
      <c r="F107" s="180" t="s">
        <v>159</v>
      </c>
      <c r="G107" s="35"/>
      <c r="H107" s="35"/>
      <c r="I107" s="181"/>
      <c r="J107" s="35"/>
      <c r="K107" s="35"/>
      <c r="L107" s="38"/>
      <c r="M107" s="182"/>
      <c r="N107" s="183"/>
      <c r="O107" s="63"/>
      <c r="P107" s="63"/>
      <c r="Q107" s="63"/>
      <c r="R107" s="63"/>
      <c r="S107" s="63"/>
      <c r="T107" s="64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T107" s="16" t="s">
        <v>134</v>
      </c>
      <c r="AU107" s="16" t="s">
        <v>84</v>
      </c>
    </row>
    <row r="108" spans="1:65" s="13" customFormat="1" ht="11.25">
      <c r="B108" s="184"/>
      <c r="C108" s="185"/>
      <c r="D108" s="186" t="s">
        <v>136</v>
      </c>
      <c r="E108" s="187" t="s">
        <v>21</v>
      </c>
      <c r="F108" s="188" t="s">
        <v>160</v>
      </c>
      <c r="G108" s="185"/>
      <c r="H108" s="189">
        <v>6</v>
      </c>
      <c r="I108" s="190"/>
      <c r="J108" s="185"/>
      <c r="K108" s="185"/>
      <c r="L108" s="191"/>
      <c r="M108" s="192"/>
      <c r="N108" s="193"/>
      <c r="O108" s="193"/>
      <c r="P108" s="193"/>
      <c r="Q108" s="193"/>
      <c r="R108" s="193"/>
      <c r="S108" s="193"/>
      <c r="T108" s="194"/>
      <c r="AT108" s="195" t="s">
        <v>136</v>
      </c>
      <c r="AU108" s="195" t="s">
        <v>84</v>
      </c>
      <c r="AV108" s="13" t="s">
        <v>84</v>
      </c>
      <c r="AW108" s="13" t="s">
        <v>36</v>
      </c>
      <c r="AX108" s="13" t="s">
        <v>82</v>
      </c>
      <c r="AY108" s="195" t="s">
        <v>125</v>
      </c>
    </row>
    <row r="109" spans="1:65" s="2" customFormat="1" ht="16.5" customHeight="1">
      <c r="A109" s="33"/>
      <c r="B109" s="34"/>
      <c r="C109" s="167" t="s">
        <v>161</v>
      </c>
      <c r="D109" s="167" t="s">
        <v>127</v>
      </c>
      <c r="E109" s="168" t="s">
        <v>162</v>
      </c>
      <c r="F109" s="169" t="s">
        <v>163</v>
      </c>
      <c r="G109" s="170" t="s">
        <v>151</v>
      </c>
      <c r="H109" s="171">
        <v>10</v>
      </c>
      <c r="I109" s="172"/>
      <c r="J109" s="171">
        <f>ROUND(I109*H109,1)</f>
        <v>0</v>
      </c>
      <c r="K109" s="169" t="s">
        <v>131</v>
      </c>
      <c r="L109" s="38"/>
      <c r="M109" s="173" t="s">
        <v>21</v>
      </c>
      <c r="N109" s="174" t="s">
        <v>48</v>
      </c>
      <c r="O109" s="63"/>
      <c r="P109" s="175">
        <f>O109*H109</f>
        <v>0</v>
      </c>
      <c r="Q109" s="175">
        <v>2.0000000000000002E-5</v>
      </c>
      <c r="R109" s="175">
        <f>Q109*H109</f>
        <v>2.0000000000000001E-4</v>
      </c>
      <c r="S109" s="175">
        <v>0</v>
      </c>
      <c r="T109" s="176">
        <f>S109*H109</f>
        <v>0</v>
      </c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R109" s="177" t="s">
        <v>146</v>
      </c>
      <c r="AT109" s="177" t="s">
        <v>127</v>
      </c>
      <c r="AU109" s="177" t="s">
        <v>84</v>
      </c>
      <c r="AY109" s="16" t="s">
        <v>125</v>
      </c>
      <c r="BE109" s="178">
        <f>IF(N109="základní",J109,0)</f>
        <v>0</v>
      </c>
      <c r="BF109" s="178">
        <f>IF(N109="snížená",J109,0)</f>
        <v>0</v>
      </c>
      <c r="BG109" s="178">
        <f>IF(N109="zákl. přenesená",J109,0)</f>
        <v>0</v>
      </c>
      <c r="BH109" s="178">
        <f>IF(N109="sníž. přenesená",J109,0)</f>
        <v>0</v>
      </c>
      <c r="BI109" s="178">
        <f>IF(N109="nulová",J109,0)</f>
        <v>0</v>
      </c>
      <c r="BJ109" s="16" t="s">
        <v>82</v>
      </c>
      <c r="BK109" s="178">
        <f>ROUND(I109*H109,1)</f>
        <v>0</v>
      </c>
      <c r="BL109" s="16" t="s">
        <v>146</v>
      </c>
      <c r="BM109" s="177" t="s">
        <v>164</v>
      </c>
    </row>
    <row r="110" spans="1:65" s="2" customFormat="1" ht="11.25">
      <c r="A110" s="33"/>
      <c r="B110" s="34"/>
      <c r="C110" s="35"/>
      <c r="D110" s="179" t="s">
        <v>134</v>
      </c>
      <c r="E110" s="35"/>
      <c r="F110" s="180" t="s">
        <v>165</v>
      </c>
      <c r="G110" s="35"/>
      <c r="H110" s="35"/>
      <c r="I110" s="181"/>
      <c r="J110" s="35"/>
      <c r="K110" s="35"/>
      <c r="L110" s="38"/>
      <c r="M110" s="182"/>
      <c r="N110" s="183"/>
      <c r="O110" s="63"/>
      <c r="P110" s="63"/>
      <c r="Q110" s="63"/>
      <c r="R110" s="63"/>
      <c r="S110" s="63"/>
      <c r="T110" s="64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T110" s="16" t="s">
        <v>134</v>
      </c>
      <c r="AU110" s="16" t="s">
        <v>84</v>
      </c>
    </row>
    <row r="111" spans="1:65" s="13" customFormat="1" ht="11.25">
      <c r="B111" s="184"/>
      <c r="C111" s="185"/>
      <c r="D111" s="186" t="s">
        <v>136</v>
      </c>
      <c r="E111" s="187" t="s">
        <v>21</v>
      </c>
      <c r="F111" s="188" t="s">
        <v>166</v>
      </c>
      <c r="G111" s="185"/>
      <c r="H111" s="189">
        <v>10</v>
      </c>
      <c r="I111" s="190"/>
      <c r="J111" s="185"/>
      <c r="K111" s="185"/>
      <c r="L111" s="191"/>
      <c r="M111" s="192"/>
      <c r="N111" s="193"/>
      <c r="O111" s="193"/>
      <c r="P111" s="193"/>
      <c r="Q111" s="193"/>
      <c r="R111" s="193"/>
      <c r="S111" s="193"/>
      <c r="T111" s="194"/>
      <c r="AT111" s="195" t="s">
        <v>136</v>
      </c>
      <c r="AU111" s="195" t="s">
        <v>84</v>
      </c>
      <c r="AV111" s="13" t="s">
        <v>84</v>
      </c>
      <c r="AW111" s="13" t="s">
        <v>36</v>
      </c>
      <c r="AX111" s="13" t="s">
        <v>82</v>
      </c>
      <c r="AY111" s="195" t="s">
        <v>125</v>
      </c>
    </row>
    <row r="112" spans="1:65" s="2" customFormat="1" ht="24.2" customHeight="1">
      <c r="A112" s="33"/>
      <c r="B112" s="34"/>
      <c r="C112" s="167" t="s">
        <v>167</v>
      </c>
      <c r="D112" s="167" t="s">
        <v>127</v>
      </c>
      <c r="E112" s="168" t="s">
        <v>168</v>
      </c>
      <c r="F112" s="169" t="s">
        <v>169</v>
      </c>
      <c r="G112" s="170" t="s">
        <v>130</v>
      </c>
      <c r="H112" s="171">
        <v>3.8</v>
      </c>
      <c r="I112" s="172"/>
      <c r="J112" s="171">
        <f>ROUND(I112*H112,1)</f>
        <v>0</v>
      </c>
      <c r="K112" s="169" t="s">
        <v>131</v>
      </c>
      <c r="L112" s="38"/>
      <c r="M112" s="173" t="s">
        <v>21</v>
      </c>
      <c r="N112" s="174" t="s">
        <v>48</v>
      </c>
      <c r="O112" s="63"/>
      <c r="P112" s="175">
        <f>O112*H112</f>
        <v>0</v>
      </c>
      <c r="Q112" s="175">
        <v>0</v>
      </c>
      <c r="R112" s="175">
        <f>Q112*H112</f>
        <v>0</v>
      </c>
      <c r="S112" s="175">
        <v>0.32500000000000001</v>
      </c>
      <c r="T112" s="176">
        <f>S112*H112</f>
        <v>1.2349999999999999</v>
      </c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R112" s="177" t="s">
        <v>146</v>
      </c>
      <c r="AT112" s="177" t="s">
        <v>127</v>
      </c>
      <c r="AU112" s="177" t="s">
        <v>84</v>
      </c>
      <c r="AY112" s="16" t="s">
        <v>125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16" t="s">
        <v>82</v>
      </c>
      <c r="BK112" s="178">
        <f>ROUND(I112*H112,1)</f>
        <v>0</v>
      </c>
      <c r="BL112" s="16" t="s">
        <v>146</v>
      </c>
      <c r="BM112" s="177" t="s">
        <v>170</v>
      </c>
    </row>
    <row r="113" spans="1:65" s="2" customFormat="1" ht="11.25">
      <c r="A113" s="33"/>
      <c r="B113" s="34"/>
      <c r="C113" s="35"/>
      <c r="D113" s="179" t="s">
        <v>134</v>
      </c>
      <c r="E113" s="35"/>
      <c r="F113" s="180" t="s">
        <v>171</v>
      </c>
      <c r="G113" s="35"/>
      <c r="H113" s="35"/>
      <c r="I113" s="181"/>
      <c r="J113" s="35"/>
      <c r="K113" s="35"/>
      <c r="L113" s="38"/>
      <c r="M113" s="182"/>
      <c r="N113" s="183"/>
      <c r="O113" s="63"/>
      <c r="P113" s="63"/>
      <c r="Q113" s="63"/>
      <c r="R113" s="63"/>
      <c r="S113" s="63"/>
      <c r="T113" s="64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T113" s="16" t="s">
        <v>134</v>
      </c>
      <c r="AU113" s="16" t="s">
        <v>84</v>
      </c>
    </row>
    <row r="114" spans="1:65" s="13" customFormat="1" ht="11.25">
      <c r="B114" s="184"/>
      <c r="C114" s="185"/>
      <c r="D114" s="186" t="s">
        <v>136</v>
      </c>
      <c r="E114" s="187" t="s">
        <v>21</v>
      </c>
      <c r="F114" s="188" t="s">
        <v>172</v>
      </c>
      <c r="G114" s="185"/>
      <c r="H114" s="189">
        <v>3.8</v>
      </c>
      <c r="I114" s="190"/>
      <c r="J114" s="185"/>
      <c r="K114" s="185"/>
      <c r="L114" s="191"/>
      <c r="M114" s="192"/>
      <c r="N114" s="193"/>
      <c r="O114" s="193"/>
      <c r="P114" s="193"/>
      <c r="Q114" s="193"/>
      <c r="R114" s="193"/>
      <c r="S114" s="193"/>
      <c r="T114" s="194"/>
      <c r="AT114" s="195" t="s">
        <v>136</v>
      </c>
      <c r="AU114" s="195" t="s">
        <v>84</v>
      </c>
      <c r="AV114" s="13" t="s">
        <v>84</v>
      </c>
      <c r="AW114" s="13" t="s">
        <v>36</v>
      </c>
      <c r="AX114" s="13" t="s">
        <v>82</v>
      </c>
      <c r="AY114" s="195" t="s">
        <v>125</v>
      </c>
    </row>
    <row r="115" spans="1:65" s="12" customFormat="1" ht="22.9" customHeight="1">
      <c r="B115" s="151"/>
      <c r="C115" s="152"/>
      <c r="D115" s="153" t="s">
        <v>76</v>
      </c>
      <c r="E115" s="165" t="s">
        <v>155</v>
      </c>
      <c r="F115" s="165" t="s">
        <v>173</v>
      </c>
      <c r="G115" s="152"/>
      <c r="H115" s="152"/>
      <c r="I115" s="155"/>
      <c r="J115" s="166">
        <f>BK115</f>
        <v>0</v>
      </c>
      <c r="K115" s="152"/>
      <c r="L115" s="157"/>
      <c r="M115" s="158"/>
      <c r="N115" s="159"/>
      <c r="O115" s="159"/>
      <c r="P115" s="160">
        <f>SUM(P116:P138)</f>
        <v>0</v>
      </c>
      <c r="Q115" s="159"/>
      <c r="R115" s="160">
        <f>SUM(R116:R138)</f>
        <v>34.167610000000003</v>
      </c>
      <c r="S115" s="159"/>
      <c r="T115" s="161">
        <f>SUM(T116:T138)</f>
        <v>0</v>
      </c>
      <c r="AR115" s="162" t="s">
        <v>82</v>
      </c>
      <c r="AT115" s="163" t="s">
        <v>76</v>
      </c>
      <c r="AU115" s="163" t="s">
        <v>82</v>
      </c>
      <c r="AY115" s="162" t="s">
        <v>125</v>
      </c>
      <c r="BK115" s="164">
        <f>SUM(BK116:BK138)</f>
        <v>0</v>
      </c>
    </row>
    <row r="116" spans="1:65" s="2" customFormat="1" ht="24.2" customHeight="1">
      <c r="A116" s="33"/>
      <c r="B116" s="34"/>
      <c r="C116" s="167" t="s">
        <v>174</v>
      </c>
      <c r="D116" s="167" t="s">
        <v>127</v>
      </c>
      <c r="E116" s="168" t="s">
        <v>175</v>
      </c>
      <c r="F116" s="169" t="s">
        <v>176</v>
      </c>
      <c r="G116" s="170" t="s">
        <v>130</v>
      </c>
      <c r="H116" s="171">
        <v>27.3</v>
      </c>
      <c r="I116" s="172"/>
      <c r="J116" s="171">
        <f>ROUND(I116*H116,1)</f>
        <v>0</v>
      </c>
      <c r="K116" s="169" t="s">
        <v>131</v>
      </c>
      <c r="L116" s="38"/>
      <c r="M116" s="173" t="s">
        <v>21</v>
      </c>
      <c r="N116" s="174" t="s">
        <v>48</v>
      </c>
      <c r="O116" s="63"/>
      <c r="P116" s="175">
        <f>O116*H116</f>
        <v>0</v>
      </c>
      <c r="Q116" s="175">
        <v>0.40869</v>
      </c>
      <c r="R116" s="175">
        <f>Q116*H116</f>
        <v>11.157237</v>
      </c>
      <c r="S116" s="175">
        <v>0</v>
      </c>
      <c r="T116" s="176">
        <f>S116*H116</f>
        <v>0</v>
      </c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R116" s="177" t="s">
        <v>132</v>
      </c>
      <c r="AT116" s="177" t="s">
        <v>127</v>
      </c>
      <c r="AU116" s="177" t="s">
        <v>84</v>
      </c>
      <c r="AY116" s="16" t="s">
        <v>125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16" t="s">
        <v>82</v>
      </c>
      <c r="BK116" s="178">
        <f>ROUND(I116*H116,1)</f>
        <v>0</v>
      </c>
      <c r="BL116" s="16" t="s">
        <v>132</v>
      </c>
      <c r="BM116" s="177" t="s">
        <v>177</v>
      </c>
    </row>
    <row r="117" spans="1:65" s="2" customFormat="1" ht="11.25">
      <c r="A117" s="33"/>
      <c r="B117" s="34"/>
      <c r="C117" s="35"/>
      <c r="D117" s="179" t="s">
        <v>134</v>
      </c>
      <c r="E117" s="35"/>
      <c r="F117" s="180" t="s">
        <v>178</v>
      </c>
      <c r="G117" s="35"/>
      <c r="H117" s="35"/>
      <c r="I117" s="181"/>
      <c r="J117" s="35"/>
      <c r="K117" s="35"/>
      <c r="L117" s="38"/>
      <c r="M117" s="182"/>
      <c r="N117" s="183"/>
      <c r="O117" s="63"/>
      <c r="P117" s="63"/>
      <c r="Q117" s="63"/>
      <c r="R117" s="63"/>
      <c r="S117" s="63"/>
      <c r="T117" s="64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T117" s="16" t="s">
        <v>134</v>
      </c>
      <c r="AU117" s="16" t="s">
        <v>84</v>
      </c>
    </row>
    <row r="118" spans="1:65" s="2" customFormat="1" ht="19.5">
      <c r="A118" s="33"/>
      <c r="B118" s="34"/>
      <c r="C118" s="35"/>
      <c r="D118" s="186" t="s">
        <v>179</v>
      </c>
      <c r="E118" s="35"/>
      <c r="F118" s="196" t="s">
        <v>180</v>
      </c>
      <c r="G118" s="35"/>
      <c r="H118" s="35"/>
      <c r="I118" s="181"/>
      <c r="J118" s="35"/>
      <c r="K118" s="35"/>
      <c r="L118" s="38"/>
      <c r="M118" s="182"/>
      <c r="N118" s="183"/>
      <c r="O118" s="63"/>
      <c r="P118" s="63"/>
      <c r="Q118" s="63"/>
      <c r="R118" s="63"/>
      <c r="S118" s="63"/>
      <c r="T118" s="64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6" t="s">
        <v>179</v>
      </c>
      <c r="AU118" s="16" t="s">
        <v>84</v>
      </c>
    </row>
    <row r="119" spans="1:65" s="13" customFormat="1" ht="11.25">
      <c r="B119" s="184"/>
      <c r="C119" s="185"/>
      <c r="D119" s="186" t="s">
        <v>136</v>
      </c>
      <c r="E119" s="187" t="s">
        <v>21</v>
      </c>
      <c r="F119" s="188" t="s">
        <v>181</v>
      </c>
      <c r="G119" s="185"/>
      <c r="H119" s="189">
        <v>27.3</v>
      </c>
      <c r="I119" s="190"/>
      <c r="J119" s="185"/>
      <c r="K119" s="185"/>
      <c r="L119" s="191"/>
      <c r="M119" s="192"/>
      <c r="N119" s="193"/>
      <c r="O119" s="193"/>
      <c r="P119" s="193"/>
      <c r="Q119" s="193"/>
      <c r="R119" s="193"/>
      <c r="S119" s="193"/>
      <c r="T119" s="194"/>
      <c r="AT119" s="195" t="s">
        <v>136</v>
      </c>
      <c r="AU119" s="195" t="s">
        <v>84</v>
      </c>
      <c r="AV119" s="13" t="s">
        <v>84</v>
      </c>
      <c r="AW119" s="13" t="s">
        <v>36</v>
      </c>
      <c r="AX119" s="13" t="s">
        <v>82</v>
      </c>
      <c r="AY119" s="195" t="s">
        <v>125</v>
      </c>
    </row>
    <row r="120" spans="1:65" s="2" customFormat="1" ht="33" customHeight="1">
      <c r="A120" s="33"/>
      <c r="B120" s="34"/>
      <c r="C120" s="167" t="s">
        <v>182</v>
      </c>
      <c r="D120" s="167" t="s">
        <v>127</v>
      </c>
      <c r="E120" s="168" t="s">
        <v>183</v>
      </c>
      <c r="F120" s="169" t="s">
        <v>184</v>
      </c>
      <c r="G120" s="170" t="s">
        <v>130</v>
      </c>
      <c r="H120" s="171">
        <v>27.3</v>
      </c>
      <c r="I120" s="172"/>
      <c r="J120" s="171">
        <f>ROUND(I120*H120,1)</f>
        <v>0</v>
      </c>
      <c r="K120" s="169" t="s">
        <v>131</v>
      </c>
      <c r="L120" s="38"/>
      <c r="M120" s="173" t="s">
        <v>21</v>
      </c>
      <c r="N120" s="174" t="s">
        <v>48</v>
      </c>
      <c r="O120" s="63"/>
      <c r="P120" s="175">
        <f>O120*H120</f>
        <v>0</v>
      </c>
      <c r="Q120" s="175">
        <v>0</v>
      </c>
      <c r="R120" s="175">
        <f>Q120*H120</f>
        <v>0</v>
      </c>
      <c r="S120" s="175">
        <v>0</v>
      </c>
      <c r="T120" s="176">
        <f>S120*H120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R120" s="177" t="s">
        <v>132</v>
      </c>
      <c r="AT120" s="177" t="s">
        <v>127</v>
      </c>
      <c r="AU120" s="177" t="s">
        <v>84</v>
      </c>
      <c r="AY120" s="16" t="s">
        <v>125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16" t="s">
        <v>82</v>
      </c>
      <c r="BK120" s="178">
        <f>ROUND(I120*H120,1)</f>
        <v>0</v>
      </c>
      <c r="BL120" s="16" t="s">
        <v>132</v>
      </c>
      <c r="BM120" s="177" t="s">
        <v>185</v>
      </c>
    </row>
    <row r="121" spans="1:65" s="2" customFormat="1" ht="11.25">
      <c r="A121" s="33"/>
      <c r="B121" s="34"/>
      <c r="C121" s="35"/>
      <c r="D121" s="179" t="s">
        <v>134</v>
      </c>
      <c r="E121" s="35"/>
      <c r="F121" s="180" t="s">
        <v>186</v>
      </c>
      <c r="G121" s="35"/>
      <c r="H121" s="35"/>
      <c r="I121" s="181"/>
      <c r="J121" s="35"/>
      <c r="K121" s="35"/>
      <c r="L121" s="38"/>
      <c r="M121" s="182"/>
      <c r="N121" s="183"/>
      <c r="O121" s="63"/>
      <c r="P121" s="63"/>
      <c r="Q121" s="63"/>
      <c r="R121" s="63"/>
      <c r="S121" s="63"/>
      <c r="T121" s="64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6" t="s">
        <v>134</v>
      </c>
      <c r="AU121" s="16" t="s">
        <v>84</v>
      </c>
    </row>
    <row r="122" spans="1:65" s="13" customFormat="1" ht="11.25">
      <c r="B122" s="184"/>
      <c r="C122" s="185"/>
      <c r="D122" s="186" t="s">
        <v>136</v>
      </c>
      <c r="E122" s="187" t="s">
        <v>21</v>
      </c>
      <c r="F122" s="188" t="s">
        <v>181</v>
      </c>
      <c r="G122" s="185"/>
      <c r="H122" s="189">
        <v>27.3</v>
      </c>
      <c r="I122" s="190"/>
      <c r="J122" s="185"/>
      <c r="K122" s="185"/>
      <c r="L122" s="191"/>
      <c r="M122" s="192"/>
      <c r="N122" s="193"/>
      <c r="O122" s="193"/>
      <c r="P122" s="193"/>
      <c r="Q122" s="193"/>
      <c r="R122" s="193"/>
      <c r="S122" s="193"/>
      <c r="T122" s="194"/>
      <c r="AT122" s="195" t="s">
        <v>136</v>
      </c>
      <c r="AU122" s="195" t="s">
        <v>84</v>
      </c>
      <c r="AV122" s="13" t="s">
        <v>84</v>
      </c>
      <c r="AW122" s="13" t="s">
        <v>36</v>
      </c>
      <c r="AX122" s="13" t="s">
        <v>82</v>
      </c>
      <c r="AY122" s="195" t="s">
        <v>125</v>
      </c>
    </row>
    <row r="123" spans="1:65" s="2" customFormat="1" ht="24.2" customHeight="1">
      <c r="A123" s="33"/>
      <c r="B123" s="34"/>
      <c r="C123" s="167" t="s">
        <v>187</v>
      </c>
      <c r="D123" s="167" t="s">
        <v>127</v>
      </c>
      <c r="E123" s="168" t="s">
        <v>188</v>
      </c>
      <c r="F123" s="169" t="s">
        <v>189</v>
      </c>
      <c r="G123" s="170" t="s">
        <v>130</v>
      </c>
      <c r="H123" s="171">
        <v>54.5</v>
      </c>
      <c r="I123" s="172"/>
      <c r="J123" s="171">
        <f>ROUND(I123*H123,1)</f>
        <v>0</v>
      </c>
      <c r="K123" s="169" t="s">
        <v>131</v>
      </c>
      <c r="L123" s="38"/>
      <c r="M123" s="173" t="s">
        <v>21</v>
      </c>
      <c r="N123" s="174" t="s">
        <v>48</v>
      </c>
      <c r="O123" s="63"/>
      <c r="P123" s="175">
        <f>O123*H123</f>
        <v>0</v>
      </c>
      <c r="Q123" s="175">
        <v>0.20207</v>
      </c>
      <c r="R123" s="175">
        <f>Q123*H123</f>
        <v>11.012815</v>
      </c>
      <c r="S123" s="175">
        <v>0</v>
      </c>
      <c r="T123" s="176">
        <f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77" t="s">
        <v>132</v>
      </c>
      <c r="AT123" s="177" t="s">
        <v>127</v>
      </c>
      <c r="AU123" s="177" t="s">
        <v>84</v>
      </c>
      <c r="AY123" s="16" t="s">
        <v>125</v>
      </c>
      <c r="BE123" s="178">
        <f>IF(N123="základní",J123,0)</f>
        <v>0</v>
      </c>
      <c r="BF123" s="178">
        <f>IF(N123="snížená",J123,0)</f>
        <v>0</v>
      </c>
      <c r="BG123" s="178">
        <f>IF(N123="zákl. přenesená",J123,0)</f>
        <v>0</v>
      </c>
      <c r="BH123" s="178">
        <f>IF(N123="sníž. přenesená",J123,0)</f>
        <v>0</v>
      </c>
      <c r="BI123" s="178">
        <f>IF(N123="nulová",J123,0)</f>
        <v>0</v>
      </c>
      <c r="BJ123" s="16" t="s">
        <v>82</v>
      </c>
      <c r="BK123" s="178">
        <f>ROUND(I123*H123,1)</f>
        <v>0</v>
      </c>
      <c r="BL123" s="16" t="s">
        <v>132</v>
      </c>
      <c r="BM123" s="177" t="s">
        <v>190</v>
      </c>
    </row>
    <row r="124" spans="1:65" s="2" customFormat="1" ht="11.25">
      <c r="A124" s="33"/>
      <c r="B124" s="34"/>
      <c r="C124" s="35"/>
      <c r="D124" s="179" t="s">
        <v>134</v>
      </c>
      <c r="E124" s="35"/>
      <c r="F124" s="180" t="s">
        <v>191</v>
      </c>
      <c r="G124" s="35"/>
      <c r="H124" s="35"/>
      <c r="I124" s="181"/>
      <c r="J124" s="35"/>
      <c r="K124" s="35"/>
      <c r="L124" s="38"/>
      <c r="M124" s="182"/>
      <c r="N124" s="183"/>
      <c r="O124" s="63"/>
      <c r="P124" s="63"/>
      <c r="Q124" s="63"/>
      <c r="R124" s="63"/>
      <c r="S124" s="63"/>
      <c r="T124" s="64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6" t="s">
        <v>134</v>
      </c>
      <c r="AU124" s="16" t="s">
        <v>84</v>
      </c>
    </row>
    <row r="125" spans="1:65" s="13" customFormat="1" ht="11.25">
      <c r="B125" s="184"/>
      <c r="C125" s="185"/>
      <c r="D125" s="186" t="s">
        <v>136</v>
      </c>
      <c r="E125" s="187" t="s">
        <v>21</v>
      </c>
      <c r="F125" s="188" t="s">
        <v>192</v>
      </c>
      <c r="G125" s="185"/>
      <c r="H125" s="189">
        <v>54.5</v>
      </c>
      <c r="I125" s="190"/>
      <c r="J125" s="185"/>
      <c r="K125" s="185"/>
      <c r="L125" s="191"/>
      <c r="M125" s="192"/>
      <c r="N125" s="193"/>
      <c r="O125" s="193"/>
      <c r="P125" s="193"/>
      <c r="Q125" s="193"/>
      <c r="R125" s="193"/>
      <c r="S125" s="193"/>
      <c r="T125" s="194"/>
      <c r="AT125" s="195" t="s">
        <v>136</v>
      </c>
      <c r="AU125" s="195" t="s">
        <v>84</v>
      </c>
      <c r="AV125" s="13" t="s">
        <v>84</v>
      </c>
      <c r="AW125" s="13" t="s">
        <v>36</v>
      </c>
      <c r="AX125" s="13" t="s">
        <v>82</v>
      </c>
      <c r="AY125" s="195" t="s">
        <v>125</v>
      </c>
    </row>
    <row r="126" spans="1:65" s="2" customFormat="1" ht="24.2" customHeight="1">
      <c r="A126" s="33"/>
      <c r="B126" s="34"/>
      <c r="C126" s="167" t="s">
        <v>193</v>
      </c>
      <c r="D126" s="167" t="s">
        <v>127</v>
      </c>
      <c r="E126" s="168" t="s">
        <v>194</v>
      </c>
      <c r="F126" s="169" t="s">
        <v>195</v>
      </c>
      <c r="G126" s="170" t="s">
        <v>130</v>
      </c>
      <c r="H126" s="171">
        <v>29.8</v>
      </c>
      <c r="I126" s="172"/>
      <c r="J126" s="171">
        <f>ROUND(I126*H126,1)</f>
        <v>0</v>
      </c>
      <c r="K126" s="169" t="s">
        <v>131</v>
      </c>
      <c r="L126" s="38"/>
      <c r="M126" s="173" t="s">
        <v>21</v>
      </c>
      <c r="N126" s="174" t="s">
        <v>48</v>
      </c>
      <c r="O126" s="63"/>
      <c r="P126" s="175">
        <f>O126*H126</f>
        <v>0</v>
      </c>
      <c r="Q126" s="175">
        <v>0.30360999999999999</v>
      </c>
      <c r="R126" s="175">
        <f>Q126*H126</f>
        <v>9.0475779999999997</v>
      </c>
      <c r="S126" s="175">
        <v>0</v>
      </c>
      <c r="T126" s="176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77" t="s">
        <v>132</v>
      </c>
      <c r="AT126" s="177" t="s">
        <v>127</v>
      </c>
      <c r="AU126" s="177" t="s">
        <v>84</v>
      </c>
      <c r="AY126" s="16" t="s">
        <v>125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16" t="s">
        <v>82</v>
      </c>
      <c r="BK126" s="178">
        <f>ROUND(I126*H126,1)</f>
        <v>0</v>
      </c>
      <c r="BL126" s="16" t="s">
        <v>132</v>
      </c>
      <c r="BM126" s="177" t="s">
        <v>196</v>
      </c>
    </row>
    <row r="127" spans="1:65" s="2" customFormat="1" ht="11.25">
      <c r="A127" s="33"/>
      <c r="B127" s="34"/>
      <c r="C127" s="35"/>
      <c r="D127" s="179" t="s">
        <v>134</v>
      </c>
      <c r="E127" s="35"/>
      <c r="F127" s="180" t="s">
        <v>197</v>
      </c>
      <c r="G127" s="35"/>
      <c r="H127" s="35"/>
      <c r="I127" s="181"/>
      <c r="J127" s="35"/>
      <c r="K127" s="35"/>
      <c r="L127" s="38"/>
      <c r="M127" s="182"/>
      <c r="N127" s="183"/>
      <c r="O127" s="63"/>
      <c r="P127" s="63"/>
      <c r="Q127" s="63"/>
      <c r="R127" s="63"/>
      <c r="S127" s="63"/>
      <c r="T127" s="64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6" t="s">
        <v>134</v>
      </c>
      <c r="AU127" s="16" t="s">
        <v>84</v>
      </c>
    </row>
    <row r="128" spans="1:65" s="13" customFormat="1" ht="11.25">
      <c r="B128" s="184"/>
      <c r="C128" s="185"/>
      <c r="D128" s="186" t="s">
        <v>136</v>
      </c>
      <c r="E128" s="187" t="s">
        <v>21</v>
      </c>
      <c r="F128" s="188" t="s">
        <v>198</v>
      </c>
      <c r="G128" s="185"/>
      <c r="H128" s="189">
        <v>29.8</v>
      </c>
      <c r="I128" s="190"/>
      <c r="J128" s="185"/>
      <c r="K128" s="185"/>
      <c r="L128" s="191"/>
      <c r="M128" s="192"/>
      <c r="N128" s="193"/>
      <c r="O128" s="193"/>
      <c r="P128" s="193"/>
      <c r="Q128" s="193"/>
      <c r="R128" s="193"/>
      <c r="S128" s="193"/>
      <c r="T128" s="194"/>
      <c r="AT128" s="195" t="s">
        <v>136</v>
      </c>
      <c r="AU128" s="195" t="s">
        <v>84</v>
      </c>
      <c r="AV128" s="13" t="s">
        <v>84</v>
      </c>
      <c r="AW128" s="13" t="s">
        <v>36</v>
      </c>
      <c r="AX128" s="13" t="s">
        <v>77</v>
      </c>
      <c r="AY128" s="195" t="s">
        <v>125</v>
      </c>
    </row>
    <row r="129" spans="1:65" s="2" customFormat="1" ht="33" customHeight="1">
      <c r="A129" s="33"/>
      <c r="B129" s="34"/>
      <c r="C129" s="167" t="s">
        <v>9</v>
      </c>
      <c r="D129" s="167" t="s">
        <v>127</v>
      </c>
      <c r="E129" s="168" t="s">
        <v>199</v>
      </c>
      <c r="F129" s="169" t="s">
        <v>200</v>
      </c>
      <c r="G129" s="170" t="s">
        <v>130</v>
      </c>
      <c r="H129" s="171">
        <v>17</v>
      </c>
      <c r="I129" s="172"/>
      <c r="J129" s="171">
        <f>ROUND(I129*H129,1)</f>
        <v>0</v>
      </c>
      <c r="K129" s="169" t="s">
        <v>131</v>
      </c>
      <c r="L129" s="38"/>
      <c r="M129" s="173" t="s">
        <v>21</v>
      </c>
      <c r="N129" s="174" t="s">
        <v>48</v>
      </c>
      <c r="O129" s="63"/>
      <c r="P129" s="175">
        <f>O129*H129</f>
        <v>0</v>
      </c>
      <c r="Q129" s="175">
        <v>8.4250000000000005E-2</v>
      </c>
      <c r="R129" s="175">
        <f>Q129*H129</f>
        <v>1.43225</v>
      </c>
      <c r="S129" s="175">
        <v>0</v>
      </c>
      <c r="T129" s="176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77" t="s">
        <v>146</v>
      </c>
      <c r="AT129" s="177" t="s">
        <v>127</v>
      </c>
      <c r="AU129" s="177" t="s">
        <v>84</v>
      </c>
      <c r="AY129" s="16" t="s">
        <v>125</v>
      </c>
      <c r="BE129" s="178">
        <f>IF(N129="základní",J129,0)</f>
        <v>0</v>
      </c>
      <c r="BF129" s="178">
        <f>IF(N129="snížená",J129,0)</f>
        <v>0</v>
      </c>
      <c r="BG129" s="178">
        <f>IF(N129="zákl. přenesená",J129,0)</f>
        <v>0</v>
      </c>
      <c r="BH129" s="178">
        <f>IF(N129="sníž. přenesená",J129,0)</f>
        <v>0</v>
      </c>
      <c r="BI129" s="178">
        <f>IF(N129="nulová",J129,0)</f>
        <v>0</v>
      </c>
      <c r="BJ129" s="16" t="s">
        <v>82</v>
      </c>
      <c r="BK129" s="178">
        <f>ROUND(I129*H129,1)</f>
        <v>0</v>
      </c>
      <c r="BL129" s="16" t="s">
        <v>146</v>
      </c>
      <c r="BM129" s="177" t="s">
        <v>201</v>
      </c>
    </row>
    <row r="130" spans="1:65" s="2" customFormat="1" ht="11.25">
      <c r="A130" s="33"/>
      <c r="B130" s="34"/>
      <c r="C130" s="35"/>
      <c r="D130" s="179" t="s">
        <v>134</v>
      </c>
      <c r="E130" s="35"/>
      <c r="F130" s="180" t="s">
        <v>202</v>
      </c>
      <c r="G130" s="35"/>
      <c r="H130" s="35"/>
      <c r="I130" s="181"/>
      <c r="J130" s="35"/>
      <c r="K130" s="35"/>
      <c r="L130" s="38"/>
      <c r="M130" s="182"/>
      <c r="N130" s="183"/>
      <c r="O130" s="63"/>
      <c r="P130" s="63"/>
      <c r="Q130" s="63"/>
      <c r="R130" s="63"/>
      <c r="S130" s="63"/>
      <c r="T130" s="64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6" t="s">
        <v>134</v>
      </c>
      <c r="AU130" s="16" t="s">
        <v>84</v>
      </c>
    </row>
    <row r="131" spans="1:65" s="13" customFormat="1" ht="11.25">
      <c r="B131" s="184"/>
      <c r="C131" s="185"/>
      <c r="D131" s="186" t="s">
        <v>136</v>
      </c>
      <c r="E131" s="187" t="s">
        <v>21</v>
      </c>
      <c r="F131" s="188" t="s">
        <v>203</v>
      </c>
      <c r="G131" s="185"/>
      <c r="H131" s="189">
        <v>17</v>
      </c>
      <c r="I131" s="190"/>
      <c r="J131" s="185"/>
      <c r="K131" s="185"/>
      <c r="L131" s="191"/>
      <c r="M131" s="192"/>
      <c r="N131" s="193"/>
      <c r="O131" s="193"/>
      <c r="P131" s="193"/>
      <c r="Q131" s="193"/>
      <c r="R131" s="193"/>
      <c r="S131" s="193"/>
      <c r="T131" s="194"/>
      <c r="AT131" s="195" t="s">
        <v>136</v>
      </c>
      <c r="AU131" s="195" t="s">
        <v>84</v>
      </c>
      <c r="AV131" s="13" t="s">
        <v>84</v>
      </c>
      <c r="AW131" s="13" t="s">
        <v>36</v>
      </c>
      <c r="AX131" s="13" t="s">
        <v>82</v>
      </c>
      <c r="AY131" s="195" t="s">
        <v>125</v>
      </c>
    </row>
    <row r="132" spans="1:65" s="2" customFormat="1" ht="24.2" customHeight="1">
      <c r="A132" s="33"/>
      <c r="B132" s="34"/>
      <c r="C132" s="167" t="s">
        <v>204</v>
      </c>
      <c r="D132" s="167" t="s">
        <v>127</v>
      </c>
      <c r="E132" s="168" t="s">
        <v>205</v>
      </c>
      <c r="F132" s="169" t="s">
        <v>206</v>
      </c>
      <c r="G132" s="170" t="s">
        <v>130</v>
      </c>
      <c r="H132" s="171">
        <v>3</v>
      </c>
      <c r="I132" s="172"/>
      <c r="J132" s="171">
        <f>ROUND(I132*H132,1)</f>
        <v>0</v>
      </c>
      <c r="K132" s="169" t="s">
        <v>131</v>
      </c>
      <c r="L132" s="38"/>
      <c r="M132" s="173" t="s">
        <v>21</v>
      </c>
      <c r="N132" s="174" t="s">
        <v>48</v>
      </c>
      <c r="O132" s="63"/>
      <c r="P132" s="175">
        <f>O132*H132</f>
        <v>0</v>
      </c>
      <c r="Q132" s="175">
        <v>0.20207</v>
      </c>
      <c r="R132" s="175">
        <f>Q132*H132</f>
        <v>0.60621000000000003</v>
      </c>
      <c r="S132" s="175">
        <v>0</v>
      </c>
      <c r="T132" s="17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7" t="s">
        <v>146</v>
      </c>
      <c r="AT132" s="177" t="s">
        <v>127</v>
      </c>
      <c r="AU132" s="177" t="s">
        <v>84</v>
      </c>
      <c r="AY132" s="16" t="s">
        <v>125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16" t="s">
        <v>82</v>
      </c>
      <c r="BK132" s="178">
        <f>ROUND(I132*H132,1)</f>
        <v>0</v>
      </c>
      <c r="BL132" s="16" t="s">
        <v>146</v>
      </c>
      <c r="BM132" s="177" t="s">
        <v>207</v>
      </c>
    </row>
    <row r="133" spans="1:65" s="2" customFormat="1" ht="11.25">
      <c r="A133" s="33"/>
      <c r="B133" s="34"/>
      <c r="C133" s="35"/>
      <c r="D133" s="179" t="s">
        <v>134</v>
      </c>
      <c r="E133" s="35"/>
      <c r="F133" s="180" t="s">
        <v>208</v>
      </c>
      <c r="G133" s="35"/>
      <c r="H133" s="35"/>
      <c r="I133" s="181"/>
      <c r="J133" s="35"/>
      <c r="K133" s="35"/>
      <c r="L133" s="38"/>
      <c r="M133" s="182"/>
      <c r="N133" s="183"/>
      <c r="O133" s="63"/>
      <c r="P133" s="63"/>
      <c r="Q133" s="63"/>
      <c r="R133" s="63"/>
      <c r="S133" s="63"/>
      <c r="T133" s="64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6" t="s">
        <v>134</v>
      </c>
      <c r="AU133" s="16" t="s">
        <v>84</v>
      </c>
    </row>
    <row r="134" spans="1:65" s="13" customFormat="1" ht="11.25">
      <c r="B134" s="184"/>
      <c r="C134" s="185"/>
      <c r="D134" s="186" t="s">
        <v>136</v>
      </c>
      <c r="E134" s="187" t="s">
        <v>21</v>
      </c>
      <c r="F134" s="188" t="s">
        <v>209</v>
      </c>
      <c r="G134" s="185"/>
      <c r="H134" s="189">
        <v>3</v>
      </c>
      <c r="I134" s="190"/>
      <c r="J134" s="185"/>
      <c r="K134" s="185"/>
      <c r="L134" s="191"/>
      <c r="M134" s="192"/>
      <c r="N134" s="193"/>
      <c r="O134" s="193"/>
      <c r="P134" s="193"/>
      <c r="Q134" s="193"/>
      <c r="R134" s="193"/>
      <c r="S134" s="193"/>
      <c r="T134" s="194"/>
      <c r="AT134" s="195" t="s">
        <v>136</v>
      </c>
      <c r="AU134" s="195" t="s">
        <v>84</v>
      </c>
      <c r="AV134" s="13" t="s">
        <v>84</v>
      </c>
      <c r="AW134" s="13" t="s">
        <v>36</v>
      </c>
      <c r="AX134" s="13" t="s">
        <v>82</v>
      </c>
      <c r="AY134" s="195" t="s">
        <v>125</v>
      </c>
    </row>
    <row r="135" spans="1:65" s="2" customFormat="1" ht="16.5" customHeight="1">
      <c r="A135" s="33"/>
      <c r="B135" s="34"/>
      <c r="C135" s="167" t="s">
        <v>210</v>
      </c>
      <c r="D135" s="167" t="s">
        <v>127</v>
      </c>
      <c r="E135" s="168" t="s">
        <v>211</v>
      </c>
      <c r="F135" s="169" t="s">
        <v>212</v>
      </c>
      <c r="G135" s="170" t="s">
        <v>130</v>
      </c>
      <c r="H135" s="171">
        <v>3.8</v>
      </c>
      <c r="I135" s="172"/>
      <c r="J135" s="171">
        <f>ROUND(I135*H135,1)</f>
        <v>0</v>
      </c>
      <c r="K135" s="169" t="s">
        <v>131</v>
      </c>
      <c r="L135" s="38"/>
      <c r="M135" s="173" t="s">
        <v>21</v>
      </c>
      <c r="N135" s="174" t="s">
        <v>48</v>
      </c>
      <c r="O135" s="63"/>
      <c r="P135" s="175">
        <f>O135*H135</f>
        <v>0</v>
      </c>
      <c r="Q135" s="175">
        <v>0</v>
      </c>
      <c r="R135" s="175">
        <f>Q135*H135</f>
        <v>0</v>
      </c>
      <c r="S135" s="175">
        <v>0</v>
      </c>
      <c r="T135" s="17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7" t="s">
        <v>146</v>
      </c>
      <c r="AT135" s="177" t="s">
        <v>127</v>
      </c>
      <c r="AU135" s="177" t="s">
        <v>84</v>
      </c>
      <c r="AY135" s="16" t="s">
        <v>125</v>
      </c>
      <c r="BE135" s="178">
        <f>IF(N135="základní",J135,0)</f>
        <v>0</v>
      </c>
      <c r="BF135" s="178">
        <f>IF(N135="snížená",J135,0)</f>
        <v>0</v>
      </c>
      <c r="BG135" s="178">
        <f>IF(N135="zákl. přenesená",J135,0)</f>
        <v>0</v>
      </c>
      <c r="BH135" s="178">
        <f>IF(N135="sníž. přenesená",J135,0)</f>
        <v>0</v>
      </c>
      <c r="BI135" s="178">
        <f>IF(N135="nulová",J135,0)</f>
        <v>0</v>
      </c>
      <c r="BJ135" s="16" t="s">
        <v>82</v>
      </c>
      <c r="BK135" s="178">
        <f>ROUND(I135*H135,1)</f>
        <v>0</v>
      </c>
      <c r="BL135" s="16" t="s">
        <v>146</v>
      </c>
      <c r="BM135" s="177" t="s">
        <v>213</v>
      </c>
    </row>
    <row r="136" spans="1:65" s="2" customFormat="1" ht="11.25">
      <c r="A136" s="33"/>
      <c r="B136" s="34"/>
      <c r="C136" s="35"/>
      <c r="D136" s="179" t="s">
        <v>134</v>
      </c>
      <c r="E136" s="35"/>
      <c r="F136" s="180" t="s">
        <v>214</v>
      </c>
      <c r="G136" s="35"/>
      <c r="H136" s="35"/>
      <c r="I136" s="181"/>
      <c r="J136" s="35"/>
      <c r="K136" s="35"/>
      <c r="L136" s="38"/>
      <c r="M136" s="182"/>
      <c r="N136" s="183"/>
      <c r="O136" s="63"/>
      <c r="P136" s="63"/>
      <c r="Q136" s="63"/>
      <c r="R136" s="63"/>
      <c r="S136" s="63"/>
      <c r="T136" s="64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6" t="s">
        <v>134</v>
      </c>
      <c r="AU136" s="16" t="s">
        <v>84</v>
      </c>
    </row>
    <row r="137" spans="1:65" s="2" customFormat="1" ht="24.2" customHeight="1">
      <c r="A137" s="33"/>
      <c r="B137" s="34"/>
      <c r="C137" s="167" t="s">
        <v>215</v>
      </c>
      <c r="D137" s="167" t="s">
        <v>127</v>
      </c>
      <c r="E137" s="168" t="s">
        <v>216</v>
      </c>
      <c r="F137" s="169" t="s">
        <v>217</v>
      </c>
      <c r="G137" s="170" t="s">
        <v>130</v>
      </c>
      <c r="H137" s="171">
        <v>6</v>
      </c>
      <c r="I137" s="172"/>
      <c r="J137" s="171">
        <f>ROUND(I137*H137,1)</f>
        <v>0</v>
      </c>
      <c r="K137" s="169" t="s">
        <v>131</v>
      </c>
      <c r="L137" s="38"/>
      <c r="M137" s="173" t="s">
        <v>21</v>
      </c>
      <c r="N137" s="174" t="s">
        <v>48</v>
      </c>
      <c r="O137" s="63"/>
      <c r="P137" s="175">
        <f>O137*H137</f>
        <v>0</v>
      </c>
      <c r="Q137" s="175">
        <v>0.15192</v>
      </c>
      <c r="R137" s="175">
        <f>Q137*H137</f>
        <v>0.91152</v>
      </c>
      <c r="S137" s="175">
        <v>0</v>
      </c>
      <c r="T137" s="176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7" t="s">
        <v>146</v>
      </c>
      <c r="AT137" s="177" t="s">
        <v>127</v>
      </c>
      <c r="AU137" s="177" t="s">
        <v>84</v>
      </c>
      <c r="AY137" s="16" t="s">
        <v>125</v>
      </c>
      <c r="BE137" s="178">
        <f>IF(N137="základní",J137,0)</f>
        <v>0</v>
      </c>
      <c r="BF137" s="178">
        <f>IF(N137="snížená",J137,0)</f>
        <v>0</v>
      </c>
      <c r="BG137" s="178">
        <f>IF(N137="zákl. přenesená",J137,0)</f>
        <v>0</v>
      </c>
      <c r="BH137" s="178">
        <f>IF(N137="sníž. přenesená",J137,0)</f>
        <v>0</v>
      </c>
      <c r="BI137" s="178">
        <f>IF(N137="nulová",J137,0)</f>
        <v>0</v>
      </c>
      <c r="BJ137" s="16" t="s">
        <v>82</v>
      </c>
      <c r="BK137" s="178">
        <f>ROUND(I137*H137,1)</f>
        <v>0</v>
      </c>
      <c r="BL137" s="16" t="s">
        <v>146</v>
      </c>
      <c r="BM137" s="177" t="s">
        <v>218</v>
      </c>
    </row>
    <row r="138" spans="1:65" s="2" customFormat="1" ht="11.25">
      <c r="A138" s="33"/>
      <c r="B138" s="34"/>
      <c r="C138" s="35"/>
      <c r="D138" s="179" t="s">
        <v>134</v>
      </c>
      <c r="E138" s="35"/>
      <c r="F138" s="180" t="s">
        <v>219</v>
      </c>
      <c r="G138" s="35"/>
      <c r="H138" s="35"/>
      <c r="I138" s="181"/>
      <c r="J138" s="35"/>
      <c r="K138" s="35"/>
      <c r="L138" s="38"/>
      <c r="M138" s="182"/>
      <c r="N138" s="183"/>
      <c r="O138" s="63"/>
      <c r="P138" s="63"/>
      <c r="Q138" s="63"/>
      <c r="R138" s="63"/>
      <c r="S138" s="63"/>
      <c r="T138" s="64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T138" s="16" t="s">
        <v>134</v>
      </c>
      <c r="AU138" s="16" t="s">
        <v>84</v>
      </c>
    </row>
    <row r="139" spans="1:65" s="12" customFormat="1" ht="22.9" customHeight="1">
      <c r="B139" s="151"/>
      <c r="C139" s="152"/>
      <c r="D139" s="153" t="s">
        <v>76</v>
      </c>
      <c r="E139" s="165" t="s">
        <v>182</v>
      </c>
      <c r="F139" s="165" t="s">
        <v>220</v>
      </c>
      <c r="G139" s="152"/>
      <c r="H139" s="152"/>
      <c r="I139" s="155"/>
      <c r="J139" s="166">
        <f>BK139</f>
        <v>0</v>
      </c>
      <c r="K139" s="152"/>
      <c r="L139" s="157"/>
      <c r="M139" s="158"/>
      <c r="N139" s="159"/>
      <c r="O139" s="159"/>
      <c r="P139" s="160">
        <f>SUM(P140:P141)</f>
        <v>0</v>
      </c>
      <c r="Q139" s="159"/>
      <c r="R139" s="160">
        <f>SUM(R140:R141)</f>
        <v>0</v>
      </c>
      <c r="S139" s="159"/>
      <c r="T139" s="161">
        <f>SUM(T140:T141)</f>
        <v>0</v>
      </c>
      <c r="AR139" s="162" t="s">
        <v>82</v>
      </c>
      <c r="AT139" s="163" t="s">
        <v>76</v>
      </c>
      <c r="AU139" s="163" t="s">
        <v>82</v>
      </c>
      <c r="AY139" s="162" t="s">
        <v>125</v>
      </c>
      <c r="BK139" s="164">
        <f>SUM(BK140:BK141)</f>
        <v>0</v>
      </c>
    </row>
    <row r="140" spans="1:65" s="2" customFormat="1" ht="21.75" customHeight="1">
      <c r="A140" s="33"/>
      <c r="B140" s="34"/>
      <c r="C140" s="167" t="s">
        <v>221</v>
      </c>
      <c r="D140" s="167" t="s">
        <v>127</v>
      </c>
      <c r="E140" s="168" t="s">
        <v>222</v>
      </c>
      <c r="F140" s="169" t="s">
        <v>223</v>
      </c>
      <c r="G140" s="170" t="s">
        <v>224</v>
      </c>
      <c r="H140" s="171">
        <v>2</v>
      </c>
      <c r="I140" s="172"/>
      <c r="J140" s="171">
        <f>ROUND(I140*H140,1)</f>
        <v>0</v>
      </c>
      <c r="K140" s="169" t="s">
        <v>131</v>
      </c>
      <c r="L140" s="38"/>
      <c r="M140" s="173" t="s">
        <v>21</v>
      </c>
      <c r="N140" s="174" t="s">
        <v>48</v>
      </c>
      <c r="O140" s="63"/>
      <c r="P140" s="175">
        <f>O140*H140</f>
        <v>0</v>
      </c>
      <c r="Q140" s="175">
        <v>0</v>
      </c>
      <c r="R140" s="175">
        <f>Q140*H140</f>
        <v>0</v>
      </c>
      <c r="S140" s="175">
        <v>0</v>
      </c>
      <c r="T140" s="17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7" t="s">
        <v>132</v>
      </c>
      <c r="AT140" s="177" t="s">
        <v>127</v>
      </c>
      <c r="AU140" s="177" t="s">
        <v>84</v>
      </c>
      <c r="AY140" s="16" t="s">
        <v>125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16" t="s">
        <v>82</v>
      </c>
      <c r="BK140" s="178">
        <f>ROUND(I140*H140,1)</f>
        <v>0</v>
      </c>
      <c r="BL140" s="16" t="s">
        <v>132</v>
      </c>
      <c r="BM140" s="177" t="s">
        <v>225</v>
      </c>
    </row>
    <row r="141" spans="1:65" s="2" customFormat="1" ht="11.25">
      <c r="A141" s="33"/>
      <c r="B141" s="34"/>
      <c r="C141" s="35"/>
      <c r="D141" s="179" t="s">
        <v>134</v>
      </c>
      <c r="E141" s="35"/>
      <c r="F141" s="180" t="s">
        <v>226</v>
      </c>
      <c r="G141" s="35"/>
      <c r="H141" s="35"/>
      <c r="I141" s="181"/>
      <c r="J141" s="35"/>
      <c r="K141" s="35"/>
      <c r="L141" s="38"/>
      <c r="M141" s="182"/>
      <c r="N141" s="183"/>
      <c r="O141" s="63"/>
      <c r="P141" s="63"/>
      <c r="Q141" s="63"/>
      <c r="R141" s="63"/>
      <c r="S141" s="63"/>
      <c r="T141" s="64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6" t="s">
        <v>134</v>
      </c>
      <c r="AU141" s="16" t="s">
        <v>84</v>
      </c>
    </row>
    <row r="142" spans="1:65" s="12" customFormat="1" ht="22.9" customHeight="1">
      <c r="B142" s="151"/>
      <c r="C142" s="152"/>
      <c r="D142" s="153" t="s">
        <v>76</v>
      </c>
      <c r="E142" s="165" t="s">
        <v>227</v>
      </c>
      <c r="F142" s="165" t="s">
        <v>228</v>
      </c>
      <c r="G142" s="152"/>
      <c r="H142" s="152"/>
      <c r="I142" s="155"/>
      <c r="J142" s="166">
        <f>BK142</f>
        <v>0</v>
      </c>
      <c r="K142" s="152"/>
      <c r="L142" s="157"/>
      <c r="M142" s="158"/>
      <c r="N142" s="159"/>
      <c r="O142" s="159"/>
      <c r="P142" s="160">
        <f>SUM(P143:P155)</f>
        <v>0</v>
      </c>
      <c r="Q142" s="159"/>
      <c r="R142" s="160">
        <f>SUM(R143:R155)</f>
        <v>0</v>
      </c>
      <c r="S142" s="159"/>
      <c r="T142" s="161">
        <f>SUM(T143:T155)</f>
        <v>0</v>
      </c>
      <c r="AR142" s="162" t="s">
        <v>82</v>
      </c>
      <c r="AT142" s="163" t="s">
        <v>76</v>
      </c>
      <c r="AU142" s="163" t="s">
        <v>82</v>
      </c>
      <c r="AY142" s="162" t="s">
        <v>125</v>
      </c>
      <c r="BK142" s="164">
        <f>SUM(BK143:BK155)</f>
        <v>0</v>
      </c>
    </row>
    <row r="143" spans="1:65" s="2" customFormat="1" ht="16.5" customHeight="1">
      <c r="A143" s="33"/>
      <c r="B143" s="34"/>
      <c r="C143" s="167" t="s">
        <v>229</v>
      </c>
      <c r="D143" s="167" t="s">
        <v>127</v>
      </c>
      <c r="E143" s="168" t="s">
        <v>230</v>
      </c>
      <c r="F143" s="169" t="s">
        <v>231</v>
      </c>
      <c r="G143" s="170" t="s">
        <v>232</v>
      </c>
      <c r="H143" s="171">
        <v>79</v>
      </c>
      <c r="I143" s="172"/>
      <c r="J143" s="171">
        <f>ROUND(I143*H143,1)</f>
        <v>0</v>
      </c>
      <c r="K143" s="169" t="s">
        <v>131</v>
      </c>
      <c r="L143" s="38"/>
      <c r="M143" s="173" t="s">
        <v>21</v>
      </c>
      <c r="N143" s="174" t="s">
        <v>48</v>
      </c>
      <c r="O143" s="63"/>
      <c r="P143" s="175">
        <f>O143*H143</f>
        <v>0</v>
      </c>
      <c r="Q143" s="175">
        <v>0</v>
      </c>
      <c r="R143" s="175">
        <f>Q143*H143</f>
        <v>0</v>
      </c>
      <c r="S143" s="175">
        <v>0</v>
      </c>
      <c r="T143" s="176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7" t="s">
        <v>221</v>
      </c>
      <c r="AT143" s="177" t="s">
        <v>127</v>
      </c>
      <c r="AU143" s="177" t="s">
        <v>84</v>
      </c>
      <c r="AY143" s="16" t="s">
        <v>125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16" t="s">
        <v>82</v>
      </c>
      <c r="BK143" s="178">
        <f>ROUND(I143*H143,1)</f>
        <v>0</v>
      </c>
      <c r="BL143" s="16" t="s">
        <v>221</v>
      </c>
      <c r="BM143" s="177" t="s">
        <v>233</v>
      </c>
    </row>
    <row r="144" spans="1:65" s="2" customFormat="1" ht="11.25">
      <c r="A144" s="33"/>
      <c r="B144" s="34"/>
      <c r="C144" s="35"/>
      <c r="D144" s="179" t="s">
        <v>134</v>
      </c>
      <c r="E144" s="35"/>
      <c r="F144" s="180" t="s">
        <v>234</v>
      </c>
      <c r="G144" s="35"/>
      <c r="H144" s="35"/>
      <c r="I144" s="181"/>
      <c r="J144" s="35"/>
      <c r="K144" s="35"/>
      <c r="L144" s="38"/>
      <c r="M144" s="182"/>
      <c r="N144" s="183"/>
      <c r="O144" s="63"/>
      <c r="P144" s="63"/>
      <c r="Q144" s="63"/>
      <c r="R144" s="63"/>
      <c r="S144" s="63"/>
      <c r="T144" s="64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6" t="s">
        <v>134</v>
      </c>
      <c r="AU144" s="16" t="s">
        <v>84</v>
      </c>
    </row>
    <row r="145" spans="1:65" s="2" customFormat="1" ht="21.75" customHeight="1">
      <c r="A145" s="33"/>
      <c r="B145" s="34"/>
      <c r="C145" s="167" t="s">
        <v>235</v>
      </c>
      <c r="D145" s="167" t="s">
        <v>127</v>
      </c>
      <c r="E145" s="168" t="s">
        <v>236</v>
      </c>
      <c r="F145" s="169" t="s">
        <v>237</v>
      </c>
      <c r="G145" s="170" t="s">
        <v>232</v>
      </c>
      <c r="H145" s="171">
        <v>79</v>
      </c>
      <c r="I145" s="172"/>
      <c r="J145" s="171">
        <f>ROUND(I145*H145,1)</f>
        <v>0</v>
      </c>
      <c r="K145" s="169" t="s">
        <v>131</v>
      </c>
      <c r="L145" s="38"/>
      <c r="M145" s="173" t="s">
        <v>21</v>
      </c>
      <c r="N145" s="174" t="s">
        <v>48</v>
      </c>
      <c r="O145" s="63"/>
      <c r="P145" s="175">
        <f>O145*H145</f>
        <v>0</v>
      </c>
      <c r="Q145" s="175">
        <v>0</v>
      </c>
      <c r="R145" s="175">
        <f>Q145*H145</f>
        <v>0</v>
      </c>
      <c r="S145" s="175">
        <v>0</v>
      </c>
      <c r="T145" s="176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7" t="s">
        <v>132</v>
      </c>
      <c r="AT145" s="177" t="s">
        <v>127</v>
      </c>
      <c r="AU145" s="177" t="s">
        <v>84</v>
      </c>
      <c r="AY145" s="16" t="s">
        <v>125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16" t="s">
        <v>82</v>
      </c>
      <c r="BK145" s="178">
        <f>ROUND(I145*H145,1)</f>
        <v>0</v>
      </c>
      <c r="BL145" s="16" t="s">
        <v>132</v>
      </c>
      <c r="BM145" s="177" t="s">
        <v>238</v>
      </c>
    </row>
    <row r="146" spans="1:65" s="2" customFormat="1" ht="11.25">
      <c r="A146" s="33"/>
      <c r="B146" s="34"/>
      <c r="C146" s="35"/>
      <c r="D146" s="179" t="s">
        <v>134</v>
      </c>
      <c r="E146" s="35"/>
      <c r="F146" s="180" t="s">
        <v>239</v>
      </c>
      <c r="G146" s="35"/>
      <c r="H146" s="35"/>
      <c r="I146" s="181"/>
      <c r="J146" s="35"/>
      <c r="K146" s="35"/>
      <c r="L146" s="38"/>
      <c r="M146" s="182"/>
      <c r="N146" s="183"/>
      <c r="O146" s="63"/>
      <c r="P146" s="63"/>
      <c r="Q146" s="63"/>
      <c r="R146" s="63"/>
      <c r="S146" s="63"/>
      <c r="T146" s="64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6" t="s">
        <v>134</v>
      </c>
      <c r="AU146" s="16" t="s">
        <v>84</v>
      </c>
    </row>
    <row r="147" spans="1:65" s="2" customFormat="1" ht="16.5" customHeight="1">
      <c r="A147" s="33"/>
      <c r="B147" s="34"/>
      <c r="C147" s="167" t="s">
        <v>240</v>
      </c>
      <c r="D147" s="167" t="s">
        <v>127</v>
      </c>
      <c r="E147" s="168" t="s">
        <v>241</v>
      </c>
      <c r="F147" s="169" t="s">
        <v>242</v>
      </c>
      <c r="G147" s="170" t="s">
        <v>243</v>
      </c>
      <c r="H147" s="171">
        <v>43</v>
      </c>
      <c r="I147" s="172"/>
      <c r="J147" s="171">
        <f>ROUND(I147*H147,1)</f>
        <v>0</v>
      </c>
      <c r="K147" s="169" t="s">
        <v>131</v>
      </c>
      <c r="L147" s="38"/>
      <c r="M147" s="173" t="s">
        <v>21</v>
      </c>
      <c r="N147" s="174" t="s">
        <v>48</v>
      </c>
      <c r="O147" s="63"/>
      <c r="P147" s="175">
        <f>O147*H147</f>
        <v>0</v>
      </c>
      <c r="Q147" s="175">
        <v>0</v>
      </c>
      <c r="R147" s="175">
        <f>Q147*H147</f>
        <v>0</v>
      </c>
      <c r="S147" s="175">
        <v>0</v>
      </c>
      <c r="T147" s="176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7" t="s">
        <v>146</v>
      </c>
      <c r="AT147" s="177" t="s">
        <v>127</v>
      </c>
      <c r="AU147" s="177" t="s">
        <v>84</v>
      </c>
      <c r="AY147" s="16" t="s">
        <v>125</v>
      </c>
      <c r="BE147" s="178">
        <f>IF(N147="základní",J147,0)</f>
        <v>0</v>
      </c>
      <c r="BF147" s="178">
        <f>IF(N147="snížená",J147,0)</f>
        <v>0</v>
      </c>
      <c r="BG147" s="178">
        <f>IF(N147="zákl. přenesená",J147,0)</f>
        <v>0</v>
      </c>
      <c r="BH147" s="178">
        <f>IF(N147="sníž. přenesená",J147,0)</f>
        <v>0</v>
      </c>
      <c r="BI147" s="178">
        <f>IF(N147="nulová",J147,0)</f>
        <v>0</v>
      </c>
      <c r="BJ147" s="16" t="s">
        <v>82</v>
      </c>
      <c r="BK147" s="178">
        <f>ROUND(I147*H147,1)</f>
        <v>0</v>
      </c>
      <c r="BL147" s="16" t="s">
        <v>146</v>
      </c>
      <c r="BM147" s="177" t="s">
        <v>244</v>
      </c>
    </row>
    <row r="148" spans="1:65" s="2" customFormat="1" ht="11.25">
      <c r="A148" s="33"/>
      <c r="B148" s="34"/>
      <c r="C148" s="35"/>
      <c r="D148" s="179" t="s">
        <v>134</v>
      </c>
      <c r="E148" s="35"/>
      <c r="F148" s="180" t="s">
        <v>245</v>
      </c>
      <c r="G148" s="35"/>
      <c r="H148" s="35"/>
      <c r="I148" s="181"/>
      <c r="J148" s="35"/>
      <c r="K148" s="35"/>
      <c r="L148" s="38"/>
      <c r="M148" s="182"/>
      <c r="N148" s="183"/>
      <c r="O148" s="63"/>
      <c r="P148" s="63"/>
      <c r="Q148" s="63"/>
      <c r="R148" s="63"/>
      <c r="S148" s="63"/>
      <c r="T148" s="64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T148" s="16" t="s">
        <v>134</v>
      </c>
      <c r="AU148" s="16" t="s">
        <v>84</v>
      </c>
    </row>
    <row r="149" spans="1:65" s="2" customFormat="1" ht="24.2" customHeight="1">
      <c r="A149" s="33"/>
      <c r="B149" s="34"/>
      <c r="C149" s="167" t="s">
        <v>246</v>
      </c>
      <c r="D149" s="167" t="s">
        <v>127</v>
      </c>
      <c r="E149" s="168" t="s">
        <v>247</v>
      </c>
      <c r="F149" s="169" t="s">
        <v>248</v>
      </c>
      <c r="G149" s="170" t="s">
        <v>232</v>
      </c>
      <c r="H149" s="171">
        <v>77</v>
      </c>
      <c r="I149" s="172"/>
      <c r="J149" s="171">
        <f>ROUND(I149*H149,1)</f>
        <v>0</v>
      </c>
      <c r="K149" s="169" t="s">
        <v>131</v>
      </c>
      <c r="L149" s="38"/>
      <c r="M149" s="173" t="s">
        <v>21</v>
      </c>
      <c r="N149" s="174" t="s">
        <v>48</v>
      </c>
      <c r="O149" s="63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7" t="s">
        <v>132</v>
      </c>
      <c r="AT149" s="177" t="s">
        <v>127</v>
      </c>
      <c r="AU149" s="177" t="s">
        <v>84</v>
      </c>
      <c r="AY149" s="16" t="s">
        <v>125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16" t="s">
        <v>82</v>
      </c>
      <c r="BK149" s="178">
        <f>ROUND(I149*H149,1)</f>
        <v>0</v>
      </c>
      <c r="BL149" s="16" t="s">
        <v>132</v>
      </c>
      <c r="BM149" s="177" t="s">
        <v>249</v>
      </c>
    </row>
    <row r="150" spans="1:65" s="2" customFormat="1" ht="11.25">
      <c r="A150" s="33"/>
      <c r="B150" s="34"/>
      <c r="C150" s="35"/>
      <c r="D150" s="179" t="s">
        <v>134</v>
      </c>
      <c r="E150" s="35"/>
      <c r="F150" s="180" t="s">
        <v>250</v>
      </c>
      <c r="G150" s="35"/>
      <c r="H150" s="35"/>
      <c r="I150" s="181"/>
      <c r="J150" s="35"/>
      <c r="K150" s="35"/>
      <c r="L150" s="38"/>
      <c r="M150" s="182"/>
      <c r="N150" s="183"/>
      <c r="O150" s="63"/>
      <c r="P150" s="63"/>
      <c r="Q150" s="63"/>
      <c r="R150" s="63"/>
      <c r="S150" s="63"/>
      <c r="T150" s="64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T150" s="16" t="s">
        <v>134</v>
      </c>
      <c r="AU150" s="16" t="s">
        <v>84</v>
      </c>
    </row>
    <row r="151" spans="1:65" s="13" customFormat="1" ht="11.25">
      <c r="B151" s="184"/>
      <c r="C151" s="185"/>
      <c r="D151" s="186" t="s">
        <v>136</v>
      </c>
      <c r="E151" s="187" t="s">
        <v>21</v>
      </c>
      <c r="F151" s="188" t="s">
        <v>251</v>
      </c>
      <c r="G151" s="185"/>
      <c r="H151" s="189">
        <v>77</v>
      </c>
      <c r="I151" s="190"/>
      <c r="J151" s="185"/>
      <c r="K151" s="185"/>
      <c r="L151" s="191"/>
      <c r="M151" s="192"/>
      <c r="N151" s="193"/>
      <c r="O151" s="193"/>
      <c r="P151" s="193"/>
      <c r="Q151" s="193"/>
      <c r="R151" s="193"/>
      <c r="S151" s="193"/>
      <c r="T151" s="194"/>
      <c r="AT151" s="195" t="s">
        <v>136</v>
      </c>
      <c r="AU151" s="195" t="s">
        <v>84</v>
      </c>
      <c r="AV151" s="13" t="s">
        <v>84</v>
      </c>
      <c r="AW151" s="13" t="s">
        <v>36</v>
      </c>
      <c r="AX151" s="13" t="s">
        <v>82</v>
      </c>
      <c r="AY151" s="195" t="s">
        <v>125</v>
      </c>
    </row>
    <row r="152" spans="1:65" s="2" customFormat="1" ht="24.2" customHeight="1">
      <c r="A152" s="33"/>
      <c r="B152" s="34"/>
      <c r="C152" s="167" t="s">
        <v>7</v>
      </c>
      <c r="D152" s="167" t="s">
        <v>127</v>
      </c>
      <c r="E152" s="168" t="s">
        <v>252</v>
      </c>
      <c r="F152" s="169" t="s">
        <v>253</v>
      </c>
      <c r="G152" s="170" t="s">
        <v>232</v>
      </c>
      <c r="H152" s="171">
        <v>0.7</v>
      </c>
      <c r="I152" s="172"/>
      <c r="J152" s="171">
        <f>ROUND(I152*H152,1)</f>
        <v>0</v>
      </c>
      <c r="K152" s="169" t="s">
        <v>131</v>
      </c>
      <c r="L152" s="38"/>
      <c r="M152" s="173" t="s">
        <v>21</v>
      </c>
      <c r="N152" s="174" t="s">
        <v>48</v>
      </c>
      <c r="O152" s="63"/>
      <c r="P152" s="175">
        <f>O152*H152</f>
        <v>0</v>
      </c>
      <c r="Q152" s="175">
        <v>0</v>
      </c>
      <c r="R152" s="175">
        <f>Q152*H152</f>
        <v>0</v>
      </c>
      <c r="S152" s="175">
        <v>0</v>
      </c>
      <c r="T152" s="176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7" t="s">
        <v>146</v>
      </c>
      <c r="AT152" s="177" t="s">
        <v>127</v>
      </c>
      <c r="AU152" s="177" t="s">
        <v>84</v>
      </c>
      <c r="AY152" s="16" t="s">
        <v>125</v>
      </c>
      <c r="BE152" s="178">
        <f>IF(N152="základní",J152,0)</f>
        <v>0</v>
      </c>
      <c r="BF152" s="178">
        <f>IF(N152="snížená",J152,0)</f>
        <v>0</v>
      </c>
      <c r="BG152" s="178">
        <f>IF(N152="zákl. přenesená",J152,0)</f>
        <v>0</v>
      </c>
      <c r="BH152" s="178">
        <f>IF(N152="sníž. přenesená",J152,0)</f>
        <v>0</v>
      </c>
      <c r="BI152" s="178">
        <f>IF(N152="nulová",J152,0)</f>
        <v>0</v>
      </c>
      <c r="BJ152" s="16" t="s">
        <v>82</v>
      </c>
      <c r="BK152" s="178">
        <f>ROUND(I152*H152,1)</f>
        <v>0</v>
      </c>
      <c r="BL152" s="16" t="s">
        <v>146</v>
      </c>
      <c r="BM152" s="177" t="s">
        <v>254</v>
      </c>
    </row>
    <row r="153" spans="1:65" s="2" customFormat="1" ht="11.25">
      <c r="A153" s="33"/>
      <c r="B153" s="34"/>
      <c r="C153" s="35"/>
      <c r="D153" s="179" t="s">
        <v>134</v>
      </c>
      <c r="E153" s="35"/>
      <c r="F153" s="180" t="s">
        <v>255</v>
      </c>
      <c r="G153" s="35"/>
      <c r="H153" s="35"/>
      <c r="I153" s="181"/>
      <c r="J153" s="35"/>
      <c r="K153" s="35"/>
      <c r="L153" s="38"/>
      <c r="M153" s="182"/>
      <c r="N153" s="183"/>
      <c r="O153" s="63"/>
      <c r="P153" s="63"/>
      <c r="Q153" s="63"/>
      <c r="R153" s="63"/>
      <c r="S153" s="63"/>
      <c r="T153" s="64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6" t="s">
        <v>134</v>
      </c>
      <c r="AU153" s="16" t="s">
        <v>84</v>
      </c>
    </row>
    <row r="154" spans="1:65" s="2" customFormat="1" ht="24.2" customHeight="1">
      <c r="A154" s="33"/>
      <c r="B154" s="34"/>
      <c r="C154" s="167" t="s">
        <v>256</v>
      </c>
      <c r="D154" s="167" t="s">
        <v>127</v>
      </c>
      <c r="E154" s="168" t="s">
        <v>257</v>
      </c>
      <c r="F154" s="169" t="s">
        <v>258</v>
      </c>
      <c r="G154" s="170" t="s">
        <v>232</v>
      </c>
      <c r="H154" s="171">
        <v>1.3</v>
      </c>
      <c r="I154" s="172"/>
      <c r="J154" s="171">
        <f>ROUND(I154*H154,1)</f>
        <v>0</v>
      </c>
      <c r="K154" s="169" t="s">
        <v>131</v>
      </c>
      <c r="L154" s="38"/>
      <c r="M154" s="173" t="s">
        <v>21</v>
      </c>
      <c r="N154" s="174" t="s">
        <v>48</v>
      </c>
      <c r="O154" s="63"/>
      <c r="P154" s="175">
        <f>O154*H154</f>
        <v>0</v>
      </c>
      <c r="Q154" s="175">
        <v>0</v>
      </c>
      <c r="R154" s="175">
        <f>Q154*H154</f>
        <v>0</v>
      </c>
      <c r="S154" s="175">
        <v>0</v>
      </c>
      <c r="T154" s="176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7" t="s">
        <v>146</v>
      </c>
      <c r="AT154" s="177" t="s">
        <v>127</v>
      </c>
      <c r="AU154" s="177" t="s">
        <v>84</v>
      </c>
      <c r="AY154" s="16" t="s">
        <v>125</v>
      </c>
      <c r="BE154" s="178">
        <f>IF(N154="základní",J154,0)</f>
        <v>0</v>
      </c>
      <c r="BF154" s="178">
        <f>IF(N154="snížená",J154,0)</f>
        <v>0</v>
      </c>
      <c r="BG154" s="178">
        <f>IF(N154="zákl. přenesená",J154,0)</f>
        <v>0</v>
      </c>
      <c r="BH154" s="178">
        <f>IF(N154="sníž. přenesená",J154,0)</f>
        <v>0</v>
      </c>
      <c r="BI154" s="178">
        <f>IF(N154="nulová",J154,0)</f>
        <v>0</v>
      </c>
      <c r="BJ154" s="16" t="s">
        <v>82</v>
      </c>
      <c r="BK154" s="178">
        <f>ROUND(I154*H154,1)</f>
        <v>0</v>
      </c>
      <c r="BL154" s="16" t="s">
        <v>146</v>
      </c>
      <c r="BM154" s="177" t="s">
        <v>259</v>
      </c>
    </row>
    <row r="155" spans="1:65" s="2" customFormat="1" ht="11.25">
      <c r="A155" s="33"/>
      <c r="B155" s="34"/>
      <c r="C155" s="35"/>
      <c r="D155" s="179" t="s">
        <v>134</v>
      </c>
      <c r="E155" s="35"/>
      <c r="F155" s="180" t="s">
        <v>260</v>
      </c>
      <c r="G155" s="35"/>
      <c r="H155" s="35"/>
      <c r="I155" s="181"/>
      <c r="J155" s="35"/>
      <c r="K155" s="35"/>
      <c r="L155" s="38"/>
      <c r="M155" s="182"/>
      <c r="N155" s="183"/>
      <c r="O155" s="63"/>
      <c r="P155" s="63"/>
      <c r="Q155" s="63"/>
      <c r="R155" s="63"/>
      <c r="S155" s="63"/>
      <c r="T155" s="64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6" t="s">
        <v>134</v>
      </c>
      <c r="AU155" s="16" t="s">
        <v>84</v>
      </c>
    </row>
    <row r="156" spans="1:65" s="12" customFormat="1" ht="22.9" customHeight="1">
      <c r="B156" s="151"/>
      <c r="C156" s="152"/>
      <c r="D156" s="153" t="s">
        <v>76</v>
      </c>
      <c r="E156" s="165" t="s">
        <v>261</v>
      </c>
      <c r="F156" s="165" t="s">
        <v>262</v>
      </c>
      <c r="G156" s="152"/>
      <c r="H156" s="152"/>
      <c r="I156" s="155"/>
      <c r="J156" s="166">
        <f>BK156</f>
        <v>0</v>
      </c>
      <c r="K156" s="152"/>
      <c r="L156" s="157"/>
      <c r="M156" s="158"/>
      <c r="N156" s="159"/>
      <c r="O156" s="159"/>
      <c r="P156" s="160">
        <f>SUM(P157:P162)</f>
        <v>0</v>
      </c>
      <c r="Q156" s="159"/>
      <c r="R156" s="160">
        <f>SUM(R157:R162)</f>
        <v>0</v>
      </c>
      <c r="S156" s="159"/>
      <c r="T156" s="161">
        <f>SUM(T157:T162)</f>
        <v>0</v>
      </c>
      <c r="AR156" s="162" t="s">
        <v>82</v>
      </c>
      <c r="AT156" s="163" t="s">
        <v>76</v>
      </c>
      <c r="AU156" s="163" t="s">
        <v>82</v>
      </c>
      <c r="AY156" s="162" t="s">
        <v>125</v>
      </c>
      <c r="BK156" s="164">
        <f>SUM(BK157:BK162)</f>
        <v>0</v>
      </c>
    </row>
    <row r="157" spans="1:65" s="2" customFormat="1" ht="24.2" customHeight="1">
      <c r="A157" s="33"/>
      <c r="B157" s="34"/>
      <c r="C157" s="167" t="s">
        <v>263</v>
      </c>
      <c r="D157" s="167" t="s">
        <v>127</v>
      </c>
      <c r="E157" s="168" t="s">
        <v>264</v>
      </c>
      <c r="F157" s="169" t="s">
        <v>265</v>
      </c>
      <c r="G157" s="170" t="s">
        <v>232</v>
      </c>
      <c r="H157" s="171">
        <v>34.200000000000003</v>
      </c>
      <c r="I157" s="172"/>
      <c r="J157" s="171">
        <f>ROUND(I157*H157,1)</f>
        <v>0</v>
      </c>
      <c r="K157" s="169" t="s">
        <v>131</v>
      </c>
      <c r="L157" s="38"/>
      <c r="M157" s="173" t="s">
        <v>21</v>
      </c>
      <c r="N157" s="174" t="s">
        <v>48</v>
      </c>
      <c r="O157" s="63"/>
      <c r="P157" s="175">
        <f>O157*H157</f>
        <v>0</v>
      </c>
      <c r="Q157" s="175">
        <v>0</v>
      </c>
      <c r="R157" s="175">
        <f>Q157*H157</f>
        <v>0</v>
      </c>
      <c r="S157" s="175">
        <v>0</v>
      </c>
      <c r="T157" s="176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7" t="s">
        <v>132</v>
      </c>
      <c r="AT157" s="177" t="s">
        <v>127</v>
      </c>
      <c r="AU157" s="177" t="s">
        <v>84</v>
      </c>
      <c r="AY157" s="16" t="s">
        <v>125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16" t="s">
        <v>82</v>
      </c>
      <c r="BK157" s="178">
        <f>ROUND(I157*H157,1)</f>
        <v>0</v>
      </c>
      <c r="BL157" s="16" t="s">
        <v>132</v>
      </c>
      <c r="BM157" s="177" t="s">
        <v>266</v>
      </c>
    </row>
    <row r="158" spans="1:65" s="2" customFormat="1" ht="11.25">
      <c r="A158" s="33"/>
      <c r="B158" s="34"/>
      <c r="C158" s="35"/>
      <c r="D158" s="179" t="s">
        <v>134</v>
      </c>
      <c r="E158" s="35"/>
      <c r="F158" s="180" t="s">
        <v>267</v>
      </c>
      <c r="G158" s="35"/>
      <c r="H158" s="35"/>
      <c r="I158" s="181"/>
      <c r="J158" s="35"/>
      <c r="K158" s="35"/>
      <c r="L158" s="38"/>
      <c r="M158" s="182"/>
      <c r="N158" s="183"/>
      <c r="O158" s="63"/>
      <c r="P158" s="63"/>
      <c r="Q158" s="63"/>
      <c r="R158" s="63"/>
      <c r="S158" s="63"/>
      <c r="T158" s="64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T158" s="16" t="s">
        <v>134</v>
      </c>
      <c r="AU158" s="16" t="s">
        <v>84</v>
      </c>
    </row>
    <row r="159" spans="1:65" s="2" customFormat="1" ht="24.2" customHeight="1">
      <c r="A159" s="33"/>
      <c r="B159" s="34"/>
      <c r="C159" s="167" t="s">
        <v>268</v>
      </c>
      <c r="D159" s="167" t="s">
        <v>127</v>
      </c>
      <c r="E159" s="168" t="s">
        <v>269</v>
      </c>
      <c r="F159" s="169" t="s">
        <v>270</v>
      </c>
      <c r="G159" s="170" t="s">
        <v>232</v>
      </c>
      <c r="H159" s="171">
        <v>34.200000000000003</v>
      </c>
      <c r="I159" s="172"/>
      <c r="J159" s="171">
        <f>ROUND(I159*H159,1)</f>
        <v>0</v>
      </c>
      <c r="K159" s="169" t="s">
        <v>131</v>
      </c>
      <c r="L159" s="38"/>
      <c r="M159" s="173" t="s">
        <v>21</v>
      </c>
      <c r="N159" s="174" t="s">
        <v>48</v>
      </c>
      <c r="O159" s="63"/>
      <c r="P159" s="175">
        <f>O159*H159</f>
        <v>0</v>
      </c>
      <c r="Q159" s="175">
        <v>0</v>
      </c>
      <c r="R159" s="175">
        <f>Q159*H159</f>
        <v>0</v>
      </c>
      <c r="S159" s="175">
        <v>0</v>
      </c>
      <c r="T159" s="176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7" t="s">
        <v>132</v>
      </c>
      <c r="AT159" s="177" t="s">
        <v>127</v>
      </c>
      <c r="AU159" s="177" t="s">
        <v>84</v>
      </c>
      <c r="AY159" s="16" t="s">
        <v>125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16" t="s">
        <v>82</v>
      </c>
      <c r="BK159" s="178">
        <f>ROUND(I159*H159,1)</f>
        <v>0</v>
      </c>
      <c r="BL159" s="16" t="s">
        <v>132</v>
      </c>
      <c r="BM159" s="177" t="s">
        <v>271</v>
      </c>
    </row>
    <row r="160" spans="1:65" s="2" customFormat="1" ht="11.25">
      <c r="A160" s="33"/>
      <c r="B160" s="34"/>
      <c r="C160" s="35"/>
      <c r="D160" s="179" t="s">
        <v>134</v>
      </c>
      <c r="E160" s="35"/>
      <c r="F160" s="180" t="s">
        <v>272</v>
      </c>
      <c r="G160" s="35"/>
      <c r="H160" s="35"/>
      <c r="I160" s="181"/>
      <c r="J160" s="35"/>
      <c r="K160" s="35"/>
      <c r="L160" s="38"/>
      <c r="M160" s="182"/>
      <c r="N160" s="183"/>
      <c r="O160" s="63"/>
      <c r="P160" s="63"/>
      <c r="Q160" s="63"/>
      <c r="R160" s="63"/>
      <c r="S160" s="63"/>
      <c r="T160" s="64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T160" s="16" t="s">
        <v>134</v>
      </c>
      <c r="AU160" s="16" t="s">
        <v>84</v>
      </c>
    </row>
    <row r="161" spans="1:65" s="2" customFormat="1" ht="33" customHeight="1">
      <c r="A161" s="33"/>
      <c r="B161" s="34"/>
      <c r="C161" s="167" t="s">
        <v>273</v>
      </c>
      <c r="D161" s="167" t="s">
        <v>127</v>
      </c>
      <c r="E161" s="168" t="s">
        <v>274</v>
      </c>
      <c r="F161" s="169" t="s">
        <v>275</v>
      </c>
      <c r="G161" s="170" t="s">
        <v>232</v>
      </c>
      <c r="H161" s="171">
        <v>34.200000000000003</v>
      </c>
      <c r="I161" s="172"/>
      <c r="J161" s="171">
        <f>ROUND(I161*H161,1)</f>
        <v>0</v>
      </c>
      <c r="K161" s="169" t="s">
        <v>131</v>
      </c>
      <c r="L161" s="38"/>
      <c r="M161" s="173" t="s">
        <v>21</v>
      </c>
      <c r="N161" s="174" t="s">
        <v>48</v>
      </c>
      <c r="O161" s="6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7" t="s">
        <v>132</v>
      </c>
      <c r="AT161" s="177" t="s">
        <v>127</v>
      </c>
      <c r="AU161" s="177" t="s">
        <v>84</v>
      </c>
      <c r="AY161" s="16" t="s">
        <v>125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16" t="s">
        <v>82</v>
      </c>
      <c r="BK161" s="178">
        <f>ROUND(I161*H161,1)</f>
        <v>0</v>
      </c>
      <c r="BL161" s="16" t="s">
        <v>132</v>
      </c>
      <c r="BM161" s="177" t="s">
        <v>276</v>
      </c>
    </row>
    <row r="162" spans="1:65" s="2" customFormat="1" ht="11.25">
      <c r="A162" s="33"/>
      <c r="B162" s="34"/>
      <c r="C162" s="35"/>
      <c r="D162" s="179" t="s">
        <v>134</v>
      </c>
      <c r="E162" s="35"/>
      <c r="F162" s="180" t="s">
        <v>277</v>
      </c>
      <c r="G162" s="35"/>
      <c r="H162" s="35"/>
      <c r="I162" s="181"/>
      <c r="J162" s="35"/>
      <c r="K162" s="35"/>
      <c r="L162" s="38"/>
      <c r="M162" s="182"/>
      <c r="N162" s="183"/>
      <c r="O162" s="63"/>
      <c r="P162" s="63"/>
      <c r="Q162" s="63"/>
      <c r="R162" s="63"/>
      <c r="S162" s="63"/>
      <c r="T162" s="64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T162" s="16" t="s">
        <v>134</v>
      </c>
      <c r="AU162" s="16" t="s">
        <v>84</v>
      </c>
    </row>
    <row r="163" spans="1:65" s="12" customFormat="1" ht="25.9" customHeight="1">
      <c r="B163" s="151"/>
      <c r="C163" s="152"/>
      <c r="D163" s="153" t="s">
        <v>76</v>
      </c>
      <c r="E163" s="154" t="s">
        <v>278</v>
      </c>
      <c r="F163" s="154" t="s">
        <v>279</v>
      </c>
      <c r="G163" s="152"/>
      <c r="H163" s="152"/>
      <c r="I163" s="155"/>
      <c r="J163" s="156">
        <f>BK163</f>
        <v>0</v>
      </c>
      <c r="K163" s="152"/>
      <c r="L163" s="157"/>
      <c r="M163" s="158"/>
      <c r="N163" s="159"/>
      <c r="O163" s="159"/>
      <c r="P163" s="160">
        <f>P164</f>
        <v>0</v>
      </c>
      <c r="Q163" s="159"/>
      <c r="R163" s="160">
        <f>R164</f>
        <v>0</v>
      </c>
      <c r="S163" s="159"/>
      <c r="T163" s="161">
        <f>T164</f>
        <v>0</v>
      </c>
      <c r="AR163" s="162" t="s">
        <v>84</v>
      </c>
      <c r="AT163" s="163" t="s">
        <v>76</v>
      </c>
      <c r="AU163" s="163" t="s">
        <v>77</v>
      </c>
      <c r="AY163" s="162" t="s">
        <v>125</v>
      </c>
      <c r="BK163" s="164">
        <f>BK164</f>
        <v>0</v>
      </c>
    </row>
    <row r="164" spans="1:65" s="12" customFormat="1" ht="22.9" customHeight="1">
      <c r="B164" s="151"/>
      <c r="C164" s="152"/>
      <c r="D164" s="153" t="s">
        <v>76</v>
      </c>
      <c r="E164" s="165" t="s">
        <v>280</v>
      </c>
      <c r="F164" s="165" t="s">
        <v>281</v>
      </c>
      <c r="G164" s="152"/>
      <c r="H164" s="152"/>
      <c r="I164" s="155"/>
      <c r="J164" s="166">
        <f>BK164</f>
        <v>0</v>
      </c>
      <c r="K164" s="152"/>
      <c r="L164" s="157"/>
      <c r="M164" s="158"/>
      <c r="N164" s="159"/>
      <c r="O164" s="159"/>
      <c r="P164" s="160">
        <f>SUM(P165:P168)</f>
        <v>0</v>
      </c>
      <c r="Q164" s="159"/>
      <c r="R164" s="160">
        <f>SUM(R165:R168)</f>
        <v>0</v>
      </c>
      <c r="S164" s="159"/>
      <c r="T164" s="161">
        <f>SUM(T165:T168)</f>
        <v>0</v>
      </c>
      <c r="AR164" s="162" t="s">
        <v>84</v>
      </c>
      <c r="AT164" s="163" t="s">
        <v>76</v>
      </c>
      <c r="AU164" s="163" t="s">
        <v>82</v>
      </c>
      <c r="AY164" s="162" t="s">
        <v>125</v>
      </c>
      <c r="BK164" s="164">
        <f>SUM(BK165:BK168)</f>
        <v>0</v>
      </c>
    </row>
    <row r="165" spans="1:65" s="2" customFormat="1" ht="33" customHeight="1">
      <c r="A165" s="33"/>
      <c r="B165" s="34"/>
      <c r="C165" s="167" t="s">
        <v>282</v>
      </c>
      <c r="D165" s="167" t="s">
        <v>127</v>
      </c>
      <c r="E165" s="168" t="s">
        <v>283</v>
      </c>
      <c r="F165" s="169" t="s">
        <v>284</v>
      </c>
      <c r="G165" s="170" t="s">
        <v>151</v>
      </c>
      <c r="H165" s="171">
        <v>83.5</v>
      </c>
      <c r="I165" s="172"/>
      <c r="J165" s="171">
        <f>ROUND(I165*H165,1)</f>
        <v>0</v>
      </c>
      <c r="K165" s="169" t="s">
        <v>131</v>
      </c>
      <c r="L165" s="38"/>
      <c r="M165" s="173" t="s">
        <v>21</v>
      </c>
      <c r="N165" s="174" t="s">
        <v>48</v>
      </c>
      <c r="O165" s="63"/>
      <c r="P165" s="175">
        <f>O165*H165</f>
        <v>0</v>
      </c>
      <c r="Q165" s="175">
        <v>0</v>
      </c>
      <c r="R165" s="175">
        <f>Q165*H165</f>
        <v>0</v>
      </c>
      <c r="S165" s="175">
        <v>0</v>
      </c>
      <c r="T165" s="176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7" t="s">
        <v>221</v>
      </c>
      <c r="AT165" s="177" t="s">
        <v>127</v>
      </c>
      <c r="AU165" s="177" t="s">
        <v>84</v>
      </c>
      <c r="AY165" s="16" t="s">
        <v>125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16" t="s">
        <v>82</v>
      </c>
      <c r="BK165" s="178">
        <f>ROUND(I165*H165,1)</f>
        <v>0</v>
      </c>
      <c r="BL165" s="16" t="s">
        <v>221</v>
      </c>
      <c r="BM165" s="177" t="s">
        <v>285</v>
      </c>
    </row>
    <row r="166" spans="1:65" s="2" customFormat="1" ht="11.25">
      <c r="A166" s="33"/>
      <c r="B166" s="34"/>
      <c r="C166" s="35"/>
      <c r="D166" s="179" t="s">
        <v>134</v>
      </c>
      <c r="E166" s="35"/>
      <c r="F166" s="180" t="s">
        <v>286</v>
      </c>
      <c r="G166" s="35"/>
      <c r="H166" s="35"/>
      <c r="I166" s="181"/>
      <c r="J166" s="35"/>
      <c r="K166" s="35"/>
      <c r="L166" s="38"/>
      <c r="M166" s="182"/>
      <c r="N166" s="183"/>
      <c r="O166" s="63"/>
      <c r="P166" s="63"/>
      <c r="Q166" s="63"/>
      <c r="R166" s="63"/>
      <c r="S166" s="63"/>
      <c r="T166" s="64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T166" s="16" t="s">
        <v>134</v>
      </c>
      <c r="AU166" s="16" t="s">
        <v>84</v>
      </c>
    </row>
    <row r="167" spans="1:65" s="13" customFormat="1" ht="11.25">
      <c r="B167" s="184"/>
      <c r="C167" s="185"/>
      <c r="D167" s="186" t="s">
        <v>136</v>
      </c>
      <c r="E167" s="187" t="s">
        <v>21</v>
      </c>
      <c r="F167" s="188" t="s">
        <v>287</v>
      </c>
      <c r="G167" s="185"/>
      <c r="H167" s="189">
        <v>83.5</v>
      </c>
      <c r="I167" s="190"/>
      <c r="J167" s="185"/>
      <c r="K167" s="185"/>
      <c r="L167" s="191"/>
      <c r="M167" s="192"/>
      <c r="N167" s="193"/>
      <c r="O167" s="193"/>
      <c r="P167" s="193"/>
      <c r="Q167" s="193"/>
      <c r="R167" s="193"/>
      <c r="S167" s="193"/>
      <c r="T167" s="194"/>
      <c r="AT167" s="195" t="s">
        <v>136</v>
      </c>
      <c r="AU167" s="195" t="s">
        <v>84</v>
      </c>
      <c r="AV167" s="13" t="s">
        <v>84</v>
      </c>
      <c r="AW167" s="13" t="s">
        <v>36</v>
      </c>
      <c r="AX167" s="13" t="s">
        <v>77</v>
      </c>
      <c r="AY167" s="195" t="s">
        <v>125</v>
      </c>
    </row>
    <row r="168" spans="1:65" s="14" customFormat="1" ht="11.25">
      <c r="B168" s="197"/>
      <c r="C168" s="198"/>
      <c r="D168" s="186" t="s">
        <v>136</v>
      </c>
      <c r="E168" s="199" t="s">
        <v>21</v>
      </c>
      <c r="F168" s="200" t="s">
        <v>288</v>
      </c>
      <c r="G168" s="198"/>
      <c r="H168" s="201">
        <v>83.5</v>
      </c>
      <c r="I168" s="202"/>
      <c r="J168" s="198"/>
      <c r="K168" s="198"/>
      <c r="L168" s="203"/>
      <c r="M168" s="204"/>
      <c r="N168" s="205"/>
      <c r="O168" s="205"/>
      <c r="P168" s="205"/>
      <c r="Q168" s="205"/>
      <c r="R168" s="205"/>
      <c r="S168" s="205"/>
      <c r="T168" s="206"/>
      <c r="AT168" s="207" t="s">
        <v>136</v>
      </c>
      <c r="AU168" s="207" t="s">
        <v>84</v>
      </c>
      <c r="AV168" s="14" t="s">
        <v>132</v>
      </c>
      <c r="AW168" s="14" t="s">
        <v>36</v>
      </c>
      <c r="AX168" s="14" t="s">
        <v>82</v>
      </c>
      <c r="AY168" s="207" t="s">
        <v>125</v>
      </c>
    </row>
    <row r="169" spans="1:65" s="12" customFormat="1" ht="25.9" customHeight="1">
      <c r="B169" s="151"/>
      <c r="C169" s="152"/>
      <c r="D169" s="153" t="s">
        <v>76</v>
      </c>
      <c r="E169" s="154" t="s">
        <v>289</v>
      </c>
      <c r="F169" s="154" t="s">
        <v>290</v>
      </c>
      <c r="G169" s="152"/>
      <c r="H169" s="152"/>
      <c r="I169" s="155"/>
      <c r="J169" s="156">
        <f>BK169</f>
        <v>0</v>
      </c>
      <c r="K169" s="152"/>
      <c r="L169" s="157"/>
      <c r="M169" s="158"/>
      <c r="N169" s="159"/>
      <c r="O169" s="159"/>
      <c r="P169" s="160">
        <f>P170+P241+P303</f>
        <v>0</v>
      </c>
      <c r="Q169" s="159"/>
      <c r="R169" s="160">
        <f>R170+R241+R303</f>
        <v>50.036620999999997</v>
      </c>
      <c r="S169" s="159"/>
      <c r="T169" s="161">
        <f>T170+T241+T303</f>
        <v>4.0599999999999996</v>
      </c>
      <c r="AR169" s="162" t="s">
        <v>143</v>
      </c>
      <c r="AT169" s="163" t="s">
        <v>76</v>
      </c>
      <c r="AU169" s="163" t="s">
        <v>77</v>
      </c>
      <c r="AY169" s="162" t="s">
        <v>125</v>
      </c>
      <c r="BK169" s="164">
        <f>BK170+BK241+BK303</f>
        <v>0</v>
      </c>
    </row>
    <row r="170" spans="1:65" s="12" customFormat="1" ht="22.9" customHeight="1">
      <c r="B170" s="151"/>
      <c r="C170" s="152"/>
      <c r="D170" s="153" t="s">
        <v>76</v>
      </c>
      <c r="E170" s="165" t="s">
        <v>291</v>
      </c>
      <c r="F170" s="165" t="s">
        <v>292</v>
      </c>
      <c r="G170" s="152"/>
      <c r="H170" s="152"/>
      <c r="I170" s="155"/>
      <c r="J170" s="166">
        <f>BK170</f>
        <v>0</v>
      </c>
      <c r="K170" s="152"/>
      <c r="L170" s="157"/>
      <c r="M170" s="158"/>
      <c r="N170" s="159"/>
      <c r="O170" s="159"/>
      <c r="P170" s="160">
        <f>SUM(P171:P240)</f>
        <v>0</v>
      </c>
      <c r="Q170" s="159"/>
      <c r="R170" s="160">
        <f>SUM(R171:R240)</f>
        <v>1.3109320000000002</v>
      </c>
      <c r="S170" s="159"/>
      <c r="T170" s="161">
        <f>SUM(T171:T240)</f>
        <v>0</v>
      </c>
      <c r="AR170" s="162" t="s">
        <v>143</v>
      </c>
      <c r="AT170" s="163" t="s">
        <v>76</v>
      </c>
      <c r="AU170" s="163" t="s">
        <v>82</v>
      </c>
      <c r="AY170" s="162" t="s">
        <v>125</v>
      </c>
      <c r="BK170" s="164">
        <f>SUM(BK171:BK240)</f>
        <v>0</v>
      </c>
    </row>
    <row r="171" spans="1:65" s="2" customFormat="1" ht="16.5" customHeight="1">
      <c r="A171" s="33"/>
      <c r="B171" s="34"/>
      <c r="C171" s="167" t="s">
        <v>293</v>
      </c>
      <c r="D171" s="167" t="s">
        <v>127</v>
      </c>
      <c r="E171" s="168" t="s">
        <v>294</v>
      </c>
      <c r="F171" s="169" t="s">
        <v>295</v>
      </c>
      <c r="G171" s="170" t="s">
        <v>296</v>
      </c>
      <c r="H171" s="171">
        <v>12</v>
      </c>
      <c r="I171" s="172"/>
      <c r="J171" s="171">
        <f>ROUND(I171*H171,1)</f>
        <v>0</v>
      </c>
      <c r="K171" s="169" t="s">
        <v>131</v>
      </c>
      <c r="L171" s="38"/>
      <c r="M171" s="173" t="s">
        <v>21</v>
      </c>
      <c r="N171" s="174" t="s">
        <v>48</v>
      </c>
      <c r="O171" s="63"/>
      <c r="P171" s="175">
        <f>O171*H171</f>
        <v>0</v>
      </c>
      <c r="Q171" s="175">
        <v>0</v>
      </c>
      <c r="R171" s="175">
        <f>Q171*H171</f>
        <v>0</v>
      </c>
      <c r="S171" s="175">
        <v>0</v>
      </c>
      <c r="T171" s="176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7" t="s">
        <v>146</v>
      </c>
      <c r="AT171" s="177" t="s">
        <v>127</v>
      </c>
      <c r="AU171" s="177" t="s">
        <v>84</v>
      </c>
      <c r="AY171" s="16" t="s">
        <v>125</v>
      </c>
      <c r="BE171" s="178">
        <f>IF(N171="základní",J171,0)</f>
        <v>0</v>
      </c>
      <c r="BF171" s="178">
        <f>IF(N171="snížená",J171,0)</f>
        <v>0</v>
      </c>
      <c r="BG171" s="178">
        <f>IF(N171="zákl. přenesená",J171,0)</f>
        <v>0</v>
      </c>
      <c r="BH171" s="178">
        <f>IF(N171="sníž. přenesená",J171,0)</f>
        <v>0</v>
      </c>
      <c r="BI171" s="178">
        <f>IF(N171="nulová",J171,0)</f>
        <v>0</v>
      </c>
      <c r="BJ171" s="16" t="s">
        <v>82</v>
      </c>
      <c r="BK171" s="178">
        <f>ROUND(I171*H171,1)</f>
        <v>0</v>
      </c>
      <c r="BL171" s="16" t="s">
        <v>146</v>
      </c>
      <c r="BM171" s="177" t="s">
        <v>297</v>
      </c>
    </row>
    <row r="172" spans="1:65" s="2" customFormat="1" ht="11.25">
      <c r="A172" s="33"/>
      <c r="B172" s="34"/>
      <c r="C172" s="35"/>
      <c r="D172" s="179" t="s">
        <v>134</v>
      </c>
      <c r="E172" s="35"/>
      <c r="F172" s="180" t="s">
        <v>298</v>
      </c>
      <c r="G172" s="35"/>
      <c r="H172" s="35"/>
      <c r="I172" s="181"/>
      <c r="J172" s="35"/>
      <c r="K172" s="35"/>
      <c r="L172" s="38"/>
      <c r="M172" s="182"/>
      <c r="N172" s="183"/>
      <c r="O172" s="63"/>
      <c r="P172" s="63"/>
      <c r="Q172" s="63"/>
      <c r="R172" s="63"/>
      <c r="S172" s="63"/>
      <c r="T172" s="64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T172" s="16" t="s">
        <v>134</v>
      </c>
      <c r="AU172" s="16" t="s">
        <v>84</v>
      </c>
    </row>
    <row r="173" spans="1:65" s="13" customFormat="1" ht="11.25">
      <c r="B173" s="184"/>
      <c r="C173" s="185"/>
      <c r="D173" s="186" t="s">
        <v>136</v>
      </c>
      <c r="E173" s="187" t="s">
        <v>21</v>
      </c>
      <c r="F173" s="188" t="s">
        <v>299</v>
      </c>
      <c r="G173" s="185"/>
      <c r="H173" s="189">
        <v>12</v>
      </c>
      <c r="I173" s="190"/>
      <c r="J173" s="185"/>
      <c r="K173" s="185"/>
      <c r="L173" s="191"/>
      <c r="M173" s="192"/>
      <c r="N173" s="193"/>
      <c r="O173" s="193"/>
      <c r="P173" s="193"/>
      <c r="Q173" s="193"/>
      <c r="R173" s="193"/>
      <c r="S173" s="193"/>
      <c r="T173" s="194"/>
      <c r="AT173" s="195" t="s">
        <v>136</v>
      </c>
      <c r="AU173" s="195" t="s">
        <v>84</v>
      </c>
      <c r="AV173" s="13" t="s">
        <v>84</v>
      </c>
      <c r="AW173" s="13" t="s">
        <v>36</v>
      </c>
      <c r="AX173" s="13" t="s">
        <v>82</v>
      </c>
      <c r="AY173" s="195" t="s">
        <v>125</v>
      </c>
    </row>
    <row r="174" spans="1:65" s="2" customFormat="1" ht="16.5" customHeight="1">
      <c r="A174" s="33"/>
      <c r="B174" s="34"/>
      <c r="C174" s="167" t="s">
        <v>300</v>
      </c>
      <c r="D174" s="167" t="s">
        <v>127</v>
      </c>
      <c r="E174" s="168" t="s">
        <v>301</v>
      </c>
      <c r="F174" s="169" t="s">
        <v>302</v>
      </c>
      <c r="G174" s="170" t="s">
        <v>296</v>
      </c>
      <c r="H174" s="171">
        <v>3</v>
      </c>
      <c r="I174" s="172"/>
      <c r="J174" s="171">
        <f>ROUND(I174*H174,1)</f>
        <v>0</v>
      </c>
      <c r="K174" s="169" t="s">
        <v>131</v>
      </c>
      <c r="L174" s="38"/>
      <c r="M174" s="173" t="s">
        <v>21</v>
      </c>
      <c r="N174" s="174" t="s">
        <v>48</v>
      </c>
      <c r="O174" s="63"/>
      <c r="P174" s="175">
        <f>O174*H174</f>
        <v>0</v>
      </c>
      <c r="Q174" s="175">
        <v>0</v>
      </c>
      <c r="R174" s="175">
        <f>Q174*H174</f>
        <v>0</v>
      </c>
      <c r="S174" s="175">
        <v>0</v>
      </c>
      <c r="T174" s="176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7" t="s">
        <v>146</v>
      </c>
      <c r="AT174" s="177" t="s">
        <v>127</v>
      </c>
      <c r="AU174" s="177" t="s">
        <v>84</v>
      </c>
      <c r="AY174" s="16" t="s">
        <v>125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16" t="s">
        <v>82</v>
      </c>
      <c r="BK174" s="178">
        <f>ROUND(I174*H174,1)</f>
        <v>0</v>
      </c>
      <c r="BL174" s="16" t="s">
        <v>146</v>
      </c>
      <c r="BM174" s="177" t="s">
        <v>303</v>
      </c>
    </row>
    <row r="175" spans="1:65" s="2" customFormat="1" ht="11.25">
      <c r="A175" s="33"/>
      <c r="B175" s="34"/>
      <c r="C175" s="35"/>
      <c r="D175" s="179" t="s">
        <v>134</v>
      </c>
      <c r="E175" s="35"/>
      <c r="F175" s="180" t="s">
        <v>304</v>
      </c>
      <c r="G175" s="35"/>
      <c r="H175" s="35"/>
      <c r="I175" s="181"/>
      <c r="J175" s="35"/>
      <c r="K175" s="35"/>
      <c r="L175" s="38"/>
      <c r="M175" s="182"/>
      <c r="N175" s="183"/>
      <c r="O175" s="63"/>
      <c r="P175" s="63"/>
      <c r="Q175" s="63"/>
      <c r="R175" s="63"/>
      <c r="S175" s="63"/>
      <c r="T175" s="64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T175" s="16" t="s">
        <v>134</v>
      </c>
      <c r="AU175" s="16" t="s">
        <v>84</v>
      </c>
    </row>
    <row r="176" spans="1:65" s="2" customFormat="1" ht="16.5" customHeight="1">
      <c r="A176" s="33"/>
      <c r="B176" s="34"/>
      <c r="C176" s="167" t="s">
        <v>305</v>
      </c>
      <c r="D176" s="167" t="s">
        <v>127</v>
      </c>
      <c r="E176" s="168" t="s">
        <v>306</v>
      </c>
      <c r="F176" s="169" t="s">
        <v>307</v>
      </c>
      <c r="G176" s="170" t="s">
        <v>296</v>
      </c>
      <c r="H176" s="171">
        <v>8</v>
      </c>
      <c r="I176" s="172"/>
      <c r="J176" s="171">
        <f>ROUND(I176*H176,1)</f>
        <v>0</v>
      </c>
      <c r="K176" s="169" t="s">
        <v>131</v>
      </c>
      <c r="L176" s="38"/>
      <c r="M176" s="173" t="s">
        <v>21</v>
      </c>
      <c r="N176" s="174" t="s">
        <v>48</v>
      </c>
      <c r="O176" s="63"/>
      <c r="P176" s="175">
        <f>O176*H176</f>
        <v>0</v>
      </c>
      <c r="Q176" s="175">
        <v>0</v>
      </c>
      <c r="R176" s="175">
        <f>Q176*H176</f>
        <v>0</v>
      </c>
      <c r="S176" s="175">
        <v>0</v>
      </c>
      <c r="T176" s="176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77" t="s">
        <v>146</v>
      </c>
      <c r="AT176" s="177" t="s">
        <v>127</v>
      </c>
      <c r="AU176" s="177" t="s">
        <v>84</v>
      </c>
      <c r="AY176" s="16" t="s">
        <v>125</v>
      </c>
      <c r="BE176" s="178">
        <f>IF(N176="základní",J176,0)</f>
        <v>0</v>
      </c>
      <c r="BF176" s="178">
        <f>IF(N176="snížená",J176,0)</f>
        <v>0</v>
      </c>
      <c r="BG176" s="178">
        <f>IF(N176="zákl. přenesená",J176,0)</f>
        <v>0</v>
      </c>
      <c r="BH176" s="178">
        <f>IF(N176="sníž. přenesená",J176,0)</f>
        <v>0</v>
      </c>
      <c r="BI176" s="178">
        <f>IF(N176="nulová",J176,0)</f>
        <v>0</v>
      </c>
      <c r="BJ176" s="16" t="s">
        <v>82</v>
      </c>
      <c r="BK176" s="178">
        <f>ROUND(I176*H176,1)</f>
        <v>0</v>
      </c>
      <c r="BL176" s="16" t="s">
        <v>146</v>
      </c>
      <c r="BM176" s="177" t="s">
        <v>308</v>
      </c>
    </row>
    <row r="177" spans="1:65" s="2" customFormat="1" ht="11.25">
      <c r="A177" s="33"/>
      <c r="B177" s="34"/>
      <c r="C177" s="35"/>
      <c r="D177" s="179" t="s">
        <v>134</v>
      </c>
      <c r="E177" s="35"/>
      <c r="F177" s="180" t="s">
        <v>309</v>
      </c>
      <c r="G177" s="35"/>
      <c r="H177" s="35"/>
      <c r="I177" s="181"/>
      <c r="J177" s="35"/>
      <c r="K177" s="35"/>
      <c r="L177" s="38"/>
      <c r="M177" s="182"/>
      <c r="N177" s="183"/>
      <c r="O177" s="63"/>
      <c r="P177" s="63"/>
      <c r="Q177" s="63"/>
      <c r="R177" s="63"/>
      <c r="S177" s="63"/>
      <c r="T177" s="64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T177" s="16" t="s">
        <v>134</v>
      </c>
      <c r="AU177" s="16" t="s">
        <v>84</v>
      </c>
    </row>
    <row r="178" spans="1:65" s="2" customFormat="1" ht="16.5" customHeight="1">
      <c r="A178" s="33"/>
      <c r="B178" s="34"/>
      <c r="C178" s="167" t="s">
        <v>310</v>
      </c>
      <c r="D178" s="167" t="s">
        <v>127</v>
      </c>
      <c r="E178" s="168" t="s">
        <v>311</v>
      </c>
      <c r="F178" s="169" t="s">
        <v>312</v>
      </c>
      <c r="G178" s="170" t="s">
        <v>296</v>
      </c>
      <c r="H178" s="171">
        <v>4</v>
      </c>
      <c r="I178" s="172"/>
      <c r="J178" s="171">
        <f>ROUND(I178*H178,1)</f>
        <v>0</v>
      </c>
      <c r="K178" s="169" t="s">
        <v>131</v>
      </c>
      <c r="L178" s="38"/>
      <c r="M178" s="173" t="s">
        <v>21</v>
      </c>
      <c r="N178" s="174" t="s">
        <v>48</v>
      </c>
      <c r="O178" s="63"/>
      <c r="P178" s="175">
        <f>O178*H178</f>
        <v>0</v>
      </c>
      <c r="Q178" s="175">
        <v>0</v>
      </c>
      <c r="R178" s="175">
        <f>Q178*H178</f>
        <v>0</v>
      </c>
      <c r="S178" s="175">
        <v>0</v>
      </c>
      <c r="T178" s="176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77" t="s">
        <v>146</v>
      </c>
      <c r="AT178" s="177" t="s">
        <v>127</v>
      </c>
      <c r="AU178" s="177" t="s">
        <v>84</v>
      </c>
      <c r="AY178" s="16" t="s">
        <v>125</v>
      </c>
      <c r="BE178" s="178">
        <f>IF(N178="základní",J178,0)</f>
        <v>0</v>
      </c>
      <c r="BF178" s="178">
        <f>IF(N178="snížená",J178,0)</f>
        <v>0</v>
      </c>
      <c r="BG178" s="178">
        <f>IF(N178="zákl. přenesená",J178,0)</f>
        <v>0</v>
      </c>
      <c r="BH178" s="178">
        <f>IF(N178="sníž. přenesená",J178,0)</f>
        <v>0</v>
      </c>
      <c r="BI178" s="178">
        <f>IF(N178="nulová",J178,0)</f>
        <v>0</v>
      </c>
      <c r="BJ178" s="16" t="s">
        <v>82</v>
      </c>
      <c r="BK178" s="178">
        <f>ROUND(I178*H178,1)</f>
        <v>0</v>
      </c>
      <c r="BL178" s="16" t="s">
        <v>146</v>
      </c>
      <c r="BM178" s="177" t="s">
        <v>313</v>
      </c>
    </row>
    <row r="179" spans="1:65" s="2" customFormat="1" ht="11.25">
      <c r="A179" s="33"/>
      <c r="B179" s="34"/>
      <c r="C179" s="35"/>
      <c r="D179" s="179" t="s">
        <v>134</v>
      </c>
      <c r="E179" s="35"/>
      <c r="F179" s="180" t="s">
        <v>314</v>
      </c>
      <c r="G179" s="35"/>
      <c r="H179" s="35"/>
      <c r="I179" s="181"/>
      <c r="J179" s="35"/>
      <c r="K179" s="35"/>
      <c r="L179" s="38"/>
      <c r="M179" s="182"/>
      <c r="N179" s="183"/>
      <c r="O179" s="63"/>
      <c r="P179" s="63"/>
      <c r="Q179" s="63"/>
      <c r="R179" s="63"/>
      <c r="S179" s="63"/>
      <c r="T179" s="64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T179" s="16" t="s">
        <v>134</v>
      </c>
      <c r="AU179" s="16" t="s">
        <v>84</v>
      </c>
    </row>
    <row r="180" spans="1:65" s="2" customFormat="1" ht="16.5" customHeight="1">
      <c r="A180" s="33"/>
      <c r="B180" s="34"/>
      <c r="C180" s="167" t="s">
        <v>315</v>
      </c>
      <c r="D180" s="167" t="s">
        <v>127</v>
      </c>
      <c r="E180" s="168" t="s">
        <v>316</v>
      </c>
      <c r="F180" s="169" t="s">
        <v>317</v>
      </c>
      <c r="G180" s="170" t="s">
        <v>296</v>
      </c>
      <c r="H180" s="171">
        <v>10</v>
      </c>
      <c r="I180" s="172"/>
      <c r="J180" s="171">
        <f>ROUND(I180*H180,1)</f>
        <v>0</v>
      </c>
      <c r="K180" s="169" t="s">
        <v>131</v>
      </c>
      <c r="L180" s="38"/>
      <c r="M180" s="173" t="s">
        <v>21</v>
      </c>
      <c r="N180" s="174" t="s">
        <v>48</v>
      </c>
      <c r="O180" s="63"/>
      <c r="P180" s="175">
        <f>O180*H180</f>
        <v>0</v>
      </c>
      <c r="Q180" s="175">
        <v>0</v>
      </c>
      <c r="R180" s="175">
        <f>Q180*H180</f>
        <v>0</v>
      </c>
      <c r="S180" s="175">
        <v>0</v>
      </c>
      <c r="T180" s="176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7" t="s">
        <v>146</v>
      </c>
      <c r="AT180" s="177" t="s">
        <v>127</v>
      </c>
      <c r="AU180" s="177" t="s">
        <v>84</v>
      </c>
      <c r="AY180" s="16" t="s">
        <v>125</v>
      </c>
      <c r="BE180" s="178">
        <f>IF(N180="základní",J180,0)</f>
        <v>0</v>
      </c>
      <c r="BF180" s="178">
        <f>IF(N180="snížená",J180,0)</f>
        <v>0</v>
      </c>
      <c r="BG180" s="178">
        <f>IF(N180="zákl. přenesená",J180,0)</f>
        <v>0</v>
      </c>
      <c r="BH180" s="178">
        <f>IF(N180="sníž. přenesená",J180,0)</f>
        <v>0</v>
      </c>
      <c r="BI180" s="178">
        <f>IF(N180="nulová",J180,0)</f>
        <v>0</v>
      </c>
      <c r="BJ180" s="16" t="s">
        <v>82</v>
      </c>
      <c r="BK180" s="178">
        <f>ROUND(I180*H180,1)</f>
        <v>0</v>
      </c>
      <c r="BL180" s="16" t="s">
        <v>146</v>
      </c>
      <c r="BM180" s="177" t="s">
        <v>318</v>
      </c>
    </row>
    <row r="181" spans="1:65" s="2" customFormat="1" ht="11.25">
      <c r="A181" s="33"/>
      <c r="B181" s="34"/>
      <c r="C181" s="35"/>
      <c r="D181" s="179" t="s">
        <v>134</v>
      </c>
      <c r="E181" s="35"/>
      <c r="F181" s="180" t="s">
        <v>319</v>
      </c>
      <c r="G181" s="35"/>
      <c r="H181" s="35"/>
      <c r="I181" s="181"/>
      <c r="J181" s="35"/>
      <c r="K181" s="35"/>
      <c r="L181" s="38"/>
      <c r="M181" s="182"/>
      <c r="N181" s="183"/>
      <c r="O181" s="63"/>
      <c r="P181" s="63"/>
      <c r="Q181" s="63"/>
      <c r="R181" s="63"/>
      <c r="S181" s="63"/>
      <c r="T181" s="64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T181" s="16" t="s">
        <v>134</v>
      </c>
      <c r="AU181" s="16" t="s">
        <v>84</v>
      </c>
    </row>
    <row r="182" spans="1:65" s="2" customFormat="1" ht="16.5" customHeight="1">
      <c r="A182" s="33"/>
      <c r="B182" s="34"/>
      <c r="C182" s="167" t="s">
        <v>320</v>
      </c>
      <c r="D182" s="167" t="s">
        <v>127</v>
      </c>
      <c r="E182" s="168" t="s">
        <v>321</v>
      </c>
      <c r="F182" s="169" t="s">
        <v>322</v>
      </c>
      <c r="G182" s="170" t="s">
        <v>296</v>
      </c>
      <c r="H182" s="171">
        <v>4</v>
      </c>
      <c r="I182" s="172"/>
      <c r="J182" s="171">
        <f>ROUND(I182*H182,1)</f>
        <v>0</v>
      </c>
      <c r="K182" s="169" t="s">
        <v>131</v>
      </c>
      <c r="L182" s="38"/>
      <c r="M182" s="173" t="s">
        <v>21</v>
      </c>
      <c r="N182" s="174" t="s">
        <v>48</v>
      </c>
      <c r="O182" s="63"/>
      <c r="P182" s="175">
        <f>O182*H182</f>
        <v>0</v>
      </c>
      <c r="Q182" s="175">
        <v>0</v>
      </c>
      <c r="R182" s="175">
        <f>Q182*H182</f>
        <v>0</v>
      </c>
      <c r="S182" s="175">
        <v>0</v>
      </c>
      <c r="T182" s="176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7" t="s">
        <v>146</v>
      </c>
      <c r="AT182" s="177" t="s">
        <v>127</v>
      </c>
      <c r="AU182" s="177" t="s">
        <v>84</v>
      </c>
      <c r="AY182" s="16" t="s">
        <v>125</v>
      </c>
      <c r="BE182" s="178">
        <f>IF(N182="základní",J182,0)</f>
        <v>0</v>
      </c>
      <c r="BF182" s="178">
        <f>IF(N182="snížená",J182,0)</f>
        <v>0</v>
      </c>
      <c r="BG182" s="178">
        <f>IF(N182="zákl. přenesená",J182,0)</f>
        <v>0</v>
      </c>
      <c r="BH182" s="178">
        <f>IF(N182="sníž. přenesená",J182,0)</f>
        <v>0</v>
      </c>
      <c r="BI182" s="178">
        <f>IF(N182="nulová",J182,0)</f>
        <v>0</v>
      </c>
      <c r="BJ182" s="16" t="s">
        <v>82</v>
      </c>
      <c r="BK182" s="178">
        <f>ROUND(I182*H182,1)</f>
        <v>0</v>
      </c>
      <c r="BL182" s="16" t="s">
        <v>146</v>
      </c>
      <c r="BM182" s="177" t="s">
        <v>323</v>
      </c>
    </row>
    <row r="183" spans="1:65" s="2" customFormat="1" ht="11.25">
      <c r="A183" s="33"/>
      <c r="B183" s="34"/>
      <c r="C183" s="35"/>
      <c r="D183" s="179" t="s">
        <v>134</v>
      </c>
      <c r="E183" s="35"/>
      <c r="F183" s="180" t="s">
        <v>324</v>
      </c>
      <c r="G183" s="35"/>
      <c r="H183" s="35"/>
      <c r="I183" s="181"/>
      <c r="J183" s="35"/>
      <c r="K183" s="35"/>
      <c r="L183" s="38"/>
      <c r="M183" s="182"/>
      <c r="N183" s="183"/>
      <c r="O183" s="63"/>
      <c r="P183" s="63"/>
      <c r="Q183" s="63"/>
      <c r="R183" s="63"/>
      <c r="S183" s="63"/>
      <c r="T183" s="64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T183" s="16" t="s">
        <v>134</v>
      </c>
      <c r="AU183" s="16" t="s">
        <v>84</v>
      </c>
    </row>
    <row r="184" spans="1:65" s="2" customFormat="1" ht="21.75" customHeight="1">
      <c r="A184" s="33"/>
      <c r="B184" s="34"/>
      <c r="C184" s="208" t="s">
        <v>325</v>
      </c>
      <c r="D184" s="208" t="s">
        <v>289</v>
      </c>
      <c r="E184" s="209" t="s">
        <v>326</v>
      </c>
      <c r="F184" s="210" t="s">
        <v>327</v>
      </c>
      <c r="G184" s="211" t="s">
        <v>296</v>
      </c>
      <c r="H184" s="212">
        <v>8</v>
      </c>
      <c r="I184" s="213"/>
      <c r="J184" s="212">
        <f>ROUND(I184*H184,1)</f>
        <v>0</v>
      </c>
      <c r="K184" s="210" t="s">
        <v>21</v>
      </c>
      <c r="L184" s="214"/>
      <c r="M184" s="215" t="s">
        <v>21</v>
      </c>
      <c r="N184" s="216" t="s">
        <v>48</v>
      </c>
      <c r="O184" s="63"/>
      <c r="P184" s="175">
        <f>O184*H184</f>
        <v>0</v>
      </c>
      <c r="Q184" s="175">
        <v>0</v>
      </c>
      <c r="R184" s="175">
        <f>Q184*H184</f>
        <v>0</v>
      </c>
      <c r="S184" s="175">
        <v>0</v>
      </c>
      <c r="T184" s="176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77" t="s">
        <v>174</v>
      </c>
      <c r="AT184" s="177" t="s">
        <v>289</v>
      </c>
      <c r="AU184" s="177" t="s">
        <v>84</v>
      </c>
      <c r="AY184" s="16" t="s">
        <v>125</v>
      </c>
      <c r="BE184" s="178">
        <f>IF(N184="základní",J184,0)</f>
        <v>0</v>
      </c>
      <c r="BF184" s="178">
        <f>IF(N184="snížená",J184,0)</f>
        <v>0</v>
      </c>
      <c r="BG184" s="178">
        <f>IF(N184="zákl. přenesená",J184,0)</f>
        <v>0</v>
      </c>
      <c r="BH184" s="178">
        <f>IF(N184="sníž. přenesená",J184,0)</f>
        <v>0</v>
      </c>
      <c r="BI184" s="178">
        <f>IF(N184="nulová",J184,0)</f>
        <v>0</v>
      </c>
      <c r="BJ184" s="16" t="s">
        <v>82</v>
      </c>
      <c r="BK184" s="178">
        <f>ROUND(I184*H184,1)</f>
        <v>0</v>
      </c>
      <c r="BL184" s="16" t="s">
        <v>132</v>
      </c>
      <c r="BM184" s="177" t="s">
        <v>328</v>
      </c>
    </row>
    <row r="185" spans="1:65" s="2" customFormat="1" ht="24.2" customHeight="1">
      <c r="A185" s="33"/>
      <c r="B185" s="34"/>
      <c r="C185" s="208" t="s">
        <v>329</v>
      </c>
      <c r="D185" s="208" t="s">
        <v>289</v>
      </c>
      <c r="E185" s="209" t="s">
        <v>330</v>
      </c>
      <c r="F185" s="210" t="s">
        <v>331</v>
      </c>
      <c r="G185" s="211" t="s">
        <v>296</v>
      </c>
      <c r="H185" s="212">
        <v>4</v>
      </c>
      <c r="I185" s="213"/>
      <c r="J185" s="212">
        <f>ROUND(I185*H185,1)</f>
        <v>0</v>
      </c>
      <c r="K185" s="210" t="s">
        <v>21</v>
      </c>
      <c r="L185" s="214"/>
      <c r="M185" s="215" t="s">
        <v>21</v>
      </c>
      <c r="N185" s="216" t="s">
        <v>48</v>
      </c>
      <c r="O185" s="63"/>
      <c r="P185" s="175">
        <f>O185*H185</f>
        <v>0</v>
      </c>
      <c r="Q185" s="175">
        <v>0</v>
      </c>
      <c r="R185" s="175">
        <f>Q185*H185</f>
        <v>0</v>
      </c>
      <c r="S185" s="175">
        <v>0</v>
      </c>
      <c r="T185" s="176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77" t="s">
        <v>174</v>
      </c>
      <c r="AT185" s="177" t="s">
        <v>289</v>
      </c>
      <c r="AU185" s="177" t="s">
        <v>84</v>
      </c>
      <c r="AY185" s="16" t="s">
        <v>125</v>
      </c>
      <c r="BE185" s="178">
        <f>IF(N185="základní",J185,0)</f>
        <v>0</v>
      </c>
      <c r="BF185" s="178">
        <f>IF(N185="snížená",J185,0)</f>
        <v>0</v>
      </c>
      <c r="BG185" s="178">
        <f>IF(N185="zákl. přenesená",J185,0)</f>
        <v>0</v>
      </c>
      <c r="BH185" s="178">
        <f>IF(N185="sníž. přenesená",J185,0)</f>
        <v>0</v>
      </c>
      <c r="BI185" s="178">
        <f>IF(N185="nulová",J185,0)</f>
        <v>0</v>
      </c>
      <c r="BJ185" s="16" t="s">
        <v>82</v>
      </c>
      <c r="BK185" s="178">
        <f>ROUND(I185*H185,1)</f>
        <v>0</v>
      </c>
      <c r="BL185" s="16" t="s">
        <v>132</v>
      </c>
      <c r="BM185" s="177" t="s">
        <v>332</v>
      </c>
    </row>
    <row r="186" spans="1:65" s="2" customFormat="1" ht="16.5" customHeight="1">
      <c r="A186" s="33"/>
      <c r="B186" s="34"/>
      <c r="C186" s="167" t="s">
        <v>333</v>
      </c>
      <c r="D186" s="167" t="s">
        <v>127</v>
      </c>
      <c r="E186" s="168" t="s">
        <v>334</v>
      </c>
      <c r="F186" s="169" t="s">
        <v>335</v>
      </c>
      <c r="G186" s="170" t="s">
        <v>296</v>
      </c>
      <c r="H186" s="171">
        <v>8</v>
      </c>
      <c r="I186" s="172"/>
      <c r="J186" s="171">
        <f>ROUND(I186*H186,1)</f>
        <v>0</v>
      </c>
      <c r="K186" s="169" t="s">
        <v>131</v>
      </c>
      <c r="L186" s="38"/>
      <c r="M186" s="173" t="s">
        <v>21</v>
      </c>
      <c r="N186" s="174" t="s">
        <v>48</v>
      </c>
      <c r="O186" s="63"/>
      <c r="P186" s="175">
        <f>O186*H186</f>
        <v>0</v>
      </c>
      <c r="Q186" s="175">
        <v>0</v>
      </c>
      <c r="R186" s="175">
        <f>Q186*H186</f>
        <v>0</v>
      </c>
      <c r="S186" s="175">
        <v>0</v>
      </c>
      <c r="T186" s="176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77" t="s">
        <v>146</v>
      </c>
      <c r="AT186" s="177" t="s">
        <v>127</v>
      </c>
      <c r="AU186" s="177" t="s">
        <v>84</v>
      </c>
      <c r="AY186" s="16" t="s">
        <v>125</v>
      </c>
      <c r="BE186" s="178">
        <f>IF(N186="základní",J186,0)</f>
        <v>0</v>
      </c>
      <c r="BF186" s="178">
        <f>IF(N186="snížená",J186,0)</f>
        <v>0</v>
      </c>
      <c r="BG186" s="178">
        <f>IF(N186="zákl. přenesená",J186,0)</f>
        <v>0</v>
      </c>
      <c r="BH186" s="178">
        <f>IF(N186="sníž. přenesená",J186,0)</f>
        <v>0</v>
      </c>
      <c r="BI186" s="178">
        <f>IF(N186="nulová",J186,0)</f>
        <v>0</v>
      </c>
      <c r="BJ186" s="16" t="s">
        <v>82</v>
      </c>
      <c r="BK186" s="178">
        <f>ROUND(I186*H186,1)</f>
        <v>0</v>
      </c>
      <c r="BL186" s="16" t="s">
        <v>146</v>
      </c>
      <c r="BM186" s="177" t="s">
        <v>336</v>
      </c>
    </row>
    <row r="187" spans="1:65" s="2" customFormat="1" ht="11.25">
      <c r="A187" s="33"/>
      <c r="B187" s="34"/>
      <c r="C187" s="35"/>
      <c r="D187" s="179" t="s">
        <v>134</v>
      </c>
      <c r="E187" s="35"/>
      <c r="F187" s="180" t="s">
        <v>337</v>
      </c>
      <c r="G187" s="35"/>
      <c r="H187" s="35"/>
      <c r="I187" s="181"/>
      <c r="J187" s="35"/>
      <c r="K187" s="35"/>
      <c r="L187" s="38"/>
      <c r="M187" s="182"/>
      <c r="N187" s="183"/>
      <c r="O187" s="63"/>
      <c r="P187" s="63"/>
      <c r="Q187" s="63"/>
      <c r="R187" s="63"/>
      <c r="S187" s="63"/>
      <c r="T187" s="64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T187" s="16" t="s">
        <v>134</v>
      </c>
      <c r="AU187" s="16" t="s">
        <v>84</v>
      </c>
    </row>
    <row r="188" spans="1:65" s="2" customFormat="1" ht="16.5" customHeight="1">
      <c r="A188" s="33"/>
      <c r="B188" s="34"/>
      <c r="C188" s="167" t="s">
        <v>338</v>
      </c>
      <c r="D188" s="167" t="s">
        <v>127</v>
      </c>
      <c r="E188" s="168" t="s">
        <v>339</v>
      </c>
      <c r="F188" s="169" t="s">
        <v>340</v>
      </c>
      <c r="G188" s="170" t="s">
        <v>296</v>
      </c>
      <c r="H188" s="171">
        <v>4</v>
      </c>
      <c r="I188" s="172"/>
      <c r="J188" s="171">
        <f>ROUND(I188*H188,1)</f>
        <v>0</v>
      </c>
      <c r="K188" s="169" t="s">
        <v>131</v>
      </c>
      <c r="L188" s="38"/>
      <c r="M188" s="173" t="s">
        <v>21</v>
      </c>
      <c r="N188" s="174" t="s">
        <v>48</v>
      </c>
      <c r="O188" s="63"/>
      <c r="P188" s="175">
        <f>O188*H188</f>
        <v>0</v>
      </c>
      <c r="Q188" s="175">
        <v>0</v>
      </c>
      <c r="R188" s="175">
        <f>Q188*H188</f>
        <v>0</v>
      </c>
      <c r="S188" s="175">
        <v>0</v>
      </c>
      <c r="T188" s="176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77" t="s">
        <v>146</v>
      </c>
      <c r="AT188" s="177" t="s">
        <v>127</v>
      </c>
      <c r="AU188" s="177" t="s">
        <v>84</v>
      </c>
      <c r="AY188" s="16" t="s">
        <v>125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16" t="s">
        <v>82</v>
      </c>
      <c r="BK188" s="178">
        <f>ROUND(I188*H188,1)</f>
        <v>0</v>
      </c>
      <c r="BL188" s="16" t="s">
        <v>146</v>
      </c>
      <c r="BM188" s="177" t="s">
        <v>341</v>
      </c>
    </row>
    <row r="189" spans="1:65" s="2" customFormat="1" ht="11.25">
      <c r="A189" s="33"/>
      <c r="B189" s="34"/>
      <c r="C189" s="35"/>
      <c r="D189" s="179" t="s">
        <v>134</v>
      </c>
      <c r="E189" s="35"/>
      <c r="F189" s="180" t="s">
        <v>342</v>
      </c>
      <c r="G189" s="35"/>
      <c r="H189" s="35"/>
      <c r="I189" s="181"/>
      <c r="J189" s="35"/>
      <c r="K189" s="35"/>
      <c r="L189" s="38"/>
      <c r="M189" s="182"/>
      <c r="N189" s="183"/>
      <c r="O189" s="63"/>
      <c r="P189" s="63"/>
      <c r="Q189" s="63"/>
      <c r="R189" s="63"/>
      <c r="S189" s="63"/>
      <c r="T189" s="64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T189" s="16" t="s">
        <v>134</v>
      </c>
      <c r="AU189" s="16" t="s">
        <v>84</v>
      </c>
    </row>
    <row r="190" spans="1:65" s="2" customFormat="1" ht="37.9" customHeight="1">
      <c r="A190" s="33"/>
      <c r="B190" s="34"/>
      <c r="C190" s="208" t="s">
        <v>343</v>
      </c>
      <c r="D190" s="208" t="s">
        <v>289</v>
      </c>
      <c r="E190" s="209" t="s">
        <v>344</v>
      </c>
      <c r="F190" s="210" t="s">
        <v>345</v>
      </c>
      <c r="G190" s="211" t="s">
        <v>296</v>
      </c>
      <c r="H190" s="212">
        <v>12</v>
      </c>
      <c r="I190" s="213"/>
      <c r="J190" s="212">
        <f>ROUND(I190*H190,1)</f>
        <v>0</v>
      </c>
      <c r="K190" s="210" t="s">
        <v>21</v>
      </c>
      <c r="L190" s="214"/>
      <c r="M190" s="215" t="s">
        <v>21</v>
      </c>
      <c r="N190" s="216" t="s">
        <v>48</v>
      </c>
      <c r="O190" s="63"/>
      <c r="P190" s="175">
        <f>O190*H190</f>
        <v>0</v>
      </c>
      <c r="Q190" s="175">
        <v>1.8499999999999999E-2</v>
      </c>
      <c r="R190" s="175">
        <f>Q190*H190</f>
        <v>0.22199999999999998</v>
      </c>
      <c r="S190" s="175">
        <v>0</v>
      </c>
      <c r="T190" s="176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77" t="s">
        <v>346</v>
      </c>
      <c r="AT190" s="177" t="s">
        <v>289</v>
      </c>
      <c r="AU190" s="177" t="s">
        <v>84</v>
      </c>
      <c r="AY190" s="16" t="s">
        <v>125</v>
      </c>
      <c r="BE190" s="178">
        <f>IF(N190="základní",J190,0)</f>
        <v>0</v>
      </c>
      <c r="BF190" s="178">
        <f>IF(N190="snížená",J190,0)</f>
        <v>0</v>
      </c>
      <c r="BG190" s="178">
        <f>IF(N190="zákl. přenesená",J190,0)</f>
        <v>0</v>
      </c>
      <c r="BH190" s="178">
        <f>IF(N190="sníž. přenesená",J190,0)</f>
        <v>0</v>
      </c>
      <c r="BI190" s="178">
        <f>IF(N190="nulová",J190,0)</f>
        <v>0</v>
      </c>
      <c r="BJ190" s="16" t="s">
        <v>82</v>
      </c>
      <c r="BK190" s="178">
        <f>ROUND(I190*H190,1)</f>
        <v>0</v>
      </c>
      <c r="BL190" s="16" t="s">
        <v>146</v>
      </c>
      <c r="BM190" s="177" t="s">
        <v>347</v>
      </c>
    </row>
    <row r="191" spans="1:65" s="13" customFormat="1" ht="11.25">
      <c r="B191" s="184"/>
      <c r="C191" s="185"/>
      <c r="D191" s="186" t="s">
        <v>136</v>
      </c>
      <c r="E191" s="187" t="s">
        <v>21</v>
      </c>
      <c r="F191" s="188" t="s">
        <v>348</v>
      </c>
      <c r="G191" s="185"/>
      <c r="H191" s="189">
        <v>12</v>
      </c>
      <c r="I191" s="190"/>
      <c r="J191" s="185"/>
      <c r="K191" s="185"/>
      <c r="L191" s="191"/>
      <c r="M191" s="192"/>
      <c r="N191" s="193"/>
      <c r="O191" s="193"/>
      <c r="P191" s="193"/>
      <c r="Q191" s="193"/>
      <c r="R191" s="193"/>
      <c r="S191" s="193"/>
      <c r="T191" s="194"/>
      <c r="AT191" s="195" t="s">
        <v>136</v>
      </c>
      <c r="AU191" s="195" t="s">
        <v>84</v>
      </c>
      <c r="AV191" s="13" t="s">
        <v>84</v>
      </c>
      <c r="AW191" s="13" t="s">
        <v>36</v>
      </c>
      <c r="AX191" s="13" t="s">
        <v>82</v>
      </c>
      <c r="AY191" s="195" t="s">
        <v>125</v>
      </c>
    </row>
    <row r="192" spans="1:65" s="2" customFormat="1" ht="16.5" customHeight="1">
      <c r="A192" s="33"/>
      <c r="B192" s="34"/>
      <c r="C192" s="167" t="s">
        <v>349</v>
      </c>
      <c r="D192" s="167" t="s">
        <v>127</v>
      </c>
      <c r="E192" s="168" t="s">
        <v>350</v>
      </c>
      <c r="F192" s="169" t="s">
        <v>351</v>
      </c>
      <c r="G192" s="170" t="s">
        <v>296</v>
      </c>
      <c r="H192" s="171">
        <v>12</v>
      </c>
      <c r="I192" s="172"/>
      <c r="J192" s="171">
        <f>ROUND(I192*H192,1)</f>
        <v>0</v>
      </c>
      <c r="K192" s="169" t="s">
        <v>131</v>
      </c>
      <c r="L192" s="38"/>
      <c r="M192" s="173" t="s">
        <v>21</v>
      </c>
      <c r="N192" s="174" t="s">
        <v>48</v>
      </c>
      <c r="O192" s="63"/>
      <c r="P192" s="175">
        <f>O192*H192</f>
        <v>0</v>
      </c>
      <c r="Q192" s="175">
        <v>0</v>
      </c>
      <c r="R192" s="175">
        <f>Q192*H192</f>
        <v>0</v>
      </c>
      <c r="S192" s="175">
        <v>0</v>
      </c>
      <c r="T192" s="176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77" t="s">
        <v>146</v>
      </c>
      <c r="AT192" s="177" t="s">
        <v>127</v>
      </c>
      <c r="AU192" s="177" t="s">
        <v>84</v>
      </c>
      <c r="AY192" s="16" t="s">
        <v>125</v>
      </c>
      <c r="BE192" s="178">
        <f>IF(N192="základní",J192,0)</f>
        <v>0</v>
      </c>
      <c r="BF192" s="178">
        <f>IF(N192="snížená",J192,0)</f>
        <v>0</v>
      </c>
      <c r="BG192" s="178">
        <f>IF(N192="zákl. přenesená",J192,0)</f>
        <v>0</v>
      </c>
      <c r="BH192" s="178">
        <f>IF(N192="sníž. přenesená",J192,0)</f>
        <v>0</v>
      </c>
      <c r="BI192" s="178">
        <f>IF(N192="nulová",J192,0)</f>
        <v>0</v>
      </c>
      <c r="BJ192" s="16" t="s">
        <v>82</v>
      </c>
      <c r="BK192" s="178">
        <f>ROUND(I192*H192,1)</f>
        <v>0</v>
      </c>
      <c r="BL192" s="16" t="s">
        <v>146</v>
      </c>
      <c r="BM192" s="177" t="s">
        <v>352</v>
      </c>
    </row>
    <row r="193" spans="1:65" s="2" customFormat="1" ht="11.25">
      <c r="A193" s="33"/>
      <c r="B193" s="34"/>
      <c r="C193" s="35"/>
      <c r="D193" s="179" t="s">
        <v>134</v>
      </c>
      <c r="E193" s="35"/>
      <c r="F193" s="180" t="s">
        <v>353</v>
      </c>
      <c r="G193" s="35"/>
      <c r="H193" s="35"/>
      <c r="I193" s="181"/>
      <c r="J193" s="35"/>
      <c r="K193" s="35"/>
      <c r="L193" s="38"/>
      <c r="M193" s="182"/>
      <c r="N193" s="183"/>
      <c r="O193" s="63"/>
      <c r="P193" s="63"/>
      <c r="Q193" s="63"/>
      <c r="R193" s="63"/>
      <c r="S193" s="63"/>
      <c r="T193" s="64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T193" s="16" t="s">
        <v>134</v>
      </c>
      <c r="AU193" s="16" t="s">
        <v>84</v>
      </c>
    </row>
    <row r="194" spans="1:65" s="2" customFormat="1" ht="37.9" customHeight="1">
      <c r="A194" s="33"/>
      <c r="B194" s="34"/>
      <c r="C194" s="208" t="s">
        <v>354</v>
      </c>
      <c r="D194" s="208" t="s">
        <v>289</v>
      </c>
      <c r="E194" s="209" t="s">
        <v>355</v>
      </c>
      <c r="F194" s="210" t="s">
        <v>356</v>
      </c>
      <c r="G194" s="211" t="s">
        <v>296</v>
      </c>
      <c r="H194" s="212">
        <v>8</v>
      </c>
      <c r="I194" s="213"/>
      <c r="J194" s="212">
        <f>ROUND(I194*H194,1)</f>
        <v>0</v>
      </c>
      <c r="K194" s="210" t="s">
        <v>21</v>
      </c>
      <c r="L194" s="214"/>
      <c r="M194" s="215" t="s">
        <v>21</v>
      </c>
      <c r="N194" s="216" t="s">
        <v>48</v>
      </c>
      <c r="O194" s="63"/>
      <c r="P194" s="175">
        <f>O194*H194</f>
        <v>0</v>
      </c>
      <c r="Q194" s="175">
        <v>6.3099999999999996E-3</v>
      </c>
      <c r="R194" s="175">
        <f>Q194*H194</f>
        <v>5.0479999999999997E-2</v>
      </c>
      <c r="S194" s="175">
        <v>0</v>
      </c>
      <c r="T194" s="176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77" t="s">
        <v>357</v>
      </c>
      <c r="AT194" s="177" t="s">
        <v>289</v>
      </c>
      <c r="AU194" s="177" t="s">
        <v>84</v>
      </c>
      <c r="AY194" s="16" t="s">
        <v>125</v>
      </c>
      <c r="BE194" s="178">
        <f>IF(N194="základní",J194,0)</f>
        <v>0</v>
      </c>
      <c r="BF194" s="178">
        <f>IF(N194="snížená",J194,0)</f>
        <v>0</v>
      </c>
      <c r="BG194" s="178">
        <f>IF(N194="zákl. přenesená",J194,0)</f>
        <v>0</v>
      </c>
      <c r="BH194" s="178">
        <f>IF(N194="sníž. přenesená",J194,0)</f>
        <v>0</v>
      </c>
      <c r="BI194" s="178">
        <f>IF(N194="nulová",J194,0)</f>
        <v>0</v>
      </c>
      <c r="BJ194" s="16" t="s">
        <v>82</v>
      </c>
      <c r="BK194" s="178">
        <f>ROUND(I194*H194,1)</f>
        <v>0</v>
      </c>
      <c r="BL194" s="16" t="s">
        <v>357</v>
      </c>
      <c r="BM194" s="177" t="s">
        <v>358</v>
      </c>
    </row>
    <row r="195" spans="1:65" s="2" customFormat="1" ht="37.9" customHeight="1">
      <c r="A195" s="33"/>
      <c r="B195" s="34"/>
      <c r="C195" s="208" t="s">
        <v>359</v>
      </c>
      <c r="D195" s="208" t="s">
        <v>289</v>
      </c>
      <c r="E195" s="209" t="s">
        <v>360</v>
      </c>
      <c r="F195" s="210" t="s">
        <v>361</v>
      </c>
      <c r="G195" s="211" t="s">
        <v>296</v>
      </c>
      <c r="H195" s="212">
        <v>4</v>
      </c>
      <c r="I195" s="213"/>
      <c r="J195" s="212">
        <f>ROUND(I195*H195,1)</f>
        <v>0</v>
      </c>
      <c r="K195" s="210" t="s">
        <v>21</v>
      </c>
      <c r="L195" s="214"/>
      <c r="M195" s="215" t="s">
        <v>21</v>
      </c>
      <c r="N195" s="216" t="s">
        <v>48</v>
      </c>
      <c r="O195" s="63"/>
      <c r="P195" s="175">
        <f>O195*H195</f>
        <v>0</v>
      </c>
      <c r="Q195" s="175">
        <v>6.3099999999999996E-3</v>
      </c>
      <c r="R195" s="175">
        <f>Q195*H195</f>
        <v>2.5239999999999999E-2</v>
      </c>
      <c r="S195" s="175">
        <v>0</v>
      </c>
      <c r="T195" s="176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77" t="s">
        <v>357</v>
      </c>
      <c r="AT195" s="177" t="s">
        <v>289</v>
      </c>
      <c r="AU195" s="177" t="s">
        <v>84</v>
      </c>
      <c r="AY195" s="16" t="s">
        <v>125</v>
      </c>
      <c r="BE195" s="178">
        <f>IF(N195="základní",J195,0)</f>
        <v>0</v>
      </c>
      <c r="BF195" s="178">
        <f>IF(N195="snížená",J195,0)</f>
        <v>0</v>
      </c>
      <c r="BG195" s="178">
        <f>IF(N195="zákl. přenesená",J195,0)</f>
        <v>0</v>
      </c>
      <c r="BH195" s="178">
        <f>IF(N195="sníž. přenesená",J195,0)</f>
        <v>0</v>
      </c>
      <c r="BI195" s="178">
        <f>IF(N195="nulová",J195,0)</f>
        <v>0</v>
      </c>
      <c r="BJ195" s="16" t="s">
        <v>82</v>
      </c>
      <c r="BK195" s="178">
        <f>ROUND(I195*H195,1)</f>
        <v>0</v>
      </c>
      <c r="BL195" s="16" t="s">
        <v>357</v>
      </c>
      <c r="BM195" s="177" t="s">
        <v>362</v>
      </c>
    </row>
    <row r="196" spans="1:65" s="2" customFormat="1" ht="16.5" customHeight="1">
      <c r="A196" s="33"/>
      <c r="B196" s="34"/>
      <c r="C196" s="167" t="s">
        <v>363</v>
      </c>
      <c r="D196" s="167" t="s">
        <v>127</v>
      </c>
      <c r="E196" s="168" t="s">
        <v>364</v>
      </c>
      <c r="F196" s="169" t="s">
        <v>365</v>
      </c>
      <c r="G196" s="170" t="s">
        <v>296</v>
      </c>
      <c r="H196" s="171">
        <v>12</v>
      </c>
      <c r="I196" s="172"/>
      <c r="J196" s="171">
        <f>ROUND(I196*H196,1)</f>
        <v>0</v>
      </c>
      <c r="K196" s="169" t="s">
        <v>131</v>
      </c>
      <c r="L196" s="38"/>
      <c r="M196" s="173" t="s">
        <v>21</v>
      </c>
      <c r="N196" s="174" t="s">
        <v>48</v>
      </c>
      <c r="O196" s="63"/>
      <c r="P196" s="175">
        <f>O196*H196</f>
        <v>0</v>
      </c>
      <c r="Q196" s="175">
        <v>0</v>
      </c>
      <c r="R196" s="175">
        <f>Q196*H196</f>
        <v>0</v>
      </c>
      <c r="S196" s="175">
        <v>0</v>
      </c>
      <c r="T196" s="176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77" t="s">
        <v>146</v>
      </c>
      <c r="AT196" s="177" t="s">
        <v>127</v>
      </c>
      <c r="AU196" s="177" t="s">
        <v>84</v>
      </c>
      <c r="AY196" s="16" t="s">
        <v>125</v>
      </c>
      <c r="BE196" s="178">
        <f>IF(N196="základní",J196,0)</f>
        <v>0</v>
      </c>
      <c r="BF196" s="178">
        <f>IF(N196="snížená",J196,0)</f>
        <v>0</v>
      </c>
      <c r="BG196" s="178">
        <f>IF(N196="zákl. přenesená",J196,0)</f>
        <v>0</v>
      </c>
      <c r="BH196" s="178">
        <f>IF(N196="sníž. přenesená",J196,0)</f>
        <v>0</v>
      </c>
      <c r="BI196" s="178">
        <f>IF(N196="nulová",J196,0)</f>
        <v>0</v>
      </c>
      <c r="BJ196" s="16" t="s">
        <v>82</v>
      </c>
      <c r="BK196" s="178">
        <f>ROUND(I196*H196,1)</f>
        <v>0</v>
      </c>
      <c r="BL196" s="16" t="s">
        <v>146</v>
      </c>
      <c r="BM196" s="177" t="s">
        <v>366</v>
      </c>
    </row>
    <row r="197" spans="1:65" s="2" customFormat="1" ht="11.25">
      <c r="A197" s="33"/>
      <c r="B197" s="34"/>
      <c r="C197" s="35"/>
      <c r="D197" s="179" t="s">
        <v>134</v>
      </c>
      <c r="E197" s="35"/>
      <c r="F197" s="180" t="s">
        <v>367</v>
      </c>
      <c r="G197" s="35"/>
      <c r="H197" s="35"/>
      <c r="I197" s="181"/>
      <c r="J197" s="35"/>
      <c r="K197" s="35"/>
      <c r="L197" s="38"/>
      <c r="M197" s="182"/>
      <c r="N197" s="183"/>
      <c r="O197" s="63"/>
      <c r="P197" s="63"/>
      <c r="Q197" s="63"/>
      <c r="R197" s="63"/>
      <c r="S197" s="63"/>
      <c r="T197" s="64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T197" s="16" t="s">
        <v>134</v>
      </c>
      <c r="AU197" s="16" t="s">
        <v>84</v>
      </c>
    </row>
    <row r="198" spans="1:65" s="2" customFormat="1" ht="16.5" customHeight="1">
      <c r="A198" s="33"/>
      <c r="B198" s="34"/>
      <c r="C198" s="208" t="s">
        <v>368</v>
      </c>
      <c r="D198" s="208" t="s">
        <v>289</v>
      </c>
      <c r="E198" s="209" t="s">
        <v>369</v>
      </c>
      <c r="F198" s="210" t="s">
        <v>370</v>
      </c>
      <c r="G198" s="211" t="s">
        <v>151</v>
      </c>
      <c r="H198" s="212">
        <v>964.7</v>
      </c>
      <c r="I198" s="213"/>
      <c r="J198" s="212">
        <f>ROUND(I198*H198,1)</f>
        <v>0</v>
      </c>
      <c r="K198" s="210" t="s">
        <v>131</v>
      </c>
      <c r="L198" s="214"/>
      <c r="M198" s="215" t="s">
        <v>21</v>
      </c>
      <c r="N198" s="216" t="s">
        <v>48</v>
      </c>
      <c r="O198" s="63"/>
      <c r="P198" s="175">
        <f>O198*H198</f>
        <v>0</v>
      </c>
      <c r="Q198" s="175">
        <v>6.4000000000000005E-4</v>
      </c>
      <c r="R198" s="175">
        <f>Q198*H198</f>
        <v>0.61740800000000007</v>
      </c>
      <c r="S198" s="175">
        <v>0</v>
      </c>
      <c r="T198" s="176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77" t="s">
        <v>357</v>
      </c>
      <c r="AT198" s="177" t="s">
        <v>289</v>
      </c>
      <c r="AU198" s="177" t="s">
        <v>84</v>
      </c>
      <c r="AY198" s="16" t="s">
        <v>125</v>
      </c>
      <c r="BE198" s="178">
        <f>IF(N198="základní",J198,0)</f>
        <v>0</v>
      </c>
      <c r="BF198" s="178">
        <f>IF(N198="snížená",J198,0)</f>
        <v>0</v>
      </c>
      <c r="BG198" s="178">
        <f>IF(N198="zákl. přenesená",J198,0)</f>
        <v>0</v>
      </c>
      <c r="BH198" s="178">
        <f>IF(N198="sníž. přenesená",J198,0)</f>
        <v>0</v>
      </c>
      <c r="BI198" s="178">
        <f>IF(N198="nulová",J198,0)</f>
        <v>0</v>
      </c>
      <c r="BJ198" s="16" t="s">
        <v>82</v>
      </c>
      <c r="BK198" s="178">
        <f>ROUND(I198*H198,1)</f>
        <v>0</v>
      </c>
      <c r="BL198" s="16" t="s">
        <v>357</v>
      </c>
      <c r="BM198" s="177" t="s">
        <v>371</v>
      </c>
    </row>
    <row r="199" spans="1:65" s="13" customFormat="1" ht="11.25">
      <c r="B199" s="184"/>
      <c r="C199" s="185"/>
      <c r="D199" s="186" t="s">
        <v>136</v>
      </c>
      <c r="E199" s="187" t="s">
        <v>21</v>
      </c>
      <c r="F199" s="188" t="s">
        <v>372</v>
      </c>
      <c r="G199" s="185"/>
      <c r="H199" s="189">
        <v>877</v>
      </c>
      <c r="I199" s="190"/>
      <c r="J199" s="185"/>
      <c r="K199" s="185"/>
      <c r="L199" s="191"/>
      <c r="M199" s="192"/>
      <c r="N199" s="193"/>
      <c r="O199" s="193"/>
      <c r="P199" s="193"/>
      <c r="Q199" s="193"/>
      <c r="R199" s="193"/>
      <c r="S199" s="193"/>
      <c r="T199" s="194"/>
      <c r="AT199" s="195" t="s">
        <v>136</v>
      </c>
      <c r="AU199" s="195" t="s">
        <v>84</v>
      </c>
      <c r="AV199" s="13" t="s">
        <v>84</v>
      </c>
      <c r="AW199" s="13" t="s">
        <v>36</v>
      </c>
      <c r="AX199" s="13" t="s">
        <v>82</v>
      </c>
      <c r="AY199" s="195" t="s">
        <v>125</v>
      </c>
    </row>
    <row r="200" spans="1:65" s="13" customFormat="1" ht="11.25">
      <c r="B200" s="184"/>
      <c r="C200" s="185"/>
      <c r="D200" s="186" t="s">
        <v>136</v>
      </c>
      <c r="E200" s="185"/>
      <c r="F200" s="188" t="s">
        <v>373</v>
      </c>
      <c r="G200" s="185"/>
      <c r="H200" s="189">
        <v>964.7</v>
      </c>
      <c r="I200" s="190"/>
      <c r="J200" s="185"/>
      <c r="K200" s="185"/>
      <c r="L200" s="191"/>
      <c r="M200" s="192"/>
      <c r="N200" s="193"/>
      <c r="O200" s="193"/>
      <c r="P200" s="193"/>
      <c r="Q200" s="193"/>
      <c r="R200" s="193"/>
      <c r="S200" s="193"/>
      <c r="T200" s="194"/>
      <c r="AT200" s="195" t="s">
        <v>136</v>
      </c>
      <c r="AU200" s="195" t="s">
        <v>84</v>
      </c>
      <c r="AV200" s="13" t="s">
        <v>84</v>
      </c>
      <c r="AW200" s="13" t="s">
        <v>4</v>
      </c>
      <c r="AX200" s="13" t="s">
        <v>82</v>
      </c>
      <c r="AY200" s="195" t="s">
        <v>125</v>
      </c>
    </row>
    <row r="201" spans="1:65" s="2" customFormat="1" ht="24.2" customHeight="1">
      <c r="A201" s="33"/>
      <c r="B201" s="34"/>
      <c r="C201" s="167" t="s">
        <v>374</v>
      </c>
      <c r="D201" s="167" t="s">
        <v>127</v>
      </c>
      <c r="E201" s="168" t="s">
        <v>375</v>
      </c>
      <c r="F201" s="169" t="s">
        <v>376</v>
      </c>
      <c r="G201" s="170" t="s">
        <v>151</v>
      </c>
      <c r="H201" s="171">
        <v>877</v>
      </c>
      <c r="I201" s="172"/>
      <c r="J201" s="171">
        <f>ROUND(I201*H201,1)</f>
        <v>0</v>
      </c>
      <c r="K201" s="169" t="s">
        <v>131</v>
      </c>
      <c r="L201" s="38"/>
      <c r="M201" s="173" t="s">
        <v>21</v>
      </c>
      <c r="N201" s="174" t="s">
        <v>48</v>
      </c>
      <c r="O201" s="63"/>
      <c r="P201" s="175">
        <f>O201*H201</f>
        <v>0</v>
      </c>
      <c r="Q201" s="175">
        <v>0</v>
      </c>
      <c r="R201" s="175">
        <f>Q201*H201</f>
        <v>0</v>
      </c>
      <c r="S201" s="175">
        <v>0</v>
      </c>
      <c r="T201" s="176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77" t="s">
        <v>146</v>
      </c>
      <c r="AT201" s="177" t="s">
        <v>127</v>
      </c>
      <c r="AU201" s="177" t="s">
        <v>84</v>
      </c>
      <c r="AY201" s="16" t="s">
        <v>125</v>
      </c>
      <c r="BE201" s="178">
        <f>IF(N201="základní",J201,0)</f>
        <v>0</v>
      </c>
      <c r="BF201" s="178">
        <f>IF(N201="snížená",J201,0)</f>
        <v>0</v>
      </c>
      <c r="BG201" s="178">
        <f>IF(N201="zákl. přenesená",J201,0)</f>
        <v>0</v>
      </c>
      <c r="BH201" s="178">
        <f>IF(N201="sníž. přenesená",J201,0)</f>
        <v>0</v>
      </c>
      <c r="BI201" s="178">
        <f>IF(N201="nulová",J201,0)</f>
        <v>0</v>
      </c>
      <c r="BJ201" s="16" t="s">
        <v>82</v>
      </c>
      <c r="BK201" s="178">
        <f>ROUND(I201*H201,1)</f>
        <v>0</v>
      </c>
      <c r="BL201" s="16" t="s">
        <v>146</v>
      </c>
      <c r="BM201" s="177" t="s">
        <v>377</v>
      </c>
    </row>
    <row r="202" spans="1:65" s="2" customFormat="1" ht="11.25">
      <c r="A202" s="33"/>
      <c r="B202" s="34"/>
      <c r="C202" s="35"/>
      <c r="D202" s="179" t="s">
        <v>134</v>
      </c>
      <c r="E202" s="35"/>
      <c r="F202" s="180" t="s">
        <v>378</v>
      </c>
      <c r="G202" s="35"/>
      <c r="H202" s="35"/>
      <c r="I202" s="181"/>
      <c r="J202" s="35"/>
      <c r="K202" s="35"/>
      <c r="L202" s="38"/>
      <c r="M202" s="182"/>
      <c r="N202" s="183"/>
      <c r="O202" s="63"/>
      <c r="P202" s="63"/>
      <c r="Q202" s="63"/>
      <c r="R202" s="63"/>
      <c r="S202" s="63"/>
      <c r="T202" s="64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T202" s="16" t="s">
        <v>134</v>
      </c>
      <c r="AU202" s="16" t="s">
        <v>84</v>
      </c>
    </row>
    <row r="203" spans="1:65" s="13" customFormat="1" ht="11.25">
      <c r="B203" s="184"/>
      <c r="C203" s="185"/>
      <c r="D203" s="186" t="s">
        <v>136</v>
      </c>
      <c r="E203" s="187" t="s">
        <v>21</v>
      </c>
      <c r="F203" s="188" t="s">
        <v>379</v>
      </c>
      <c r="G203" s="185"/>
      <c r="H203" s="189">
        <v>877</v>
      </c>
      <c r="I203" s="190"/>
      <c r="J203" s="185"/>
      <c r="K203" s="185"/>
      <c r="L203" s="191"/>
      <c r="M203" s="192"/>
      <c r="N203" s="193"/>
      <c r="O203" s="193"/>
      <c r="P203" s="193"/>
      <c r="Q203" s="193"/>
      <c r="R203" s="193"/>
      <c r="S203" s="193"/>
      <c r="T203" s="194"/>
      <c r="AT203" s="195" t="s">
        <v>136</v>
      </c>
      <c r="AU203" s="195" t="s">
        <v>84</v>
      </c>
      <c r="AV203" s="13" t="s">
        <v>84</v>
      </c>
      <c r="AW203" s="13" t="s">
        <v>36</v>
      </c>
      <c r="AX203" s="13" t="s">
        <v>82</v>
      </c>
      <c r="AY203" s="195" t="s">
        <v>125</v>
      </c>
    </row>
    <row r="204" spans="1:65" s="2" customFormat="1" ht="16.5" customHeight="1">
      <c r="A204" s="33"/>
      <c r="B204" s="34"/>
      <c r="C204" s="208" t="s">
        <v>380</v>
      </c>
      <c r="D204" s="208" t="s">
        <v>289</v>
      </c>
      <c r="E204" s="209" t="s">
        <v>381</v>
      </c>
      <c r="F204" s="210" t="s">
        <v>382</v>
      </c>
      <c r="G204" s="211" t="s">
        <v>383</v>
      </c>
      <c r="H204" s="212">
        <v>362.3</v>
      </c>
      <c r="I204" s="213"/>
      <c r="J204" s="212">
        <f>ROUND(I204*H204,1)</f>
        <v>0</v>
      </c>
      <c r="K204" s="210" t="s">
        <v>131</v>
      </c>
      <c r="L204" s="214"/>
      <c r="M204" s="215" t="s">
        <v>21</v>
      </c>
      <c r="N204" s="216" t="s">
        <v>48</v>
      </c>
      <c r="O204" s="63"/>
      <c r="P204" s="175">
        <f>O204*H204</f>
        <v>0</v>
      </c>
      <c r="Q204" s="175">
        <v>1E-3</v>
      </c>
      <c r="R204" s="175">
        <f>Q204*H204</f>
        <v>0.36230000000000001</v>
      </c>
      <c r="S204" s="175">
        <v>0</v>
      </c>
      <c r="T204" s="176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77" t="s">
        <v>357</v>
      </c>
      <c r="AT204" s="177" t="s">
        <v>289</v>
      </c>
      <c r="AU204" s="177" t="s">
        <v>84</v>
      </c>
      <c r="AY204" s="16" t="s">
        <v>125</v>
      </c>
      <c r="BE204" s="178">
        <f>IF(N204="základní",J204,0)</f>
        <v>0</v>
      </c>
      <c r="BF204" s="178">
        <f>IF(N204="snížená",J204,0)</f>
        <v>0</v>
      </c>
      <c r="BG204" s="178">
        <f>IF(N204="zákl. přenesená",J204,0)</f>
        <v>0</v>
      </c>
      <c r="BH204" s="178">
        <f>IF(N204="sníž. přenesená",J204,0)</f>
        <v>0</v>
      </c>
      <c r="BI204" s="178">
        <f>IF(N204="nulová",J204,0)</f>
        <v>0</v>
      </c>
      <c r="BJ204" s="16" t="s">
        <v>82</v>
      </c>
      <c r="BK204" s="178">
        <f>ROUND(I204*H204,1)</f>
        <v>0</v>
      </c>
      <c r="BL204" s="16" t="s">
        <v>357</v>
      </c>
      <c r="BM204" s="177" t="s">
        <v>384</v>
      </c>
    </row>
    <row r="205" spans="1:65" s="13" customFormat="1" ht="11.25">
      <c r="B205" s="184"/>
      <c r="C205" s="185"/>
      <c r="D205" s="186" t="s">
        <v>136</v>
      </c>
      <c r="E205" s="187" t="s">
        <v>21</v>
      </c>
      <c r="F205" s="188" t="s">
        <v>385</v>
      </c>
      <c r="G205" s="185"/>
      <c r="H205" s="189">
        <v>329.4</v>
      </c>
      <c r="I205" s="190"/>
      <c r="J205" s="185"/>
      <c r="K205" s="185"/>
      <c r="L205" s="191"/>
      <c r="M205" s="192"/>
      <c r="N205" s="193"/>
      <c r="O205" s="193"/>
      <c r="P205" s="193"/>
      <c r="Q205" s="193"/>
      <c r="R205" s="193"/>
      <c r="S205" s="193"/>
      <c r="T205" s="194"/>
      <c r="AT205" s="195" t="s">
        <v>136</v>
      </c>
      <c r="AU205" s="195" t="s">
        <v>84</v>
      </c>
      <c r="AV205" s="13" t="s">
        <v>84</v>
      </c>
      <c r="AW205" s="13" t="s">
        <v>36</v>
      </c>
      <c r="AX205" s="13" t="s">
        <v>82</v>
      </c>
      <c r="AY205" s="195" t="s">
        <v>125</v>
      </c>
    </row>
    <row r="206" spans="1:65" s="13" customFormat="1" ht="11.25">
      <c r="B206" s="184"/>
      <c r="C206" s="185"/>
      <c r="D206" s="186" t="s">
        <v>136</v>
      </c>
      <c r="E206" s="185"/>
      <c r="F206" s="188" t="s">
        <v>386</v>
      </c>
      <c r="G206" s="185"/>
      <c r="H206" s="189">
        <v>362.3</v>
      </c>
      <c r="I206" s="190"/>
      <c r="J206" s="185"/>
      <c r="K206" s="185"/>
      <c r="L206" s="191"/>
      <c r="M206" s="192"/>
      <c r="N206" s="193"/>
      <c r="O206" s="193"/>
      <c r="P206" s="193"/>
      <c r="Q206" s="193"/>
      <c r="R206" s="193"/>
      <c r="S206" s="193"/>
      <c r="T206" s="194"/>
      <c r="AT206" s="195" t="s">
        <v>136</v>
      </c>
      <c r="AU206" s="195" t="s">
        <v>84</v>
      </c>
      <c r="AV206" s="13" t="s">
        <v>84</v>
      </c>
      <c r="AW206" s="13" t="s">
        <v>4</v>
      </c>
      <c r="AX206" s="13" t="s">
        <v>82</v>
      </c>
      <c r="AY206" s="195" t="s">
        <v>125</v>
      </c>
    </row>
    <row r="207" spans="1:65" s="2" customFormat="1" ht="16.5" customHeight="1">
      <c r="A207" s="33"/>
      <c r="B207" s="34"/>
      <c r="C207" s="208" t="s">
        <v>387</v>
      </c>
      <c r="D207" s="208" t="s">
        <v>289</v>
      </c>
      <c r="E207" s="209" t="s">
        <v>388</v>
      </c>
      <c r="F207" s="210" t="s">
        <v>389</v>
      </c>
      <c r="G207" s="211" t="s">
        <v>383</v>
      </c>
      <c r="H207" s="212">
        <v>9.5</v>
      </c>
      <c r="I207" s="213"/>
      <c r="J207" s="212">
        <f>ROUND(I207*H207,1)</f>
        <v>0</v>
      </c>
      <c r="K207" s="210" t="s">
        <v>131</v>
      </c>
      <c r="L207" s="214"/>
      <c r="M207" s="215" t="s">
        <v>21</v>
      </c>
      <c r="N207" s="216" t="s">
        <v>48</v>
      </c>
      <c r="O207" s="63"/>
      <c r="P207" s="175">
        <f>O207*H207</f>
        <v>0</v>
      </c>
      <c r="Q207" s="175">
        <v>1E-3</v>
      </c>
      <c r="R207" s="175">
        <f>Q207*H207</f>
        <v>9.4999999999999998E-3</v>
      </c>
      <c r="S207" s="175">
        <v>0</v>
      </c>
      <c r="T207" s="176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77" t="s">
        <v>357</v>
      </c>
      <c r="AT207" s="177" t="s">
        <v>289</v>
      </c>
      <c r="AU207" s="177" t="s">
        <v>84</v>
      </c>
      <c r="AY207" s="16" t="s">
        <v>125</v>
      </c>
      <c r="BE207" s="178">
        <f>IF(N207="základní",J207,0)</f>
        <v>0</v>
      </c>
      <c r="BF207" s="178">
        <f>IF(N207="snížená",J207,0)</f>
        <v>0</v>
      </c>
      <c r="BG207" s="178">
        <f>IF(N207="zákl. přenesená",J207,0)</f>
        <v>0</v>
      </c>
      <c r="BH207" s="178">
        <f>IF(N207="sníž. přenesená",J207,0)</f>
        <v>0</v>
      </c>
      <c r="BI207" s="178">
        <f>IF(N207="nulová",J207,0)</f>
        <v>0</v>
      </c>
      <c r="BJ207" s="16" t="s">
        <v>82</v>
      </c>
      <c r="BK207" s="178">
        <f>ROUND(I207*H207,1)</f>
        <v>0</v>
      </c>
      <c r="BL207" s="16" t="s">
        <v>357</v>
      </c>
      <c r="BM207" s="177" t="s">
        <v>390</v>
      </c>
    </row>
    <row r="208" spans="1:65" s="13" customFormat="1" ht="11.25">
      <c r="B208" s="184"/>
      <c r="C208" s="185"/>
      <c r="D208" s="186" t="s">
        <v>136</v>
      </c>
      <c r="E208" s="187" t="s">
        <v>21</v>
      </c>
      <c r="F208" s="188" t="s">
        <v>391</v>
      </c>
      <c r="G208" s="185"/>
      <c r="H208" s="189">
        <v>8.6</v>
      </c>
      <c r="I208" s="190"/>
      <c r="J208" s="185"/>
      <c r="K208" s="185"/>
      <c r="L208" s="191"/>
      <c r="M208" s="192"/>
      <c r="N208" s="193"/>
      <c r="O208" s="193"/>
      <c r="P208" s="193"/>
      <c r="Q208" s="193"/>
      <c r="R208" s="193"/>
      <c r="S208" s="193"/>
      <c r="T208" s="194"/>
      <c r="AT208" s="195" t="s">
        <v>136</v>
      </c>
      <c r="AU208" s="195" t="s">
        <v>84</v>
      </c>
      <c r="AV208" s="13" t="s">
        <v>84</v>
      </c>
      <c r="AW208" s="13" t="s">
        <v>36</v>
      </c>
      <c r="AX208" s="13" t="s">
        <v>82</v>
      </c>
      <c r="AY208" s="195" t="s">
        <v>125</v>
      </c>
    </row>
    <row r="209" spans="1:65" s="13" customFormat="1" ht="11.25">
      <c r="B209" s="184"/>
      <c r="C209" s="185"/>
      <c r="D209" s="186" t="s">
        <v>136</v>
      </c>
      <c r="E209" s="185"/>
      <c r="F209" s="188" t="s">
        <v>392</v>
      </c>
      <c r="G209" s="185"/>
      <c r="H209" s="189">
        <v>9.5</v>
      </c>
      <c r="I209" s="190"/>
      <c r="J209" s="185"/>
      <c r="K209" s="185"/>
      <c r="L209" s="191"/>
      <c r="M209" s="192"/>
      <c r="N209" s="193"/>
      <c r="O209" s="193"/>
      <c r="P209" s="193"/>
      <c r="Q209" s="193"/>
      <c r="R209" s="193"/>
      <c r="S209" s="193"/>
      <c r="T209" s="194"/>
      <c r="AT209" s="195" t="s">
        <v>136</v>
      </c>
      <c r="AU209" s="195" t="s">
        <v>84</v>
      </c>
      <c r="AV209" s="13" t="s">
        <v>84</v>
      </c>
      <c r="AW209" s="13" t="s">
        <v>4</v>
      </c>
      <c r="AX209" s="13" t="s">
        <v>82</v>
      </c>
      <c r="AY209" s="195" t="s">
        <v>125</v>
      </c>
    </row>
    <row r="210" spans="1:65" s="2" customFormat="1" ht="16.5" customHeight="1">
      <c r="A210" s="33"/>
      <c r="B210" s="34"/>
      <c r="C210" s="208" t="s">
        <v>393</v>
      </c>
      <c r="D210" s="208" t="s">
        <v>289</v>
      </c>
      <c r="E210" s="209" t="s">
        <v>394</v>
      </c>
      <c r="F210" s="210" t="s">
        <v>395</v>
      </c>
      <c r="G210" s="211" t="s">
        <v>296</v>
      </c>
      <c r="H210" s="212">
        <v>12</v>
      </c>
      <c r="I210" s="213"/>
      <c r="J210" s="212">
        <f>ROUND(I210*H210,1)</f>
        <v>0</v>
      </c>
      <c r="K210" s="210" t="s">
        <v>131</v>
      </c>
      <c r="L210" s="214"/>
      <c r="M210" s="215" t="s">
        <v>21</v>
      </c>
      <c r="N210" s="216" t="s">
        <v>48</v>
      </c>
      <c r="O210" s="63"/>
      <c r="P210" s="175">
        <f>O210*H210</f>
        <v>0</v>
      </c>
      <c r="Q210" s="175">
        <v>1.6000000000000001E-4</v>
      </c>
      <c r="R210" s="175">
        <f>Q210*H210</f>
        <v>1.9200000000000003E-3</v>
      </c>
      <c r="S210" s="175">
        <v>0</v>
      </c>
      <c r="T210" s="176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77" t="s">
        <v>357</v>
      </c>
      <c r="AT210" s="177" t="s">
        <v>289</v>
      </c>
      <c r="AU210" s="177" t="s">
        <v>84</v>
      </c>
      <c r="AY210" s="16" t="s">
        <v>125</v>
      </c>
      <c r="BE210" s="178">
        <f>IF(N210="základní",J210,0)</f>
        <v>0</v>
      </c>
      <c r="BF210" s="178">
        <f>IF(N210="snížená",J210,0)</f>
        <v>0</v>
      </c>
      <c r="BG210" s="178">
        <f>IF(N210="zákl. přenesená",J210,0)</f>
        <v>0</v>
      </c>
      <c r="BH210" s="178">
        <f>IF(N210="sníž. přenesená",J210,0)</f>
        <v>0</v>
      </c>
      <c r="BI210" s="178">
        <f>IF(N210="nulová",J210,0)</f>
        <v>0</v>
      </c>
      <c r="BJ210" s="16" t="s">
        <v>82</v>
      </c>
      <c r="BK210" s="178">
        <f>ROUND(I210*H210,1)</f>
        <v>0</v>
      </c>
      <c r="BL210" s="16" t="s">
        <v>357</v>
      </c>
      <c r="BM210" s="177" t="s">
        <v>396</v>
      </c>
    </row>
    <row r="211" spans="1:65" s="13" customFormat="1" ht="11.25">
      <c r="B211" s="184"/>
      <c r="C211" s="185"/>
      <c r="D211" s="186" t="s">
        <v>136</v>
      </c>
      <c r="E211" s="187" t="s">
        <v>21</v>
      </c>
      <c r="F211" s="188" t="s">
        <v>9</v>
      </c>
      <c r="G211" s="185"/>
      <c r="H211" s="189">
        <v>12</v>
      </c>
      <c r="I211" s="190"/>
      <c r="J211" s="185"/>
      <c r="K211" s="185"/>
      <c r="L211" s="191"/>
      <c r="M211" s="192"/>
      <c r="N211" s="193"/>
      <c r="O211" s="193"/>
      <c r="P211" s="193"/>
      <c r="Q211" s="193"/>
      <c r="R211" s="193"/>
      <c r="S211" s="193"/>
      <c r="T211" s="194"/>
      <c r="AT211" s="195" t="s">
        <v>136</v>
      </c>
      <c r="AU211" s="195" t="s">
        <v>84</v>
      </c>
      <c r="AV211" s="13" t="s">
        <v>84</v>
      </c>
      <c r="AW211" s="13" t="s">
        <v>36</v>
      </c>
      <c r="AX211" s="13" t="s">
        <v>82</v>
      </c>
      <c r="AY211" s="195" t="s">
        <v>125</v>
      </c>
    </row>
    <row r="212" spans="1:65" s="2" customFormat="1" ht="16.5" customHeight="1">
      <c r="A212" s="33"/>
      <c r="B212" s="34"/>
      <c r="C212" s="208" t="s">
        <v>397</v>
      </c>
      <c r="D212" s="208" t="s">
        <v>289</v>
      </c>
      <c r="E212" s="209" t="s">
        <v>398</v>
      </c>
      <c r="F212" s="210" t="s">
        <v>399</v>
      </c>
      <c r="G212" s="211" t="s">
        <v>296</v>
      </c>
      <c r="H212" s="212">
        <v>12</v>
      </c>
      <c r="I212" s="213"/>
      <c r="J212" s="212">
        <f>ROUND(I212*H212,1)</f>
        <v>0</v>
      </c>
      <c r="K212" s="210" t="s">
        <v>131</v>
      </c>
      <c r="L212" s="214"/>
      <c r="M212" s="215" t="s">
        <v>21</v>
      </c>
      <c r="N212" s="216" t="s">
        <v>48</v>
      </c>
      <c r="O212" s="63"/>
      <c r="P212" s="175">
        <f>O212*H212</f>
        <v>0</v>
      </c>
      <c r="Q212" s="175">
        <v>2.3000000000000001E-4</v>
      </c>
      <c r="R212" s="175">
        <f>Q212*H212</f>
        <v>2.7600000000000003E-3</v>
      </c>
      <c r="S212" s="175">
        <v>0</v>
      </c>
      <c r="T212" s="176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77" t="s">
        <v>357</v>
      </c>
      <c r="AT212" s="177" t="s">
        <v>289</v>
      </c>
      <c r="AU212" s="177" t="s">
        <v>84</v>
      </c>
      <c r="AY212" s="16" t="s">
        <v>125</v>
      </c>
      <c r="BE212" s="178">
        <f>IF(N212="základní",J212,0)</f>
        <v>0</v>
      </c>
      <c r="BF212" s="178">
        <f>IF(N212="snížená",J212,0)</f>
        <v>0</v>
      </c>
      <c r="BG212" s="178">
        <f>IF(N212="zákl. přenesená",J212,0)</f>
        <v>0</v>
      </c>
      <c r="BH212" s="178">
        <f>IF(N212="sníž. přenesená",J212,0)</f>
        <v>0</v>
      </c>
      <c r="BI212" s="178">
        <f>IF(N212="nulová",J212,0)</f>
        <v>0</v>
      </c>
      <c r="BJ212" s="16" t="s">
        <v>82</v>
      </c>
      <c r="BK212" s="178">
        <f>ROUND(I212*H212,1)</f>
        <v>0</v>
      </c>
      <c r="BL212" s="16" t="s">
        <v>357</v>
      </c>
      <c r="BM212" s="177" t="s">
        <v>400</v>
      </c>
    </row>
    <row r="213" spans="1:65" s="2" customFormat="1" ht="16.5" customHeight="1">
      <c r="A213" s="33"/>
      <c r="B213" s="34"/>
      <c r="C213" s="208" t="s">
        <v>401</v>
      </c>
      <c r="D213" s="208" t="s">
        <v>289</v>
      </c>
      <c r="E213" s="209" t="s">
        <v>402</v>
      </c>
      <c r="F213" s="210" t="s">
        <v>403</v>
      </c>
      <c r="G213" s="211" t="s">
        <v>296</v>
      </c>
      <c r="H213" s="212">
        <v>12</v>
      </c>
      <c r="I213" s="213"/>
      <c r="J213" s="212">
        <f>ROUND(I213*H213,1)</f>
        <v>0</v>
      </c>
      <c r="K213" s="210" t="s">
        <v>131</v>
      </c>
      <c r="L213" s="214"/>
      <c r="M213" s="215" t="s">
        <v>21</v>
      </c>
      <c r="N213" s="216" t="s">
        <v>48</v>
      </c>
      <c r="O213" s="63"/>
      <c r="P213" s="175">
        <f>O213*H213</f>
        <v>0</v>
      </c>
      <c r="Q213" s="175">
        <v>1.6000000000000001E-4</v>
      </c>
      <c r="R213" s="175">
        <f>Q213*H213</f>
        <v>1.9200000000000003E-3</v>
      </c>
      <c r="S213" s="175">
        <v>0</v>
      </c>
      <c r="T213" s="176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77" t="s">
        <v>357</v>
      </c>
      <c r="AT213" s="177" t="s">
        <v>289</v>
      </c>
      <c r="AU213" s="177" t="s">
        <v>84</v>
      </c>
      <c r="AY213" s="16" t="s">
        <v>125</v>
      </c>
      <c r="BE213" s="178">
        <f>IF(N213="základní",J213,0)</f>
        <v>0</v>
      </c>
      <c r="BF213" s="178">
        <f>IF(N213="snížená",J213,0)</f>
        <v>0</v>
      </c>
      <c r="BG213" s="178">
        <f>IF(N213="zákl. přenesená",J213,0)</f>
        <v>0</v>
      </c>
      <c r="BH213" s="178">
        <f>IF(N213="sníž. přenesená",J213,0)</f>
        <v>0</v>
      </c>
      <c r="BI213" s="178">
        <f>IF(N213="nulová",J213,0)</f>
        <v>0</v>
      </c>
      <c r="BJ213" s="16" t="s">
        <v>82</v>
      </c>
      <c r="BK213" s="178">
        <f>ROUND(I213*H213,1)</f>
        <v>0</v>
      </c>
      <c r="BL213" s="16" t="s">
        <v>357</v>
      </c>
      <c r="BM213" s="177" t="s">
        <v>404</v>
      </c>
    </row>
    <row r="214" spans="1:65" s="2" customFormat="1" ht="16.5" customHeight="1">
      <c r="A214" s="33"/>
      <c r="B214" s="34"/>
      <c r="C214" s="208" t="s">
        <v>405</v>
      </c>
      <c r="D214" s="208" t="s">
        <v>289</v>
      </c>
      <c r="E214" s="209" t="s">
        <v>406</v>
      </c>
      <c r="F214" s="210" t="s">
        <v>407</v>
      </c>
      <c r="G214" s="211" t="s">
        <v>383</v>
      </c>
      <c r="H214" s="212">
        <v>2</v>
      </c>
      <c r="I214" s="213"/>
      <c r="J214" s="212">
        <f>ROUND(I214*H214,1)</f>
        <v>0</v>
      </c>
      <c r="K214" s="210" t="s">
        <v>131</v>
      </c>
      <c r="L214" s="214"/>
      <c r="M214" s="215" t="s">
        <v>21</v>
      </c>
      <c r="N214" s="216" t="s">
        <v>48</v>
      </c>
      <c r="O214" s="63"/>
      <c r="P214" s="175">
        <f>O214*H214</f>
        <v>0</v>
      </c>
      <c r="Q214" s="175">
        <v>1E-3</v>
      </c>
      <c r="R214" s="175">
        <f>Q214*H214</f>
        <v>2E-3</v>
      </c>
      <c r="S214" s="175">
        <v>0</v>
      </c>
      <c r="T214" s="176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77" t="s">
        <v>346</v>
      </c>
      <c r="AT214" s="177" t="s">
        <v>289</v>
      </c>
      <c r="AU214" s="177" t="s">
        <v>84</v>
      </c>
      <c r="AY214" s="16" t="s">
        <v>125</v>
      </c>
      <c r="BE214" s="178">
        <f>IF(N214="základní",J214,0)</f>
        <v>0</v>
      </c>
      <c r="BF214" s="178">
        <f>IF(N214="snížená",J214,0)</f>
        <v>0</v>
      </c>
      <c r="BG214" s="178">
        <f>IF(N214="zákl. přenesená",J214,0)</f>
        <v>0</v>
      </c>
      <c r="BH214" s="178">
        <f>IF(N214="sníž. přenesená",J214,0)</f>
        <v>0</v>
      </c>
      <c r="BI214" s="178">
        <f>IF(N214="nulová",J214,0)</f>
        <v>0</v>
      </c>
      <c r="BJ214" s="16" t="s">
        <v>82</v>
      </c>
      <c r="BK214" s="178">
        <f>ROUND(I214*H214,1)</f>
        <v>0</v>
      </c>
      <c r="BL214" s="16" t="s">
        <v>146</v>
      </c>
      <c r="BM214" s="177" t="s">
        <v>408</v>
      </c>
    </row>
    <row r="215" spans="1:65" s="2" customFormat="1" ht="24.2" customHeight="1">
      <c r="A215" s="33"/>
      <c r="B215" s="34"/>
      <c r="C215" s="167" t="s">
        <v>409</v>
      </c>
      <c r="D215" s="167" t="s">
        <v>127</v>
      </c>
      <c r="E215" s="168" t="s">
        <v>410</v>
      </c>
      <c r="F215" s="169" t="s">
        <v>411</v>
      </c>
      <c r="G215" s="170" t="s">
        <v>151</v>
      </c>
      <c r="H215" s="171">
        <v>527</v>
      </c>
      <c r="I215" s="172"/>
      <c r="J215" s="171">
        <f>ROUND(I215*H215,1)</f>
        <v>0</v>
      </c>
      <c r="K215" s="169" t="s">
        <v>131</v>
      </c>
      <c r="L215" s="38"/>
      <c r="M215" s="173" t="s">
        <v>21</v>
      </c>
      <c r="N215" s="174" t="s">
        <v>48</v>
      </c>
      <c r="O215" s="63"/>
      <c r="P215" s="175">
        <f>O215*H215</f>
        <v>0</v>
      </c>
      <c r="Q215" s="175">
        <v>0</v>
      </c>
      <c r="R215" s="175">
        <f>Q215*H215</f>
        <v>0</v>
      </c>
      <c r="S215" s="175">
        <v>0</v>
      </c>
      <c r="T215" s="176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77" t="s">
        <v>146</v>
      </c>
      <c r="AT215" s="177" t="s">
        <v>127</v>
      </c>
      <c r="AU215" s="177" t="s">
        <v>84</v>
      </c>
      <c r="AY215" s="16" t="s">
        <v>125</v>
      </c>
      <c r="BE215" s="178">
        <f>IF(N215="základní",J215,0)</f>
        <v>0</v>
      </c>
      <c r="BF215" s="178">
        <f>IF(N215="snížená",J215,0)</f>
        <v>0</v>
      </c>
      <c r="BG215" s="178">
        <f>IF(N215="zákl. přenesená",J215,0)</f>
        <v>0</v>
      </c>
      <c r="BH215" s="178">
        <f>IF(N215="sníž. přenesená",J215,0)</f>
        <v>0</v>
      </c>
      <c r="BI215" s="178">
        <f>IF(N215="nulová",J215,0)</f>
        <v>0</v>
      </c>
      <c r="BJ215" s="16" t="s">
        <v>82</v>
      </c>
      <c r="BK215" s="178">
        <f>ROUND(I215*H215,1)</f>
        <v>0</v>
      </c>
      <c r="BL215" s="16" t="s">
        <v>146</v>
      </c>
      <c r="BM215" s="177" t="s">
        <v>412</v>
      </c>
    </row>
    <row r="216" spans="1:65" s="2" customFormat="1" ht="11.25">
      <c r="A216" s="33"/>
      <c r="B216" s="34"/>
      <c r="C216" s="35"/>
      <c r="D216" s="179" t="s">
        <v>134</v>
      </c>
      <c r="E216" s="35"/>
      <c r="F216" s="180" t="s">
        <v>413</v>
      </c>
      <c r="G216" s="35"/>
      <c r="H216" s="35"/>
      <c r="I216" s="181"/>
      <c r="J216" s="35"/>
      <c r="K216" s="35"/>
      <c r="L216" s="38"/>
      <c r="M216" s="182"/>
      <c r="N216" s="183"/>
      <c r="O216" s="63"/>
      <c r="P216" s="63"/>
      <c r="Q216" s="63"/>
      <c r="R216" s="63"/>
      <c r="S216" s="63"/>
      <c r="T216" s="64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T216" s="16" t="s">
        <v>134</v>
      </c>
      <c r="AU216" s="16" t="s">
        <v>84</v>
      </c>
    </row>
    <row r="217" spans="1:65" s="13" customFormat="1" ht="11.25">
      <c r="B217" s="184"/>
      <c r="C217" s="185"/>
      <c r="D217" s="186" t="s">
        <v>136</v>
      </c>
      <c r="E217" s="187" t="s">
        <v>21</v>
      </c>
      <c r="F217" s="188" t="s">
        <v>414</v>
      </c>
      <c r="G217" s="185"/>
      <c r="H217" s="189">
        <v>527</v>
      </c>
      <c r="I217" s="190"/>
      <c r="J217" s="185"/>
      <c r="K217" s="185"/>
      <c r="L217" s="191"/>
      <c r="M217" s="192"/>
      <c r="N217" s="193"/>
      <c r="O217" s="193"/>
      <c r="P217" s="193"/>
      <c r="Q217" s="193"/>
      <c r="R217" s="193"/>
      <c r="S217" s="193"/>
      <c r="T217" s="194"/>
      <c r="AT217" s="195" t="s">
        <v>136</v>
      </c>
      <c r="AU217" s="195" t="s">
        <v>84</v>
      </c>
      <c r="AV217" s="13" t="s">
        <v>84</v>
      </c>
      <c r="AW217" s="13" t="s">
        <v>36</v>
      </c>
      <c r="AX217" s="13" t="s">
        <v>82</v>
      </c>
      <c r="AY217" s="195" t="s">
        <v>125</v>
      </c>
    </row>
    <row r="218" spans="1:65" s="2" customFormat="1" ht="16.5" customHeight="1">
      <c r="A218" s="33"/>
      <c r="B218" s="34"/>
      <c r="C218" s="208" t="s">
        <v>415</v>
      </c>
      <c r="D218" s="208" t="s">
        <v>289</v>
      </c>
      <c r="E218" s="209" t="s">
        <v>416</v>
      </c>
      <c r="F218" s="210" t="s">
        <v>417</v>
      </c>
      <c r="G218" s="211" t="s">
        <v>151</v>
      </c>
      <c r="H218" s="212">
        <v>106.2</v>
      </c>
      <c r="I218" s="213"/>
      <c r="J218" s="212">
        <f>ROUND(I218*H218,1)</f>
        <v>0</v>
      </c>
      <c r="K218" s="210" t="s">
        <v>131</v>
      </c>
      <c r="L218" s="214"/>
      <c r="M218" s="215" t="s">
        <v>21</v>
      </c>
      <c r="N218" s="216" t="s">
        <v>48</v>
      </c>
      <c r="O218" s="63"/>
      <c r="P218" s="175">
        <f>O218*H218</f>
        <v>0</v>
      </c>
      <c r="Q218" s="175">
        <v>1.2E-4</v>
      </c>
      <c r="R218" s="175">
        <f>Q218*H218</f>
        <v>1.2744E-2</v>
      </c>
      <c r="S218" s="175">
        <v>0</v>
      </c>
      <c r="T218" s="176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77" t="s">
        <v>357</v>
      </c>
      <c r="AT218" s="177" t="s">
        <v>289</v>
      </c>
      <c r="AU218" s="177" t="s">
        <v>84</v>
      </c>
      <c r="AY218" s="16" t="s">
        <v>125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16" t="s">
        <v>82</v>
      </c>
      <c r="BK218" s="178">
        <f>ROUND(I218*H218,1)</f>
        <v>0</v>
      </c>
      <c r="BL218" s="16" t="s">
        <v>357</v>
      </c>
      <c r="BM218" s="177" t="s">
        <v>418</v>
      </c>
    </row>
    <row r="219" spans="1:65" s="13" customFormat="1" ht="11.25">
      <c r="B219" s="184"/>
      <c r="C219" s="185"/>
      <c r="D219" s="186" t="s">
        <v>136</v>
      </c>
      <c r="E219" s="187" t="s">
        <v>21</v>
      </c>
      <c r="F219" s="188" t="s">
        <v>419</v>
      </c>
      <c r="G219" s="185"/>
      <c r="H219" s="189">
        <v>96.5</v>
      </c>
      <c r="I219" s="190"/>
      <c r="J219" s="185"/>
      <c r="K219" s="185"/>
      <c r="L219" s="191"/>
      <c r="M219" s="192"/>
      <c r="N219" s="193"/>
      <c r="O219" s="193"/>
      <c r="P219" s="193"/>
      <c r="Q219" s="193"/>
      <c r="R219" s="193"/>
      <c r="S219" s="193"/>
      <c r="T219" s="194"/>
      <c r="AT219" s="195" t="s">
        <v>136</v>
      </c>
      <c r="AU219" s="195" t="s">
        <v>84</v>
      </c>
      <c r="AV219" s="13" t="s">
        <v>84</v>
      </c>
      <c r="AW219" s="13" t="s">
        <v>36</v>
      </c>
      <c r="AX219" s="13" t="s">
        <v>82</v>
      </c>
      <c r="AY219" s="195" t="s">
        <v>125</v>
      </c>
    </row>
    <row r="220" spans="1:65" s="13" customFormat="1" ht="11.25">
      <c r="B220" s="184"/>
      <c r="C220" s="185"/>
      <c r="D220" s="186" t="s">
        <v>136</v>
      </c>
      <c r="E220" s="185"/>
      <c r="F220" s="188" t="s">
        <v>420</v>
      </c>
      <c r="G220" s="185"/>
      <c r="H220" s="189">
        <v>106.2</v>
      </c>
      <c r="I220" s="190"/>
      <c r="J220" s="185"/>
      <c r="K220" s="185"/>
      <c r="L220" s="191"/>
      <c r="M220" s="192"/>
      <c r="N220" s="193"/>
      <c r="O220" s="193"/>
      <c r="P220" s="193"/>
      <c r="Q220" s="193"/>
      <c r="R220" s="193"/>
      <c r="S220" s="193"/>
      <c r="T220" s="194"/>
      <c r="AT220" s="195" t="s">
        <v>136</v>
      </c>
      <c r="AU220" s="195" t="s">
        <v>84</v>
      </c>
      <c r="AV220" s="13" t="s">
        <v>84</v>
      </c>
      <c r="AW220" s="13" t="s">
        <v>4</v>
      </c>
      <c r="AX220" s="13" t="s">
        <v>82</v>
      </c>
      <c r="AY220" s="195" t="s">
        <v>125</v>
      </c>
    </row>
    <row r="221" spans="1:65" s="2" customFormat="1" ht="24.2" customHeight="1">
      <c r="A221" s="33"/>
      <c r="B221" s="34"/>
      <c r="C221" s="167" t="s">
        <v>421</v>
      </c>
      <c r="D221" s="167" t="s">
        <v>127</v>
      </c>
      <c r="E221" s="168" t="s">
        <v>422</v>
      </c>
      <c r="F221" s="169" t="s">
        <v>423</v>
      </c>
      <c r="G221" s="170" t="s">
        <v>151</v>
      </c>
      <c r="H221" s="171">
        <v>96.5</v>
      </c>
      <c r="I221" s="172"/>
      <c r="J221" s="171">
        <f>ROUND(I221*H221,1)</f>
        <v>0</v>
      </c>
      <c r="K221" s="169" t="s">
        <v>131</v>
      </c>
      <c r="L221" s="38"/>
      <c r="M221" s="173" t="s">
        <v>21</v>
      </c>
      <c r="N221" s="174" t="s">
        <v>48</v>
      </c>
      <c r="O221" s="63"/>
      <c r="P221" s="175">
        <f>O221*H221</f>
        <v>0</v>
      </c>
      <c r="Q221" s="175">
        <v>0</v>
      </c>
      <c r="R221" s="175">
        <f>Q221*H221</f>
        <v>0</v>
      </c>
      <c r="S221" s="175">
        <v>0</v>
      </c>
      <c r="T221" s="176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77" t="s">
        <v>146</v>
      </c>
      <c r="AT221" s="177" t="s">
        <v>127</v>
      </c>
      <c r="AU221" s="177" t="s">
        <v>84</v>
      </c>
      <c r="AY221" s="16" t="s">
        <v>125</v>
      </c>
      <c r="BE221" s="178">
        <f>IF(N221="základní",J221,0)</f>
        <v>0</v>
      </c>
      <c r="BF221" s="178">
        <f>IF(N221="snížená",J221,0)</f>
        <v>0</v>
      </c>
      <c r="BG221" s="178">
        <f>IF(N221="zákl. přenesená",J221,0)</f>
        <v>0</v>
      </c>
      <c r="BH221" s="178">
        <f>IF(N221="sníž. přenesená",J221,0)</f>
        <v>0</v>
      </c>
      <c r="BI221" s="178">
        <f>IF(N221="nulová",J221,0)</f>
        <v>0</v>
      </c>
      <c r="BJ221" s="16" t="s">
        <v>82</v>
      </c>
      <c r="BK221" s="178">
        <f>ROUND(I221*H221,1)</f>
        <v>0</v>
      </c>
      <c r="BL221" s="16" t="s">
        <v>146</v>
      </c>
      <c r="BM221" s="177" t="s">
        <v>424</v>
      </c>
    </row>
    <row r="222" spans="1:65" s="2" customFormat="1" ht="11.25">
      <c r="A222" s="33"/>
      <c r="B222" s="34"/>
      <c r="C222" s="35"/>
      <c r="D222" s="179" t="s">
        <v>134</v>
      </c>
      <c r="E222" s="35"/>
      <c r="F222" s="180" t="s">
        <v>425</v>
      </c>
      <c r="G222" s="35"/>
      <c r="H222" s="35"/>
      <c r="I222" s="181"/>
      <c r="J222" s="35"/>
      <c r="K222" s="35"/>
      <c r="L222" s="38"/>
      <c r="M222" s="182"/>
      <c r="N222" s="183"/>
      <c r="O222" s="63"/>
      <c r="P222" s="63"/>
      <c r="Q222" s="63"/>
      <c r="R222" s="63"/>
      <c r="S222" s="63"/>
      <c r="T222" s="64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T222" s="16" t="s">
        <v>134</v>
      </c>
      <c r="AU222" s="16" t="s">
        <v>84</v>
      </c>
    </row>
    <row r="223" spans="1:65" s="13" customFormat="1" ht="11.25">
      <c r="B223" s="184"/>
      <c r="C223" s="185"/>
      <c r="D223" s="186" t="s">
        <v>136</v>
      </c>
      <c r="E223" s="187" t="s">
        <v>21</v>
      </c>
      <c r="F223" s="188" t="s">
        <v>426</v>
      </c>
      <c r="G223" s="185"/>
      <c r="H223" s="189">
        <v>96.5</v>
      </c>
      <c r="I223" s="190"/>
      <c r="J223" s="185"/>
      <c r="K223" s="185"/>
      <c r="L223" s="191"/>
      <c r="M223" s="192"/>
      <c r="N223" s="193"/>
      <c r="O223" s="193"/>
      <c r="P223" s="193"/>
      <c r="Q223" s="193"/>
      <c r="R223" s="193"/>
      <c r="S223" s="193"/>
      <c r="T223" s="194"/>
      <c r="AT223" s="195" t="s">
        <v>136</v>
      </c>
      <c r="AU223" s="195" t="s">
        <v>84</v>
      </c>
      <c r="AV223" s="13" t="s">
        <v>84</v>
      </c>
      <c r="AW223" s="13" t="s">
        <v>36</v>
      </c>
      <c r="AX223" s="13" t="s">
        <v>82</v>
      </c>
      <c r="AY223" s="195" t="s">
        <v>125</v>
      </c>
    </row>
    <row r="224" spans="1:65" s="2" customFormat="1" ht="21.75" customHeight="1">
      <c r="A224" s="33"/>
      <c r="B224" s="34"/>
      <c r="C224" s="167" t="s">
        <v>427</v>
      </c>
      <c r="D224" s="167" t="s">
        <v>127</v>
      </c>
      <c r="E224" s="168" t="s">
        <v>428</v>
      </c>
      <c r="F224" s="169" t="s">
        <v>429</v>
      </c>
      <c r="G224" s="170" t="s">
        <v>296</v>
      </c>
      <c r="H224" s="171">
        <v>36</v>
      </c>
      <c r="I224" s="172"/>
      <c r="J224" s="171">
        <f>ROUND(I224*H224,1)</f>
        <v>0</v>
      </c>
      <c r="K224" s="169" t="s">
        <v>131</v>
      </c>
      <c r="L224" s="38"/>
      <c r="M224" s="173" t="s">
        <v>21</v>
      </c>
      <c r="N224" s="174" t="s">
        <v>48</v>
      </c>
      <c r="O224" s="63"/>
      <c r="P224" s="175">
        <f>O224*H224</f>
        <v>0</v>
      </c>
      <c r="Q224" s="175">
        <v>0</v>
      </c>
      <c r="R224" s="175">
        <f>Q224*H224</f>
        <v>0</v>
      </c>
      <c r="S224" s="175">
        <v>0</v>
      </c>
      <c r="T224" s="176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77" t="s">
        <v>146</v>
      </c>
      <c r="AT224" s="177" t="s">
        <v>127</v>
      </c>
      <c r="AU224" s="177" t="s">
        <v>84</v>
      </c>
      <c r="AY224" s="16" t="s">
        <v>125</v>
      </c>
      <c r="BE224" s="178">
        <f>IF(N224="základní",J224,0)</f>
        <v>0</v>
      </c>
      <c r="BF224" s="178">
        <f>IF(N224="snížená",J224,0)</f>
        <v>0</v>
      </c>
      <c r="BG224" s="178">
        <f>IF(N224="zákl. přenesená",J224,0)</f>
        <v>0</v>
      </c>
      <c r="BH224" s="178">
        <f>IF(N224="sníž. přenesená",J224,0)</f>
        <v>0</v>
      </c>
      <c r="BI224" s="178">
        <f>IF(N224="nulová",J224,0)</f>
        <v>0</v>
      </c>
      <c r="BJ224" s="16" t="s">
        <v>82</v>
      </c>
      <c r="BK224" s="178">
        <f>ROUND(I224*H224,1)</f>
        <v>0</v>
      </c>
      <c r="BL224" s="16" t="s">
        <v>146</v>
      </c>
      <c r="BM224" s="177" t="s">
        <v>430</v>
      </c>
    </row>
    <row r="225" spans="1:65" s="2" customFormat="1" ht="11.25">
      <c r="A225" s="33"/>
      <c r="B225" s="34"/>
      <c r="C225" s="35"/>
      <c r="D225" s="179" t="s">
        <v>134</v>
      </c>
      <c r="E225" s="35"/>
      <c r="F225" s="180" t="s">
        <v>431</v>
      </c>
      <c r="G225" s="35"/>
      <c r="H225" s="35"/>
      <c r="I225" s="181"/>
      <c r="J225" s="35"/>
      <c r="K225" s="35"/>
      <c r="L225" s="38"/>
      <c r="M225" s="182"/>
      <c r="N225" s="183"/>
      <c r="O225" s="63"/>
      <c r="P225" s="63"/>
      <c r="Q225" s="63"/>
      <c r="R225" s="63"/>
      <c r="S225" s="63"/>
      <c r="T225" s="64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T225" s="16" t="s">
        <v>134</v>
      </c>
      <c r="AU225" s="16" t="s">
        <v>84</v>
      </c>
    </row>
    <row r="226" spans="1:65" s="13" customFormat="1" ht="11.25">
      <c r="B226" s="184"/>
      <c r="C226" s="185"/>
      <c r="D226" s="186" t="s">
        <v>136</v>
      </c>
      <c r="E226" s="187" t="s">
        <v>21</v>
      </c>
      <c r="F226" s="188" t="s">
        <v>432</v>
      </c>
      <c r="G226" s="185"/>
      <c r="H226" s="189">
        <v>36</v>
      </c>
      <c r="I226" s="190"/>
      <c r="J226" s="185"/>
      <c r="K226" s="185"/>
      <c r="L226" s="191"/>
      <c r="M226" s="192"/>
      <c r="N226" s="193"/>
      <c r="O226" s="193"/>
      <c r="P226" s="193"/>
      <c r="Q226" s="193"/>
      <c r="R226" s="193"/>
      <c r="S226" s="193"/>
      <c r="T226" s="194"/>
      <c r="AT226" s="195" t="s">
        <v>136</v>
      </c>
      <c r="AU226" s="195" t="s">
        <v>84</v>
      </c>
      <c r="AV226" s="13" t="s">
        <v>84</v>
      </c>
      <c r="AW226" s="13" t="s">
        <v>36</v>
      </c>
      <c r="AX226" s="13" t="s">
        <v>82</v>
      </c>
      <c r="AY226" s="195" t="s">
        <v>125</v>
      </c>
    </row>
    <row r="227" spans="1:65" s="2" customFormat="1" ht="16.5" customHeight="1">
      <c r="A227" s="33"/>
      <c r="B227" s="34"/>
      <c r="C227" s="208" t="s">
        <v>433</v>
      </c>
      <c r="D227" s="208" t="s">
        <v>289</v>
      </c>
      <c r="E227" s="209" t="s">
        <v>434</v>
      </c>
      <c r="F227" s="210" t="s">
        <v>435</v>
      </c>
      <c r="G227" s="211" t="s">
        <v>296</v>
      </c>
      <c r="H227" s="212">
        <v>12</v>
      </c>
      <c r="I227" s="213"/>
      <c r="J227" s="212">
        <f>ROUND(I227*H227,1)</f>
        <v>0</v>
      </c>
      <c r="K227" s="210" t="s">
        <v>21</v>
      </c>
      <c r="L227" s="214"/>
      <c r="M227" s="215" t="s">
        <v>21</v>
      </c>
      <c r="N227" s="216" t="s">
        <v>48</v>
      </c>
      <c r="O227" s="63"/>
      <c r="P227" s="175">
        <f>O227*H227</f>
        <v>0</v>
      </c>
      <c r="Q227" s="175">
        <v>1.9000000000000001E-4</v>
      </c>
      <c r="R227" s="175">
        <f>Q227*H227</f>
        <v>2.2799999999999999E-3</v>
      </c>
      <c r="S227" s="175">
        <v>0</v>
      </c>
      <c r="T227" s="176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77" t="s">
        <v>357</v>
      </c>
      <c r="AT227" s="177" t="s">
        <v>289</v>
      </c>
      <c r="AU227" s="177" t="s">
        <v>84</v>
      </c>
      <c r="AY227" s="16" t="s">
        <v>125</v>
      </c>
      <c r="BE227" s="178">
        <f>IF(N227="základní",J227,0)</f>
        <v>0</v>
      </c>
      <c r="BF227" s="178">
        <f>IF(N227="snížená",J227,0)</f>
        <v>0</v>
      </c>
      <c r="BG227" s="178">
        <f>IF(N227="zákl. přenesená",J227,0)</f>
        <v>0</v>
      </c>
      <c r="BH227" s="178">
        <f>IF(N227="sníž. přenesená",J227,0)</f>
        <v>0</v>
      </c>
      <c r="BI227" s="178">
        <f>IF(N227="nulová",J227,0)</f>
        <v>0</v>
      </c>
      <c r="BJ227" s="16" t="s">
        <v>82</v>
      </c>
      <c r="BK227" s="178">
        <f>ROUND(I227*H227,1)</f>
        <v>0</v>
      </c>
      <c r="BL227" s="16" t="s">
        <v>357</v>
      </c>
      <c r="BM227" s="177" t="s">
        <v>436</v>
      </c>
    </row>
    <row r="228" spans="1:65" s="2" customFormat="1" ht="16.5" customHeight="1">
      <c r="A228" s="33"/>
      <c r="B228" s="34"/>
      <c r="C228" s="208" t="s">
        <v>437</v>
      </c>
      <c r="D228" s="208" t="s">
        <v>289</v>
      </c>
      <c r="E228" s="209" t="s">
        <v>438</v>
      </c>
      <c r="F228" s="210" t="s">
        <v>439</v>
      </c>
      <c r="G228" s="211" t="s">
        <v>296</v>
      </c>
      <c r="H228" s="212">
        <v>2</v>
      </c>
      <c r="I228" s="213"/>
      <c r="J228" s="212">
        <f>ROUND(I228*H228,1)</f>
        <v>0</v>
      </c>
      <c r="K228" s="210" t="s">
        <v>21</v>
      </c>
      <c r="L228" s="214"/>
      <c r="M228" s="215" t="s">
        <v>21</v>
      </c>
      <c r="N228" s="216" t="s">
        <v>48</v>
      </c>
      <c r="O228" s="63"/>
      <c r="P228" s="175">
        <f>O228*H228</f>
        <v>0</v>
      </c>
      <c r="Q228" s="175">
        <v>1.9000000000000001E-4</v>
      </c>
      <c r="R228" s="175">
        <f>Q228*H228</f>
        <v>3.8000000000000002E-4</v>
      </c>
      <c r="S228" s="175">
        <v>0</v>
      </c>
      <c r="T228" s="176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77" t="s">
        <v>357</v>
      </c>
      <c r="AT228" s="177" t="s">
        <v>289</v>
      </c>
      <c r="AU228" s="177" t="s">
        <v>84</v>
      </c>
      <c r="AY228" s="16" t="s">
        <v>125</v>
      </c>
      <c r="BE228" s="178">
        <f>IF(N228="základní",J228,0)</f>
        <v>0</v>
      </c>
      <c r="BF228" s="178">
        <f>IF(N228="snížená",J228,0)</f>
        <v>0</v>
      </c>
      <c r="BG228" s="178">
        <f>IF(N228="zákl. přenesená",J228,0)</f>
        <v>0</v>
      </c>
      <c r="BH228" s="178">
        <f>IF(N228="sníž. přenesená",J228,0)</f>
        <v>0</v>
      </c>
      <c r="BI228" s="178">
        <f>IF(N228="nulová",J228,0)</f>
        <v>0</v>
      </c>
      <c r="BJ228" s="16" t="s">
        <v>82</v>
      </c>
      <c r="BK228" s="178">
        <f>ROUND(I228*H228,1)</f>
        <v>0</v>
      </c>
      <c r="BL228" s="16" t="s">
        <v>357</v>
      </c>
      <c r="BM228" s="177" t="s">
        <v>440</v>
      </c>
    </row>
    <row r="229" spans="1:65" s="2" customFormat="1" ht="16.5" customHeight="1">
      <c r="A229" s="33"/>
      <c r="B229" s="34"/>
      <c r="C229" s="167" t="s">
        <v>441</v>
      </c>
      <c r="D229" s="167" t="s">
        <v>127</v>
      </c>
      <c r="E229" s="168" t="s">
        <v>442</v>
      </c>
      <c r="F229" s="169" t="s">
        <v>443</v>
      </c>
      <c r="G229" s="170" t="s">
        <v>296</v>
      </c>
      <c r="H229" s="171">
        <v>12</v>
      </c>
      <c r="I229" s="172"/>
      <c r="J229" s="171">
        <f>ROUND(I229*H229,1)</f>
        <v>0</v>
      </c>
      <c r="K229" s="169" t="s">
        <v>131</v>
      </c>
      <c r="L229" s="38"/>
      <c r="M229" s="173" t="s">
        <v>21</v>
      </c>
      <c r="N229" s="174" t="s">
        <v>48</v>
      </c>
      <c r="O229" s="63"/>
      <c r="P229" s="175">
        <f>O229*H229</f>
        <v>0</v>
      </c>
      <c r="Q229" s="175">
        <v>0</v>
      </c>
      <c r="R229" s="175">
        <f>Q229*H229</f>
        <v>0</v>
      </c>
      <c r="S229" s="175">
        <v>0</v>
      </c>
      <c r="T229" s="176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77" t="s">
        <v>146</v>
      </c>
      <c r="AT229" s="177" t="s">
        <v>127</v>
      </c>
      <c r="AU229" s="177" t="s">
        <v>84</v>
      </c>
      <c r="AY229" s="16" t="s">
        <v>125</v>
      </c>
      <c r="BE229" s="178">
        <f>IF(N229="základní",J229,0)</f>
        <v>0</v>
      </c>
      <c r="BF229" s="178">
        <f>IF(N229="snížená",J229,0)</f>
        <v>0</v>
      </c>
      <c r="BG229" s="178">
        <f>IF(N229="zákl. přenesená",J229,0)</f>
        <v>0</v>
      </c>
      <c r="BH229" s="178">
        <f>IF(N229="sníž. přenesená",J229,0)</f>
        <v>0</v>
      </c>
      <c r="BI229" s="178">
        <f>IF(N229="nulová",J229,0)</f>
        <v>0</v>
      </c>
      <c r="BJ229" s="16" t="s">
        <v>82</v>
      </c>
      <c r="BK229" s="178">
        <f>ROUND(I229*H229,1)</f>
        <v>0</v>
      </c>
      <c r="BL229" s="16" t="s">
        <v>146</v>
      </c>
      <c r="BM229" s="177" t="s">
        <v>444</v>
      </c>
    </row>
    <row r="230" spans="1:65" s="2" customFormat="1" ht="11.25">
      <c r="A230" s="33"/>
      <c r="B230" s="34"/>
      <c r="C230" s="35"/>
      <c r="D230" s="179" t="s">
        <v>134</v>
      </c>
      <c r="E230" s="35"/>
      <c r="F230" s="180" t="s">
        <v>445</v>
      </c>
      <c r="G230" s="35"/>
      <c r="H230" s="35"/>
      <c r="I230" s="181"/>
      <c r="J230" s="35"/>
      <c r="K230" s="35"/>
      <c r="L230" s="38"/>
      <c r="M230" s="182"/>
      <c r="N230" s="183"/>
      <c r="O230" s="63"/>
      <c r="P230" s="63"/>
      <c r="Q230" s="63"/>
      <c r="R230" s="63"/>
      <c r="S230" s="63"/>
      <c r="T230" s="64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T230" s="16" t="s">
        <v>134</v>
      </c>
      <c r="AU230" s="16" t="s">
        <v>84</v>
      </c>
    </row>
    <row r="231" spans="1:65" s="2" customFormat="1" ht="16.5" customHeight="1">
      <c r="A231" s="33"/>
      <c r="B231" s="34"/>
      <c r="C231" s="167" t="s">
        <v>446</v>
      </c>
      <c r="D231" s="167" t="s">
        <v>127</v>
      </c>
      <c r="E231" s="168" t="s">
        <v>447</v>
      </c>
      <c r="F231" s="169" t="s">
        <v>448</v>
      </c>
      <c r="G231" s="170" t="s">
        <v>296</v>
      </c>
      <c r="H231" s="171">
        <v>2</v>
      </c>
      <c r="I231" s="172"/>
      <c r="J231" s="171">
        <f>ROUND(I231*H231,1)</f>
        <v>0</v>
      </c>
      <c r="K231" s="169" t="s">
        <v>131</v>
      </c>
      <c r="L231" s="38"/>
      <c r="M231" s="173" t="s">
        <v>21</v>
      </c>
      <c r="N231" s="174" t="s">
        <v>48</v>
      </c>
      <c r="O231" s="63"/>
      <c r="P231" s="175">
        <f>O231*H231</f>
        <v>0</v>
      </c>
      <c r="Q231" s="175">
        <v>0</v>
      </c>
      <c r="R231" s="175">
        <f>Q231*H231</f>
        <v>0</v>
      </c>
      <c r="S231" s="175">
        <v>0</v>
      </c>
      <c r="T231" s="176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77" t="s">
        <v>146</v>
      </c>
      <c r="AT231" s="177" t="s">
        <v>127</v>
      </c>
      <c r="AU231" s="177" t="s">
        <v>84</v>
      </c>
      <c r="AY231" s="16" t="s">
        <v>125</v>
      </c>
      <c r="BE231" s="178">
        <f>IF(N231="základní",J231,0)</f>
        <v>0</v>
      </c>
      <c r="BF231" s="178">
        <f>IF(N231="snížená",J231,0)</f>
        <v>0</v>
      </c>
      <c r="BG231" s="178">
        <f>IF(N231="zákl. přenesená",J231,0)</f>
        <v>0</v>
      </c>
      <c r="BH231" s="178">
        <f>IF(N231="sníž. přenesená",J231,0)</f>
        <v>0</v>
      </c>
      <c r="BI231" s="178">
        <f>IF(N231="nulová",J231,0)</f>
        <v>0</v>
      </c>
      <c r="BJ231" s="16" t="s">
        <v>82</v>
      </c>
      <c r="BK231" s="178">
        <f>ROUND(I231*H231,1)</f>
        <v>0</v>
      </c>
      <c r="BL231" s="16" t="s">
        <v>146</v>
      </c>
      <c r="BM231" s="177" t="s">
        <v>449</v>
      </c>
    </row>
    <row r="232" spans="1:65" s="2" customFormat="1" ht="11.25">
      <c r="A232" s="33"/>
      <c r="B232" s="34"/>
      <c r="C232" s="35"/>
      <c r="D232" s="179" t="s">
        <v>134</v>
      </c>
      <c r="E232" s="35"/>
      <c r="F232" s="180" t="s">
        <v>450</v>
      </c>
      <c r="G232" s="35"/>
      <c r="H232" s="35"/>
      <c r="I232" s="181"/>
      <c r="J232" s="35"/>
      <c r="K232" s="35"/>
      <c r="L232" s="38"/>
      <c r="M232" s="182"/>
      <c r="N232" s="183"/>
      <c r="O232" s="63"/>
      <c r="P232" s="63"/>
      <c r="Q232" s="63"/>
      <c r="R232" s="63"/>
      <c r="S232" s="63"/>
      <c r="T232" s="64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T232" s="16" t="s">
        <v>134</v>
      </c>
      <c r="AU232" s="16" t="s">
        <v>84</v>
      </c>
    </row>
    <row r="233" spans="1:65" s="2" customFormat="1" ht="24.2" customHeight="1">
      <c r="A233" s="33"/>
      <c r="B233" s="34"/>
      <c r="C233" s="167" t="s">
        <v>451</v>
      </c>
      <c r="D233" s="167" t="s">
        <v>127</v>
      </c>
      <c r="E233" s="168" t="s">
        <v>452</v>
      </c>
      <c r="F233" s="169" t="s">
        <v>453</v>
      </c>
      <c r="G233" s="170" t="s">
        <v>296</v>
      </c>
      <c r="H233" s="171">
        <v>16</v>
      </c>
      <c r="I233" s="172"/>
      <c r="J233" s="171">
        <f>ROUND(I233*H233,1)</f>
        <v>0</v>
      </c>
      <c r="K233" s="169" t="s">
        <v>131</v>
      </c>
      <c r="L233" s="38"/>
      <c r="M233" s="173" t="s">
        <v>21</v>
      </c>
      <c r="N233" s="174" t="s">
        <v>48</v>
      </c>
      <c r="O233" s="63"/>
      <c r="P233" s="175">
        <f>O233*H233</f>
        <v>0</v>
      </c>
      <c r="Q233" s="175">
        <v>0</v>
      </c>
      <c r="R233" s="175">
        <f>Q233*H233</f>
        <v>0</v>
      </c>
      <c r="S233" s="175">
        <v>0</v>
      </c>
      <c r="T233" s="176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77" t="s">
        <v>146</v>
      </c>
      <c r="AT233" s="177" t="s">
        <v>127</v>
      </c>
      <c r="AU233" s="177" t="s">
        <v>84</v>
      </c>
      <c r="AY233" s="16" t="s">
        <v>125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16" t="s">
        <v>82</v>
      </c>
      <c r="BK233" s="178">
        <f>ROUND(I233*H233,1)</f>
        <v>0</v>
      </c>
      <c r="BL233" s="16" t="s">
        <v>146</v>
      </c>
      <c r="BM233" s="177" t="s">
        <v>454</v>
      </c>
    </row>
    <row r="234" spans="1:65" s="2" customFormat="1" ht="11.25">
      <c r="A234" s="33"/>
      <c r="B234" s="34"/>
      <c r="C234" s="35"/>
      <c r="D234" s="179" t="s">
        <v>134</v>
      </c>
      <c r="E234" s="35"/>
      <c r="F234" s="180" t="s">
        <v>455</v>
      </c>
      <c r="G234" s="35"/>
      <c r="H234" s="35"/>
      <c r="I234" s="181"/>
      <c r="J234" s="35"/>
      <c r="K234" s="35"/>
      <c r="L234" s="38"/>
      <c r="M234" s="182"/>
      <c r="N234" s="183"/>
      <c r="O234" s="63"/>
      <c r="P234" s="63"/>
      <c r="Q234" s="63"/>
      <c r="R234" s="63"/>
      <c r="S234" s="63"/>
      <c r="T234" s="64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T234" s="16" t="s">
        <v>134</v>
      </c>
      <c r="AU234" s="16" t="s">
        <v>84</v>
      </c>
    </row>
    <row r="235" spans="1:65" s="2" customFormat="1" ht="19.5">
      <c r="A235" s="33"/>
      <c r="B235" s="34"/>
      <c r="C235" s="35"/>
      <c r="D235" s="186" t="s">
        <v>179</v>
      </c>
      <c r="E235" s="35"/>
      <c r="F235" s="196" t="s">
        <v>456</v>
      </c>
      <c r="G235" s="35"/>
      <c r="H235" s="35"/>
      <c r="I235" s="181"/>
      <c r="J235" s="35"/>
      <c r="K235" s="35"/>
      <c r="L235" s="38"/>
      <c r="M235" s="182"/>
      <c r="N235" s="183"/>
      <c r="O235" s="63"/>
      <c r="P235" s="63"/>
      <c r="Q235" s="63"/>
      <c r="R235" s="63"/>
      <c r="S235" s="63"/>
      <c r="T235" s="64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T235" s="16" t="s">
        <v>179</v>
      </c>
      <c r="AU235" s="16" t="s">
        <v>84</v>
      </c>
    </row>
    <row r="236" spans="1:65" s="13" customFormat="1" ht="11.25">
      <c r="B236" s="184"/>
      <c r="C236" s="185"/>
      <c r="D236" s="186" t="s">
        <v>136</v>
      </c>
      <c r="E236" s="187" t="s">
        <v>21</v>
      </c>
      <c r="F236" s="188" t="s">
        <v>457</v>
      </c>
      <c r="G236" s="185"/>
      <c r="H236" s="189">
        <v>16</v>
      </c>
      <c r="I236" s="190"/>
      <c r="J236" s="185"/>
      <c r="K236" s="185"/>
      <c r="L236" s="191"/>
      <c r="M236" s="192"/>
      <c r="N236" s="193"/>
      <c r="O236" s="193"/>
      <c r="P236" s="193"/>
      <c r="Q236" s="193"/>
      <c r="R236" s="193"/>
      <c r="S236" s="193"/>
      <c r="T236" s="194"/>
      <c r="AT236" s="195" t="s">
        <v>136</v>
      </c>
      <c r="AU236" s="195" t="s">
        <v>84</v>
      </c>
      <c r="AV236" s="13" t="s">
        <v>84</v>
      </c>
      <c r="AW236" s="13" t="s">
        <v>36</v>
      </c>
      <c r="AX236" s="13" t="s">
        <v>82</v>
      </c>
      <c r="AY236" s="195" t="s">
        <v>125</v>
      </c>
    </row>
    <row r="237" spans="1:65" s="2" customFormat="1" ht="24.2" customHeight="1">
      <c r="A237" s="33"/>
      <c r="B237" s="34"/>
      <c r="C237" s="167" t="s">
        <v>458</v>
      </c>
      <c r="D237" s="167" t="s">
        <v>127</v>
      </c>
      <c r="E237" s="168" t="s">
        <v>459</v>
      </c>
      <c r="F237" s="169" t="s">
        <v>460</v>
      </c>
      <c r="G237" s="170" t="s">
        <v>296</v>
      </c>
      <c r="H237" s="171">
        <v>1</v>
      </c>
      <c r="I237" s="172"/>
      <c r="J237" s="171">
        <f>ROUND(I237*H237,1)</f>
        <v>0</v>
      </c>
      <c r="K237" s="169" t="s">
        <v>131</v>
      </c>
      <c r="L237" s="38"/>
      <c r="M237" s="173" t="s">
        <v>21</v>
      </c>
      <c r="N237" s="174" t="s">
        <v>48</v>
      </c>
      <c r="O237" s="63"/>
      <c r="P237" s="175">
        <f>O237*H237</f>
        <v>0</v>
      </c>
      <c r="Q237" s="175">
        <v>0</v>
      </c>
      <c r="R237" s="175">
        <f>Q237*H237</f>
        <v>0</v>
      </c>
      <c r="S237" s="175">
        <v>0</v>
      </c>
      <c r="T237" s="176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77" t="s">
        <v>146</v>
      </c>
      <c r="AT237" s="177" t="s">
        <v>127</v>
      </c>
      <c r="AU237" s="177" t="s">
        <v>84</v>
      </c>
      <c r="AY237" s="16" t="s">
        <v>125</v>
      </c>
      <c r="BE237" s="178">
        <f>IF(N237="základní",J237,0)</f>
        <v>0</v>
      </c>
      <c r="BF237" s="178">
        <f>IF(N237="snížená",J237,0)</f>
        <v>0</v>
      </c>
      <c r="BG237" s="178">
        <f>IF(N237="zákl. přenesená",J237,0)</f>
        <v>0</v>
      </c>
      <c r="BH237" s="178">
        <f>IF(N237="sníž. přenesená",J237,0)</f>
        <v>0</v>
      </c>
      <c r="BI237" s="178">
        <f>IF(N237="nulová",J237,0)</f>
        <v>0</v>
      </c>
      <c r="BJ237" s="16" t="s">
        <v>82</v>
      </c>
      <c r="BK237" s="178">
        <f>ROUND(I237*H237,1)</f>
        <v>0</v>
      </c>
      <c r="BL237" s="16" t="s">
        <v>146</v>
      </c>
      <c r="BM237" s="177" t="s">
        <v>461</v>
      </c>
    </row>
    <row r="238" spans="1:65" s="2" customFormat="1" ht="11.25">
      <c r="A238" s="33"/>
      <c r="B238" s="34"/>
      <c r="C238" s="35"/>
      <c r="D238" s="179" t="s">
        <v>134</v>
      </c>
      <c r="E238" s="35"/>
      <c r="F238" s="180" t="s">
        <v>462</v>
      </c>
      <c r="G238" s="35"/>
      <c r="H238" s="35"/>
      <c r="I238" s="181"/>
      <c r="J238" s="35"/>
      <c r="K238" s="35"/>
      <c r="L238" s="38"/>
      <c r="M238" s="182"/>
      <c r="N238" s="183"/>
      <c r="O238" s="63"/>
      <c r="P238" s="63"/>
      <c r="Q238" s="63"/>
      <c r="R238" s="63"/>
      <c r="S238" s="63"/>
      <c r="T238" s="64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T238" s="16" t="s">
        <v>134</v>
      </c>
      <c r="AU238" s="16" t="s">
        <v>84</v>
      </c>
    </row>
    <row r="239" spans="1:65" s="2" customFormat="1" ht="37.9" customHeight="1">
      <c r="A239" s="33"/>
      <c r="B239" s="34"/>
      <c r="C239" s="167" t="s">
        <v>463</v>
      </c>
      <c r="D239" s="167" t="s">
        <v>127</v>
      </c>
      <c r="E239" s="168" t="s">
        <v>464</v>
      </c>
      <c r="F239" s="169" t="s">
        <v>465</v>
      </c>
      <c r="G239" s="170" t="s">
        <v>296</v>
      </c>
      <c r="H239" s="171">
        <v>1</v>
      </c>
      <c r="I239" s="172"/>
      <c r="J239" s="171">
        <f>ROUND(I239*H239,1)</f>
        <v>0</v>
      </c>
      <c r="K239" s="169" t="s">
        <v>131</v>
      </c>
      <c r="L239" s="38"/>
      <c r="M239" s="173" t="s">
        <v>21</v>
      </c>
      <c r="N239" s="174" t="s">
        <v>48</v>
      </c>
      <c r="O239" s="63"/>
      <c r="P239" s="175">
        <f>O239*H239</f>
        <v>0</v>
      </c>
      <c r="Q239" s="175">
        <v>0</v>
      </c>
      <c r="R239" s="175">
        <f>Q239*H239</f>
        <v>0</v>
      </c>
      <c r="S239" s="175">
        <v>0</v>
      </c>
      <c r="T239" s="176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77" t="s">
        <v>146</v>
      </c>
      <c r="AT239" s="177" t="s">
        <v>127</v>
      </c>
      <c r="AU239" s="177" t="s">
        <v>84</v>
      </c>
      <c r="AY239" s="16" t="s">
        <v>125</v>
      </c>
      <c r="BE239" s="178">
        <f>IF(N239="základní",J239,0)</f>
        <v>0</v>
      </c>
      <c r="BF239" s="178">
        <f>IF(N239="snížená",J239,0)</f>
        <v>0</v>
      </c>
      <c r="BG239" s="178">
        <f>IF(N239="zákl. přenesená",J239,0)</f>
        <v>0</v>
      </c>
      <c r="BH239" s="178">
        <f>IF(N239="sníž. přenesená",J239,0)</f>
        <v>0</v>
      </c>
      <c r="BI239" s="178">
        <f>IF(N239="nulová",J239,0)</f>
        <v>0</v>
      </c>
      <c r="BJ239" s="16" t="s">
        <v>82</v>
      </c>
      <c r="BK239" s="178">
        <f>ROUND(I239*H239,1)</f>
        <v>0</v>
      </c>
      <c r="BL239" s="16" t="s">
        <v>146</v>
      </c>
      <c r="BM239" s="177" t="s">
        <v>466</v>
      </c>
    </row>
    <row r="240" spans="1:65" s="2" customFormat="1" ht="11.25">
      <c r="A240" s="33"/>
      <c r="B240" s="34"/>
      <c r="C240" s="35"/>
      <c r="D240" s="179" t="s">
        <v>134</v>
      </c>
      <c r="E240" s="35"/>
      <c r="F240" s="180" t="s">
        <v>467</v>
      </c>
      <c r="G240" s="35"/>
      <c r="H240" s="35"/>
      <c r="I240" s="181"/>
      <c r="J240" s="35"/>
      <c r="K240" s="35"/>
      <c r="L240" s="38"/>
      <c r="M240" s="182"/>
      <c r="N240" s="183"/>
      <c r="O240" s="63"/>
      <c r="P240" s="63"/>
      <c r="Q240" s="63"/>
      <c r="R240" s="63"/>
      <c r="S240" s="63"/>
      <c r="T240" s="64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T240" s="16" t="s">
        <v>134</v>
      </c>
      <c r="AU240" s="16" t="s">
        <v>84</v>
      </c>
    </row>
    <row r="241" spans="1:65" s="12" customFormat="1" ht="22.9" customHeight="1">
      <c r="B241" s="151"/>
      <c r="C241" s="152"/>
      <c r="D241" s="153" t="s">
        <v>76</v>
      </c>
      <c r="E241" s="165" t="s">
        <v>468</v>
      </c>
      <c r="F241" s="165" t="s">
        <v>469</v>
      </c>
      <c r="G241" s="152"/>
      <c r="H241" s="152"/>
      <c r="I241" s="155"/>
      <c r="J241" s="166">
        <f>BK241</f>
        <v>0</v>
      </c>
      <c r="K241" s="152"/>
      <c r="L241" s="157"/>
      <c r="M241" s="158"/>
      <c r="N241" s="159"/>
      <c r="O241" s="159"/>
      <c r="P241" s="160">
        <f>SUM(P242:P302)</f>
        <v>0</v>
      </c>
      <c r="Q241" s="159"/>
      <c r="R241" s="160">
        <f>SUM(R242:R302)</f>
        <v>48.725688999999996</v>
      </c>
      <c r="S241" s="159"/>
      <c r="T241" s="161">
        <f>SUM(T242:T302)</f>
        <v>4.0599999999999996</v>
      </c>
      <c r="AR241" s="162" t="s">
        <v>143</v>
      </c>
      <c r="AT241" s="163" t="s">
        <v>76</v>
      </c>
      <c r="AU241" s="163" t="s">
        <v>82</v>
      </c>
      <c r="AY241" s="162" t="s">
        <v>125</v>
      </c>
      <c r="BK241" s="164">
        <f>SUM(BK242:BK302)</f>
        <v>0</v>
      </c>
    </row>
    <row r="242" spans="1:65" s="2" customFormat="1" ht="16.5" customHeight="1">
      <c r="A242" s="33"/>
      <c r="B242" s="34"/>
      <c r="C242" s="167" t="s">
        <v>470</v>
      </c>
      <c r="D242" s="167" t="s">
        <v>127</v>
      </c>
      <c r="E242" s="168" t="s">
        <v>471</v>
      </c>
      <c r="F242" s="169" t="s">
        <v>472</v>
      </c>
      <c r="G242" s="170" t="s">
        <v>151</v>
      </c>
      <c r="H242" s="171">
        <v>500</v>
      </c>
      <c r="I242" s="172"/>
      <c r="J242" s="171">
        <f>ROUND(I242*H242,1)</f>
        <v>0</v>
      </c>
      <c r="K242" s="169" t="s">
        <v>131</v>
      </c>
      <c r="L242" s="38"/>
      <c r="M242" s="173" t="s">
        <v>21</v>
      </c>
      <c r="N242" s="174" t="s">
        <v>48</v>
      </c>
      <c r="O242" s="63"/>
      <c r="P242" s="175">
        <f>O242*H242</f>
        <v>0</v>
      </c>
      <c r="Q242" s="175">
        <v>5.5999999999999995E-4</v>
      </c>
      <c r="R242" s="175">
        <f>Q242*H242</f>
        <v>0.27999999999999997</v>
      </c>
      <c r="S242" s="175">
        <v>0</v>
      </c>
      <c r="T242" s="176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77" t="s">
        <v>146</v>
      </c>
      <c r="AT242" s="177" t="s">
        <v>127</v>
      </c>
      <c r="AU242" s="177" t="s">
        <v>84</v>
      </c>
      <c r="AY242" s="16" t="s">
        <v>125</v>
      </c>
      <c r="BE242" s="178">
        <f>IF(N242="základní",J242,0)</f>
        <v>0</v>
      </c>
      <c r="BF242" s="178">
        <f>IF(N242="snížená",J242,0)</f>
        <v>0</v>
      </c>
      <c r="BG242" s="178">
        <f>IF(N242="zákl. přenesená",J242,0)</f>
        <v>0</v>
      </c>
      <c r="BH242" s="178">
        <f>IF(N242="sníž. přenesená",J242,0)</f>
        <v>0</v>
      </c>
      <c r="BI242" s="178">
        <f>IF(N242="nulová",J242,0)</f>
        <v>0</v>
      </c>
      <c r="BJ242" s="16" t="s">
        <v>82</v>
      </c>
      <c r="BK242" s="178">
        <f>ROUND(I242*H242,1)</f>
        <v>0</v>
      </c>
      <c r="BL242" s="16" t="s">
        <v>146</v>
      </c>
      <c r="BM242" s="177" t="s">
        <v>473</v>
      </c>
    </row>
    <row r="243" spans="1:65" s="2" customFormat="1" ht="11.25">
      <c r="A243" s="33"/>
      <c r="B243" s="34"/>
      <c r="C243" s="35"/>
      <c r="D243" s="179" t="s">
        <v>134</v>
      </c>
      <c r="E243" s="35"/>
      <c r="F243" s="180" t="s">
        <v>474</v>
      </c>
      <c r="G243" s="35"/>
      <c r="H243" s="35"/>
      <c r="I243" s="181"/>
      <c r="J243" s="35"/>
      <c r="K243" s="35"/>
      <c r="L243" s="38"/>
      <c r="M243" s="182"/>
      <c r="N243" s="183"/>
      <c r="O243" s="63"/>
      <c r="P243" s="63"/>
      <c r="Q243" s="63"/>
      <c r="R243" s="63"/>
      <c r="S243" s="63"/>
      <c r="T243" s="64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T243" s="16" t="s">
        <v>134</v>
      </c>
      <c r="AU243" s="16" t="s">
        <v>84</v>
      </c>
    </row>
    <row r="244" spans="1:65" s="2" customFormat="1" ht="33" customHeight="1">
      <c r="A244" s="33"/>
      <c r="B244" s="34"/>
      <c r="C244" s="167" t="s">
        <v>475</v>
      </c>
      <c r="D244" s="167" t="s">
        <v>127</v>
      </c>
      <c r="E244" s="168" t="s">
        <v>476</v>
      </c>
      <c r="F244" s="169" t="s">
        <v>477</v>
      </c>
      <c r="G244" s="170" t="s">
        <v>130</v>
      </c>
      <c r="H244" s="171">
        <v>5</v>
      </c>
      <c r="I244" s="172"/>
      <c r="J244" s="171">
        <f>ROUND(I244*H244,1)</f>
        <v>0</v>
      </c>
      <c r="K244" s="169" t="s">
        <v>131</v>
      </c>
      <c r="L244" s="38"/>
      <c r="M244" s="173" t="s">
        <v>21</v>
      </c>
      <c r="N244" s="174" t="s">
        <v>48</v>
      </c>
      <c r="O244" s="63"/>
      <c r="P244" s="175">
        <f>O244*H244</f>
        <v>0</v>
      </c>
      <c r="Q244" s="175">
        <v>0</v>
      </c>
      <c r="R244" s="175">
        <f>Q244*H244</f>
        <v>0</v>
      </c>
      <c r="S244" s="175">
        <v>0</v>
      </c>
      <c r="T244" s="176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77" t="s">
        <v>146</v>
      </c>
      <c r="AT244" s="177" t="s">
        <v>127</v>
      </c>
      <c r="AU244" s="177" t="s">
        <v>84</v>
      </c>
      <c r="AY244" s="16" t="s">
        <v>125</v>
      </c>
      <c r="BE244" s="178">
        <f>IF(N244="základní",J244,0)</f>
        <v>0</v>
      </c>
      <c r="BF244" s="178">
        <f>IF(N244="snížená",J244,0)</f>
        <v>0</v>
      </c>
      <c r="BG244" s="178">
        <f>IF(N244="zákl. přenesená",J244,0)</f>
        <v>0</v>
      </c>
      <c r="BH244" s="178">
        <f>IF(N244="sníž. přenesená",J244,0)</f>
        <v>0</v>
      </c>
      <c r="BI244" s="178">
        <f>IF(N244="nulová",J244,0)</f>
        <v>0</v>
      </c>
      <c r="BJ244" s="16" t="s">
        <v>82</v>
      </c>
      <c r="BK244" s="178">
        <f>ROUND(I244*H244,1)</f>
        <v>0</v>
      </c>
      <c r="BL244" s="16" t="s">
        <v>146</v>
      </c>
      <c r="BM244" s="177" t="s">
        <v>478</v>
      </c>
    </row>
    <row r="245" spans="1:65" s="2" customFormat="1" ht="11.25">
      <c r="A245" s="33"/>
      <c r="B245" s="34"/>
      <c r="C245" s="35"/>
      <c r="D245" s="179" t="s">
        <v>134</v>
      </c>
      <c r="E245" s="35"/>
      <c r="F245" s="180" t="s">
        <v>479</v>
      </c>
      <c r="G245" s="35"/>
      <c r="H245" s="35"/>
      <c r="I245" s="181"/>
      <c r="J245" s="35"/>
      <c r="K245" s="35"/>
      <c r="L245" s="38"/>
      <c r="M245" s="182"/>
      <c r="N245" s="183"/>
      <c r="O245" s="63"/>
      <c r="P245" s="63"/>
      <c r="Q245" s="63"/>
      <c r="R245" s="63"/>
      <c r="S245" s="63"/>
      <c r="T245" s="64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T245" s="16" t="s">
        <v>134</v>
      </c>
      <c r="AU245" s="16" t="s">
        <v>84</v>
      </c>
    </row>
    <row r="246" spans="1:65" s="2" customFormat="1" ht="24.2" customHeight="1">
      <c r="A246" s="33"/>
      <c r="B246" s="34"/>
      <c r="C246" s="167" t="s">
        <v>480</v>
      </c>
      <c r="D246" s="167" t="s">
        <v>127</v>
      </c>
      <c r="E246" s="168" t="s">
        <v>481</v>
      </c>
      <c r="F246" s="169" t="s">
        <v>482</v>
      </c>
      <c r="G246" s="170" t="s">
        <v>130</v>
      </c>
      <c r="H246" s="171">
        <v>181</v>
      </c>
      <c r="I246" s="172"/>
      <c r="J246" s="171">
        <f>ROUND(I246*H246,1)</f>
        <v>0</v>
      </c>
      <c r="K246" s="169" t="s">
        <v>131</v>
      </c>
      <c r="L246" s="38"/>
      <c r="M246" s="173" t="s">
        <v>21</v>
      </c>
      <c r="N246" s="174" t="s">
        <v>48</v>
      </c>
      <c r="O246" s="63"/>
      <c r="P246" s="175">
        <f>O246*H246</f>
        <v>0</v>
      </c>
      <c r="Q246" s="175">
        <v>0</v>
      </c>
      <c r="R246" s="175">
        <f>Q246*H246</f>
        <v>0</v>
      </c>
      <c r="S246" s="175">
        <v>0</v>
      </c>
      <c r="T246" s="176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77" t="s">
        <v>146</v>
      </c>
      <c r="AT246" s="177" t="s">
        <v>127</v>
      </c>
      <c r="AU246" s="177" t="s">
        <v>84</v>
      </c>
      <c r="AY246" s="16" t="s">
        <v>125</v>
      </c>
      <c r="BE246" s="178">
        <f>IF(N246="základní",J246,0)</f>
        <v>0</v>
      </c>
      <c r="BF246" s="178">
        <f>IF(N246="snížená",J246,0)</f>
        <v>0</v>
      </c>
      <c r="BG246" s="178">
        <f>IF(N246="zákl. přenesená",J246,0)</f>
        <v>0</v>
      </c>
      <c r="BH246" s="178">
        <f>IF(N246="sníž. přenesená",J246,0)</f>
        <v>0</v>
      </c>
      <c r="BI246" s="178">
        <f>IF(N246="nulová",J246,0)</f>
        <v>0</v>
      </c>
      <c r="BJ246" s="16" t="s">
        <v>82</v>
      </c>
      <c r="BK246" s="178">
        <f>ROUND(I246*H246,1)</f>
        <v>0</v>
      </c>
      <c r="BL246" s="16" t="s">
        <v>146</v>
      </c>
      <c r="BM246" s="177" t="s">
        <v>483</v>
      </c>
    </row>
    <row r="247" spans="1:65" s="2" customFormat="1" ht="11.25">
      <c r="A247" s="33"/>
      <c r="B247" s="34"/>
      <c r="C247" s="35"/>
      <c r="D247" s="179" t="s">
        <v>134</v>
      </c>
      <c r="E247" s="35"/>
      <c r="F247" s="180" t="s">
        <v>484</v>
      </c>
      <c r="G247" s="35"/>
      <c r="H247" s="35"/>
      <c r="I247" s="181"/>
      <c r="J247" s="35"/>
      <c r="K247" s="35"/>
      <c r="L247" s="38"/>
      <c r="M247" s="182"/>
      <c r="N247" s="183"/>
      <c r="O247" s="63"/>
      <c r="P247" s="63"/>
      <c r="Q247" s="63"/>
      <c r="R247" s="63"/>
      <c r="S247" s="63"/>
      <c r="T247" s="64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T247" s="16" t="s">
        <v>134</v>
      </c>
      <c r="AU247" s="16" t="s">
        <v>84</v>
      </c>
    </row>
    <row r="248" spans="1:65" s="13" customFormat="1" ht="11.25">
      <c r="B248" s="184"/>
      <c r="C248" s="185"/>
      <c r="D248" s="186" t="s">
        <v>136</v>
      </c>
      <c r="E248" s="187" t="s">
        <v>21</v>
      </c>
      <c r="F248" s="188" t="s">
        <v>485</v>
      </c>
      <c r="G248" s="185"/>
      <c r="H248" s="189">
        <v>181</v>
      </c>
      <c r="I248" s="190"/>
      <c r="J248" s="185"/>
      <c r="K248" s="185"/>
      <c r="L248" s="191"/>
      <c r="M248" s="192"/>
      <c r="N248" s="193"/>
      <c r="O248" s="193"/>
      <c r="P248" s="193"/>
      <c r="Q248" s="193"/>
      <c r="R248" s="193"/>
      <c r="S248" s="193"/>
      <c r="T248" s="194"/>
      <c r="AT248" s="195" t="s">
        <v>136</v>
      </c>
      <c r="AU248" s="195" t="s">
        <v>84</v>
      </c>
      <c r="AV248" s="13" t="s">
        <v>84</v>
      </c>
      <c r="AW248" s="13" t="s">
        <v>36</v>
      </c>
      <c r="AX248" s="13" t="s">
        <v>82</v>
      </c>
      <c r="AY248" s="195" t="s">
        <v>125</v>
      </c>
    </row>
    <row r="249" spans="1:65" s="2" customFormat="1" ht="33" customHeight="1">
      <c r="A249" s="33"/>
      <c r="B249" s="34"/>
      <c r="C249" s="167" t="s">
        <v>146</v>
      </c>
      <c r="D249" s="167" t="s">
        <v>127</v>
      </c>
      <c r="E249" s="168" t="s">
        <v>486</v>
      </c>
      <c r="F249" s="169" t="s">
        <v>487</v>
      </c>
      <c r="G249" s="170" t="s">
        <v>151</v>
      </c>
      <c r="H249" s="171">
        <v>31</v>
      </c>
      <c r="I249" s="172"/>
      <c r="J249" s="171">
        <f>ROUND(I249*H249,1)</f>
        <v>0</v>
      </c>
      <c r="K249" s="169" t="s">
        <v>131</v>
      </c>
      <c r="L249" s="38"/>
      <c r="M249" s="173" t="s">
        <v>21</v>
      </c>
      <c r="N249" s="174" t="s">
        <v>48</v>
      </c>
      <c r="O249" s="63"/>
      <c r="P249" s="175">
        <f>O249*H249</f>
        <v>0</v>
      </c>
      <c r="Q249" s="175">
        <v>0</v>
      </c>
      <c r="R249" s="175">
        <f>Q249*H249</f>
        <v>0</v>
      </c>
      <c r="S249" s="175">
        <v>0</v>
      </c>
      <c r="T249" s="176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77" t="s">
        <v>146</v>
      </c>
      <c r="AT249" s="177" t="s">
        <v>127</v>
      </c>
      <c r="AU249" s="177" t="s">
        <v>84</v>
      </c>
      <c r="AY249" s="16" t="s">
        <v>125</v>
      </c>
      <c r="BE249" s="178">
        <f>IF(N249="základní",J249,0)</f>
        <v>0</v>
      </c>
      <c r="BF249" s="178">
        <f>IF(N249="snížená",J249,0)</f>
        <v>0</v>
      </c>
      <c r="BG249" s="178">
        <f>IF(N249="zákl. přenesená",J249,0)</f>
        <v>0</v>
      </c>
      <c r="BH249" s="178">
        <f>IF(N249="sníž. přenesená",J249,0)</f>
        <v>0</v>
      </c>
      <c r="BI249" s="178">
        <f>IF(N249="nulová",J249,0)</f>
        <v>0</v>
      </c>
      <c r="BJ249" s="16" t="s">
        <v>82</v>
      </c>
      <c r="BK249" s="178">
        <f>ROUND(I249*H249,1)</f>
        <v>0</v>
      </c>
      <c r="BL249" s="16" t="s">
        <v>146</v>
      </c>
      <c r="BM249" s="177" t="s">
        <v>488</v>
      </c>
    </row>
    <row r="250" spans="1:65" s="2" customFormat="1" ht="11.25">
      <c r="A250" s="33"/>
      <c r="B250" s="34"/>
      <c r="C250" s="35"/>
      <c r="D250" s="179" t="s">
        <v>134</v>
      </c>
      <c r="E250" s="35"/>
      <c r="F250" s="180" t="s">
        <v>489</v>
      </c>
      <c r="G250" s="35"/>
      <c r="H250" s="35"/>
      <c r="I250" s="181"/>
      <c r="J250" s="35"/>
      <c r="K250" s="35"/>
      <c r="L250" s="38"/>
      <c r="M250" s="182"/>
      <c r="N250" s="183"/>
      <c r="O250" s="63"/>
      <c r="P250" s="63"/>
      <c r="Q250" s="63"/>
      <c r="R250" s="63"/>
      <c r="S250" s="63"/>
      <c r="T250" s="64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T250" s="16" t="s">
        <v>134</v>
      </c>
      <c r="AU250" s="16" t="s">
        <v>84</v>
      </c>
    </row>
    <row r="251" spans="1:65" s="13" customFormat="1" ht="11.25">
      <c r="B251" s="184"/>
      <c r="C251" s="185"/>
      <c r="D251" s="186" t="s">
        <v>136</v>
      </c>
      <c r="E251" s="187" t="s">
        <v>21</v>
      </c>
      <c r="F251" s="188" t="s">
        <v>490</v>
      </c>
      <c r="G251" s="185"/>
      <c r="H251" s="189">
        <v>31</v>
      </c>
      <c r="I251" s="190"/>
      <c r="J251" s="185"/>
      <c r="K251" s="185"/>
      <c r="L251" s="191"/>
      <c r="M251" s="192"/>
      <c r="N251" s="193"/>
      <c r="O251" s="193"/>
      <c r="P251" s="193"/>
      <c r="Q251" s="193"/>
      <c r="R251" s="193"/>
      <c r="S251" s="193"/>
      <c r="T251" s="194"/>
      <c r="AT251" s="195" t="s">
        <v>136</v>
      </c>
      <c r="AU251" s="195" t="s">
        <v>84</v>
      </c>
      <c r="AV251" s="13" t="s">
        <v>84</v>
      </c>
      <c r="AW251" s="13" t="s">
        <v>36</v>
      </c>
      <c r="AX251" s="13" t="s">
        <v>82</v>
      </c>
      <c r="AY251" s="195" t="s">
        <v>125</v>
      </c>
    </row>
    <row r="252" spans="1:65" s="2" customFormat="1" ht="33" customHeight="1">
      <c r="A252" s="33"/>
      <c r="B252" s="34"/>
      <c r="C252" s="167" t="s">
        <v>491</v>
      </c>
      <c r="D252" s="167" t="s">
        <v>127</v>
      </c>
      <c r="E252" s="168" t="s">
        <v>492</v>
      </c>
      <c r="F252" s="169" t="s">
        <v>493</v>
      </c>
      <c r="G252" s="170" t="s">
        <v>151</v>
      </c>
      <c r="H252" s="171">
        <v>94</v>
      </c>
      <c r="I252" s="172"/>
      <c r="J252" s="171">
        <f>ROUND(I252*H252,1)</f>
        <v>0</v>
      </c>
      <c r="K252" s="169" t="s">
        <v>131</v>
      </c>
      <c r="L252" s="38"/>
      <c r="M252" s="173" t="s">
        <v>21</v>
      </c>
      <c r="N252" s="174" t="s">
        <v>48</v>
      </c>
      <c r="O252" s="63"/>
      <c r="P252" s="175">
        <f>O252*H252</f>
        <v>0</v>
      </c>
      <c r="Q252" s="175">
        <v>0</v>
      </c>
      <c r="R252" s="175">
        <f>Q252*H252</f>
        <v>0</v>
      </c>
      <c r="S252" s="175">
        <v>0</v>
      </c>
      <c r="T252" s="176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77" t="s">
        <v>146</v>
      </c>
      <c r="AT252" s="177" t="s">
        <v>127</v>
      </c>
      <c r="AU252" s="177" t="s">
        <v>84</v>
      </c>
      <c r="AY252" s="16" t="s">
        <v>125</v>
      </c>
      <c r="BE252" s="178">
        <f>IF(N252="základní",J252,0)</f>
        <v>0</v>
      </c>
      <c r="BF252" s="178">
        <f>IF(N252="snížená",J252,0)</f>
        <v>0</v>
      </c>
      <c r="BG252" s="178">
        <f>IF(N252="zákl. přenesená",J252,0)</f>
        <v>0</v>
      </c>
      <c r="BH252" s="178">
        <f>IF(N252="sníž. přenesená",J252,0)</f>
        <v>0</v>
      </c>
      <c r="BI252" s="178">
        <f>IF(N252="nulová",J252,0)</f>
        <v>0</v>
      </c>
      <c r="BJ252" s="16" t="s">
        <v>82</v>
      </c>
      <c r="BK252" s="178">
        <f>ROUND(I252*H252,1)</f>
        <v>0</v>
      </c>
      <c r="BL252" s="16" t="s">
        <v>146</v>
      </c>
      <c r="BM252" s="177" t="s">
        <v>494</v>
      </c>
    </row>
    <row r="253" spans="1:65" s="2" customFormat="1" ht="11.25">
      <c r="A253" s="33"/>
      <c r="B253" s="34"/>
      <c r="C253" s="35"/>
      <c r="D253" s="179" t="s">
        <v>134</v>
      </c>
      <c r="E253" s="35"/>
      <c r="F253" s="180" t="s">
        <v>495</v>
      </c>
      <c r="G253" s="35"/>
      <c r="H253" s="35"/>
      <c r="I253" s="181"/>
      <c r="J253" s="35"/>
      <c r="K253" s="35"/>
      <c r="L253" s="38"/>
      <c r="M253" s="182"/>
      <c r="N253" s="183"/>
      <c r="O253" s="63"/>
      <c r="P253" s="63"/>
      <c r="Q253" s="63"/>
      <c r="R253" s="63"/>
      <c r="S253" s="63"/>
      <c r="T253" s="64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T253" s="16" t="s">
        <v>134</v>
      </c>
      <c r="AU253" s="16" t="s">
        <v>84</v>
      </c>
    </row>
    <row r="254" spans="1:65" s="13" customFormat="1" ht="11.25">
      <c r="B254" s="184"/>
      <c r="C254" s="185"/>
      <c r="D254" s="186" t="s">
        <v>136</v>
      </c>
      <c r="E254" s="187" t="s">
        <v>21</v>
      </c>
      <c r="F254" s="188" t="s">
        <v>496</v>
      </c>
      <c r="G254" s="185"/>
      <c r="H254" s="189">
        <v>94</v>
      </c>
      <c r="I254" s="190"/>
      <c r="J254" s="185"/>
      <c r="K254" s="185"/>
      <c r="L254" s="191"/>
      <c r="M254" s="192"/>
      <c r="N254" s="193"/>
      <c r="O254" s="193"/>
      <c r="P254" s="193"/>
      <c r="Q254" s="193"/>
      <c r="R254" s="193"/>
      <c r="S254" s="193"/>
      <c r="T254" s="194"/>
      <c r="AT254" s="195" t="s">
        <v>136</v>
      </c>
      <c r="AU254" s="195" t="s">
        <v>84</v>
      </c>
      <c r="AV254" s="13" t="s">
        <v>84</v>
      </c>
      <c r="AW254" s="13" t="s">
        <v>36</v>
      </c>
      <c r="AX254" s="13" t="s">
        <v>82</v>
      </c>
      <c r="AY254" s="195" t="s">
        <v>125</v>
      </c>
    </row>
    <row r="255" spans="1:65" s="2" customFormat="1" ht="33" customHeight="1">
      <c r="A255" s="33"/>
      <c r="B255" s="34"/>
      <c r="C255" s="167" t="s">
        <v>497</v>
      </c>
      <c r="D255" s="167" t="s">
        <v>127</v>
      </c>
      <c r="E255" s="168" t="s">
        <v>498</v>
      </c>
      <c r="F255" s="169" t="s">
        <v>499</v>
      </c>
      <c r="G255" s="170" t="s">
        <v>151</v>
      </c>
      <c r="H255" s="171">
        <v>293</v>
      </c>
      <c r="I255" s="172"/>
      <c r="J255" s="171">
        <f>ROUND(I255*H255,1)</f>
        <v>0</v>
      </c>
      <c r="K255" s="169" t="s">
        <v>131</v>
      </c>
      <c r="L255" s="38"/>
      <c r="M255" s="173" t="s">
        <v>21</v>
      </c>
      <c r="N255" s="174" t="s">
        <v>48</v>
      </c>
      <c r="O255" s="63"/>
      <c r="P255" s="175">
        <f>O255*H255</f>
        <v>0</v>
      </c>
      <c r="Q255" s="175">
        <v>0</v>
      </c>
      <c r="R255" s="175">
        <f>Q255*H255</f>
        <v>0</v>
      </c>
      <c r="S255" s="175">
        <v>0</v>
      </c>
      <c r="T255" s="176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77" t="s">
        <v>146</v>
      </c>
      <c r="AT255" s="177" t="s">
        <v>127</v>
      </c>
      <c r="AU255" s="177" t="s">
        <v>84</v>
      </c>
      <c r="AY255" s="16" t="s">
        <v>125</v>
      </c>
      <c r="BE255" s="178">
        <f>IF(N255="základní",J255,0)</f>
        <v>0</v>
      </c>
      <c r="BF255" s="178">
        <f>IF(N255="snížená",J255,0)</f>
        <v>0</v>
      </c>
      <c r="BG255" s="178">
        <f>IF(N255="zákl. přenesená",J255,0)</f>
        <v>0</v>
      </c>
      <c r="BH255" s="178">
        <f>IF(N255="sníž. přenesená",J255,0)</f>
        <v>0</v>
      </c>
      <c r="BI255" s="178">
        <f>IF(N255="nulová",J255,0)</f>
        <v>0</v>
      </c>
      <c r="BJ255" s="16" t="s">
        <v>82</v>
      </c>
      <c r="BK255" s="178">
        <f>ROUND(I255*H255,1)</f>
        <v>0</v>
      </c>
      <c r="BL255" s="16" t="s">
        <v>146</v>
      </c>
      <c r="BM255" s="177" t="s">
        <v>500</v>
      </c>
    </row>
    <row r="256" spans="1:65" s="2" customFormat="1" ht="11.25">
      <c r="A256" s="33"/>
      <c r="B256" s="34"/>
      <c r="C256" s="35"/>
      <c r="D256" s="179" t="s">
        <v>134</v>
      </c>
      <c r="E256" s="35"/>
      <c r="F256" s="180" t="s">
        <v>501</v>
      </c>
      <c r="G256" s="35"/>
      <c r="H256" s="35"/>
      <c r="I256" s="181"/>
      <c r="J256" s="35"/>
      <c r="K256" s="35"/>
      <c r="L256" s="38"/>
      <c r="M256" s="182"/>
      <c r="N256" s="183"/>
      <c r="O256" s="63"/>
      <c r="P256" s="63"/>
      <c r="Q256" s="63"/>
      <c r="R256" s="63"/>
      <c r="S256" s="63"/>
      <c r="T256" s="64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T256" s="16" t="s">
        <v>134</v>
      </c>
      <c r="AU256" s="16" t="s">
        <v>84</v>
      </c>
    </row>
    <row r="257" spans="1:65" s="13" customFormat="1" ht="11.25">
      <c r="B257" s="184"/>
      <c r="C257" s="185"/>
      <c r="D257" s="186" t="s">
        <v>136</v>
      </c>
      <c r="E257" s="187" t="s">
        <v>21</v>
      </c>
      <c r="F257" s="188" t="s">
        <v>502</v>
      </c>
      <c r="G257" s="185"/>
      <c r="H257" s="189">
        <v>293</v>
      </c>
      <c r="I257" s="190"/>
      <c r="J257" s="185"/>
      <c r="K257" s="185"/>
      <c r="L257" s="191"/>
      <c r="M257" s="192"/>
      <c r="N257" s="193"/>
      <c r="O257" s="193"/>
      <c r="P257" s="193"/>
      <c r="Q257" s="193"/>
      <c r="R257" s="193"/>
      <c r="S257" s="193"/>
      <c r="T257" s="194"/>
      <c r="AT257" s="195" t="s">
        <v>136</v>
      </c>
      <c r="AU257" s="195" t="s">
        <v>84</v>
      </c>
      <c r="AV257" s="13" t="s">
        <v>84</v>
      </c>
      <c r="AW257" s="13" t="s">
        <v>36</v>
      </c>
      <c r="AX257" s="13" t="s">
        <v>82</v>
      </c>
      <c r="AY257" s="195" t="s">
        <v>125</v>
      </c>
    </row>
    <row r="258" spans="1:65" s="2" customFormat="1" ht="33" customHeight="1">
      <c r="A258" s="33"/>
      <c r="B258" s="34"/>
      <c r="C258" s="167" t="s">
        <v>503</v>
      </c>
      <c r="D258" s="167" t="s">
        <v>127</v>
      </c>
      <c r="E258" s="168" t="s">
        <v>504</v>
      </c>
      <c r="F258" s="169" t="s">
        <v>505</v>
      </c>
      <c r="G258" s="170" t="s">
        <v>151</v>
      </c>
      <c r="H258" s="171">
        <v>54.5</v>
      </c>
      <c r="I258" s="172"/>
      <c r="J258" s="171">
        <f>ROUND(I258*H258,1)</f>
        <v>0</v>
      </c>
      <c r="K258" s="169" t="s">
        <v>131</v>
      </c>
      <c r="L258" s="38"/>
      <c r="M258" s="173" t="s">
        <v>21</v>
      </c>
      <c r="N258" s="174" t="s">
        <v>48</v>
      </c>
      <c r="O258" s="63"/>
      <c r="P258" s="175">
        <f>O258*H258</f>
        <v>0</v>
      </c>
      <c r="Q258" s="175">
        <v>0</v>
      </c>
      <c r="R258" s="175">
        <f>Q258*H258</f>
        <v>0</v>
      </c>
      <c r="S258" s="175">
        <v>0</v>
      </c>
      <c r="T258" s="176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77" t="s">
        <v>146</v>
      </c>
      <c r="AT258" s="177" t="s">
        <v>127</v>
      </c>
      <c r="AU258" s="177" t="s">
        <v>84</v>
      </c>
      <c r="AY258" s="16" t="s">
        <v>125</v>
      </c>
      <c r="BE258" s="178">
        <f>IF(N258="základní",J258,0)</f>
        <v>0</v>
      </c>
      <c r="BF258" s="178">
        <f>IF(N258="snížená",J258,0)</f>
        <v>0</v>
      </c>
      <c r="BG258" s="178">
        <f>IF(N258="zákl. přenesená",J258,0)</f>
        <v>0</v>
      </c>
      <c r="BH258" s="178">
        <f>IF(N258="sníž. přenesená",J258,0)</f>
        <v>0</v>
      </c>
      <c r="BI258" s="178">
        <f>IF(N258="nulová",J258,0)</f>
        <v>0</v>
      </c>
      <c r="BJ258" s="16" t="s">
        <v>82</v>
      </c>
      <c r="BK258" s="178">
        <f>ROUND(I258*H258,1)</f>
        <v>0</v>
      </c>
      <c r="BL258" s="16" t="s">
        <v>146</v>
      </c>
      <c r="BM258" s="177" t="s">
        <v>506</v>
      </c>
    </row>
    <row r="259" spans="1:65" s="2" customFormat="1" ht="11.25">
      <c r="A259" s="33"/>
      <c r="B259" s="34"/>
      <c r="C259" s="35"/>
      <c r="D259" s="179" t="s">
        <v>134</v>
      </c>
      <c r="E259" s="35"/>
      <c r="F259" s="180" t="s">
        <v>507</v>
      </c>
      <c r="G259" s="35"/>
      <c r="H259" s="35"/>
      <c r="I259" s="181"/>
      <c r="J259" s="35"/>
      <c r="K259" s="35"/>
      <c r="L259" s="38"/>
      <c r="M259" s="182"/>
      <c r="N259" s="183"/>
      <c r="O259" s="63"/>
      <c r="P259" s="63"/>
      <c r="Q259" s="63"/>
      <c r="R259" s="63"/>
      <c r="S259" s="63"/>
      <c r="T259" s="64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T259" s="16" t="s">
        <v>134</v>
      </c>
      <c r="AU259" s="16" t="s">
        <v>84</v>
      </c>
    </row>
    <row r="260" spans="1:65" s="13" customFormat="1" ht="11.25">
      <c r="B260" s="184"/>
      <c r="C260" s="185"/>
      <c r="D260" s="186" t="s">
        <v>136</v>
      </c>
      <c r="E260" s="187" t="s">
        <v>21</v>
      </c>
      <c r="F260" s="188" t="s">
        <v>192</v>
      </c>
      <c r="G260" s="185"/>
      <c r="H260" s="189">
        <v>54.5</v>
      </c>
      <c r="I260" s="190"/>
      <c r="J260" s="185"/>
      <c r="K260" s="185"/>
      <c r="L260" s="191"/>
      <c r="M260" s="192"/>
      <c r="N260" s="193"/>
      <c r="O260" s="193"/>
      <c r="P260" s="193"/>
      <c r="Q260" s="193"/>
      <c r="R260" s="193"/>
      <c r="S260" s="193"/>
      <c r="T260" s="194"/>
      <c r="AT260" s="195" t="s">
        <v>136</v>
      </c>
      <c r="AU260" s="195" t="s">
        <v>84</v>
      </c>
      <c r="AV260" s="13" t="s">
        <v>84</v>
      </c>
      <c r="AW260" s="13" t="s">
        <v>36</v>
      </c>
      <c r="AX260" s="13" t="s">
        <v>82</v>
      </c>
      <c r="AY260" s="195" t="s">
        <v>125</v>
      </c>
    </row>
    <row r="261" spans="1:65" s="2" customFormat="1" ht="24.2" customHeight="1">
      <c r="A261" s="33"/>
      <c r="B261" s="34"/>
      <c r="C261" s="167" t="s">
        <v>508</v>
      </c>
      <c r="D261" s="167" t="s">
        <v>127</v>
      </c>
      <c r="E261" s="168" t="s">
        <v>509</v>
      </c>
      <c r="F261" s="169" t="s">
        <v>510</v>
      </c>
      <c r="G261" s="170" t="s">
        <v>243</v>
      </c>
      <c r="H261" s="171">
        <v>2.1</v>
      </c>
      <c r="I261" s="172"/>
      <c r="J261" s="171">
        <f>ROUND(I261*H261,1)</f>
        <v>0</v>
      </c>
      <c r="K261" s="169" t="s">
        <v>131</v>
      </c>
      <c r="L261" s="38"/>
      <c r="M261" s="173" t="s">
        <v>21</v>
      </c>
      <c r="N261" s="174" t="s">
        <v>48</v>
      </c>
      <c r="O261" s="63"/>
      <c r="P261" s="175">
        <f>O261*H261</f>
        <v>0</v>
      </c>
      <c r="Q261" s="175">
        <v>0</v>
      </c>
      <c r="R261" s="175">
        <f>Q261*H261</f>
        <v>0</v>
      </c>
      <c r="S261" s="175">
        <v>0</v>
      </c>
      <c r="T261" s="176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77" t="s">
        <v>146</v>
      </c>
      <c r="AT261" s="177" t="s">
        <v>127</v>
      </c>
      <c r="AU261" s="177" t="s">
        <v>84</v>
      </c>
      <c r="AY261" s="16" t="s">
        <v>125</v>
      </c>
      <c r="BE261" s="178">
        <f>IF(N261="základní",J261,0)</f>
        <v>0</v>
      </c>
      <c r="BF261" s="178">
        <f>IF(N261="snížená",J261,0)</f>
        <v>0</v>
      </c>
      <c r="BG261" s="178">
        <f>IF(N261="zákl. přenesená",J261,0)</f>
        <v>0</v>
      </c>
      <c r="BH261" s="178">
        <f>IF(N261="sníž. přenesená",J261,0)</f>
        <v>0</v>
      </c>
      <c r="BI261" s="178">
        <f>IF(N261="nulová",J261,0)</f>
        <v>0</v>
      </c>
      <c r="BJ261" s="16" t="s">
        <v>82</v>
      </c>
      <c r="BK261" s="178">
        <f>ROUND(I261*H261,1)</f>
        <v>0</v>
      </c>
      <c r="BL261" s="16" t="s">
        <v>146</v>
      </c>
      <c r="BM261" s="177" t="s">
        <v>511</v>
      </c>
    </row>
    <row r="262" spans="1:65" s="2" customFormat="1" ht="11.25">
      <c r="A262" s="33"/>
      <c r="B262" s="34"/>
      <c r="C262" s="35"/>
      <c r="D262" s="179" t="s">
        <v>134</v>
      </c>
      <c r="E262" s="35"/>
      <c r="F262" s="180" t="s">
        <v>512</v>
      </c>
      <c r="G262" s="35"/>
      <c r="H262" s="35"/>
      <c r="I262" s="181"/>
      <c r="J262" s="35"/>
      <c r="K262" s="35"/>
      <c r="L262" s="38"/>
      <c r="M262" s="182"/>
      <c r="N262" s="183"/>
      <c r="O262" s="63"/>
      <c r="P262" s="63"/>
      <c r="Q262" s="63"/>
      <c r="R262" s="63"/>
      <c r="S262" s="63"/>
      <c r="T262" s="64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T262" s="16" t="s">
        <v>134</v>
      </c>
      <c r="AU262" s="16" t="s">
        <v>84</v>
      </c>
    </row>
    <row r="263" spans="1:65" s="13" customFormat="1" ht="11.25">
      <c r="B263" s="184"/>
      <c r="C263" s="185"/>
      <c r="D263" s="186" t="s">
        <v>136</v>
      </c>
      <c r="E263" s="187" t="s">
        <v>21</v>
      </c>
      <c r="F263" s="188" t="s">
        <v>513</v>
      </c>
      <c r="G263" s="185"/>
      <c r="H263" s="189">
        <v>2.1</v>
      </c>
      <c r="I263" s="190"/>
      <c r="J263" s="185"/>
      <c r="K263" s="185"/>
      <c r="L263" s="191"/>
      <c r="M263" s="192"/>
      <c r="N263" s="193"/>
      <c r="O263" s="193"/>
      <c r="P263" s="193"/>
      <c r="Q263" s="193"/>
      <c r="R263" s="193"/>
      <c r="S263" s="193"/>
      <c r="T263" s="194"/>
      <c r="AT263" s="195" t="s">
        <v>136</v>
      </c>
      <c r="AU263" s="195" t="s">
        <v>84</v>
      </c>
      <c r="AV263" s="13" t="s">
        <v>84</v>
      </c>
      <c r="AW263" s="13" t="s">
        <v>36</v>
      </c>
      <c r="AX263" s="13" t="s">
        <v>82</v>
      </c>
      <c r="AY263" s="195" t="s">
        <v>125</v>
      </c>
    </row>
    <row r="264" spans="1:65" s="2" customFormat="1" ht="24.2" customHeight="1">
      <c r="A264" s="33"/>
      <c r="B264" s="34"/>
      <c r="C264" s="167" t="s">
        <v>514</v>
      </c>
      <c r="D264" s="167" t="s">
        <v>127</v>
      </c>
      <c r="E264" s="168" t="s">
        <v>515</v>
      </c>
      <c r="F264" s="169" t="s">
        <v>516</v>
      </c>
      <c r="G264" s="170" t="s">
        <v>243</v>
      </c>
      <c r="H264" s="171">
        <v>2.1</v>
      </c>
      <c r="I264" s="172"/>
      <c r="J264" s="171">
        <f>ROUND(I264*H264,1)</f>
        <v>0</v>
      </c>
      <c r="K264" s="169" t="s">
        <v>131</v>
      </c>
      <c r="L264" s="38"/>
      <c r="M264" s="173" t="s">
        <v>21</v>
      </c>
      <c r="N264" s="174" t="s">
        <v>48</v>
      </c>
      <c r="O264" s="63"/>
      <c r="P264" s="175">
        <f>O264*H264</f>
        <v>0</v>
      </c>
      <c r="Q264" s="175">
        <v>0</v>
      </c>
      <c r="R264" s="175">
        <f>Q264*H264</f>
        <v>0</v>
      </c>
      <c r="S264" s="175">
        <v>0</v>
      </c>
      <c r="T264" s="176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77" t="s">
        <v>146</v>
      </c>
      <c r="AT264" s="177" t="s">
        <v>127</v>
      </c>
      <c r="AU264" s="177" t="s">
        <v>84</v>
      </c>
      <c r="AY264" s="16" t="s">
        <v>125</v>
      </c>
      <c r="BE264" s="178">
        <f>IF(N264="základní",J264,0)</f>
        <v>0</v>
      </c>
      <c r="BF264" s="178">
        <f>IF(N264="snížená",J264,0)</f>
        <v>0</v>
      </c>
      <c r="BG264" s="178">
        <f>IF(N264="zákl. přenesená",J264,0)</f>
        <v>0</v>
      </c>
      <c r="BH264" s="178">
        <f>IF(N264="sníž. přenesená",J264,0)</f>
        <v>0</v>
      </c>
      <c r="BI264" s="178">
        <f>IF(N264="nulová",J264,0)</f>
        <v>0</v>
      </c>
      <c r="BJ264" s="16" t="s">
        <v>82</v>
      </c>
      <c r="BK264" s="178">
        <f>ROUND(I264*H264,1)</f>
        <v>0</v>
      </c>
      <c r="BL264" s="16" t="s">
        <v>146</v>
      </c>
      <c r="BM264" s="177" t="s">
        <v>517</v>
      </c>
    </row>
    <row r="265" spans="1:65" s="2" customFormat="1" ht="11.25">
      <c r="A265" s="33"/>
      <c r="B265" s="34"/>
      <c r="C265" s="35"/>
      <c r="D265" s="179" t="s">
        <v>134</v>
      </c>
      <c r="E265" s="35"/>
      <c r="F265" s="180" t="s">
        <v>518</v>
      </c>
      <c r="G265" s="35"/>
      <c r="H265" s="35"/>
      <c r="I265" s="181"/>
      <c r="J265" s="35"/>
      <c r="K265" s="35"/>
      <c r="L265" s="38"/>
      <c r="M265" s="182"/>
      <c r="N265" s="183"/>
      <c r="O265" s="63"/>
      <c r="P265" s="63"/>
      <c r="Q265" s="63"/>
      <c r="R265" s="63"/>
      <c r="S265" s="63"/>
      <c r="T265" s="64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T265" s="16" t="s">
        <v>134</v>
      </c>
      <c r="AU265" s="16" t="s">
        <v>84</v>
      </c>
    </row>
    <row r="266" spans="1:65" s="13" customFormat="1" ht="11.25">
      <c r="B266" s="184"/>
      <c r="C266" s="185"/>
      <c r="D266" s="186" t="s">
        <v>136</v>
      </c>
      <c r="E266" s="187" t="s">
        <v>21</v>
      </c>
      <c r="F266" s="188" t="s">
        <v>513</v>
      </c>
      <c r="G266" s="185"/>
      <c r="H266" s="189">
        <v>2.1</v>
      </c>
      <c r="I266" s="190"/>
      <c r="J266" s="185"/>
      <c r="K266" s="185"/>
      <c r="L266" s="191"/>
      <c r="M266" s="192"/>
      <c r="N266" s="193"/>
      <c r="O266" s="193"/>
      <c r="P266" s="193"/>
      <c r="Q266" s="193"/>
      <c r="R266" s="193"/>
      <c r="S266" s="193"/>
      <c r="T266" s="194"/>
      <c r="AT266" s="195" t="s">
        <v>136</v>
      </c>
      <c r="AU266" s="195" t="s">
        <v>84</v>
      </c>
      <c r="AV266" s="13" t="s">
        <v>84</v>
      </c>
      <c r="AW266" s="13" t="s">
        <v>36</v>
      </c>
      <c r="AX266" s="13" t="s">
        <v>82</v>
      </c>
      <c r="AY266" s="195" t="s">
        <v>125</v>
      </c>
    </row>
    <row r="267" spans="1:65" s="2" customFormat="1" ht="16.5" customHeight="1">
      <c r="A267" s="33"/>
      <c r="B267" s="34"/>
      <c r="C267" s="208" t="s">
        <v>519</v>
      </c>
      <c r="D267" s="208" t="s">
        <v>289</v>
      </c>
      <c r="E267" s="209" t="s">
        <v>520</v>
      </c>
      <c r="F267" s="210" t="s">
        <v>521</v>
      </c>
      <c r="G267" s="211" t="s">
        <v>296</v>
      </c>
      <c r="H267" s="212">
        <v>8</v>
      </c>
      <c r="I267" s="213"/>
      <c r="J267" s="212">
        <f>ROUND(I267*H267,1)</f>
        <v>0</v>
      </c>
      <c r="K267" s="210" t="s">
        <v>21</v>
      </c>
      <c r="L267" s="214"/>
      <c r="M267" s="215" t="s">
        <v>21</v>
      </c>
      <c r="N267" s="216" t="s">
        <v>48</v>
      </c>
      <c r="O267" s="63"/>
      <c r="P267" s="175">
        <f>O267*H267</f>
        <v>0</v>
      </c>
      <c r="Q267" s="175">
        <v>3.78</v>
      </c>
      <c r="R267" s="175">
        <f>Q267*H267</f>
        <v>30.24</v>
      </c>
      <c r="S267" s="175">
        <v>0</v>
      </c>
      <c r="T267" s="176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77" t="s">
        <v>174</v>
      </c>
      <c r="AT267" s="177" t="s">
        <v>289</v>
      </c>
      <c r="AU267" s="177" t="s">
        <v>84</v>
      </c>
      <c r="AY267" s="16" t="s">
        <v>125</v>
      </c>
      <c r="BE267" s="178">
        <f>IF(N267="základní",J267,0)</f>
        <v>0</v>
      </c>
      <c r="BF267" s="178">
        <f>IF(N267="snížená",J267,0)</f>
        <v>0</v>
      </c>
      <c r="BG267" s="178">
        <f>IF(N267="zákl. přenesená",J267,0)</f>
        <v>0</v>
      </c>
      <c r="BH267" s="178">
        <f>IF(N267="sníž. přenesená",J267,0)</f>
        <v>0</v>
      </c>
      <c r="BI267" s="178">
        <f>IF(N267="nulová",J267,0)</f>
        <v>0</v>
      </c>
      <c r="BJ267" s="16" t="s">
        <v>82</v>
      </c>
      <c r="BK267" s="178">
        <f>ROUND(I267*H267,1)</f>
        <v>0</v>
      </c>
      <c r="BL267" s="16" t="s">
        <v>132</v>
      </c>
      <c r="BM267" s="177" t="s">
        <v>522</v>
      </c>
    </row>
    <row r="268" spans="1:65" s="2" customFormat="1" ht="16.5" customHeight="1">
      <c r="A268" s="33"/>
      <c r="B268" s="34"/>
      <c r="C268" s="208" t="s">
        <v>523</v>
      </c>
      <c r="D268" s="208" t="s">
        <v>289</v>
      </c>
      <c r="E268" s="209" t="s">
        <v>524</v>
      </c>
      <c r="F268" s="210" t="s">
        <v>525</v>
      </c>
      <c r="G268" s="211" t="s">
        <v>296</v>
      </c>
      <c r="H268" s="212">
        <v>4</v>
      </c>
      <c r="I268" s="213"/>
      <c r="J268" s="212">
        <f>ROUND(I268*H268,1)</f>
        <v>0</v>
      </c>
      <c r="K268" s="210" t="s">
        <v>21</v>
      </c>
      <c r="L268" s="214"/>
      <c r="M268" s="215" t="s">
        <v>21</v>
      </c>
      <c r="N268" s="216" t="s">
        <v>48</v>
      </c>
      <c r="O268" s="63"/>
      <c r="P268" s="175">
        <f>O268*H268</f>
        <v>0</v>
      </c>
      <c r="Q268" s="175">
        <v>3.78</v>
      </c>
      <c r="R268" s="175">
        <f>Q268*H268</f>
        <v>15.12</v>
      </c>
      <c r="S268" s="175">
        <v>0</v>
      </c>
      <c r="T268" s="176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77" t="s">
        <v>174</v>
      </c>
      <c r="AT268" s="177" t="s">
        <v>289</v>
      </c>
      <c r="AU268" s="177" t="s">
        <v>84</v>
      </c>
      <c r="AY268" s="16" t="s">
        <v>125</v>
      </c>
      <c r="BE268" s="178">
        <f>IF(N268="základní",J268,0)</f>
        <v>0</v>
      </c>
      <c r="BF268" s="178">
        <f>IF(N268="snížená",J268,0)</f>
        <v>0</v>
      </c>
      <c r="BG268" s="178">
        <f>IF(N268="zákl. přenesená",J268,0)</f>
        <v>0</v>
      </c>
      <c r="BH268" s="178">
        <f>IF(N268="sníž. přenesená",J268,0)</f>
        <v>0</v>
      </c>
      <c r="BI268" s="178">
        <f>IF(N268="nulová",J268,0)</f>
        <v>0</v>
      </c>
      <c r="BJ268" s="16" t="s">
        <v>82</v>
      </c>
      <c r="BK268" s="178">
        <f>ROUND(I268*H268,1)</f>
        <v>0</v>
      </c>
      <c r="BL268" s="16" t="s">
        <v>132</v>
      </c>
      <c r="BM268" s="177" t="s">
        <v>526</v>
      </c>
    </row>
    <row r="269" spans="1:65" s="2" customFormat="1" ht="16.5" customHeight="1">
      <c r="A269" s="33"/>
      <c r="B269" s="34"/>
      <c r="C269" s="167" t="s">
        <v>527</v>
      </c>
      <c r="D269" s="167" t="s">
        <v>127</v>
      </c>
      <c r="E269" s="168" t="s">
        <v>528</v>
      </c>
      <c r="F269" s="169" t="s">
        <v>529</v>
      </c>
      <c r="G269" s="170" t="s">
        <v>296</v>
      </c>
      <c r="H269" s="171">
        <v>12</v>
      </c>
      <c r="I269" s="172"/>
      <c r="J269" s="171">
        <f>ROUND(I269*H269,1)</f>
        <v>0</v>
      </c>
      <c r="K269" s="169" t="s">
        <v>131</v>
      </c>
      <c r="L269" s="38"/>
      <c r="M269" s="173" t="s">
        <v>21</v>
      </c>
      <c r="N269" s="174" t="s">
        <v>48</v>
      </c>
      <c r="O269" s="63"/>
      <c r="P269" s="175">
        <f>O269*H269</f>
        <v>0</v>
      </c>
      <c r="Q269" s="175">
        <v>0.12845999999999999</v>
      </c>
      <c r="R269" s="175">
        <f>Q269*H269</f>
        <v>1.5415199999999998</v>
      </c>
      <c r="S269" s="175">
        <v>0</v>
      </c>
      <c r="T269" s="176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77" t="s">
        <v>132</v>
      </c>
      <c r="AT269" s="177" t="s">
        <v>127</v>
      </c>
      <c r="AU269" s="177" t="s">
        <v>84</v>
      </c>
      <c r="AY269" s="16" t="s">
        <v>125</v>
      </c>
      <c r="BE269" s="178">
        <f>IF(N269="základní",J269,0)</f>
        <v>0</v>
      </c>
      <c r="BF269" s="178">
        <f>IF(N269="snížená",J269,0)</f>
        <v>0</v>
      </c>
      <c r="BG269" s="178">
        <f>IF(N269="zákl. přenesená",J269,0)</f>
        <v>0</v>
      </c>
      <c r="BH269" s="178">
        <f>IF(N269="sníž. přenesená",J269,0)</f>
        <v>0</v>
      </c>
      <c r="BI269" s="178">
        <f>IF(N269="nulová",J269,0)</f>
        <v>0</v>
      </c>
      <c r="BJ269" s="16" t="s">
        <v>82</v>
      </c>
      <c r="BK269" s="178">
        <f>ROUND(I269*H269,1)</f>
        <v>0</v>
      </c>
      <c r="BL269" s="16" t="s">
        <v>132</v>
      </c>
      <c r="BM269" s="177" t="s">
        <v>530</v>
      </c>
    </row>
    <row r="270" spans="1:65" s="2" customFormat="1" ht="11.25">
      <c r="A270" s="33"/>
      <c r="B270" s="34"/>
      <c r="C270" s="35"/>
      <c r="D270" s="179" t="s">
        <v>134</v>
      </c>
      <c r="E270" s="35"/>
      <c r="F270" s="180" t="s">
        <v>531</v>
      </c>
      <c r="G270" s="35"/>
      <c r="H270" s="35"/>
      <c r="I270" s="181"/>
      <c r="J270" s="35"/>
      <c r="K270" s="35"/>
      <c r="L270" s="38"/>
      <c r="M270" s="182"/>
      <c r="N270" s="183"/>
      <c r="O270" s="63"/>
      <c r="P270" s="63"/>
      <c r="Q270" s="63"/>
      <c r="R270" s="63"/>
      <c r="S270" s="63"/>
      <c r="T270" s="64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T270" s="16" t="s">
        <v>134</v>
      </c>
      <c r="AU270" s="16" t="s">
        <v>84</v>
      </c>
    </row>
    <row r="271" spans="1:65" s="2" customFormat="1" ht="19.5">
      <c r="A271" s="33"/>
      <c r="B271" s="34"/>
      <c r="C271" s="35"/>
      <c r="D271" s="186" t="s">
        <v>179</v>
      </c>
      <c r="E271" s="35"/>
      <c r="F271" s="196" t="s">
        <v>532</v>
      </c>
      <c r="G271" s="35"/>
      <c r="H271" s="35"/>
      <c r="I271" s="181"/>
      <c r="J271" s="35"/>
      <c r="K271" s="35"/>
      <c r="L271" s="38"/>
      <c r="M271" s="182"/>
      <c r="N271" s="183"/>
      <c r="O271" s="63"/>
      <c r="P271" s="63"/>
      <c r="Q271" s="63"/>
      <c r="R271" s="63"/>
      <c r="S271" s="63"/>
      <c r="T271" s="64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T271" s="16" t="s">
        <v>179</v>
      </c>
      <c r="AU271" s="16" t="s">
        <v>84</v>
      </c>
    </row>
    <row r="272" spans="1:65" s="13" customFormat="1" ht="11.25">
      <c r="B272" s="184"/>
      <c r="C272" s="185"/>
      <c r="D272" s="186" t="s">
        <v>136</v>
      </c>
      <c r="E272" s="187" t="s">
        <v>21</v>
      </c>
      <c r="F272" s="188" t="s">
        <v>299</v>
      </c>
      <c r="G272" s="185"/>
      <c r="H272" s="189">
        <v>12</v>
      </c>
      <c r="I272" s="190"/>
      <c r="J272" s="185"/>
      <c r="K272" s="185"/>
      <c r="L272" s="191"/>
      <c r="M272" s="192"/>
      <c r="N272" s="193"/>
      <c r="O272" s="193"/>
      <c r="P272" s="193"/>
      <c r="Q272" s="193"/>
      <c r="R272" s="193"/>
      <c r="S272" s="193"/>
      <c r="T272" s="194"/>
      <c r="AT272" s="195" t="s">
        <v>136</v>
      </c>
      <c r="AU272" s="195" t="s">
        <v>84</v>
      </c>
      <c r="AV272" s="13" t="s">
        <v>84</v>
      </c>
      <c r="AW272" s="13" t="s">
        <v>36</v>
      </c>
      <c r="AX272" s="13" t="s">
        <v>82</v>
      </c>
      <c r="AY272" s="195" t="s">
        <v>125</v>
      </c>
    </row>
    <row r="273" spans="1:65" s="2" customFormat="1" ht="24.2" customHeight="1">
      <c r="A273" s="33"/>
      <c r="B273" s="34"/>
      <c r="C273" s="167" t="s">
        <v>533</v>
      </c>
      <c r="D273" s="167" t="s">
        <v>127</v>
      </c>
      <c r="E273" s="168" t="s">
        <v>534</v>
      </c>
      <c r="F273" s="169" t="s">
        <v>535</v>
      </c>
      <c r="G273" s="170" t="s">
        <v>151</v>
      </c>
      <c r="H273" s="171">
        <v>14</v>
      </c>
      <c r="I273" s="172"/>
      <c r="J273" s="171">
        <f>ROUND(I273*H273,1)</f>
        <v>0</v>
      </c>
      <c r="K273" s="169" t="s">
        <v>131</v>
      </c>
      <c r="L273" s="38"/>
      <c r="M273" s="173" t="s">
        <v>21</v>
      </c>
      <c r="N273" s="174" t="s">
        <v>48</v>
      </c>
      <c r="O273" s="63"/>
      <c r="P273" s="175">
        <f>O273*H273</f>
        <v>0</v>
      </c>
      <c r="Q273" s="175">
        <v>0</v>
      </c>
      <c r="R273" s="175">
        <f>Q273*H273</f>
        <v>0</v>
      </c>
      <c r="S273" s="175">
        <v>0.28999999999999998</v>
      </c>
      <c r="T273" s="176">
        <f>S273*H273</f>
        <v>4.0599999999999996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77" t="s">
        <v>146</v>
      </c>
      <c r="AT273" s="177" t="s">
        <v>127</v>
      </c>
      <c r="AU273" s="177" t="s">
        <v>84</v>
      </c>
      <c r="AY273" s="16" t="s">
        <v>125</v>
      </c>
      <c r="BE273" s="178">
        <f>IF(N273="základní",J273,0)</f>
        <v>0</v>
      </c>
      <c r="BF273" s="178">
        <f>IF(N273="snížená",J273,0)</f>
        <v>0</v>
      </c>
      <c r="BG273" s="178">
        <f>IF(N273="zákl. přenesená",J273,0)</f>
        <v>0</v>
      </c>
      <c r="BH273" s="178">
        <f>IF(N273="sníž. přenesená",J273,0)</f>
        <v>0</v>
      </c>
      <c r="BI273" s="178">
        <f>IF(N273="nulová",J273,0)</f>
        <v>0</v>
      </c>
      <c r="BJ273" s="16" t="s">
        <v>82</v>
      </c>
      <c r="BK273" s="178">
        <f>ROUND(I273*H273,1)</f>
        <v>0</v>
      </c>
      <c r="BL273" s="16" t="s">
        <v>146</v>
      </c>
      <c r="BM273" s="177" t="s">
        <v>536</v>
      </c>
    </row>
    <row r="274" spans="1:65" s="2" customFormat="1" ht="11.25">
      <c r="A274" s="33"/>
      <c r="B274" s="34"/>
      <c r="C274" s="35"/>
      <c r="D274" s="179" t="s">
        <v>134</v>
      </c>
      <c r="E274" s="35"/>
      <c r="F274" s="180" t="s">
        <v>537</v>
      </c>
      <c r="G274" s="35"/>
      <c r="H274" s="35"/>
      <c r="I274" s="181"/>
      <c r="J274" s="35"/>
      <c r="K274" s="35"/>
      <c r="L274" s="38"/>
      <c r="M274" s="182"/>
      <c r="N274" s="183"/>
      <c r="O274" s="63"/>
      <c r="P274" s="63"/>
      <c r="Q274" s="63"/>
      <c r="R274" s="63"/>
      <c r="S274" s="63"/>
      <c r="T274" s="64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T274" s="16" t="s">
        <v>134</v>
      </c>
      <c r="AU274" s="16" t="s">
        <v>84</v>
      </c>
    </row>
    <row r="275" spans="1:65" s="2" customFormat="1" ht="24.2" customHeight="1">
      <c r="A275" s="33"/>
      <c r="B275" s="34"/>
      <c r="C275" s="167" t="s">
        <v>538</v>
      </c>
      <c r="D275" s="167" t="s">
        <v>127</v>
      </c>
      <c r="E275" s="168" t="s">
        <v>539</v>
      </c>
      <c r="F275" s="169" t="s">
        <v>540</v>
      </c>
      <c r="G275" s="170" t="s">
        <v>151</v>
      </c>
      <c r="H275" s="171">
        <v>472.5</v>
      </c>
      <c r="I275" s="172"/>
      <c r="J275" s="171">
        <f>ROUND(I275*H275,1)</f>
        <v>0</v>
      </c>
      <c r="K275" s="169" t="s">
        <v>131</v>
      </c>
      <c r="L275" s="38"/>
      <c r="M275" s="173" t="s">
        <v>21</v>
      </c>
      <c r="N275" s="174" t="s">
        <v>48</v>
      </c>
      <c r="O275" s="63"/>
      <c r="P275" s="175">
        <f>O275*H275</f>
        <v>0</v>
      </c>
      <c r="Q275" s="175">
        <v>0</v>
      </c>
      <c r="R275" s="175">
        <f>Q275*H275</f>
        <v>0</v>
      </c>
      <c r="S275" s="175">
        <v>0</v>
      </c>
      <c r="T275" s="176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77" t="s">
        <v>146</v>
      </c>
      <c r="AT275" s="177" t="s">
        <v>127</v>
      </c>
      <c r="AU275" s="177" t="s">
        <v>84</v>
      </c>
      <c r="AY275" s="16" t="s">
        <v>125</v>
      </c>
      <c r="BE275" s="178">
        <f>IF(N275="základní",J275,0)</f>
        <v>0</v>
      </c>
      <c r="BF275" s="178">
        <f>IF(N275="snížená",J275,0)</f>
        <v>0</v>
      </c>
      <c r="BG275" s="178">
        <f>IF(N275="zákl. přenesená",J275,0)</f>
        <v>0</v>
      </c>
      <c r="BH275" s="178">
        <f>IF(N275="sníž. přenesená",J275,0)</f>
        <v>0</v>
      </c>
      <c r="BI275" s="178">
        <f>IF(N275="nulová",J275,0)</f>
        <v>0</v>
      </c>
      <c r="BJ275" s="16" t="s">
        <v>82</v>
      </c>
      <c r="BK275" s="178">
        <f>ROUND(I275*H275,1)</f>
        <v>0</v>
      </c>
      <c r="BL275" s="16" t="s">
        <v>146</v>
      </c>
      <c r="BM275" s="177" t="s">
        <v>541</v>
      </c>
    </row>
    <row r="276" spans="1:65" s="2" customFormat="1" ht="11.25">
      <c r="A276" s="33"/>
      <c r="B276" s="34"/>
      <c r="C276" s="35"/>
      <c r="D276" s="179" t="s">
        <v>134</v>
      </c>
      <c r="E276" s="35"/>
      <c r="F276" s="180" t="s">
        <v>542</v>
      </c>
      <c r="G276" s="35"/>
      <c r="H276" s="35"/>
      <c r="I276" s="181"/>
      <c r="J276" s="35"/>
      <c r="K276" s="35"/>
      <c r="L276" s="38"/>
      <c r="M276" s="182"/>
      <c r="N276" s="183"/>
      <c r="O276" s="63"/>
      <c r="P276" s="63"/>
      <c r="Q276" s="63"/>
      <c r="R276" s="63"/>
      <c r="S276" s="63"/>
      <c r="T276" s="64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T276" s="16" t="s">
        <v>134</v>
      </c>
      <c r="AU276" s="16" t="s">
        <v>84</v>
      </c>
    </row>
    <row r="277" spans="1:65" s="13" customFormat="1" ht="11.25">
      <c r="B277" s="184"/>
      <c r="C277" s="185"/>
      <c r="D277" s="186" t="s">
        <v>136</v>
      </c>
      <c r="E277" s="187" t="s">
        <v>21</v>
      </c>
      <c r="F277" s="188" t="s">
        <v>543</v>
      </c>
      <c r="G277" s="185"/>
      <c r="H277" s="189">
        <v>472.5</v>
      </c>
      <c r="I277" s="190"/>
      <c r="J277" s="185"/>
      <c r="K277" s="185"/>
      <c r="L277" s="191"/>
      <c r="M277" s="192"/>
      <c r="N277" s="193"/>
      <c r="O277" s="193"/>
      <c r="P277" s="193"/>
      <c r="Q277" s="193"/>
      <c r="R277" s="193"/>
      <c r="S277" s="193"/>
      <c r="T277" s="194"/>
      <c r="AT277" s="195" t="s">
        <v>136</v>
      </c>
      <c r="AU277" s="195" t="s">
        <v>84</v>
      </c>
      <c r="AV277" s="13" t="s">
        <v>84</v>
      </c>
      <c r="AW277" s="13" t="s">
        <v>36</v>
      </c>
      <c r="AX277" s="13" t="s">
        <v>82</v>
      </c>
      <c r="AY277" s="195" t="s">
        <v>125</v>
      </c>
    </row>
    <row r="278" spans="1:65" s="2" customFormat="1" ht="16.5" customHeight="1">
      <c r="A278" s="33"/>
      <c r="B278" s="34"/>
      <c r="C278" s="208" t="s">
        <v>544</v>
      </c>
      <c r="D278" s="208" t="s">
        <v>289</v>
      </c>
      <c r="E278" s="209" t="s">
        <v>545</v>
      </c>
      <c r="F278" s="210" t="s">
        <v>546</v>
      </c>
      <c r="G278" s="211" t="s">
        <v>151</v>
      </c>
      <c r="H278" s="212">
        <v>905.1</v>
      </c>
      <c r="I278" s="213"/>
      <c r="J278" s="212">
        <f>ROUND(I278*H278,1)</f>
        <v>0</v>
      </c>
      <c r="K278" s="210" t="s">
        <v>131</v>
      </c>
      <c r="L278" s="214"/>
      <c r="M278" s="215" t="s">
        <v>21</v>
      </c>
      <c r="N278" s="216" t="s">
        <v>48</v>
      </c>
      <c r="O278" s="63"/>
      <c r="P278" s="175">
        <f>O278*H278</f>
        <v>0</v>
      </c>
      <c r="Q278" s="175">
        <v>2.7E-4</v>
      </c>
      <c r="R278" s="175">
        <f>Q278*H278</f>
        <v>0.24437700000000001</v>
      </c>
      <c r="S278" s="175">
        <v>0</v>
      </c>
      <c r="T278" s="176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77" t="s">
        <v>357</v>
      </c>
      <c r="AT278" s="177" t="s">
        <v>289</v>
      </c>
      <c r="AU278" s="177" t="s">
        <v>84</v>
      </c>
      <c r="AY278" s="16" t="s">
        <v>125</v>
      </c>
      <c r="BE278" s="178">
        <f>IF(N278="základní",J278,0)</f>
        <v>0</v>
      </c>
      <c r="BF278" s="178">
        <f>IF(N278="snížená",J278,0)</f>
        <v>0</v>
      </c>
      <c r="BG278" s="178">
        <f>IF(N278="zákl. přenesená",J278,0)</f>
        <v>0</v>
      </c>
      <c r="BH278" s="178">
        <f>IF(N278="sníž. přenesená",J278,0)</f>
        <v>0</v>
      </c>
      <c r="BI278" s="178">
        <f>IF(N278="nulová",J278,0)</f>
        <v>0</v>
      </c>
      <c r="BJ278" s="16" t="s">
        <v>82</v>
      </c>
      <c r="BK278" s="178">
        <f>ROUND(I278*H278,1)</f>
        <v>0</v>
      </c>
      <c r="BL278" s="16" t="s">
        <v>357</v>
      </c>
      <c r="BM278" s="177" t="s">
        <v>547</v>
      </c>
    </row>
    <row r="279" spans="1:65" s="13" customFormat="1" ht="11.25">
      <c r="B279" s="184"/>
      <c r="C279" s="185"/>
      <c r="D279" s="186" t="s">
        <v>136</v>
      </c>
      <c r="E279" s="187" t="s">
        <v>21</v>
      </c>
      <c r="F279" s="188" t="s">
        <v>548</v>
      </c>
      <c r="G279" s="185"/>
      <c r="H279" s="189">
        <v>862</v>
      </c>
      <c r="I279" s="190"/>
      <c r="J279" s="185"/>
      <c r="K279" s="185"/>
      <c r="L279" s="191"/>
      <c r="M279" s="192"/>
      <c r="N279" s="193"/>
      <c r="O279" s="193"/>
      <c r="P279" s="193"/>
      <c r="Q279" s="193"/>
      <c r="R279" s="193"/>
      <c r="S279" s="193"/>
      <c r="T279" s="194"/>
      <c r="AT279" s="195" t="s">
        <v>136</v>
      </c>
      <c r="AU279" s="195" t="s">
        <v>84</v>
      </c>
      <c r="AV279" s="13" t="s">
        <v>84</v>
      </c>
      <c r="AW279" s="13" t="s">
        <v>36</v>
      </c>
      <c r="AX279" s="13" t="s">
        <v>82</v>
      </c>
      <c r="AY279" s="195" t="s">
        <v>125</v>
      </c>
    </row>
    <row r="280" spans="1:65" s="13" customFormat="1" ht="11.25">
      <c r="B280" s="184"/>
      <c r="C280" s="185"/>
      <c r="D280" s="186" t="s">
        <v>136</v>
      </c>
      <c r="E280" s="185"/>
      <c r="F280" s="188" t="s">
        <v>549</v>
      </c>
      <c r="G280" s="185"/>
      <c r="H280" s="189">
        <v>905.1</v>
      </c>
      <c r="I280" s="190"/>
      <c r="J280" s="185"/>
      <c r="K280" s="185"/>
      <c r="L280" s="191"/>
      <c r="M280" s="192"/>
      <c r="N280" s="193"/>
      <c r="O280" s="193"/>
      <c r="P280" s="193"/>
      <c r="Q280" s="193"/>
      <c r="R280" s="193"/>
      <c r="S280" s="193"/>
      <c r="T280" s="194"/>
      <c r="AT280" s="195" t="s">
        <v>136</v>
      </c>
      <c r="AU280" s="195" t="s">
        <v>84</v>
      </c>
      <c r="AV280" s="13" t="s">
        <v>84</v>
      </c>
      <c r="AW280" s="13" t="s">
        <v>4</v>
      </c>
      <c r="AX280" s="13" t="s">
        <v>82</v>
      </c>
      <c r="AY280" s="195" t="s">
        <v>125</v>
      </c>
    </row>
    <row r="281" spans="1:65" s="2" customFormat="1" ht="21.75" customHeight="1">
      <c r="A281" s="33"/>
      <c r="B281" s="34"/>
      <c r="C281" s="167" t="s">
        <v>550</v>
      </c>
      <c r="D281" s="167" t="s">
        <v>127</v>
      </c>
      <c r="E281" s="168" t="s">
        <v>551</v>
      </c>
      <c r="F281" s="169" t="s">
        <v>552</v>
      </c>
      <c r="G281" s="170" t="s">
        <v>151</v>
      </c>
      <c r="H281" s="171">
        <v>862</v>
      </c>
      <c r="I281" s="172"/>
      <c r="J281" s="171">
        <f>ROUND(I281*H281,1)</f>
        <v>0</v>
      </c>
      <c r="K281" s="169" t="s">
        <v>131</v>
      </c>
      <c r="L281" s="38"/>
      <c r="M281" s="173" t="s">
        <v>21</v>
      </c>
      <c r="N281" s="174" t="s">
        <v>48</v>
      </c>
      <c r="O281" s="63"/>
      <c r="P281" s="175">
        <f>O281*H281</f>
        <v>0</v>
      </c>
      <c r="Q281" s="175">
        <v>0</v>
      </c>
      <c r="R281" s="175">
        <f>Q281*H281</f>
        <v>0</v>
      </c>
      <c r="S281" s="175">
        <v>0</v>
      </c>
      <c r="T281" s="176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77" t="s">
        <v>146</v>
      </c>
      <c r="AT281" s="177" t="s">
        <v>127</v>
      </c>
      <c r="AU281" s="177" t="s">
        <v>84</v>
      </c>
      <c r="AY281" s="16" t="s">
        <v>125</v>
      </c>
      <c r="BE281" s="178">
        <f>IF(N281="základní",J281,0)</f>
        <v>0</v>
      </c>
      <c r="BF281" s="178">
        <f>IF(N281="snížená",J281,0)</f>
        <v>0</v>
      </c>
      <c r="BG281" s="178">
        <f>IF(N281="zákl. přenesená",J281,0)</f>
        <v>0</v>
      </c>
      <c r="BH281" s="178">
        <f>IF(N281="sníž. přenesená",J281,0)</f>
        <v>0</v>
      </c>
      <c r="BI281" s="178">
        <f>IF(N281="nulová",J281,0)</f>
        <v>0</v>
      </c>
      <c r="BJ281" s="16" t="s">
        <v>82</v>
      </c>
      <c r="BK281" s="178">
        <f>ROUND(I281*H281,1)</f>
        <v>0</v>
      </c>
      <c r="BL281" s="16" t="s">
        <v>146</v>
      </c>
      <c r="BM281" s="177" t="s">
        <v>553</v>
      </c>
    </row>
    <row r="282" spans="1:65" s="2" customFormat="1" ht="11.25">
      <c r="A282" s="33"/>
      <c r="B282" s="34"/>
      <c r="C282" s="35"/>
      <c r="D282" s="179" t="s">
        <v>134</v>
      </c>
      <c r="E282" s="35"/>
      <c r="F282" s="180" t="s">
        <v>554</v>
      </c>
      <c r="G282" s="35"/>
      <c r="H282" s="35"/>
      <c r="I282" s="181"/>
      <c r="J282" s="35"/>
      <c r="K282" s="35"/>
      <c r="L282" s="38"/>
      <c r="M282" s="182"/>
      <c r="N282" s="183"/>
      <c r="O282" s="63"/>
      <c r="P282" s="63"/>
      <c r="Q282" s="63"/>
      <c r="R282" s="63"/>
      <c r="S282" s="63"/>
      <c r="T282" s="64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T282" s="16" t="s">
        <v>134</v>
      </c>
      <c r="AU282" s="16" t="s">
        <v>84</v>
      </c>
    </row>
    <row r="283" spans="1:65" s="13" customFormat="1" ht="11.25">
      <c r="B283" s="184"/>
      <c r="C283" s="185"/>
      <c r="D283" s="186" t="s">
        <v>136</v>
      </c>
      <c r="E283" s="187" t="s">
        <v>21</v>
      </c>
      <c r="F283" s="188" t="s">
        <v>548</v>
      </c>
      <c r="G283" s="185"/>
      <c r="H283" s="189">
        <v>862</v>
      </c>
      <c r="I283" s="190"/>
      <c r="J283" s="185"/>
      <c r="K283" s="185"/>
      <c r="L283" s="191"/>
      <c r="M283" s="192"/>
      <c r="N283" s="193"/>
      <c r="O283" s="193"/>
      <c r="P283" s="193"/>
      <c r="Q283" s="193"/>
      <c r="R283" s="193"/>
      <c r="S283" s="193"/>
      <c r="T283" s="194"/>
      <c r="AT283" s="195" t="s">
        <v>136</v>
      </c>
      <c r="AU283" s="195" t="s">
        <v>84</v>
      </c>
      <c r="AV283" s="13" t="s">
        <v>84</v>
      </c>
      <c r="AW283" s="13" t="s">
        <v>36</v>
      </c>
      <c r="AX283" s="13" t="s">
        <v>82</v>
      </c>
      <c r="AY283" s="195" t="s">
        <v>125</v>
      </c>
    </row>
    <row r="284" spans="1:65" s="2" customFormat="1" ht="16.5" customHeight="1">
      <c r="A284" s="33"/>
      <c r="B284" s="34"/>
      <c r="C284" s="208" t="s">
        <v>555</v>
      </c>
      <c r="D284" s="208" t="s">
        <v>289</v>
      </c>
      <c r="E284" s="209" t="s">
        <v>556</v>
      </c>
      <c r="F284" s="210" t="s">
        <v>557</v>
      </c>
      <c r="G284" s="211" t="s">
        <v>151</v>
      </c>
      <c r="H284" s="212">
        <v>43.1</v>
      </c>
      <c r="I284" s="213"/>
      <c r="J284" s="212">
        <f>ROUND(I284*H284,1)</f>
        <v>0</v>
      </c>
      <c r="K284" s="210" t="s">
        <v>131</v>
      </c>
      <c r="L284" s="214"/>
      <c r="M284" s="215" t="s">
        <v>21</v>
      </c>
      <c r="N284" s="216" t="s">
        <v>48</v>
      </c>
      <c r="O284" s="63"/>
      <c r="P284" s="175">
        <f>O284*H284</f>
        <v>0</v>
      </c>
      <c r="Q284" s="175">
        <v>9.2000000000000003E-4</v>
      </c>
      <c r="R284" s="175">
        <f>Q284*H284</f>
        <v>3.9652E-2</v>
      </c>
      <c r="S284" s="175">
        <v>0</v>
      </c>
      <c r="T284" s="176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77" t="s">
        <v>357</v>
      </c>
      <c r="AT284" s="177" t="s">
        <v>289</v>
      </c>
      <c r="AU284" s="177" t="s">
        <v>84</v>
      </c>
      <c r="AY284" s="16" t="s">
        <v>125</v>
      </c>
      <c r="BE284" s="178">
        <f>IF(N284="základní",J284,0)</f>
        <v>0</v>
      </c>
      <c r="BF284" s="178">
        <f>IF(N284="snížená",J284,0)</f>
        <v>0</v>
      </c>
      <c r="BG284" s="178">
        <f>IF(N284="zákl. přenesená",J284,0)</f>
        <v>0</v>
      </c>
      <c r="BH284" s="178">
        <f>IF(N284="sníž. přenesená",J284,0)</f>
        <v>0</v>
      </c>
      <c r="BI284" s="178">
        <f>IF(N284="nulová",J284,0)</f>
        <v>0</v>
      </c>
      <c r="BJ284" s="16" t="s">
        <v>82</v>
      </c>
      <c r="BK284" s="178">
        <f>ROUND(I284*H284,1)</f>
        <v>0</v>
      </c>
      <c r="BL284" s="16" t="s">
        <v>357</v>
      </c>
      <c r="BM284" s="177" t="s">
        <v>558</v>
      </c>
    </row>
    <row r="285" spans="1:65" s="13" customFormat="1" ht="11.25">
      <c r="B285" s="184"/>
      <c r="C285" s="185"/>
      <c r="D285" s="186" t="s">
        <v>136</v>
      </c>
      <c r="E285" s="187" t="s">
        <v>21</v>
      </c>
      <c r="F285" s="188" t="s">
        <v>559</v>
      </c>
      <c r="G285" s="185"/>
      <c r="H285" s="189">
        <v>41</v>
      </c>
      <c r="I285" s="190"/>
      <c r="J285" s="185"/>
      <c r="K285" s="185"/>
      <c r="L285" s="191"/>
      <c r="M285" s="192"/>
      <c r="N285" s="193"/>
      <c r="O285" s="193"/>
      <c r="P285" s="193"/>
      <c r="Q285" s="193"/>
      <c r="R285" s="193"/>
      <c r="S285" s="193"/>
      <c r="T285" s="194"/>
      <c r="AT285" s="195" t="s">
        <v>136</v>
      </c>
      <c r="AU285" s="195" t="s">
        <v>84</v>
      </c>
      <c r="AV285" s="13" t="s">
        <v>84</v>
      </c>
      <c r="AW285" s="13" t="s">
        <v>36</v>
      </c>
      <c r="AX285" s="13" t="s">
        <v>82</v>
      </c>
      <c r="AY285" s="195" t="s">
        <v>125</v>
      </c>
    </row>
    <row r="286" spans="1:65" s="13" customFormat="1" ht="11.25">
      <c r="B286" s="184"/>
      <c r="C286" s="185"/>
      <c r="D286" s="186" t="s">
        <v>136</v>
      </c>
      <c r="E286" s="185"/>
      <c r="F286" s="188" t="s">
        <v>560</v>
      </c>
      <c r="G286" s="185"/>
      <c r="H286" s="189">
        <v>43.1</v>
      </c>
      <c r="I286" s="190"/>
      <c r="J286" s="185"/>
      <c r="K286" s="185"/>
      <c r="L286" s="191"/>
      <c r="M286" s="192"/>
      <c r="N286" s="193"/>
      <c r="O286" s="193"/>
      <c r="P286" s="193"/>
      <c r="Q286" s="193"/>
      <c r="R286" s="193"/>
      <c r="S286" s="193"/>
      <c r="T286" s="194"/>
      <c r="AT286" s="195" t="s">
        <v>136</v>
      </c>
      <c r="AU286" s="195" t="s">
        <v>84</v>
      </c>
      <c r="AV286" s="13" t="s">
        <v>84</v>
      </c>
      <c r="AW286" s="13" t="s">
        <v>4</v>
      </c>
      <c r="AX286" s="13" t="s">
        <v>82</v>
      </c>
      <c r="AY286" s="195" t="s">
        <v>125</v>
      </c>
    </row>
    <row r="287" spans="1:65" s="2" customFormat="1" ht="24.2" customHeight="1">
      <c r="A287" s="33"/>
      <c r="B287" s="34"/>
      <c r="C287" s="167" t="s">
        <v>561</v>
      </c>
      <c r="D287" s="167" t="s">
        <v>127</v>
      </c>
      <c r="E287" s="168" t="s">
        <v>562</v>
      </c>
      <c r="F287" s="169" t="s">
        <v>563</v>
      </c>
      <c r="G287" s="170" t="s">
        <v>151</v>
      </c>
      <c r="H287" s="171">
        <v>41</v>
      </c>
      <c r="I287" s="172"/>
      <c r="J287" s="171">
        <f>ROUND(I287*H287,1)</f>
        <v>0</v>
      </c>
      <c r="K287" s="169" t="s">
        <v>131</v>
      </c>
      <c r="L287" s="38"/>
      <c r="M287" s="173" t="s">
        <v>21</v>
      </c>
      <c r="N287" s="174" t="s">
        <v>48</v>
      </c>
      <c r="O287" s="63"/>
      <c r="P287" s="175">
        <f>O287*H287</f>
        <v>0</v>
      </c>
      <c r="Q287" s="175">
        <v>0</v>
      </c>
      <c r="R287" s="175">
        <f>Q287*H287</f>
        <v>0</v>
      </c>
      <c r="S287" s="175">
        <v>0</v>
      </c>
      <c r="T287" s="176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77" t="s">
        <v>146</v>
      </c>
      <c r="AT287" s="177" t="s">
        <v>127</v>
      </c>
      <c r="AU287" s="177" t="s">
        <v>84</v>
      </c>
      <c r="AY287" s="16" t="s">
        <v>125</v>
      </c>
      <c r="BE287" s="178">
        <f>IF(N287="základní",J287,0)</f>
        <v>0</v>
      </c>
      <c r="BF287" s="178">
        <f>IF(N287="snížená",J287,0)</f>
        <v>0</v>
      </c>
      <c r="BG287" s="178">
        <f>IF(N287="zákl. přenesená",J287,0)</f>
        <v>0</v>
      </c>
      <c r="BH287" s="178">
        <f>IF(N287="sníž. přenesená",J287,0)</f>
        <v>0</v>
      </c>
      <c r="BI287" s="178">
        <f>IF(N287="nulová",J287,0)</f>
        <v>0</v>
      </c>
      <c r="BJ287" s="16" t="s">
        <v>82</v>
      </c>
      <c r="BK287" s="178">
        <f>ROUND(I287*H287,1)</f>
        <v>0</v>
      </c>
      <c r="BL287" s="16" t="s">
        <v>146</v>
      </c>
      <c r="BM287" s="177" t="s">
        <v>564</v>
      </c>
    </row>
    <row r="288" spans="1:65" s="2" customFormat="1" ht="11.25">
      <c r="A288" s="33"/>
      <c r="B288" s="34"/>
      <c r="C288" s="35"/>
      <c r="D288" s="179" t="s">
        <v>134</v>
      </c>
      <c r="E288" s="35"/>
      <c r="F288" s="180" t="s">
        <v>565</v>
      </c>
      <c r="G288" s="35"/>
      <c r="H288" s="35"/>
      <c r="I288" s="181"/>
      <c r="J288" s="35"/>
      <c r="K288" s="35"/>
      <c r="L288" s="38"/>
      <c r="M288" s="182"/>
      <c r="N288" s="183"/>
      <c r="O288" s="63"/>
      <c r="P288" s="63"/>
      <c r="Q288" s="63"/>
      <c r="R288" s="63"/>
      <c r="S288" s="63"/>
      <c r="T288" s="64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T288" s="16" t="s">
        <v>134</v>
      </c>
      <c r="AU288" s="16" t="s">
        <v>84</v>
      </c>
    </row>
    <row r="289" spans="1:65" s="13" customFormat="1" ht="11.25">
      <c r="B289" s="184"/>
      <c r="C289" s="185"/>
      <c r="D289" s="186" t="s">
        <v>136</v>
      </c>
      <c r="E289" s="187" t="s">
        <v>21</v>
      </c>
      <c r="F289" s="188" t="s">
        <v>559</v>
      </c>
      <c r="G289" s="185"/>
      <c r="H289" s="189">
        <v>41</v>
      </c>
      <c r="I289" s="190"/>
      <c r="J289" s="185"/>
      <c r="K289" s="185"/>
      <c r="L289" s="191"/>
      <c r="M289" s="192"/>
      <c r="N289" s="193"/>
      <c r="O289" s="193"/>
      <c r="P289" s="193"/>
      <c r="Q289" s="193"/>
      <c r="R289" s="193"/>
      <c r="S289" s="193"/>
      <c r="T289" s="194"/>
      <c r="AT289" s="195" t="s">
        <v>136</v>
      </c>
      <c r="AU289" s="195" t="s">
        <v>84</v>
      </c>
      <c r="AV289" s="13" t="s">
        <v>84</v>
      </c>
      <c r="AW289" s="13" t="s">
        <v>36</v>
      </c>
      <c r="AX289" s="13" t="s">
        <v>82</v>
      </c>
      <c r="AY289" s="195" t="s">
        <v>125</v>
      </c>
    </row>
    <row r="290" spans="1:65" s="2" customFormat="1" ht="33" customHeight="1">
      <c r="A290" s="33"/>
      <c r="B290" s="34"/>
      <c r="C290" s="167" t="s">
        <v>566</v>
      </c>
      <c r="D290" s="167" t="s">
        <v>127</v>
      </c>
      <c r="E290" s="168" t="s">
        <v>567</v>
      </c>
      <c r="F290" s="169" t="s">
        <v>568</v>
      </c>
      <c r="G290" s="170" t="s">
        <v>151</v>
      </c>
      <c r="H290" s="171">
        <v>31</v>
      </c>
      <c r="I290" s="172"/>
      <c r="J290" s="171">
        <f>ROUND(I290*H290,1)</f>
        <v>0</v>
      </c>
      <c r="K290" s="169" t="s">
        <v>131</v>
      </c>
      <c r="L290" s="38"/>
      <c r="M290" s="173" t="s">
        <v>21</v>
      </c>
      <c r="N290" s="174" t="s">
        <v>48</v>
      </c>
      <c r="O290" s="63"/>
      <c r="P290" s="175">
        <f>O290*H290</f>
        <v>0</v>
      </c>
      <c r="Q290" s="175">
        <v>0</v>
      </c>
      <c r="R290" s="175">
        <f>Q290*H290</f>
        <v>0</v>
      </c>
      <c r="S290" s="175">
        <v>0</v>
      </c>
      <c r="T290" s="176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77" t="s">
        <v>146</v>
      </c>
      <c r="AT290" s="177" t="s">
        <v>127</v>
      </c>
      <c r="AU290" s="177" t="s">
        <v>84</v>
      </c>
      <c r="AY290" s="16" t="s">
        <v>125</v>
      </c>
      <c r="BE290" s="178">
        <f>IF(N290="základní",J290,0)</f>
        <v>0</v>
      </c>
      <c r="BF290" s="178">
        <f>IF(N290="snížená",J290,0)</f>
        <v>0</v>
      </c>
      <c r="BG290" s="178">
        <f>IF(N290="zákl. přenesená",J290,0)</f>
        <v>0</v>
      </c>
      <c r="BH290" s="178">
        <f>IF(N290="sníž. přenesená",J290,0)</f>
        <v>0</v>
      </c>
      <c r="BI290" s="178">
        <f>IF(N290="nulová",J290,0)</f>
        <v>0</v>
      </c>
      <c r="BJ290" s="16" t="s">
        <v>82</v>
      </c>
      <c r="BK290" s="178">
        <f>ROUND(I290*H290,1)</f>
        <v>0</v>
      </c>
      <c r="BL290" s="16" t="s">
        <v>146</v>
      </c>
      <c r="BM290" s="177" t="s">
        <v>569</v>
      </c>
    </row>
    <row r="291" spans="1:65" s="2" customFormat="1" ht="11.25">
      <c r="A291" s="33"/>
      <c r="B291" s="34"/>
      <c r="C291" s="35"/>
      <c r="D291" s="179" t="s">
        <v>134</v>
      </c>
      <c r="E291" s="35"/>
      <c r="F291" s="180" t="s">
        <v>570</v>
      </c>
      <c r="G291" s="35"/>
      <c r="H291" s="35"/>
      <c r="I291" s="181"/>
      <c r="J291" s="35"/>
      <c r="K291" s="35"/>
      <c r="L291" s="38"/>
      <c r="M291" s="182"/>
      <c r="N291" s="183"/>
      <c r="O291" s="63"/>
      <c r="P291" s="63"/>
      <c r="Q291" s="63"/>
      <c r="R291" s="63"/>
      <c r="S291" s="63"/>
      <c r="T291" s="64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T291" s="16" t="s">
        <v>134</v>
      </c>
      <c r="AU291" s="16" t="s">
        <v>84</v>
      </c>
    </row>
    <row r="292" spans="1:65" s="13" customFormat="1" ht="11.25">
      <c r="B292" s="184"/>
      <c r="C292" s="185"/>
      <c r="D292" s="186" t="s">
        <v>136</v>
      </c>
      <c r="E292" s="187" t="s">
        <v>21</v>
      </c>
      <c r="F292" s="188" t="s">
        <v>490</v>
      </c>
      <c r="G292" s="185"/>
      <c r="H292" s="189">
        <v>31</v>
      </c>
      <c r="I292" s="190"/>
      <c r="J292" s="185"/>
      <c r="K292" s="185"/>
      <c r="L292" s="191"/>
      <c r="M292" s="192"/>
      <c r="N292" s="193"/>
      <c r="O292" s="193"/>
      <c r="P292" s="193"/>
      <c r="Q292" s="193"/>
      <c r="R292" s="193"/>
      <c r="S292" s="193"/>
      <c r="T292" s="194"/>
      <c r="AT292" s="195" t="s">
        <v>136</v>
      </c>
      <c r="AU292" s="195" t="s">
        <v>84</v>
      </c>
      <c r="AV292" s="13" t="s">
        <v>84</v>
      </c>
      <c r="AW292" s="13" t="s">
        <v>36</v>
      </c>
      <c r="AX292" s="13" t="s">
        <v>82</v>
      </c>
      <c r="AY292" s="195" t="s">
        <v>125</v>
      </c>
    </row>
    <row r="293" spans="1:65" s="2" customFormat="1" ht="33" customHeight="1">
      <c r="A293" s="33"/>
      <c r="B293" s="34"/>
      <c r="C293" s="167" t="s">
        <v>571</v>
      </c>
      <c r="D293" s="167" t="s">
        <v>127</v>
      </c>
      <c r="E293" s="168" t="s">
        <v>572</v>
      </c>
      <c r="F293" s="169" t="s">
        <v>573</v>
      </c>
      <c r="G293" s="170" t="s">
        <v>151</v>
      </c>
      <c r="H293" s="171">
        <v>387</v>
      </c>
      <c r="I293" s="172"/>
      <c r="J293" s="171">
        <f>ROUND(I293*H293,1)</f>
        <v>0</v>
      </c>
      <c r="K293" s="169" t="s">
        <v>131</v>
      </c>
      <c r="L293" s="38"/>
      <c r="M293" s="173" t="s">
        <v>21</v>
      </c>
      <c r="N293" s="174" t="s">
        <v>48</v>
      </c>
      <c r="O293" s="63"/>
      <c r="P293" s="175">
        <f>O293*H293</f>
        <v>0</v>
      </c>
      <c r="Q293" s="175">
        <v>0</v>
      </c>
      <c r="R293" s="175">
        <f>Q293*H293</f>
        <v>0</v>
      </c>
      <c r="S293" s="175">
        <v>0</v>
      </c>
      <c r="T293" s="176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77" t="s">
        <v>146</v>
      </c>
      <c r="AT293" s="177" t="s">
        <v>127</v>
      </c>
      <c r="AU293" s="177" t="s">
        <v>84</v>
      </c>
      <c r="AY293" s="16" t="s">
        <v>125</v>
      </c>
      <c r="BE293" s="178">
        <f>IF(N293="základní",J293,0)</f>
        <v>0</v>
      </c>
      <c r="BF293" s="178">
        <f>IF(N293="snížená",J293,0)</f>
        <v>0</v>
      </c>
      <c r="BG293" s="178">
        <f>IF(N293="zákl. přenesená",J293,0)</f>
        <v>0</v>
      </c>
      <c r="BH293" s="178">
        <f>IF(N293="sníž. přenesená",J293,0)</f>
        <v>0</v>
      </c>
      <c r="BI293" s="178">
        <f>IF(N293="nulová",J293,0)</f>
        <v>0</v>
      </c>
      <c r="BJ293" s="16" t="s">
        <v>82</v>
      </c>
      <c r="BK293" s="178">
        <f>ROUND(I293*H293,1)</f>
        <v>0</v>
      </c>
      <c r="BL293" s="16" t="s">
        <v>146</v>
      </c>
      <c r="BM293" s="177" t="s">
        <v>574</v>
      </c>
    </row>
    <row r="294" spans="1:65" s="2" customFormat="1" ht="11.25">
      <c r="A294" s="33"/>
      <c r="B294" s="34"/>
      <c r="C294" s="35"/>
      <c r="D294" s="179" t="s">
        <v>134</v>
      </c>
      <c r="E294" s="35"/>
      <c r="F294" s="180" t="s">
        <v>575</v>
      </c>
      <c r="G294" s="35"/>
      <c r="H294" s="35"/>
      <c r="I294" s="181"/>
      <c r="J294" s="35"/>
      <c r="K294" s="35"/>
      <c r="L294" s="38"/>
      <c r="M294" s="182"/>
      <c r="N294" s="183"/>
      <c r="O294" s="63"/>
      <c r="P294" s="63"/>
      <c r="Q294" s="63"/>
      <c r="R294" s="63"/>
      <c r="S294" s="63"/>
      <c r="T294" s="64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T294" s="16" t="s">
        <v>134</v>
      </c>
      <c r="AU294" s="16" t="s">
        <v>84</v>
      </c>
    </row>
    <row r="295" spans="1:65" s="13" customFormat="1" ht="11.25">
      <c r="B295" s="184"/>
      <c r="C295" s="185"/>
      <c r="D295" s="186" t="s">
        <v>136</v>
      </c>
      <c r="E295" s="187" t="s">
        <v>21</v>
      </c>
      <c r="F295" s="188" t="s">
        <v>576</v>
      </c>
      <c r="G295" s="185"/>
      <c r="H295" s="189">
        <v>387</v>
      </c>
      <c r="I295" s="190"/>
      <c r="J295" s="185"/>
      <c r="K295" s="185"/>
      <c r="L295" s="191"/>
      <c r="M295" s="192"/>
      <c r="N295" s="193"/>
      <c r="O295" s="193"/>
      <c r="P295" s="193"/>
      <c r="Q295" s="193"/>
      <c r="R295" s="193"/>
      <c r="S295" s="193"/>
      <c r="T295" s="194"/>
      <c r="AT295" s="195" t="s">
        <v>136</v>
      </c>
      <c r="AU295" s="195" t="s">
        <v>84</v>
      </c>
      <c r="AV295" s="13" t="s">
        <v>84</v>
      </c>
      <c r="AW295" s="13" t="s">
        <v>36</v>
      </c>
      <c r="AX295" s="13" t="s">
        <v>82</v>
      </c>
      <c r="AY295" s="195" t="s">
        <v>125</v>
      </c>
    </row>
    <row r="296" spans="1:65" s="2" customFormat="1" ht="33" customHeight="1">
      <c r="A296" s="33"/>
      <c r="B296" s="34"/>
      <c r="C296" s="167" t="s">
        <v>577</v>
      </c>
      <c r="D296" s="167" t="s">
        <v>127</v>
      </c>
      <c r="E296" s="168" t="s">
        <v>578</v>
      </c>
      <c r="F296" s="169" t="s">
        <v>579</v>
      </c>
      <c r="G296" s="170" t="s">
        <v>151</v>
      </c>
      <c r="H296" s="171">
        <v>54.5</v>
      </c>
      <c r="I296" s="172"/>
      <c r="J296" s="171">
        <f>ROUND(I296*H296,1)</f>
        <v>0</v>
      </c>
      <c r="K296" s="169" t="s">
        <v>131</v>
      </c>
      <c r="L296" s="38"/>
      <c r="M296" s="173" t="s">
        <v>21</v>
      </c>
      <c r="N296" s="174" t="s">
        <v>48</v>
      </c>
      <c r="O296" s="63"/>
      <c r="P296" s="175">
        <f>O296*H296</f>
        <v>0</v>
      </c>
      <c r="Q296" s="175">
        <v>0</v>
      </c>
      <c r="R296" s="175">
        <f>Q296*H296</f>
        <v>0</v>
      </c>
      <c r="S296" s="175">
        <v>0</v>
      </c>
      <c r="T296" s="176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77" t="s">
        <v>146</v>
      </c>
      <c r="AT296" s="177" t="s">
        <v>127</v>
      </c>
      <c r="AU296" s="177" t="s">
        <v>84</v>
      </c>
      <c r="AY296" s="16" t="s">
        <v>125</v>
      </c>
      <c r="BE296" s="178">
        <f>IF(N296="základní",J296,0)</f>
        <v>0</v>
      </c>
      <c r="BF296" s="178">
        <f>IF(N296="snížená",J296,0)</f>
        <v>0</v>
      </c>
      <c r="BG296" s="178">
        <f>IF(N296="zákl. přenesená",J296,0)</f>
        <v>0</v>
      </c>
      <c r="BH296" s="178">
        <f>IF(N296="sníž. přenesená",J296,0)</f>
        <v>0</v>
      </c>
      <c r="BI296" s="178">
        <f>IF(N296="nulová",J296,0)</f>
        <v>0</v>
      </c>
      <c r="BJ296" s="16" t="s">
        <v>82</v>
      </c>
      <c r="BK296" s="178">
        <f>ROUND(I296*H296,1)</f>
        <v>0</v>
      </c>
      <c r="BL296" s="16" t="s">
        <v>146</v>
      </c>
      <c r="BM296" s="177" t="s">
        <v>580</v>
      </c>
    </row>
    <row r="297" spans="1:65" s="2" customFormat="1" ht="11.25">
      <c r="A297" s="33"/>
      <c r="B297" s="34"/>
      <c r="C297" s="35"/>
      <c r="D297" s="179" t="s">
        <v>134</v>
      </c>
      <c r="E297" s="35"/>
      <c r="F297" s="180" t="s">
        <v>581</v>
      </c>
      <c r="G297" s="35"/>
      <c r="H297" s="35"/>
      <c r="I297" s="181"/>
      <c r="J297" s="35"/>
      <c r="K297" s="35"/>
      <c r="L297" s="38"/>
      <c r="M297" s="182"/>
      <c r="N297" s="183"/>
      <c r="O297" s="63"/>
      <c r="P297" s="63"/>
      <c r="Q297" s="63"/>
      <c r="R297" s="63"/>
      <c r="S297" s="63"/>
      <c r="T297" s="64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T297" s="16" t="s">
        <v>134</v>
      </c>
      <c r="AU297" s="16" t="s">
        <v>84</v>
      </c>
    </row>
    <row r="298" spans="1:65" s="2" customFormat="1" ht="24.2" customHeight="1">
      <c r="A298" s="33"/>
      <c r="B298" s="34"/>
      <c r="C298" s="167" t="s">
        <v>582</v>
      </c>
      <c r="D298" s="167" t="s">
        <v>127</v>
      </c>
      <c r="E298" s="168" t="s">
        <v>583</v>
      </c>
      <c r="F298" s="169" t="s">
        <v>584</v>
      </c>
      <c r="G298" s="170" t="s">
        <v>151</v>
      </c>
      <c r="H298" s="171">
        <v>14</v>
      </c>
      <c r="I298" s="172"/>
      <c r="J298" s="171">
        <f>ROUND(I298*H298,1)</f>
        <v>0</v>
      </c>
      <c r="K298" s="169" t="s">
        <v>131</v>
      </c>
      <c r="L298" s="38"/>
      <c r="M298" s="173" t="s">
        <v>21</v>
      </c>
      <c r="N298" s="174" t="s">
        <v>48</v>
      </c>
      <c r="O298" s="63"/>
      <c r="P298" s="175">
        <f>O298*H298</f>
        <v>0</v>
      </c>
      <c r="Q298" s="175">
        <v>9.0010000000000007E-2</v>
      </c>
      <c r="R298" s="175">
        <f>Q298*H298</f>
        <v>1.26014</v>
      </c>
      <c r="S298" s="175">
        <v>0</v>
      </c>
      <c r="T298" s="176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77" t="s">
        <v>146</v>
      </c>
      <c r="AT298" s="177" t="s">
        <v>127</v>
      </c>
      <c r="AU298" s="177" t="s">
        <v>84</v>
      </c>
      <c r="AY298" s="16" t="s">
        <v>125</v>
      </c>
      <c r="BE298" s="178">
        <f>IF(N298="základní",J298,0)</f>
        <v>0</v>
      </c>
      <c r="BF298" s="178">
        <f>IF(N298="snížená",J298,0)</f>
        <v>0</v>
      </c>
      <c r="BG298" s="178">
        <f>IF(N298="zákl. přenesená",J298,0)</f>
        <v>0</v>
      </c>
      <c r="BH298" s="178">
        <f>IF(N298="sníž. přenesená",J298,0)</f>
        <v>0</v>
      </c>
      <c r="BI298" s="178">
        <f>IF(N298="nulová",J298,0)</f>
        <v>0</v>
      </c>
      <c r="BJ298" s="16" t="s">
        <v>82</v>
      </c>
      <c r="BK298" s="178">
        <f>ROUND(I298*H298,1)</f>
        <v>0</v>
      </c>
      <c r="BL298" s="16" t="s">
        <v>146</v>
      </c>
      <c r="BM298" s="177" t="s">
        <v>585</v>
      </c>
    </row>
    <row r="299" spans="1:65" s="2" customFormat="1" ht="11.25">
      <c r="A299" s="33"/>
      <c r="B299" s="34"/>
      <c r="C299" s="35"/>
      <c r="D299" s="179" t="s">
        <v>134</v>
      </c>
      <c r="E299" s="35"/>
      <c r="F299" s="180" t="s">
        <v>586</v>
      </c>
      <c r="G299" s="35"/>
      <c r="H299" s="35"/>
      <c r="I299" s="181"/>
      <c r="J299" s="35"/>
      <c r="K299" s="35"/>
      <c r="L299" s="38"/>
      <c r="M299" s="182"/>
      <c r="N299" s="183"/>
      <c r="O299" s="63"/>
      <c r="P299" s="63"/>
      <c r="Q299" s="63"/>
      <c r="R299" s="63"/>
      <c r="S299" s="63"/>
      <c r="T299" s="64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T299" s="16" t="s">
        <v>134</v>
      </c>
      <c r="AU299" s="16" t="s">
        <v>84</v>
      </c>
    </row>
    <row r="300" spans="1:65" s="2" customFormat="1" ht="16.5" customHeight="1">
      <c r="A300" s="33"/>
      <c r="B300" s="34"/>
      <c r="C300" s="167" t="s">
        <v>587</v>
      </c>
      <c r="D300" s="167" t="s">
        <v>127</v>
      </c>
      <c r="E300" s="168" t="s">
        <v>588</v>
      </c>
      <c r="F300" s="169" t="s">
        <v>589</v>
      </c>
      <c r="G300" s="170" t="s">
        <v>130</v>
      </c>
      <c r="H300" s="171">
        <v>181</v>
      </c>
      <c r="I300" s="172"/>
      <c r="J300" s="171">
        <f>ROUND(I300*H300,1)</f>
        <v>0</v>
      </c>
      <c r="K300" s="169" t="s">
        <v>131</v>
      </c>
      <c r="L300" s="38"/>
      <c r="M300" s="173" t="s">
        <v>21</v>
      </c>
      <c r="N300" s="174" t="s">
        <v>48</v>
      </c>
      <c r="O300" s="63"/>
      <c r="P300" s="175">
        <f>O300*H300</f>
        <v>0</v>
      </c>
      <c r="Q300" s="175">
        <v>0</v>
      </c>
      <c r="R300" s="175">
        <f>Q300*H300</f>
        <v>0</v>
      </c>
      <c r="S300" s="175">
        <v>0</v>
      </c>
      <c r="T300" s="176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77" t="s">
        <v>146</v>
      </c>
      <c r="AT300" s="177" t="s">
        <v>127</v>
      </c>
      <c r="AU300" s="177" t="s">
        <v>84</v>
      </c>
      <c r="AY300" s="16" t="s">
        <v>125</v>
      </c>
      <c r="BE300" s="178">
        <f>IF(N300="základní",J300,0)</f>
        <v>0</v>
      </c>
      <c r="BF300" s="178">
        <f>IF(N300="snížená",J300,0)</f>
        <v>0</v>
      </c>
      <c r="BG300" s="178">
        <f>IF(N300="zákl. přenesená",J300,0)</f>
        <v>0</v>
      </c>
      <c r="BH300" s="178">
        <f>IF(N300="sníž. přenesená",J300,0)</f>
        <v>0</v>
      </c>
      <c r="BI300" s="178">
        <f>IF(N300="nulová",J300,0)</f>
        <v>0</v>
      </c>
      <c r="BJ300" s="16" t="s">
        <v>82</v>
      </c>
      <c r="BK300" s="178">
        <f>ROUND(I300*H300,1)</f>
        <v>0</v>
      </c>
      <c r="BL300" s="16" t="s">
        <v>146</v>
      </c>
      <c r="BM300" s="177" t="s">
        <v>590</v>
      </c>
    </row>
    <row r="301" spans="1:65" s="2" customFormat="1" ht="11.25">
      <c r="A301" s="33"/>
      <c r="B301" s="34"/>
      <c r="C301" s="35"/>
      <c r="D301" s="179" t="s">
        <v>134</v>
      </c>
      <c r="E301" s="35"/>
      <c r="F301" s="180" t="s">
        <v>591</v>
      </c>
      <c r="G301" s="35"/>
      <c r="H301" s="35"/>
      <c r="I301" s="181"/>
      <c r="J301" s="35"/>
      <c r="K301" s="35"/>
      <c r="L301" s="38"/>
      <c r="M301" s="182"/>
      <c r="N301" s="183"/>
      <c r="O301" s="63"/>
      <c r="P301" s="63"/>
      <c r="Q301" s="63"/>
      <c r="R301" s="63"/>
      <c r="S301" s="63"/>
      <c r="T301" s="64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T301" s="16" t="s">
        <v>134</v>
      </c>
      <c r="AU301" s="16" t="s">
        <v>84</v>
      </c>
    </row>
    <row r="302" spans="1:65" s="13" customFormat="1" ht="11.25">
      <c r="B302" s="184"/>
      <c r="C302" s="185"/>
      <c r="D302" s="186" t="s">
        <v>136</v>
      </c>
      <c r="E302" s="187" t="s">
        <v>21</v>
      </c>
      <c r="F302" s="188" t="s">
        <v>485</v>
      </c>
      <c r="G302" s="185"/>
      <c r="H302" s="189">
        <v>181</v>
      </c>
      <c r="I302" s="190"/>
      <c r="J302" s="185"/>
      <c r="K302" s="185"/>
      <c r="L302" s="191"/>
      <c r="M302" s="192"/>
      <c r="N302" s="193"/>
      <c r="O302" s="193"/>
      <c r="P302" s="193"/>
      <c r="Q302" s="193"/>
      <c r="R302" s="193"/>
      <c r="S302" s="193"/>
      <c r="T302" s="194"/>
      <c r="AT302" s="195" t="s">
        <v>136</v>
      </c>
      <c r="AU302" s="195" t="s">
        <v>84</v>
      </c>
      <c r="AV302" s="13" t="s">
        <v>84</v>
      </c>
      <c r="AW302" s="13" t="s">
        <v>36</v>
      </c>
      <c r="AX302" s="13" t="s">
        <v>82</v>
      </c>
      <c r="AY302" s="195" t="s">
        <v>125</v>
      </c>
    </row>
    <row r="303" spans="1:65" s="12" customFormat="1" ht="22.9" customHeight="1">
      <c r="B303" s="151"/>
      <c r="C303" s="152"/>
      <c r="D303" s="153" t="s">
        <v>76</v>
      </c>
      <c r="E303" s="165" t="s">
        <v>592</v>
      </c>
      <c r="F303" s="165" t="s">
        <v>593</v>
      </c>
      <c r="G303" s="152"/>
      <c r="H303" s="152"/>
      <c r="I303" s="155"/>
      <c r="J303" s="166">
        <f>BK303</f>
        <v>0</v>
      </c>
      <c r="K303" s="152"/>
      <c r="L303" s="157"/>
      <c r="M303" s="158"/>
      <c r="N303" s="159"/>
      <c r="O303" s="159"/>
      <c r="P303" s="160">
        <f>SUM(P304:P311)</f>
        <v>0</v>
      </c>
      <c r="Q303" s="159"/>
      <c r="R303" s="160">
        <f>SUM(R304:R311)</f>
        <v>0</v>
      </c>
      <c r="S303" s="159"/>
      <c r="T303" s="161">
        <f>SUM(T304:T311)</f>
        <v>0</v>
      </c>
      <c r="AR303" s="162" t="s">
        <v>143</v>
      </c>
      <c r="AT303" s="163" t="s">
        <v>76</v>
      </c>
      <c r="AU303" s="163" t="s">
        <v>82</v>
      </c>
      <c r="AY303" s="162" t="s">
        <v>125</v>
      </c>
      <c r="BK303" s="164">
        <f>SUM(BK304:BK311)</f>
        <v>0</v>
      </c>
    </row>
    <row r="304" spans="1:65" s="2" customFormat="1" ht="24">
      <c r="A304" s="33"/>
      <c r="B304" s="34"/>
      <c r="C304" s="167" t="s">
        <v>594</v>
      </c>
      <c r="D304" s="167" t="s">
        <v>127</v>
      </c>
      <c r="E304" s="168" t="s">
        <v>595</v>
      </c>
      <c r="F304" s="169" t="s">
        <v>596</v>
      </c>
      <c r="G304" s="170" t="s">
        <v>597</v>
      </c>
      <c r="H304" s="171">
        <v>3</v>
      </c>
      <c r="I304" s="172"/>
      <c r="J304" s="171">
        <f>ROUND(I304*H304,1)</f>
        <v>0</v>
      </c>
      <c r="K304" s="169" t="s">
        <v>131</v>
      </c>
      <c r="L304" s="38"/>
      <c r="M304" s="173" t="s">
        <v>21</v>
      </c>
      <c r="N304" s="174" t="s">
        <v>48</v>
      </c>
      <c r="O304" s="63"/>
      <c r="P304" s="175">
        <f>O304*H304</f>
        <v>0</v>
      </c>
      <c r="Q304" s="175">
        <v>0</v>
      </c>
      <c r="R304" s="175">
        <f>Q304*H304</f>
        <v>0</v>
      </c>
      <c r="S304" s="175">
        <v>0</v>
      </c>
      <c r="T304" s="176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77" t="s">
        <v>146</v>
      </c>
      <c r="AT304" s="177" t="s">
        <v>127</v>
      </c>
      <c r="AU304" s="177" t="s">
        <v>84</v>
      </c>
      <c r="AY304" s="16" t="s">
        <v>125</v>
      </c>
      <c r="BE304" s="178">
        <f>IF(N304="základní",J304,0)</f>
        <v>0</v>
      </c>
      <c r="BF304" s="178">
        <f>IF(N304="snížená",J304,0)</f>
        <v>0</v>
      </c>
      <c r="BG304" s="178">
        <f>IF(N304="zákl. přenesená",J304,0)</f>
        <v>0</v>
      </c>
      <c r="BH304" s="178">
        <f>IF(N304="sníž. přenesená",J304,0)</f>
        <v>0</v>
      </c>
      <c r="BI304" s="178">
        <f>IF(N304="nulová",J304,0)</f>
        <v>0</v>
      </c>
      <c r="BJ304" s="16" t="s">
        <v>82</v>
      </c>
      <c r="BK304" s="178">
        <f>ROUND(I304*H304,1)</f>
        <v>0</v>
      </c>
      <c r="BL304" s="16" t="s">
        <v>146</v>
      </c>
      <c r="BM304" s="177" t="s">
        <v>598</v>
      </c>
    </row>
    <row r="305" spans="1:65" s="2" customFormat="1" ht="11.25">
      <c r="A305" s="33"/>
      <c r="B305" s="34"/>
      <c r="C305" s="35"/>
      <c r="D305" s="179" t="s">
        <v>134</v>
      </c>
      <c r="E305" s="35"/>
      <c r="F305" s="180" t="s">
        <v>599</v>
      </c>
      <c r="G305" s="35"/>
      <c r="H305" s="35"/>
      <c r="I305" s="181"/>
      <c r="J305" s="35"/>
      <c r="K305" s="35"/>
      <c r="L305" s="38"/>
      <c r="M305" s="182"/>
      <c r="N305" s="183"/>
      <c r="O305" s="63"/>
      <c r="P305" s="63"/>
      <c r="Q305" s="63"/>
      <c r="R305" s="63"/>
      <c r="S305" s="63"/>
      <c r="T305" s="64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T305" s="16" t="s">
        <v>134</v>
      </c>
      <c r="AU305" s="16" t="s">
        <v>84</v>
      </c>
    </row>
    <row r="306" spans="1:65" s="2" customFormat="1" ht="24.2" customHeight="1">
      <c r="A306" s="33"/>
      <c r="B306" s="34"/>
      <c r="C306" s="167" t="s">
        <v>600</v>
      </c>
      <c r="D306" s="167" t="s">
        <v>127</v>
      </c>
      <c r="E306" s="168" t="s">
        <v>601</v>
      </c>
      <c r="F306" s="169" t="s">
        <v>602</v>
      </c>
      <c r="G306" s="170" t="s">
        <v>597</v>
      </c>
      <c r="H306" s="171">
        <v>3</v>
      </c>
      <c r="I306" s="172"/>
      <c r="J306" s="171">
        <f>ROUND(I306*H306,1)</f>
        <v>0</v>
      </c>
      <c r="K306" s="169" t="s">
        <v>131</v>
      </c>
      <c r="L306" s="38"/>
      <c r="M306" s="173" t="s">
        <v>21</v>
      </c>
      <c r="N306" s="174" t="s">
        <v>48</v>
      </c>
      <c r="O306" s="63"/>
      <c r="P306" s="175">
        <f>O306*H306</f>
        <v>0</v>
      </c>
      <c r="Q306" s="175">
        <v>0</v>
      </c>
      <c r="R306" s="175">
        <f>Q306*H306</f>
        <v>0</v>
      </c>
      <c r="S306" s="175">
        <v>0</v>
      </c>
      <c r="T306" s="176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77" t="s">
        <v>146</v>
      </c>
      <c r="AT306" s="177" t="s">
        <v>127</v>
      </c>
      <c r="AU306" s="177" t="s">
        <v>84</v>
      </c>
      <c r="AY306" s="16" t="s">
        <v>125</v>
      </c>
      <c r="BE306" s="178">
        <f>IF(N306="základní",J306,0)</f>
        <v>0</v>
      </c>
      <c r="BF306" s="178">
        <f>IF(N306="snížená",J306,0)</f>
        <v>0</v>
      </c>
      <c r="BG306" s="178">
        <f>IF(N306="zákl. přenesená",J306,0)</f>
        <v>0</v>
      </c>
      <c r="BH306" s="178">
        <f>IF(N306="sníž. přenesená",J306,0)</f>
        <v>0</v>
      </c>
      <c r="BI306" s="178">
        <f>IF(N306="nulová",J306,0)</f>
        <v>0</v>
      </c>
      <c r="BJ306" s="16" t="s">
        <v>82</v>
      </c>
      <c r="BK306" s="178">
        <f>ROUND(I306*H306,1)</f>
        <v>0</v>
      </c>
      <c r="BL306" s="16" t="s">
        <v>146</v>
      </c>
      <c r="BM306" s="177" t="s">
        <v>603</v>
      </c>
    </row>
    <row r="307" spans="1:65" s="2" customFormat="1" ht="11.25">
      <c r="A307" s="33"/>
      <c r="B307" s="34"/>
      <c r="C307" s="35"/>
      <c r="D307" s="179" t="s">
        <v>134</v>
      </c>
      <c r="E307" s="35"/>
      <c r="F307" s="180" t="s">
        <v>604</v>
      </c>
      <c r="G307" s="35"/>
      <c r="H307" s="35"/>
      <c r="I307" s="181"/>
      <c r="J307" s="35"/>
      <c r="K307" s="35"/>
      <c r="L307" s="38"/>
      <c r="M307" s="182"/>
      <c r="N307" s="183"/>
      <c r="O307" s="63"/>
      <c r="P307" s="63"/>
      <c r="Q307" s="63"/>
      <c r="R307" s="63"/>
      <c r="S307" s="63"/>
      <c r="T307" s="64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T307" s="16" t="s">
        <v>134</v>
      </c>
      <c r="AU307" s="16" t="s">
        <v>84</v>
      </c>
    </row>
    <row r="308" spans="1:65" s="2" customFormat="1" ht="24.2" customHeight="1">
      <c r="A308" s="33"/>
      <c r="B308" s="34"/>
      <c r="C308" s="167" t="s">
        <v>605</v>
      </c>
      <c r="D308" s="167" t="s">
        <v>127</v>
      </c>
      <c r="E308" s="168" t="s">
        <v>606</v>
      </c>
      <c r="F308" s="169" t="s">
        <v>607</v>
      </c>
      <c r="G308" s="170" t="s">
        <v>296</v>
      </c>
      <c r="H308" s="171">
        <v>5</v>
      </c>
      <c r="I308" s="172"/>
      <c r="J308" s="171">
        <f>ROUND(I308*H308,1)</f>
        <v>0</v>
      </c>
      <c r="K308" s="169" t="s">
        <v>131</v>
      </c>
      <c r="L308" s="38"/>
      <c r="M308" s="173" t="s">
        <v>21</v>
      </c>
      <c r="N308" s="174" t="s">
        <v>48</v>
      </c>
      <c r="O308" s="63"/>
      <c r="P308" s="175">
        <f>O308*H308</f>
        <v>0</v>
      </c>
      <c r="Q308" s="175">
        <v>0</v>
      </c>
      <c r="R308" s="175">
        <f>Q308*H308</f>
        <v>0</v>
      </c>
      <c r="S308" s="175">
        <v>0</v>
      </c>
      <c r="T308" s="176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77" t="s">
        <v>146</v>
      </c>
      <c r="AT308" s="177" t="s">
        <v>127</v>
      </c>
      <c r="AU308" s="177" t="s">
        <v>84</v>
      </c>
      <c r="AY308" s="16" t="s">
        <v>125</v>
      </c>
      <c r="BE308" s="178">
        <f>IF(N308="základní",J308,0)</f>
        <v>0</v>
      </c>
      <c r="BF308" s="178">
        <f>IF(N308="snížená",J308,0)</f>
        <v>0</v>
      </c>
      <c r="BG308" s="178">
        <f>IF(N308="zákl. přenesená",J308,0)</f>
        <v>0</v>
      </c>
      <c r="BH308" s="178">
        <f>IF(N308="sníž. přenesená",J308,0)</f>
        <v>0</v>
      </c>
      <c r="BI308" s="178">
        <f>IF(N308="nulová",J308,0)</f>
        <v>0</v>
      </c>
      <c r="BJ308" s="16" t="s">
        <v>82</v>
      </c>
      <c r="BK308" s="178">
        <f>ROUND(I308*H308,1)</f>
        <v>0</v>
      </c>
      <c r="BL308" s="16" t="s">
        <v>146</v>
      </c>
      <c r="BM308" s="177" t="s">
        <v>608</v>
      </c>
    </row>
    <row r="309" spans="1:65" s="2" customFormat="1" ht="11.25">
      <c r="A309" s="33"/>
      <c r="B309" s="34"/>
      <c r="C309" s="35"/>
      <c r="D309" s="179" t="s">
        <v>134</v>
      </c>
      <c r="E309" s="35"/>
      <c r="F309" s="180" t="s">
        <v>609</v>
      </c>
      <c r="G309" s="35"/>
      <c r="H309" s="35"/>
      <c r="I309" s="181"/>
      <c r="J309" s="35"/>
      <c r="K309" s="35"/>
      <c r="L309" s="38"/>
      <c r="M309" s="182"/>
      <c r="N309" s="183"/>
      <c r="O309" s="63"/>
      <c r="P309" s="63"/>
      <c r="Q309" s="63"/>
      <c r="R309" s="63"/>
      <c r="S309" s="63"/>
      <c r="T309" s="64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T309" s="16" t="s">
        <v>134</v>
      </c>
      <c r="AU309" s="16" t="s">
        <v>84</v>
      </c>
    </row>
    <row r="310" spans="1:65" s="2" customFormat="1" ht="16.5" customHeight="1">
      <c r="A310" s="33"/>
      <c r="B310" s="34"/>
      <c r="C310" s="167" t="s">
        <v>610</v>
      </c>
      <c r="D310" s="167" t="s">
        <v>127</v>
      </c>
      <c r="E310" s="168" t="s">
        <v>611</v>
      </c>
      <c r="F310" s="169" t="s">
        <v>612</v>
      </c>
      <c r="G310" s="170" t="s">
        <v>296</v>
      </c>
      <c r="H310" s="171">
        <v>3</v>
      </c>
      <c r="I310" s="172"/>
      <c r="J310" s="171">
        <f>ROUND(I310*H310,1)</f>
        <v>0</v>
      </c>
      <c r="K310" s="169" t="s">
        <v>131</v>
      </c>
      <c r="L310" s="38"/>
      <c r="M310" s="173" t="s">
        <v>21</v>
      </c>
      <c r="N310" s="174" t="s">
        <v>48</v>
      </c>
      <c r="O310" s="63"/>
      <c r="P310" s="175">
        <f>O310*H310</f>
        <v>0</v>
      </c>
      <c r="Q310" s="175">
        <v>0</v>
      </c>
      <c r="R310" s="175">
        <f>Q310*H310</f>
        <v>0</v>
      </c>
      <c r="S310" s="175">
        <v>0</v>
      </c>
      <c r="T310" s="176">
        <f>S310*H310</f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77" t="s">
        <v>146</v>
      </c>
      <c r="AT310" s="177" t="s">
        <v>127</v>
      </c>
      <c r="AU310" s="177" t="s">
        <v>84</v>
      </c>
      <c r="AY310" s="16" t="s">
        <v>125</v>
      </c>
      <c r="BE310" s="178">
        <f>IF(N310="základní",J310,0)</f>
        <v>0</v>
      </c>
      <c r="BF310" s="178">
        <f>IF(N310="snížená",J310,0)</f>
        <v>0</v>
      </c>
      <c r="BG310" s="178">
        <f>IF(N310="zákl. přenesená",J310,0)</f>
        <v>0</v>
      </c>
      <c r="BH310" s="178">
        <f>IF(N310="sníž. přenesená",J310,0)</f>
        <v>0</v>
      </c>
      <c r="BI310" s="178">
        <f>IF(N310="nulová",J310,0)</f>
        <v>0</v>
      </c>
      <c r="BJ310" s="16" t="s">
        <v>82</v>
      </c>
      <c r="BK310" s="178">
        <f>ROUND(I310*H310,1)</f>
        <v>0</v>
      </c>
      <c r="BL310" s="16" t="s">
        <v>146</v>
      </c>
      <c r="BM310" s="177" t="s">
        <v>613</v>
      </c>
    </row>
    <row r="311" spans="1:65" s="2" customFormat="1" ht="11.25">
      <c r="A311" s="33"/>
      <c r="B311" s="34"/>
      <c r="C311" s="35"/>
      <c r="D311" s="179" t="s">
        <v>134</v>
      </c>
      <c r="E311" s="35"/>
      <c r="F311" s="180" t="s">
        <v>614</v>
      </c>
      <c r="G311" s="35"/>
      <c r="H311" s="35"/>
      <c r="I311" s="181"/>
      <c r="J311" s="35"/>
      <c r="K311" s="35"/>
      <c r="L311" s="38"/>
      <c r="M311" s="182"/>
      <c r="N311" s="183"/>
      <c r="O311" s="63"/>
      <c r="P311" s="63"/>
      <c r="Q311" s="63"/>
      <c r="R311" s="63"/>
      <c r="S311" s="63"/>
      <c r="T311" s="64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T311" s="16" t="s">
        <v>134</v>
      </c>
      <c r="AU311" s="16" t="s">
        <v>84</v>
      </c>
    </row>
    <row r="312" spans="1:65" s="12" customFormat="1" ht="25.9" customHeight="1">
      <c r="B312" s="151"/>
      <c r="C312" s="152"/>
      <c r="D312" s="153" t="s">
        <v>76</v>
      </c>
      <c r="E312" s="154" t="s">
        <v>615</v>
      </c>
      <c r="F312" s="154" t="s">
        <v>616</v>
      </c>
      <c r="G312" s="152"/>
      <c r="H312" s="152"/>
      <c r="I312" s="155"/>
      <c r="J312" s="156">
        <f>BK312</f>
        <v>0</v>
      </c>
      <c r="K312" s="152"/>
      <c r="L312" s="157"/>
      <c r="M312" s="158"/>
      <c r="N312" s="159"/>
      <c r="O312" s="159"/>
      <c r="P312" s="160">
        <f>SUM(P313:P316)</f>
        <v>0</v>
      </c>
      <c r="Q312" s="159"/>
      <c r="R312" s="160">
        <f>SUM(R313:R316)</f>
        <v>0</v>
      </c>
      <c r="S312" s="159"/>
      <c r="T312" s="161">
        <f>SUM(T313:T316)</f>
        <v>0</v>
      </c>
      <c r="AR312" s="162" t="s">
        <v>132</v>
      </c>
      <c r="AT312" s="163" t="s">
        <v>76</v>
      </c>
      <c r="AU312" s="163" t="s">
        <v>77</v>
      </c>
      <c r="AY312" s="162" t="s">
        <v>125</v>
      </c>
      <c r="BK312" s="164">
        <f>SUM(BK313:BK316)</f>
        <v>0</v>
      </c>
    </row>
    <row r="313" spans="1:65" s="2" customFormat="1" ht="16.5" customHeight="1">
      <c r="A313" s="33"/>
      <c r="B313" s="34"/>
      <c r="C313" s="167" t="s">
        <v>617</v>
      </c>
      <c r="D313" s="167" t="s">
        <v>127</v>
      </c>
      <c r="E313" s="168" t="s">
        <v>618</v>
      </c>
      <c r="F313" s="169" t="s">
        <v>619</v>
      </c>
      <c r="G313" s="170" t="s">
        <v>224</v>
      </c>
      <c r="H313" s="171">
        <v>3</v>
      </c>
      <c r="I313" s="172"/>
      <c r="J313" s="171">
        <f>ROUND(I313*H313,1)</f>
        <v>0</v>
      </c>
      <c r="K313" s="169" t="s">
        <v>131</v>
      </c>
      <c r="L313" s="38"/>
      <c r="M313" s="173" t="s">
        <v>21</v>
      </c>
      <c r="N313" s="174" t="s">
        <v>48</v>
      </c>
      <c r="O313" s="63"/>
      <c r="P313" s="175">
        <f>O313*H313</f>
        <v>0</v>
      </c>
      <c r="Q313" s="175">
        <v>0</v>
      </c>
      <c r="R313" s="175">
        <f>Q313*H313</f>
        <v>0</v>
      </c>
      <c r="S313" s="175">
        <v>0</v>
      </c>
      <c r="T313" s="176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77" t="s">
        <v>620</v>
      </c>
      <c r="AT313" s="177" t="s">
        <v>127</v>
      </c>
      <c r="AU313" s="177" t="s">
        <v>82</v>
      </c>
      <c r="AY313" s="16" t="s">
        <v>125</v>
      </c>
      <c r="BE313" s="178">
        <f>IF(N313="základní",J313,0)</f>
        <v>0</v>
      </c>
      <c r="BF313" s="178">
        <f>IF(N313="snížená",J313,0)</f>
        <v>0</v>
      </c>
      <c r="BG313" s="178">
        <f>IF(N313="zákl. přenesená",J313,0)</f>
        <v>0</v>
      </c>
      <c r="BH313" s="178">
        <f>IF(N313="sníž. přenesená",J313,0)</f>
        <v>0</v>
      </c>
      <c r="BI313" s="178">
        <f>IF(N313="nulová",J313,0)</f>
        <v>0</v>
      </c>
      <c r="BJ313" s="16" t="s">
        <v>82</v>
      </c>
      <c r="BK313" s="178">
        <f>ROUND(I313*H313,1)</f>
        <v>0</v>
      </c>
      <c r="BL313" s="16" t="s">
        <v>620</v>
      </c>
      <c r="BM313" s="177" t="s">
        <v>621</v>
      </c>
    </row>
    <row r="314" spans="1:65" s="2" customFormat="1" ht="11.25">
      <c r="A314" s="33"/>
      <c r="B314" s="34"/>
      <c r="C314" s="35"/>
      <c r="D314" s="179" t="s">
        <v>134</v>
      </c>
      <c r="E314" s="35"/>
      <c r="F314" s="180" t="s">
        <v>622</v>
      </c>
      <c r="G314" s="35"/>
      <c r="H314" s="35"/>
      <c r="I314" s="181"/>
      <c r="J314" s="35"/>
      <c r="K314" s="35"/>
      <c r="L314" s="38"/>
      <c r="M314" s="182"/>
      <c r="N314" s="183"/>
      <c r="O314" s="63"/>
      <c r="P314" s="63"/>
      <c r="Q314" s="63"/>
      <c r="R314" s="63"/>
      <c r="S314" s="63"/>
      <c r="T314" s="64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T314" s="16" t="s">
        <v>134</v>
      </c>
      <c r="AU314" s="16" t="s">
        <v>82</v>
      </c>
    </row>
    <row r="315" spans="1:65" s="2" customFormat="1" ht="16.5" customHeight="1">
      <c r="A315" s="33"/>
      <c r="B315" s="34"/>
      <c r="C315" s="167" t="s">
        <v>623</v>
      </c>
      <c r="D315" s="167" t="s">
        <v>127</v>
      </c>
      <c r="E315" s="168" t="s">
        <v>624</v>
      </c>
      <c r="F315" s="169" t="s">
        <v>625</v>
      </c>
      <c r="G315" s="170" t="s">
        <v>224</v>
      </c>
      <c r="H315" s="171">
        <v>3</v>
      </c>
      <c r="I315" s="172"/>
      <c r="J315" s="171">
        <f>ROUND(I315*H315,1)</f>
        <v>0</v>
      </c>
      <c r="K315" s="169" t="s">
        <v>131</v>
      </c>
      <c r="L315" s="38"/>
      <c r="M315" s="173" t="s">
        <v>21</v>
      </c>
      <c r="N315" s="174" t="s">
        <v>48</v>
      </c>
      <c r="O315" s="63"/>
      <c r="P315" s="175">
        <f>O315*H315</f>
        <v>0</v>
      </c>
      <c r="Q315" s="175">
        <v>0</v>
      </c>
      <c r="R315" s="175">
        <f>Q315*H315</f>
        <v>0</v>
      </c>
      <c r="S315" s="175">
        <v>0</v>
      </c>
      <c r="T315" s="176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77" t="s">
        <v>620</v>
      </c>
      <c r="AT315" s="177" t="s">
        <v>127</v>
      </c>
      <c r="AU315" s="177" t="s">
        <v>82</v>
      </c>
      <c r="AY315" s="16" t="s">
        <v>125</v>
      </c>
      <c r="BE315" s="178">
        <f>IF(N315="základní",J315,0)</f>
        <v>0</v>
      </c>
      <c r="BF315" s="178">
        <f>IF(N315="snížená",J315,0)</f>
        <v>0</v>
      </c>
      <c r="BG315" s="178">
        <f>IF(N315="zákl. přenesená",J315,0)</f>
        <v>0</v>
      </c>
      <c r="BH315" s="178">
        <f>IF(N315="sníž. přenesená",J315,0)</f>
        <v>0</v>
      </c>
      <c r="BI315" s="178">
        <f>IF(N315="nulová",J315,0)</f>
        <v>0</v>
      </c>
      <c r="BJ315" s="16" t="s">
        <v>82</v>
      </c>
      <c r="BK315" s="178">
        <f>ROUND(I315*H315,1)</f>
        <v>0</v>
      </c>
      <c r="BL315" s="16" t="s">
        <v>620</v>
      </c>
      <c r="BM315" s="177" t="s">
        <v>626</v>
      </c>
    </row>
    <row r="316" spans="1:65" s="2" customFormat="1" ht="11.25">
      <c r="A316" s="33"/>
      <c r="B316" s="34"/>
      <c r="C316" s="35"/>
      <c r="D316" s="179" t="s">
        <v>134</v>
      </c>
      <c r="E316" s="35"/>
      <c r="F316" s="180" t="s">
        <v>627</v>
      </c>
      <c r="G316" s="35"/>
      <c r="H316" s="35"/>
      <c r="I316" s="181"/>
      <c r="J316" s="35"/>
      <c r="K316" s="35"/>
      <c r="L316" s="38"/>
      <c r="M316" s="182"/>
      <c r="N316" s="183"/>
      <c r="O316" s="63"/>
      <c r="P316" s="63"/>
      <c r="Q316" s="63"/>
      <c r="R316" s="63"/>
      <c r="S316" s="63"/>
      <c r="T316" s="64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T316" s="16" t="s">
        <v>134</v>
      </c>
      <c r="AU316" s="16" t="s">
        <v>82</v>
      </c>
    </row>
    <row r="317" spans="1:65" s="12" customFormat="1" ht="25.9" customHeight="1">
      <c r="B317" s="151"/>
      <c r="C317" s="152"/>
      <c r="D317" s="153" t="s">
        <v>76</v>
      </c>
      <c r="E317" s="154" t="s">
        <v>628</v>
      </c>
      <c r="F317" s="154" t="s">
        <v>629</v>
      </c>
      <c r="G317" s="152"/>
      <c r="H317" s="152"/>
      <c r="I317" s="155"/>
      <c r="J317" s="156">
        <f>BK317</f>
        <v>0</v>
      </c>
      <c r="K317" s="152"/>
      <c r="L317" s="157"/>
      <c r="M317" s="158"/>
      <c r="N317" s="159"/>
      <c r="O317" s="159"/>
      <c r="P317" s="160">
        <f>P318+P329+P332+P335+P338</f>
        <v>0</v>
      </c>
      <c r="Q317" s="159"/>
      <c r="R317" s="160">
        <f>R318+R329+R332+R335+R338</f>
        <v>0</v>
      </c>
      <c r="S317" s="159"/>
      <c r="T317" s="161">
        <f>T318+T329+T332+T335+T338</f>
        <v>0</v>
      </c>
      <c r="AR317" s="162" t="s">
        <v>155</v>
      </c>
      <c r="AT317" s="163" t="s">
        <v>76</v>
      </c>
      <c r="AU317" s="163" t="s">
        <v>77</v>
      </c>
      <c r="AY317" s="162" t="s">
        <v>125</v>
      </c>
      <c r="BK317" s="164">
        <f>BK318+BK329+BK332+BK335+BK338</f>
        <v>0</v>
      </c>
    </row>
    <row r="318" spans="1:65" s="12" customFormat="1" ht="22.9" customHeight="1">
      <c r="B318" s="151"/>
      <c r="C318" s="152"/>
      <c r="D318" s="153" t="s">
        <v>76</v>
      </c>
      <c r="E318" s="165" t="s">
        <v>630</v>
      </c>
      <c r="F318" s="165" t="s">
        <v>631</v>
      </c>
      <c r="G318" s="152"/>
      <c r="H318" s="152"/>
      <c r="I318" s="155"/>
      <c r="J318" s="166">
        <f>BK318</f>
        <v>0</v>
      </c>
      <c r="K318" s="152"/>
      <c r="L318" s="157"/>
      <c r="M318" s="158"/>
      <c r="N318" s="159"/>
      <c r="O318" s="159"/>
      <c r="P318" s="160">
        <f>SUM(P319:P328)</f>
        <v>0</v>
      </c>
      <c r="Q318" s="159"/>
      <c r="R318" s="160">
        <f>SUM(R319:R328)</f>
        <v>0</v>
      </c>
      <c r="S318" s="159"/>
      <c r="T318" s="161">
        <f>SUM(T319:T328)</f>
        <v>0</v>
      </c>
      <c r="AR318" s="162" t="s">
        <v>155</v>
      </c>
      <c r="AT318" s="163" t="s">
        <v>76</v>
      </c>
      <c r="AU318" s="163" t="s">
        <v>82</v>
      </c>
      <c r="AY318" s="162" t="s">
        <v>125</v>
      </c>
      <c r="BK318" s="164">
        <f>SUM(BK319:BK328)</f>
        <v>0</v>
      </c>
    </row>
    <row r="319" spans="1:65" s="2" customFormat="1" ht="24.2" customHeight="1">
      <c r="A319" s="33"/>
      <c r="B319" s="34"/>
      <c r="C319" s="167" t="s">
        <v>632</v>
      </c>
      <c r="D319" s="167" t="s">
        <v>127</v>
      </c>
      <c r="E319" s="168" t="s">
        <v>633</v>
      </c>
      <c r="F319" s="169" t="s">
        <v>634</v>
      </c>
      <c r="G319" s="170" t="s">
        <v>635</v>
      </c>
      <c r="H319" s="171">
        <v>5</v>
      </c>
      <c r="I319" s="172"/>
      <c r="J319" s="171">
        <f>ROUND(I319*H319,1)</f>
        <v>0</v>
      </c>
      <c r="K319" s="169" t="s">
        <v>131</v>
      </c>
      <c r="L319" s="38"/>
      <c r="M319" s="173" t="s">
        <v>21</v>
      </c>
      <c r="N319" s="174" t="s">
        <v>48</v>
      </c>
      <c r="O319" s="63"/>
      <c r="P319" s="175">
        <f>O319*H319</f>
        <v>0</v>
      </c>
      <c r="Q319" s="175">
        <v>0</v>
      </c>
      <c r="R319" s="175">
        <f>Q319*H319</f>
        <v>0</v>
      </c>
      <c r="S319" s="175">
        <v>0</v>
      </c>
      <c r="T319" s="176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77" t="s">
        <v>636</v>
      </c>
      <c r="AT319" s="177" t="s">
        <v>127</v>
      </c>
      <c r="AU319" s="177" t="s">
        <v>84</v>
      </c>
      <c r="AY319" s="16" t="s">
        <v>125</v>
      </c>
      <c r="BE319" s="178">
        <f>IF(N319="základní",J319,0)</f>
        <v>0</v>
      </c>
      <c r="BF319" s="178">
        <f>IF(N319="snížená",J319,0)</f>
        <v>0</v>
      </c>
      <c r="BG319" s="178">
        <f>IF(N319="zákl. přenesená",J319,0)</f>
        <v>0</v>
      </c>
      <c r="BH319" s="178">
        <f>IF(N319="sníž. přenesená",J319,0)</f>
        <v>0</v>
      </c>
      <c r="BI319" s="178">
        <f>IF(N319="nulová",J319,0)</f>
        <v>0</v>
      </c>
      <c r="BJ319" s="16" t="s">
        <v>82</v>
      </c>
      <c r="BK319" s="178">
        <f>ROUND(I319*H319,1)</f>
        <v>0</v>
      </c>
      <c r="BL319" s="16" t="s">
        <v>636</v>
      </c>
      <c r="BM319" s="177" t="s">
        <v>637</v>
      </c>
    </row>
    <row r="320" spans="1:65" s="2" customFormat="1" ht="11.25">
      <c r="A320" s="33"/>
      <c r="B320" s="34"/>
      <c r="C320" s="35"/>
      <c r="D320" s="179" t="s">
        <v>134</v>
      </c>
      <c r="E320" s="35"/>
      <c r="F320" s="180" t="s">
        <v>638</v>
      </c>
      <c r="G320" s="35"/>
      <c r="H320" s="35"/>
      <c r="I320" s="181"/>
      <c r="J320" s="35"/>
      <c r="K320" s="35"/>
      <c r="L320" s="38"/>
      <c r="M320" s="182"/>
      <c r="N320" s="183"/>
      <c r="O320" s="63"/>
      <c r="P320" s="63"/>
      <c r="Q320" s="63"/>
      <c r="R320" s="63"/>
      <c r="S320" s="63"/>
      <c r="T320" s="64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T320" s="16" t="s">
        <v>134</v>
      </c>
      <c r="AU320" s="16" t="s">
        <v>84</v>
      </c>
    </row>
    <row r="321" spans="1:65" s="2" customFormat="1" ht="24.2" customHeight="1">
      <c r="A321" s="33"/>
      <c r="B321" s="34"/>
      <c r="C321" s="167" t="s">
        <v>639</v>
      </c>
      <c r="D321" s="167" t="s">
        <v>127</v>
      </c>
      <c r="E321" s="168" t="s">
        <v>640</v>
      </c>
      <c r="F321" s="169" t="s">
        <v>641</v>
      </c>
      <c r="G321" s="170" t="s">
        <v>635</v>
      </c>
      <c r="H321" s="171">
        <v>2</v>
      </c>
      <c r="I321" s="172"/>
      <c r="J321" s="171">
        <f>ROUND(I321*H321,1)</f>
        <v>0</v>
      </c>
      <c r="K321" s="169" t="s">
        <v>131</v>
      </c>
      <c r="L321" s="38"/>
      <c r="M321" s="173" t="s">
        <v>21</v>
      </c>
      <c r="N321" s="174" t="s">
        <v>48</v>
      </c>
      <c r="O321" s="63"/>
      <c r="P321" s="175">
        <f>O321*H321</f>
        <v>0</v>
      </c>
      <c r="Q321" s="175">
        <v>0</v>
      </c>
      <c r="R321" s="175">
        <f>Q321*H321</f>
        <v>0</v>
      </c>
      <c r="S321" s="175">
        <v>0</v>
      </c>
      <c r="T321" s="176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77" t="s">
        <v>636</v>
      </c>
      <c r="AT321" s="177" t="s">
        <v>127</v>
      </c>
      <c r="AU321" s="177" t="s">
        <v>84</v>
      </c>
      <c r="AY321" s="16" t="s">
        <v>125</v>
      </c>
      <c r="BE321" s="178">
        <f>IF(N321="základní",J321,0)</f>
        <v>0</v>
      </c>
      <c r="BF321" s="178">
        <f>IF(N321="snížená",J321,0)</f>
        <v>0</v>
      </c>
      <c r="BG321" s="178">
        <f>IF(N321="zákl. přenesená",J321,0)</f>
        <v>0</v>
      </c>
      <c r="BH321" s="178">
        <f>IF(N321="sníž. přenesená",J321,0)</f>
        <v>0</v>
      </c>
      <c r="BI321" s="178">
        <f>IF(N321="nulová",J321,0)</f>
        <v>0</v>
      </c>
      <c r="BJ321" s="16" t="s">
        <v>82</v>
      </c>
      <c r="BK321" s="178">
        <f>ROUND(I321*H321,1)</f>
        <v>0</v>
      </c>
      <c r="BL321" s="16" t="s">
        <v>636</v>
      </c>
      <c r="BM321" s="177" t="s">
        <v>642</v>
      </c>
    </row>
    <row r="322" spans="1:65" s="2" customFormat="1" ht="11.25">
      <c r="A322" s="33"/>
      <c r="B322" s="34"/>
      <c r="C322" s="35"/>
      <c r="D322" s="179" t="s">
        <v>134</v>
      </c>
      <c r="E322" s="35"/>
      <c r="F322" s="180" t="s">
        <v>643</v>
      </c>
      <c r="G322" s="35"/>
      <c r="H322" s="35"/>
      <c r="I322" s="181"/>
      <c r="J322" s="35"/>
      <c r="K322" s="35"/>
      <c r="L322" s="38"/>
      <c r="M322" s="182"/>
      <c r="N322" s="183"/>
      <c r="O322" s="63"/>
      <c r="P322" s="63"/>
      <c r="Q322" s="63"/>
      <c r="R322" s="63"/>
      <c r="S322" s="63"/>
      <c r="T322" s="64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T322" s="16" t="s">
        <v>134</v>
      </c>
      <c r="AU322" s="16" t="s">
        <v>84</v>
      </c>
    </row>
    <row r="323" spans="1:65" s="2" customFormat="1" ht="24.2" customHeight="1">
      <c r="A323" s="33"/>
      <c r="B323" s="34"/>
      <c r="C323" s="167" t="s">
        <v>644</v>
      </c>
      <c r="D323" s="167" t="s">
        <v>127</v>
      </c>
      <c r="E323" s="168" t="s">
        <v>645</v>
      </c>
      <c r="F323" s="169" t="s">
        <v>646</v>
      </c>
      <c r="G323" s="170" t="s">
        <v>635</v>
      </c>
      <c r="H323" s="171">
        <v>1</v>
      </c>
      <c r="I323" s="172"/>
      <c r="J323" s="171">
        <f>ROUND(I323*H323,1)</f>
        <v>0</v>
      </c>
      <c r="K323" s="169" t="s">
        <v>131</v>
      </c>
      <c r="L323" s="38"/>
      <c r="M323" s="173" t="s">
        <v>21</v>
      </c>
      <c r="N323" s="174" t="s">
        <v>48</v>
      </c>
      <c r="O323" s="63"/>
      <c r="P323" s="175">
        <f>O323*H323</f>
        <v>0</v>
      </c>
      <c r="Q323" s="175">
        <v>0</v>
      </c>
      <c r="R323" s="175">
        <f>Q323*H323</f>
        <v>0</v>
      </c>
      <c r="S323" s="175">
        <v>0</v>
      </c>
      <c r="T323" s="176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77" t="s">
        <v>636</v>
      </c>
      <c r="AT323" s="177" t="s">
        <v>127</v>
      </c>
      <c r="AU323" s="177" t="s">
        <v>84</v>
      </c>
      <c r="AY323" s="16" t="s">
        <v>125</v>
      </c>
      <c r="BE323" s="178">
        <f>IF(N323="základní",J323,0)</f>
        <v>0</v>
      </c>
      <c r="BF323" s="178">
        <f>IF(N323="snížená",J323,0)</f>
        <v>0</v>
      </c>
      <c r="BG323" s="178">
        <f>IF(N323="zákl. přenesená",J323,0)</f>
        <v>0</v>
      </c>
      <c r="BH323" s="178">
        <f>IF(N323="sníž. přenesená",J323,0)</f>
        <v>0</v>
      </c>
      <c r="BI323" s="178">
        <f>IF(N323="nulová",J323,0)</f>
        <v>0</v>
      </c>
      <c r="BJ323" s="16" t="s">
        <v>82</v>
      </c>
      <c r="BK323" s="178">
        <f>ROUND(I323*H323,1)</f>
        <v>0</v>
      </c>
      <c r="BL323" s="16" t="s">
        <v>636</v>
      </c>
      <c r="BM323" s="177" t="s">
        <v>647</v>
      </c>
    </row>
    <row r="324" spans="1:65" s="2" customFormat="1" ht="11.25">
      <c r="A324" s="33"/>
      <c r="B324" s="34"/>
      <c r="C324" s="35"/>
      <c r="D324" s="179" t="s">
        <v>134</v>
      </c>
      <c r="E324" s="35"/>
      <c r="F324" s="180" t="s">
        <v>648</v>
      </c>
      <c r="G324" s="35"/>
      <c r="H324" s="35"/>
      <c r="I324" s="181"/>
      <c r="J324" s="35"/>
      <c r="K324" s="35"/>
      <c r="L324" s="38"/>
      <c r="M324" s="182"/>
      <c r="N324" s="183"/>
      <c r="O324" s="63"/>
      <c r="P324" s="63"/>
      <c r="Q324" s="63"/>
      <c r="R324" s="63"/>
      <c r="S324" s="63"/>
      <c r="T324" s="64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T324" s="16" t="s">
        <v>134</v>
      </c>
      <c r="AU324" s="16" t="s">
        <v>84</v>
      </c>
    </row>
    <row r="325" spans="1:65" s="2" customFormat="1" ht="24.2" customHeight="1">
      <c r="A325" s="33"/>
      <c r="B325" s="34"/>
      <c r="C325" s="167" t="s">
        <v>649</v>
      </c>
      <c r="D325" s="167" t="s">
        <v>127</v>
      </c>
      <c r="E325" s="168" t="s">
        <v>650</v>
      </c>
      <c r="F325" s="169" t="s">
        <v>651</v>
      </c>
      <c r="G325" s="170" t="s">
        <v>635</v>
      </c>
      <c r="H325" s="171">
        <v>1</v>
      </c>
      <c r="I325" s="172"/>
      <c r="J325" s="171">
        <f>ROUND(I325*H325,1)</f>
        <v>0</v>
      </c>
      <c r="K325" s="169" t="s">
        <v>131</v>
      </c>
      <c r="L325" s="38"/>
      <c r="M325" s="173" t="s">
        <v>21</v>
      </c>
      <c r="N325" s="174" t="s">
        <v>48</v>
      </c>
      <c r="O325" s="63"/>
      <c r="P325" s="175">
        <f>O325*H325</f>
        <v>0</v>
      </c>
      <c r="Q325" s="175">
        <v>0</v>
      </c>
      <c r="R325" s="175">
        <f>Q325*H325</f>
        <v>0</v>
      </c>
      <c r="S325" s="175">
        <v>0</v>
      </c>
      <c r="T325" s="176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77" t="s">
        <v>636</v>
      </c>
      <c r="AT325" s="177" t="s">
        <v>127</v>
      </c>
      <c r="AU325" s="177" t="s">
        <v>84</v>
      </c>
      <c r="AY325" s="16" t="s">
        <v>125</v>
      </c>
      <c r="BE325" s="178">
        <f>IF(N325="základní",J325,0)</f>
        <v>0</v>
      </c>
      <c r="BF325" s="178">
        <f>IF(N325="snížená",J325,0)</f>
        <v>0</v>
      </c>
      <c r="BG325" s="178">
        <f>IF(N325="zákl. přenesená",J325,0)</f>
        <v>0</v>
      </c>
      <c r="BH325" s="178">
        <f>IF(N325="sníž. přenesená",J325,0)</f>
        <v>0</v>
      </c>
      <c r="BI325" s="178">
        <f>IF(N325="nulová",J325,0)</f>
        <v>0</v>
      </c>
      <c r="BJ325" s="16" t="s">
        <v>82</v>
      </c>
      <c r="BK325" s="178">
        <f>ROUND(I325*H325,1)</f>
        <v>0</v>
      </c>
      <c r="BL325" s="16" t="s">
        <v>636</v>
      </c>
      <c r="BM325" s="177" t="s">
        <v>652</v>
      </c>
    </row>
    <row r="326" spans="1:65" s="2" customFormat="1" ht="11.25">
      <c r="A326" s="33"/>
      <c r="B326" s="34"/>
      <c r="C326" s="35"/>
      <c r="D326" s="179" t="s">
        <v>134</v>
      </c>
      <c r="E326" s="35"/>
      <c r="F326" s="180" t="s">
        <v>653</v>
      </c>
      <c r="G326" s="35"/>
      <c r="H326" s="35"/>
      <c r="I326" s="181"/>
      <c r="J326" s="35"/>
      <c r="K326" s="35"/>
      <c r="L326" s="38"/>
      <c r="M326" s="182"/>
      <c r="N326" s="183"/>
      <c r="O326" s="63"/>
      <c r="P326" s="63"/>
      <c r="Q326" s="63"/>
      <c r="R326" s="63"/>
      <c r="S326" s="63"/>
      <c r="T326" s="64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T326" s="16" t="s">
        <v>134</v>
      </c>
      <c r="AU326" s="16" t="s">
        <v>84</v>
      </c>
    </row>
    <row r="327" spans="1:65" s="2" customFormat="1" ht="24.2" customHeight="1">
      <c r="A327" s="33"/>
      <c r="B327" s="34"/>
      <c r="C327" s="167" t="s">
        <v>654</v>
      </c>
      <c r="D327" s="167" t="s">
        <v>127</v>
      </c>
      <c r="E327" s="168" t="s">
        <v>655</v>
      </c>
      <c r="F327" s="169" t="s">
        <v>656</v>
      </c>
      <c r="G327" s="170" t="s">
        <v>635</v>
      </c>
      <c r="H327" s="171">
        <v>1</v>
      </c>
      <c r="I327" s="172"/>
      <c r="J327" s="171">
        <f>ROUND(I327*H327,1)</f>
        <v>0</v>
      </c>
      <c r="K327" s="169" t="s">
        <v>131</v>
      </c>
      <c r="L327" s="38"/>
      <c r="M327" s="173" t="s">
        <v>21</v>
      </c>
      <c r="N327" s="174" t="s">
        <v>48</v>
      </c>
      <c r="O327" s="63"/>
      <c r="P327" s="175">
        <f>O327*H327</f>
        <v>0</v>
      </c>
      <c r="Q327" s="175">
        <v>0</v>
      </c>
      <c r="R327" s="175">
        <f>Q327*H327</f>
        <v>0</v>
      </c>
      <c r="S327" s="175">
        <v>0</v>
      </c>
      <c r="T327" s="176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77" t="s">
        <v>636</v>
      </c>
      <c r="AT327" s="177" t="s">
        <v>127</v>
      </c>
      <c r="AU327" s="177" t="s">
        <v>84</v>
      </c>
      <c r="AY327" s="16" t="s">
        <v>125</v>
      </c>
      <c r="BE327" s="178">
        <f>IF(N327="základní",J327,0)</f>
        <v>0</v>
      </c>
      <c r="BF327" s="178">
        <f>IF(N327="snížená",J327,0)</f>
        <v>0</v>
      </c>
      <c r="BG327" s="178">
        <f>IF(N327="zákl. přenesená",J327,0)</f>
        <v>0</v>
      </c>
      <c r="BH327" s="178">
        <f>IF(N327="sníž. přenesená",J327,0)</f>
        <v>0</v>
      </c>
      <c r="BI327" s="178">
        <f>IF(N327="nulová",J327,0)</f>
        <v>0</v>
      </c>
      <c r="BJ327" s="16" t="s">
        <v>82</v>
      </c>
      <c r="BK327" s="178">
        <f>ROUND(I327*H327,1)</f>
        <v>0</v>
      </c>
      <c r="BL327" s="16" t="s">
        <v>636</v>
      </c>
      <c r="BM327" s="177" t="s">
        <v>657</v>
      </c>
    </row>
    <row r="328" spans="1:65" s="2" customFormat="1" ht="11.25">
      <c r="A328" s="33"/>
      <c r="B328" s="34"/>
      <c r="C328" s="35"/>
      <c r="D328" s="179" t="s">
        <v>134</v>
      </c>
      <c r="E328" s="35"/>
      <c r="F328" s="180" t="s">
        <v>658</v>
      </c>
      <c r="G328" s="35"/>
      <c r="H328" s="35"/>
      <c r="I328" s="181"/>
      <c r="J328" s="35"/>
      <c r="K328" s="35"/>
      <c r="L328" s="38"/>
      <c r="M328" s="182"/>
      <c r="N328" s="183"/>
      <c r="O328" s="63"/>
      <c r="P328" s="63"/>
      <c r="Q328" s="63"/>
      <c r="R328" s="63"/>
      <c r="S328" s="63"/>
      <c r="T328" s="64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T328" s="16" t="s">
        <v>134</v>
      </c>
      <c r="AU328" s="16" t="s">
        <v>84</v>
      </c>
    </row>
    <row r="329" spans="1:65" s="12" customFormat="1" ht="22.9" customHeight="1">
      <c r="B329" s="151"/>
      <c r="C329" s="152"/>
      <c r="D329" s="153" t="s">
        <v>76</v>
      </c>
      <c r="E329" s="165" t="s">
        <v>659</v>
      </c>
      <c r="F329" s="165" t="s">
        <v>660</v>
      </c>
      <c r="G329" s="152"/>
      <c r="H329" s="152"/>
      <c r="I329" s="155"/>
      <c r="J329" s="166">
        <f>BK329</f>
        <v>0</v>
      </c>
      <c r="K329" s="152"/>
      <c r="L329" s="157"/>
      <c r="M329" s="158"/>
      <c r="N329" s="159"/>
      <c r="O329" s="159"/>
      <c r="P329" s="160">
        <f>SUM(P330:P331)</f>
        <v>0</v>
      </c>
      <c r="Q329" s="159"/>
      <c r="R329" s="160">
        <f>SUM(R330:R331)</f>
        <v>0</v>
      </c>
      <c r="S329" s="159"/>
      <c r="T329" s="161">
        <f>SUM(T330:T331)</f>
        <v>0</v>
      </c>
      <c r="AR329" s="162" t="s">
        <v>155</v>
      </c>
      <c r="AT329" s="163" t="s">
        <v>76</v>
      </c>
      <c r="AU329" s="163" t="s">
        <v>82</v>
      </c>
      <c r="AY329" s="162" t="s">
        <v>125</v>
      </c>
      <c r="BK329" s="164">
        <f>SUM(BK330:BK331)</f>
        <v>0</v>
      </c>
    </row>
    <row r="330" spans="1:65" s="2" customFormat="1" ht="24.2" customHeight="1">
      <c r="A330" s="33"/>
      <c r="B330" s="34"/>
      <c r="C330" s="167" t="s">
        <v>661</v>
      </c>
      <c r="D330" s="167" t="s">
        <v>127</v>
      </c>
      <c r="E330" s="168" t="s">
        <v>662</v>
      </c>
      <c r="F330" s="169" t="s">
        <v>663</v>
      </c>
      <c r="G330" s="170" t="s">
        <v>635</v>
      </c>
      <c r="H330" s="171">
        <v>1</v>
      </c>
      <c r="I330" s="172"/>
      <c r="J330" s="171">
        <f>ROUND(I330*H330,1)</f>
        <v>0</v>
      </c>
      <c r="K330" s="169" t="s">
        <v>131</v>
      </c>
      <c r="L330" s="38"/>
      <c r="M330" s="173" t="s">
        <v>21</v>
      </c>
      <c r="N330" s="174" t="s">
        <v>48</v>
      </c>
      <c r="O330" s="63"/>
      <c r="P330" s="175">
        <f>O330*H330</f>
        <v>0</v>
      </c>
      <c r="Q330" s="175">
        <v>0</v>
      </c>
      <c r="R330" s="175">
        <f>Q330*H330</f>
        <v>0</v>
      </c>
      <c r="S330" s="175">
        <v>0</v>
      </c>
      <c r="T330" s="176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77" t="s">
        <v>636</v>
      </c>
      <c r="AT330" s="177" t="s">
        <v>127</v>
      </c>
      <c r="AU330" s="177" t="s">
        <v>84</v>
      </c>
      <c r="AY330" s="16" t="s">
        <v>125</v>
      </c>
      <c r="BE330" s="178">
        <f>IF(N330="základní",J330,0)</f>
        <v>0</v>
      </c>
      <c r="BF330" s="178">
        <f>IF(N330="snížená",J330,0)</f>
        <v>0</v>
      </c>
      <c r="BG330" s="178">
        <f>IF(N330="zákl. přenesená",J330,0)</f>
        <v>0</v>
      </c>
      <c r="BH330" s="178">
        <f>IF(N330="sníž. přenesená",J330,0)</f>
        <v>0</v>
      </c>
      <c r="BI330" s="178">
        <f>IF(N330="nulová",J330,0)</f>
        <v>0</v>
      </c>
      <c r="BJ330" s="16" t="s">
        <v>82</v>
      </c>
      <c r="BK330" s="178">
        <f>ROUND(I330*H330,1)</f>
        <v>0</v>
      </c>
      <c r="BL330" s="16" t="s">
        <v>636</v>
      </c>
      <c r="BM330" s="177" t="s">
        <v>664</v>
      </c>
    </row>
    <row r="331" spans="1:65" s="2" customFormat="1" ht="11.25">
      <c r="A331" s="33"/>
      <c r="B331" s="34"/>
      <c r="C331" s="35"/>
      <c r="D331" s="179" t="s">
        <v>134</v>
      </c>
      <c r="E331" s="35"/>
      <c r="F331" s="180" t="s">
        <v>665</v>
      </c>
      <c r="G331" s="35"/>
      <c r="H331" s="35"/>
      <c r="I331" s="181"/>
      <c r="J331" s="35"/>
      <c r="K331" s="35"/>
      <c r="L331" s="38"/>
      <c r="M331" s="182"/>
      <c r="N331" s="183"/>
      <c r="O331" s="63"/>
      <c r="P331" s="63"/>
      <c r="Q331" s="63"/>
      <c r="R331" s="63"/>
      <c r="S331" s="63"/>
      <c r="T331" s="64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T331" s="16" t="s">
        <v>134</v>
      </c>
      <c r="AU331" s="16" t="s">
        <v>84</v>
      </c>
    </row>
    <row r="332" spans="1:65" s="12" customFormat="1" ht="22.9" customHeight="1">
      <c r="B332" s="151"/>
      <c r="C332" s="152"/>
      <c r="D332" s="153" t="s">
        <v>76</v>
      </c>
      <c r="E332" s="165" t="s">
        <v>666</v>
      </c>
      <c r="F332" s="165" t="s">
        <v>667</v>
      </c>
      <c r="G332" s="152"/>
      <c r="H332" s="152"/>
      <c r="I332" s="155"/>
      <c r="J332" s="166">
        <f>BK332</f>
        <v>0</v>
      </c>
      <c r="K332" s="152"/>
      <c r="L332" s="157"/>
      <c r="M332" s="158"/>
      <c r="N332" s="159"/>
      <c r="O332" s="159"/>
      <c r="P332" s="160">
        <f>SUM(P333:P334)</f>
        <v>0</v>
      </c>
      <c r="Q332" s="159"/>
      <c r="R332" s="160">
        <f>SUM(R333:R334)</f>
        <v>0</v>
      </c>
      <c r="S332" s="159"/>
      <c r="T332" s="161">
        <f>SUM(T333:T334)</f>
        <v>0</v>
      </c>
      <c r="AR332" s="162" t="s">
        <v>155</v>
      </c>
      <c r="AT332" s="163" t="s">
        <v>76</v>
      </c>
      <c r="AU332" s="163" t="s">
        <v>82</v>
      </c>
      <c r="AY332" s="162" t="s">
        <v>125</v>
      </c>
      <c r="BK332" s="164">
        <f>SUM(BK333:BK334)</f>
        <v>0</v>
      </c>
    </row>
    <row r="333" spans="1:65" s="2" customFormat="1" ht="24.2" customHeight="1">
      <c r="A333" s="33"/>
      <c r="B333" s="34"/>
      <c r="C333" s="167" t="s">
        <v>668</v>
      </c>
      <c r="D333" s="167" t="s">
        <v>127</v>
      </c>
      <c r="E333" s="168" t="s">
        <v>669</v>
      </c>
      <c r="F333" s="169" t="s">
        <v>670</v>
      </c>
      <c r="G333" s="170" t="s">
        <v>635</v>
      </c>
      <c r="H333" s="171">
        <v>1</v>
      </c>
      <c r="I333" s="172"/>
      <c r="J333" s="171">
        <f>ROUND(I333*H333,1)</f>
        <v>0</v>
      </c>
      <c r="K333" s="169" t="s">
        <v>131</v>
      </c>
      <c r="L333" s="38"/>
      <c r="M333" s="173" t="s">
        <v>21</v>
      </c>
      <c r="N333" s="174" t="s">
        <v>48</v>
      </c>
      <c r="O333" s="63"/>
      <c r="P333" s="175">
        <f>O333*H333</f>
        <v>0</v>
      </c>
      <c r="Q333" s="175">
        <v>0</v>
      </c>
      <c r="R333" s="175">
        <f>Q333*H333</f>
        <v>0</v>
      </c>
      <c r="S333" s="175">
        <v>0</v>
      </c>
      <c r="T333" s="176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77" t="s">
        <v>636</v>
      </c>
      <c r="AT333" s="177" t="s">
        <v>127</v>
      </c>
      <c r="AU333" s="177" t="s">
        <v>84</v>
      </c>
      <c r="AY333" s="16" t="s">
        <v>125</v>
      </c>
      <c r="BE333" s="178">
        <f>IF(N333="základní",J333,0)</f>
        <v>0</v>
      </c>
      <c r="BF333" s="178">
        <f>IF(N333="snížená",J333,0)</f>
        <v>0</v>
      </c>
      <c r="BG333" s="178">
        <f>IF(N333="zákl. přenesená",J333,0)</f>
        <v>0</v>
      </c>
      <c r="BH333" s="178">
        <f>IF(N333="sníž. přenesená",J333,0)</f>
        <v>0</v>
      </c>
      <c r="BI333" s="178">
        <f>IF(N333="nulová",J333,0)</f>
        <v>0</v>
      </c>
      <c r="BJ333" s="16" t="s">
        <v>82</v>
      </c>
      <c r="BK333" s="178">
        <f>ROUND(I333*H333,1)</f>
        <v>0</v>
      </c>
      <c r="BL333" s="16" t="s">
        <v>636</v>
      </c>
      <c r="BM333" s="177" t="s">
        <v>671</v>
      </c>
    </row>
    <row r="334" spans="1:65" s="2" customFormat="1" ht="11.25">
      <c r="A334" s="33"/>
      <c r="B334" s="34"/>
      <c r="C334" s="35"/>
      <c r="D334" s="179" t="s">
        <v>134</v>
      </c>
      <c r="E334" s="35"/>
      <c r="F334" s="180" t="s">
        <v>672</v>
      </c>
      <c r="G334" s="35"/>
      <c r="H334" s="35"/>
      <c r="I334" s="181"/>
      <c r="J334" s="35"/>
      <c r="K334" s="35"/>
      <c r="L334" s="38"/>
      <c r="M334" s="182"/>
      <c r="N334" s="183"/>
      <c r="O334" s="63"/>
      <c r="P334" s="63"/>
      <c r="Q334" s="63"/>
      <c r="R334" s="63"/>
      <c r="S334" s="63"/>
      <c r="T334" s="64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T334" s="16" t="s">
        <v>134</v>
      </c>
      <c r="AU334" s="16" t="s">
        <v>84</v>
      </c>
    </row>
    <row r="335" spans="1:65" s="12" customFormat="1" ht="22.9" customHeight="1">
      <c r="B335" s="151"/>
      <c r="C335" s="152"/>
      <c r="D335" s="153" t="s">
        <v>76</v>
      </c>
      <c r="E335" s="165" t="s">
        <v>673</v>
      </c>
      <c r="F335" s="165" t="s">
        <v>674</v>
      </c>
      <c r="G335" s="152"/>
      <c r="H335" s="152"/>
      <c r="I335" s="155"/>
      <c r="J335" s="166">
        <f>BK335</f>
        <v>0</v>
      </c>
      <c r="K335" s="152"/>
      <c r="L335" s="157"/>
      <c r="M335" s="158"/>
      <c r="N335" s="159"/>
      <c r="O335" s="159"/>
      <c r="P335" s="160">
        <f>SUM(P336:P337)</f>
        <v>0</v>
      </c>
      <c r="Q335" s="159"/>
      <c r="R335" s="160">
        <f>SUM(R336:R337)</f>
        <v>0</v>
      </c>
      <c r="S335" s="159"/>
      <c r="T335" s="161">
        <f>SUM(T336:T337)</f>
        <v>0</v>
      </c>
      <c r="AR335" s="162" t="s">
        <v>155</v>
      </c>
      <c r="AT335" s="163" t="s">
        <v>76</v>
      </c>
      <c r="AU335" s="163" t="s">
        <v>82</v>
      </c>
      <c r="AY335" s="162" t="s">
        <v>125</v>
      </c>
      <c r="BK335" s="164">
        <f>SUM(BK336:BK337)</f>
        <v>0</v>
      </c>
    </row>
    <row r="336" spans="1:65" s="2" customFormat="1" ht="24.2" customHeight="1">
      <c r="A336" s="33"/>
      <c r="B336" s="34"/>
      <c r="C336" s="167" t="s">
        <v>675</v>
      </c>
      <c r="D336" s="167" t="s">
        <v>127</v>
      </c>
      <c r="E336" s="168" t="s">
        <v>676</v>
      </c>
      <c r="F336" s="169" t="s">
        <v>677</v>
      </c>
      <c r="G336" s="170" t="s">
        <v>635</v>
      </c>
      <c r="H336" s="171">
        <v>1</v>
      </c>
      <c r="I336" s="172"/>
      <c r="J336" s="171">
        <f>ROUND(I336*H336,1)</f>
        <v>0</v>
      </c>
      <c r="K336" s="169" t="s">
        <v>131</v>
      </c>
      <c r="L336" s="38"/>
      <c r="M336" s="173" t="s">
        <v>21</v>
      </c>
      <c r="N336" s="174" t="s">
        <v>48</v>
      </c>
      <c r="O336" s="63"/>
      <c r="P336" s="175">
        <f>O336*H336</f>
        <v>0</v>
      </c>
      <c r="Q336" s="175">
        <v>0</v>
      </c>
      <c r="R336" s="175">
        <f>Q336*H336</f>
        <v>0</v>
      </c>
      <c r="S336" s="175">
        <v>0</v>
      </c>
      <c r="T336" s="176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77" t="s">
        <v>636</v>
      </c>
      <c r="AT336" s="177" t="s">
        <v>127</v>
      </c>
      <c r="AU336" s="177" t="s">
        <v>84</v>
      </c>
      <c r="AY336" s="16" t="s">
        <v>125</v>
      </c>
      <c r="BE336" s="178">
        <f>IF(N336="základní",J336,0)</f>
        <v>0</v>
      </c>
      <c r="BF336" s="178">
        <f>IF(N336="snížená",J336,0)</f>
        <v>0</v>
      </c>
      <c r="BG336" s="178">
        <f>IF(N336="zákl. přenesená",J336,0)</f>
        <v>0</v>
      </c>
      <c r="BH336" s="178">
        <f>IF(N336="sníž. přenesená",J336,0)</f>
        <v>0</v>
      </c>
      <c r="BI336" s="178">
        <f>IF(N336="nulová",J336,0)</f>
        <v>0</v>
      </c>
      <c r="BJ336" s="16" t="s">
        <v>82</v>
      </c>
      <c r="BK336" s="178">
        <f>ROUND(I336*H336,1)</f>
        <v>0</v>
      </c>
      <c r="BL336" s="16" t="s">
        <v>636</v>
      </c>
      <c r="BM336" s="177" t="s">
        <v>678</v>
      </c>
    </row>
    <row r="337" spans="1:65" s="2" customFormat="1" ht="11.25">
      <c r="A337" s="33"/>
      <c r="B337" s="34"/>
      <c r="C337" s="35"/>
      <c r="D337" s="179" t="s">
        <v>134</v>
      </c>
      <c r="E337" s="35"/>
      <c r="F337" s="180" t="s">
        <v>679</v>
      </c>
      <c r="G337" s="35"/>
      <c r="H337" s="35"/>
      <c r="I337" s="181"/>
      <c r="J337" s="35"/>
      <c r="K337" s="35"/>
      <c r="L337" s="38"/>
      <c r="M337" s="182"/>
      <c r="N337" s="183"/>
      <c r="O337" s="63"/>
      <c r="P337" s="63"/>
      <c r="Q337" s="63"/>
      <c r="R337" s="63"/>
      <c r="S337" s="63"/>
      <c r="T337" s="64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T337" s="16" t="s">
        <v>134</v>
      </c>
      <c r="AU337" s="16" t="s">
        <v>84</v>
      </c>
    </row>
    <row r="338" spans="1:65" s="12" customFormat="1" ht="22.9" customHeight="1">
      <c r="B338" s="151"/>
      <c r="C338" s="152"/>
      <c r="D338" s="153" t="s">
        <v>76</v>
      </c>
      <c r="E338" s="165" t="s">
        <v>680</v>
      </c>
      <c r="F338" s="165" t="s">
        <v>681</v>
      </c>
      <c r="G338" s="152"/>
      <c r="H338" s="152"/>
      <c r="I338" s="155"/>
      <c r="J338" s="166">
        <f>BK338</f>
        <v>0</v>
      </c>
      <c r="K338" s="152"/>
      <c r="L338" s="157"/>
      <c r="M338" s="158"/>
      <c r="N338" s="159"/>
      <c r="O338" s="159"/>
      <c r="P338" s="160">
        <f>SUM(P339:P340)</f>
        <v>0</v>
      </c>
      <c r="Q338" s="159"/>
      <c r="R338" s="160">
        <f>SUM(R339:R340)</f>
        <v>0</v>
      </c>
      <c r="S338" s="159"/>
      <c r="T338" s="161">
        <f>SUM(T339:T340)</f>
        <v>0</v>
      </c>
      <c r="AR338" s="162" t="s">
        <v>155</v>
      </c>
      <c r="AT338" s="163" t="s">
        <v>76</v>
      </c>
      <c r="AU338" s="163" t="s">
        <v>82</v>
      </c>
      <c r="AY338" s="162" t="s">
        <v>125</v>
      </c>
      <c r="BK338" s="164">
        <f>SUM(BK339:BK340)</f>
        <v>0</v>
      </c>
    </row>
    <row r="339" spans="1:65" s="2" customFormat="1" ht="24.2" customHeight="1">
      <c r="A339" s="33"/>
      <c r="B339" s="34"/>
      <c r="C339" s="167" t="s">
        <v>682</v>
      </c>
      <c r="D339" s="167" t="s">
        <v>127</v>
      </c>
      <c r="E339" s="168" t="s">
        <v>683</v>
      </c>
      <c r="F339" s="169" t="s">
        <v>681</v>
      </c>
      <c r="G339" s="170" t="s">
        <v>635</v>
      </c>
      <c r="H339" s="171">
        <v>1</v>
      </c>
      <c r="I339" s="172"/>
      <c r="J339" s="171">
        <f>ROUND(I339*H339,1)</f>
        <v>0</v>
      </c>
      <c r="K339" s="169" t="s">
        <v>131</v>
      </c>
      <c r="L339" s="38"/>
      <c r="M339" s="173" t="s">
        <v>21</v>
      </c>
      <c r="N339" s="174" t="s">
        <v>48</v>
      </c>
      <c r="O339" s="63"/>
      <c r="P339" s="175">
        <f>O339*H339</f>
        <v>0</v>
      </c>
      <c r="Q339" s="175">
        <v>0</v>
      </c>
      <c r="R339" s="175">
        <f>Q339*H339</f>
        <v>0</v>
      </c>
      <c r="S339" s="175">
        <v>0</v>
      </c>
      <c r="T339" s="176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77" t="s">
        <v>636</v>
      </c>
      <c r="AT339" s="177" t="s">
        <v>127</v>
      </c>
      <c r="AU339" s="177" t="s">
        <v>84</v>
      </c>
      <c r="AY339" s="16" t="s">
        <v>125</v>
      </c>
      <c r="BE339" s="178">
        <f>IF(N339="základní",J339,0)</f>
        <v>0</v>
      </c>
      <c r="BF339" s="178">
        <f>IF(N339="snížená",J339,0)</f>
        <v>0</v>
      </c>
      <c r="BG339" s="178">
        <f>IF(N339="zákl. přenesená",J339,0)</f>
        <v>0</v>
      </c>
      <c r="BH339" s="178">
        <f>IF(N339="sníž. přenesená",J339,0)</f>
        <v>0</v>
      </c>
      <c r="BI339" s="178">
        <f>IF(N339="nulová",J339,0)</f>
        <v>0</v>
      </c>
      <c r="BJ339" s="16" t="s">
        <v>82</v>
      </c>
      <c r="BK339" s="178">
        <f>ROUND(I339*H339,1)</f>
        <v>0</v>
      </c>
      <c r="BL339" s="16" t="s">
        <v>636</v>
      </c>
      <c r="BM339" s="177" t="s">
        <v>684</v>
      </c>
    </row>
    <row r="340" spans="1:65" s="2" customFormat="1" ht="11.25">
      <c r="A340" s="33"/>
      <c r="B340" s="34"/>
      <c r="C340" s="35"/>
      <c r="D340" s="179" t="s">
        <v>134</v>
      </c>
      <c r="E340" s="35"/>
      <c r="F340" s="180" t="s">
        <v>685</v>
      </c>
      <c r="G340" s="35"/>
      <c r="H340" s="35"/>
      <c r="I340" s="181"/>
      <c r="J340" s="35"/>
      <c r="K340" s="35"/>
      <c r="L340" s="38"/>
      <c r="M340" s="217"/>
      <c r="N340" s="218"/>
      <c r="O340" s="219"/>
      <c r="P340" s="219"/>
      <c r="Q340" s="219"/>
      <c r="R340" s="219"/>
      <c r="S340" s="219"/>
      <c r="T340" s="220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T340" s="16" t="s">
        <v>134</v>
      </c>
      <c r="AU340" s="16" t="s">
        <v>84</v>
      </c>
    </row>
    <row r="341" spans="1:65" s="2" customFormat="1" ht="6.95" customHeight="1">
      <c r="A341" s="33"/>
      <c r="B341" s="46"/>
      <c r="C341" s="47"/>
      <c r="D341" s="47"/>
      <c r="E341" s="47"/>
      <c r="F341" s="47"/>
      <c r="G341" s="47"/>
      <c r="H341" s="47"/>
      <c r="I341" s="47"/>
      <c r="J341" s="47"/>
      <c r="K341" s="47"/>
      <c r="L341" s="38"/>
      <c r="M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</row>
  </sheetData>
  <sheetProtection algorithmName="SHA-512" hashValue="NVPLlMa2ZsarcUCvcfqitsjsmdLk/7vIVBRgeaWRsrC/r1+NFHzWOa9vW7RdNTPeQuL7ZIxD3zTcOx/aFMaxYA==" saltValue="jfywDfpxpYsJvPX/sFzpvfJp+WiaV0RizRtDhJEciwIpcVwF1btsya0oN1LuWY3Z5n3huYxKsCIUXKpnYs5aSw==" spinCount="100000" sheet="1" objects="1" scenarios="1" formatColumns="0" formatRows="0" autoFilter="0"/>
  <autoFilter ref="C91:K340"/>
  <mergeCells count="6">
    <mergeCell ref="L2:V2"/>
    <mergeCell ref="E7:H7"/>
    <mergeCell ref="E16:H16"/>
    <mergeCell ref="E25:H25"/>
    <mergeCell ref="E46:H46"/>
    <mergeCell ref="E84:H84"/>
  </mergeCells>
  <hyperlinks>
    <hyperlink ref="F96" r:id="rId1"/>
    <hyperlink ref="F99" r:id="rId2"/>
    <hyperlink ref="F102" r:id="rId3"/>
    <hyperlink ref="F104" r:id="rId4"/>
    <hyperlink ref="F107" r:id="rId5"/>
    <hyperlink ref="F110" r:id="rId6"/>
    <hyperlink ref="F113" r:id="rId7"/>
    <hyperlink ref="F117" r:id="rId8"/>
    <hyperlink ref="F121" r:id="rId9"/>
    <hyperlink ref="F124" r:id="rId10"/>
    <hyperlink ref="F127" r:id="rId11"/>
    <hyperlink ref="F130" r:id="rId12"/>
    <hyperlink ref="F133" r:id="rId13"/>
    <hyperlink ref="F136" r:id="rId14"/>
    <hyperlink ref="F138" r:id="rId15"/>
    <hyperlink ref="F141" r:id="rId16"/>
    <hyperlink ref="F144" r:id="rId17"/>
    <hyperlink ref="F146" r:id="rId18"/>
    <hyperlink ref="F148" r:id="rId19"/>
    <hyperlink ref="F150" r:id="rId20"/>
    <hyperlink ref="F153" r:id="rId21"/>
    <hyperlink ref="F155" r:id="rId22"/>
    <hyperlink ref="F158" r:id="rId23"/>
    <hyperlink ref="F160" r:id="rId24"/>
    <hyperlink ref="F162" r:id="rId25"/>
    <hyperlink ref="F166" r:id="rId26"/>
    <hyperlink ref="F172" r:id="rId27"/>
    <hyperlink ref="F175" r:id="rId28"/>
    <hyperlink ref="F177" r:id="rId29"/>
    <hyperlink ref="F179" r:id="rId30"/>
    <hyperlink ref="F181" r:id="rId31"/>
    <hyperlink ref="F183" r:id="rId32"/>
    <hyperlink ref="F187" r:id="rId33"/>
    <hyperlink ref="F189" r:id="rId34"/>
    <hyperlink ref="F193" r:id="rId35"/>
    <hyperlink ref="F197" r:id="rId36"/>
    <hyperlink ref="F202" r:id="rId37"/>
    <hyperlink ref="F216" r:id="rId38"/>
    <hyperlink ref="F222" r:id="rId39"/>
    <hyperlink ref="F225" r:id="rId40"/>
    <hyperlink ref="F230" r:id="rId41"/>
    <hyperlink ref="F232" r:id="rId42"/>
    <hyperlink ref="F234" r:id="rId43"/>
    <hyperlink ref="F238" r:id="rId44"/>
    <hyperlink ref="F240" r:id="rId45"/>
    <hyperlink ref="F243" r:id="rId46"/>
    <hyperlink ref="F245" r:id="rId47"/>
    <hyperlink ref="F247" r:id="rId48"/>
    <hyperlink ref="F250" r:id="rId49"/>
    <hyperlink ref="F253" r:id="rId50"/>
    <hyperlink ref="F256" r:id="rId51"/>
    <hyperlink ref="F259" r:id="rId52"/>
    <hyperlink ref="F262" r:id="rId53"/>
    <hyperlink ref="F265" r:id="rId54"/>
    <hyperlink ref="F270" r:id="rId55"/>
    <hyperlink ref="F274" r:id="rId56"/>
    <hyperlink ref="F276" r:id="rId57"/>
    <hyperlink ref="F282" r:id="rId58"/>
    <hyperlink ref="F288" r:id="rId59"/>
    <hyperlink ref="F291" r:id="rId60"/>
    <hyperlink ref="F294" r:id="rId61"/>
    <hyperlink ref="F297" r:id="rId62"/>
    <hyperlink ref="F299" r:id="rId63"/>
    <hyperlink ref="F301" r:id="rId64"/>
    <hyperlink ref="F305" r:id="rId65"/>
    <hyperlink ref="F307" r:id="rId66"/>
    <hyperlink ref="F309" r:id="rId67"/>
    <hyperlink ref="F311" r:id="rId68"/>
    <hyperlink ref="F314" r:id="rId69"/>
    <hyperlink ref="F316" r:id="rId70"/>
    <hyperlink ref="F320" r:id="rId71"/>
    <hyperlink ref="F322" r:id="rId72"/>
    <hyperlink ref="F324" r:id="rId73"/>
    <hyperlink ref="F326" r:id="rId74"/>
    <hyperlink ref="F328" r:id="rId75"/>
    <hyperlink ref="F331" r:id="rId76"/>
    <hyperlink ref="F334" r:id="rId77"/>
    <hyperlink ref="F337" r:id="rId78"/>
    <hyperlink ref="F340" r:id="rId79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NB_PNAM_VZ_04_2025 - VO -...</vt:lpstr>
      <vt:lpstr>'NB_PNAM_VZ_04_2025 - VO -...'!Názvy_tisku</vt:lpstr>
      <vt:lpstr>'Rekapitulace stavby'!Názvy_tisku</vt:lpstr>
      <vt:lpstr>'NB_PNAM_VZ_04_2025 - VO -...'!Oblast_tisku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Lenovo\Osvetleni</dc:creator>
  <cp:lastModifiedBy>Honzik</cp:lastModifiedBy>
  <dcterms:created xsi:type="dcterms:W3CDTF">2025-04-30T21:19:33Z</dcterms:created>
  <dcterms:modified xsi:type="dcterms:W3CDTF">2025-04-30T21:23:16Z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40c273d9-0b95-4793-8dd9-2e677fc7c7e6</vt:lpwstr>
  </property>
</Properties>
</file>