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Dan Vejstrk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1.B" sheetId="4" r:id="rId4"/>
    <sheet name="SO 202" sheetId="5" r:id="rId5"/>
    <sheet name="SO 203" sheetId="6" r:id="rId6"/>
    <sheet name="SO 301" sheetId="7" r:id="rId7"/>
    <sheet name="SO 302" sheetId="8" r:id="rId8"/>
    <sheet name="SO 501" sheetId="9" r:id="rId9"/>
  </sheets>
  <definedNames/>
  <calcPr/>
  <webPublishing/>
</workbook>
</file>

<file path=xl/sharedStrings.xml><?xml version="1.0" encoding="utf-8"?>
<sst xmlns="http://schemas.openxmlformats.org/spreadsheetml/2006/main" count="3616" uniqueCount="1027">
  <si>
    <t>Firma: Firma</t>
  </si>
  <si>
    <t>Rekapitulace ceny</t>
  </si>
  <si>
    <t>Stavba: 19-11-055 - Cyklostezka Lípa-Bor na kole (úsek Nový Bor-Chotovice)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</si>
  <si>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</si>
  <si>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</si>
  <si>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</si>
  <si>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</si>
  <si>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</si>
  <si>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</si>
  <si>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</si>
  <si>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</si>
  <si>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</si>
  <si>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</si>
  <si>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</si>
  <si>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</si>
  <si>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19-11-055</t>
  </si>
  <si>
    <t>Cyklostezka Lípa-Bor na kole (úsek Nový Bor-Chotovice)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</si>
  <si>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</si>
  <si>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</si>
  <si>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</si>
  <si>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</si>
  <si>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</si>
  <si>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</si>
  <si>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</si>
  <si>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</si>
  <si>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konstrukce a práce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</si>
  <si>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</si>
  <si>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</si>
  <si>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</si>
  <si>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</si>
  <si>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</si>
  <si>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</si>
  <si>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</si>
  <si>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</si>
  <si>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</si>
  <si>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</si>
  <si>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</si>
  <si>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</si>
  <si>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</si>
  <si>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</si>
  <si>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</si>
  <si>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</si>
  <si>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</si>
  <si>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</si>
  <si>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P</t>
  </si>
  <si>
    <t>01400</t>
  </si>
  <si>
    <t/>
  </si>
  <si>
    <t>POPLATKY</t>
  </si>
  <si>
    <t>KPL</t>
  </si>
  <si>
    <t>PP</t>
  </si>
  <si>
    <t>Odběr vzorku sedimentu, zeminy a jeho vyhodnocení před uložením na skládku 
předpoklad odběru 3 vzorků</t>
  </si>
  <si>
    <t>VV</t>
  </si>
  <si>
    <t>1=1,000 [A] 
Celkem: A=1,000 [B]</t>
  </si>
  <si>
    <t>TS</t>
  </si>
  <si>
    <t>zahrnuje jinde neuvedené poplatky související s výstavbou</t>
  </si>
  <si>
    <t>02520</t>
  </si>
  <si>
    <t>ZKOUŠENÍ MATERIÁLŮ NEZÁVISLOU ZKUŠEBNOU</t>
  </si>
  <si>
    <t>rozsah zkoušek betonu dle TKP, minimálně 3 zkoušky (základy, dříky, koncové příčníky)</t>
  </si>
  <si>
    <t>SO 202 zkoušky betonu monolitických částí 
1=1,000 [A] 
Celkem: A=1,000 [B]</t>
  </si>
  <si>
    <t>zahrnuje veškeré náklady spojené s objednatelem požadovanými zkouškami</t>
  </si>
  <si>
    <t>02620</t>
  </si>
  <si>
    <t>ZKOUŠENÍ KONSTRUKCÍ A PRACÍ NEZÁVISLOU ZKUŠEBNOU</t>
  </si>
  <si>
    <t>rozsah zkoušek hutnění dle ČSN 73 6133, předpoklad minimálně 17 zkoušek (8ks v trase cyklostezky, 2ks u SO202, 2ks u SO203, 5ks SO 501)</t>
  </si>
  <si>
    <t>02720</t>
  </si>
  <si>
    <t>POMOC PRÁCE ZŘÍZ NEBO ZAJIŠŤ REGULACI A OCHRANU DOPRAVY</t>
  </si>
  <si>
    <t>dopravně inženýrská opatření v průběhu celé stavby, zahrnuje osazení, přesuny a odvoz provizorního dopravního          
značení. Zahrnuje dočasné dopravní značení, semafory, dopravní zařízení (např citybloky, provizorní betonová a ocelová svodidla, ochranná zábradlí, světelné   výstražné zařízení atd.) oplocení a všechny související práce po dobu trvání stavby Součástí položky je i údržba a péče o dopravně inženýrská opatření v   průběhu celé stavby a zajištění a projednání DIO.  
údržba k zajištění bezpečného provozu komunikací po dobu stavby</t>
  </si>
  <si>
    <t>převádění provozu vlevo či vpravo 
1=1,000 [A] 
Celkem: A=1,000 [B]</t>
  </si>
  <si>
    <t>zahrnuje veškeré náklady spojené s objednatelem požadovanými zařízeními</t>
  </si>
  <si>
    <t>02811</t>
  </si>
  <si>
    <t>PRŮZKUMNÉ PRÁCE GEOTECHNICKÉ NA POVRCHU</t>
  </si>
  <si>
    <t>posouzení základové spáry 
SO 202 
1=1,000 [A] 
SO 203 
1=1,000 [B] 
Celkem: A+B=2,000 [C]</t>
  </si>
  <si>
    <t>zahrnuje veškeré náklady spojené s objednatelem požadovanými pracemi</t>
  </si>
  <si>
    <t>02851</t>
  </si>
  <si>
    <t>PRŮZKUMNÉ PRÁCE DIAGNOSTIKY KONSTRUKCÍ NA POVRCHU</t>
  </si>
  <si>
    <t>Pasport komunikací a domů, před zahájením stavby</t>
  </si>
  <si>
    <t>1=1,000 [A]</t>
  </si>
  <si>
    <t>7</t>
  </si>
  <si>
    <t>02910</t>
  </si>
  <si>
    <t>OSTATNÍ POŽADAVKY - ZEMĚMĚŘIČSKÁ MĚŘENÍ</t>
  </si>
  <si>
    <t>Geodetická činnost v průběhu provádění stavebních prací (geodet zhotovitele stavby)  
Zaměření výkopu, zaměření pláně, a jiné... 
Včetně vytyčení stavby  
Včetně skutečného zjištění průběhu inženýrských sítí, dále vyvyčovací práce spojené s přeložkami sítí vodovodu a plynovodu.  
Včetně zaměření stromů ke kácení. 
Součástí je vybudování potřebné vytyčovací sítě.</t>
  </si>
  <si>
    <t>zahrnuje veškeré náklady spojené s objednatelem požadovanými pracemi,  
- pro stanovení orientační investorské ceny určete jednotkovou cenu jako 1% odhadované ceny stavby</t>
  </si>
  <si>
    <t>8</t>
  </si>
  <si>
    <t>029111</t>
  </si>
  <si>
    <t>OSTATNÍ POŽADAVKY - GEODETICKÉ ZAMĚŘENÍ - DÉLKOVÉ</t>
  </si>
  <si>
    <t>M</t>
  </si>
  <si>
    <t>délkové zaměření přeložek sítí SO301, 302, 501</t>
  </si>
  <si>
    <t>20+25+60=105,000 [A]</t>
  </si>
  <si>
    <t>Položka zahrnuje:  
- veškeré náklady spojené s objednatelem požadovanými pracemi  
Položka nezahrnuje:  
- x</t>
  </si>
  <si>
    <t>029113</t>
  </si>
  <si>
    <t>OSTATNÍ POŽADAVKY - GEODETICKÉ ZAMĚŘENÍ - CELKY</t>
  </si>
  <si>
    <t>"Náklady na vyhotovení geodetického zaměření skutečného provedení díla včetně jejich předání objednateli v požadované formě a požadovaném počtu.  
 - Geodetické zaměření skutečného provedení díla bude provedeno a ověřeno oprávněným zeměměřičským inženýrem a bude předáno objednateli 3x v tištěné a 1x v elektronické formě na CD (včetně inženýrských sítí).  
V zaměření budou vyznačeny hranice stavby, označeny druhy povrchů (materiál, povrch, barva), snížené obruby, vpusti, poklopy, propustky, lampy, svislé dopravní značení, opěrné zdi,.... Budou spočítány výměry (obruby + dlažby) vč. přiřazení k příslušným položkám a do příslušných SO dle rozpočtu."</t>
  </si>
  <si>
    <t>02940</t>
  </si>
  <si>
    <t>OSTATNÍ POŽADAVKY - VYPRACOVÁNÍ DOKUMENTACE</t>
  </si>
  <si>
    <t>VTD</t>
  </si>
  <si>
    <t>VTD dřevěné konstrukce, zábradlí, ložisek, styčníků, závěsů, spojů, apod. 
1=1,000 [A] 
Celkem: A=1,000 [B]</t>
  </si>
  <si>
    <t>11</t>
  </si>
  <si>
    <t>029412</t>
  </si>
  <si>
    <t>OSTATNÍ POŽADAVKY - VYPRACOVÁNÍ MOSTNÍHO LISTU</t>
  </si>
  <si>
    <t>KUS</t>
  </si>
  <si>
    <t>ML</t>
  </si>
  <si>
    <t>po dokončení stavby na základě HMP a DSPS 
SO 202 
1=1,000 [A] 
SO 203 
1=1,000 [B] 
Celkem: A+B=2,000 [C]</t>
  </si>
  <si>
    <t>12</t>
  </si>
  <si>
    <t>02943</t>
  </si>
  <si>
    <t>OSTATNÍ POŽADAVKY - VYPRACOVÁNÍ RDS</t>
  </si>
  <si>
    <t>RDS</t>
  </si>
  <si>
    <t>aktualizace DPS a doplnění dle zvyklostí zhotovitele (výztuž základů, dříků opěr, úložných prahů a závěrné zídky, upřesnění zábradlí jako podklad pro VTD, apod.)  
1=1,000 [A] 
Celkem: A=1,000 [B]</t>
  </si>
  <si>
    <t>13</t>
  </si>
  <si>
    <t>02944</t>
  </si>
  <si>
    <t>OSTAT POŽADAVKY - DOKUMENTACE SKUTEČ PROVEDENÍ V DIGIT FORMĚ</t>
  </si>
  <si>
    <t>DSPS 
zapracování změn během výstavby a zpracování na základě zaměření skutečného provedení</t>
  </si>
  <si>
    <t>14</t>
  </si>
  <si>
    <t>02945</t>
  </si>
  <si>
    <t>OSTAT POŽADAVKY - GEOMETRICKÝ PLÁN</t>
  </si>
  <si>
    <t>"Náklady na vyhotovení geometrického plánu včetně jejich předání objednateli v požadované formě a požadovaném počtu.  
 - Geometrický plán oddělující stavbu stezky a souvisejících konstrukčních prvků (opěrné a zárubní zdí, lávky, silniční obruby,...) včetně změn druhu pozemku a způsobu využití kultury (cyklostezka - ostatní plocha / ostatní komunikace), s vyznačením věcných břemen na cizích pozemcích týkajících se např. kabelů a lamp VO a částí stezky nad vodotečí, tak jak je požadováno ke kolaudaci stavby a pro vklad do Katastru nemovitostí. V tištěné a v elektronické formě na CD."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</si>
  <si>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</si>
  <si>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15</t>
  </si>
  <si>
    <t>02953</t>
  </si>
  <si>
    <t>OSTATNÍ POŽADAVKY - HLAVNÍ MOSTNÍ PROHLÍDKA</t>
  </si>
  <si>
    <t>HMP</t>
  </si>
  <si>
    <t>po dokončení stavby 
SO 202 
1=1,000 [A] 
SO 203 
1=1,000 [B] 
Celkem: A+B=2,000 [C]</t>
  </si>
  <si>
    <t>položka zahrnuje : 
- úkony dle ČSN 73 6221 
- provedení hlavní mostní prohlídky oprávněnou fyzickou nebo právnickou osobou 
- vyhotovení záznamu (protokolu), který jednoznačně definuje stav mostu</t>
  </si>
  <si>
    <t>16</t>
  </si>
  <si>
    <t>02990</t>
  </si>
  <si>
    <t>OSTATNÍ POŽADAVKY - INFORMAČNÍ TABULE</t>
  </si>
  <si>
    <t>informační tabule (plast A2) na sloupku a mobilním podstavci</t>
  </si>
  <si>
    <t>4=4,000 [A] 
Celkem: A=4,000 [B]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</si>
  <si>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</si>
  <si>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17</t>
  </si>
  <si>
    <t>03100</t>
  </si>
  <si>
    <t>ZAŘÍZENÍ STAVENIŠTĚ - ZŘÍZENÍ, PROVOZ, DEMONTÁŽ</t>
  </si>
  <si>
    <t>Kompletní zařízení staveniště pro celou stavby a ODSTRANĚNÍ do 1 týdne po ukončení stavby . Položka zahrnuje např. náklady spojené se staveništními komunikacemi, oplocením  staveniště, vstupem a vjezdem na zařízení staveniště, staveništní přípojky vody, kanalizace, elektrické energie, zajištění dodávky elektrické energie,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doprava, ). Zahrnuje  POPLATKY A NÁKLADY SPOJENÉ SE ZÁBOREM VEŘEJNÉHO A SOUKORMÉHO PROSTRANSTVÍ A ZABEZPEČENÍ PRACOVIŠTĚ.  Poplatky a náklady za spotřebované energie, plyn a vodu atd. v době výstavby až do předání díla.  Zajištění údržby veřejných komunikací a komunikací pro pěší v průběhu celé stavby ZAJIŠTĚNÍ ČISTOTY OKOLNÍCH KOMUNIKACÍ BĚHEM STAVBY</t>
  </si>
  <si>
    <t>zahrnuje objednatelem povolené náklady na pořízení (event. pronájem), provozování, udržování a likvidaci zhotovitelova zařízení</t>
  </si>
  <si>
    <t>18</t>
  </si>
  <si>
    <t>03730</t>
  </si>
  <si>
    <t>POMOC PRÁCE ZAJIŠŤ NEBO ZŘÍZ OCHRANU INŽENÝRSKÝCH SÍTÍ</t>
  </si>
  <si>
    <t>"Ochrana a vytyčení stávajících IS  a to včetně veškerých poplatků            
Náklady na ztížené výkopy  - RUČNÍ    !  !  ! a manipulace v ochranných pásmech dotčených sítí      
pol dále obsahuje zajištění souhlasu se stavbou  jednotlivých správců ke kolaudaci     
Zhotovitel se bude řídit podmínkami správců sítí uvedenými v příloze ." 
zahrnuje veškeré práce spojené s ochrannou IS dle požadavků správců (ČEZ, CETIN, GASNET, SČVK)  
- uložení IS do chrániček při křížení s cyklostezkou</t>
  </si>
  <si>
    <t>zahrnuje objednatelem povolené náklady na požadovaná zařízení zhotovitele</t>
  </si>
  <si>
    <t>SO 101</t>
  </si>
  <si>
    <t>Cyklostezka Nový Bor - Chotovice</t>
  </si>
  <si>
    <t>015111</t>
  </si>
  <si>
    <t>POPLATKY ZA LIKVIDACI ODPADŮ NEKONTAMINOVANÝCH - 17 05 04  VYTĚŽENÉ ZEMINY A HORNINY -  I. TŘÍDA TĚŽITELNOSTI</t>
  </si>
  <si>
    <t>T</t>
  </si>
  <si>
    <t>1m3= 1,8t zemina 
1m3= 0,6t stržený drn 
Dle zákona č. 541/2020 Sb. je třeba při realizaci doložit výkaz produkce odpadu vzniklého při realizaci Akce. Původci odpadu (v souladu se zákonem č. 541/2020 Sb., o odpadech, ve znění pozdějších předp isů) jsou povinni při odstraňování stavby, provádění stavby nebo údržbě stavby dodržet postup pro nakládání s vybouranými stavebními materiály určenými pro opětovné použití, vedlejšími produkty a stavebními a demoličními odpady tak, aby byla zajištěna míra 70 % hmotnosti jejich opětovného použití (nebo přípravy k opětovnému použití) a recyklace s výjimkou v přírodě se vyskytujících materiálů uvedených v Katalogu odpadů pod katalogovým číslem 17 05 04 (zemina a kamení) a nebezpečných odpadů.</t>
  </si>
  <si>
    <t>z pol. 11130 
5744,59*0,1*0,6=344,675 [A] 
z pol. 123736R - pol. 12573(bez ornice) 
(2291,133-1019,292)*1,8=2 289,314 [B] (odečtení zeminy zpětně využité do násypů) 
z pol.12673 
349,125*1,8=628,425 [C] 
-260,517=- 260,517 [D] (přesun do pol. 17310.T) 
Celkem: A+B+C+D=3 001,897 [E]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</si>
  <si>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</si>
  <si>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na příkaz TDI 
1m3= 1,8t zemina 
1m3= 0,6t stržený drn 
Dle zákona č. 541/2020 Sb. je třeba při realizaci doložit výkaz produkce odpadu vzniklého při realizaci Akce. Původci odpadu (v souladu se zákonem č. 541/2020 Sb., o odpadech, ve znění pozdějších předp isů) jsou povinni při odstraňování stavby, provádění stavby nebo údržbě stavby dodržet postup pro nakládání s vybouranými stavebními materiály určenými pro opětovné použití, vedlejšími produkty a stavebními a demoličními odpady tak, aby byla zajištěna míra 70 % hmotnosti jejich opětovného použití (nebo přípravy k opětovnému použití) a recyklace s výjimkou v přírodě se vyskytujících materiálů uvedených v Katalogu odpadů pod katalogovým číslem 17 05 04 (zemina a kamení) a nebezpečných odpadů.</t>
  </si>
  <si>
    <t>z pol. 17310.T 
260,517=260,517 [A]</t>
  </si>
  <si>
    <t>015130</t>
  </si>
  <si>
    <t>POPLATKY ZA LIKVIDACI ODPADŮ NEKONTAMINOVANÝCH - 17 03 02  VYBOURANÝ ASFALTOVÝ BETON BEZ DEHTU</t>
  </si>
  <si>
    <t>1m3= 2,2t 
Dle zákona č. 541/2020 Sb. je třeba při realizaci doložit výkaz produkce odpadu vzniklého při realizaci Akce. Původci odpadu (v souladu se zákonem č. 541/2020 Sb., o odpadech, ve znění pozdějších předp isů) jsou povinni při odstraňování stavby, provádění stavby nebo údržbě stavby dodržet postup pro nakládání s vybouranými stavebními materiály určenými pro opětovné použití, vedlejšími produkty a stavebními a demoličními odpady tak, aby byla zajištěna míra 70 % hmotnosti jejich opětovného použití (nebo přípravy k opětovnému použití) a recyklace s výjimkou v přírodě se vyskytujících materiálů uvedených v Katalogu odpadů pod katalogovým číslem 17 05 04 (zemina a kamení) a nebezpečných odpadů.</t>
  </si>
  <si>
    <t>z pol. 113136 
v Chotovicích  
před RD 
26,6*0.1+(2,5*45,0*0.1)=13,910 [A] 
podél komunikace km1,03976-1,22498 
185,22*0.5*0.1=9,261 [B] 
Celkem: (A+B)*2,2=50,976 [C]</t>
  </si>
  <si>
    <t>015140</t>
  </si>
  <si>
    <t>POPLATKY ZA LIKVIDACI ODPADŮ NEKONTAMINOVANÝCH - 17 01 01  BETON Z DEMOLIC OBJEKTŮ, ZÁKLADŮ</t>
  </si>
  <si>
    <t>1m3= 1,5t 
Dle zákona č. 541/2020 Sb. je třeba při realizaci doložit výkaz produkce odpadu vzniklého při realizaci Akce. Původci odpadu (v souladu se zákonem č. 541/2020 Sb., o odpadech, ve znění pozdějších předp isů) jsou povinni při odstraňování stavby, provádění stavby nebo údržbě stavby dodržet postup pro nakládání s vybouranými stavebními materiály určenými pro opětovné použití, vedlejšími produkty a stavebními a demoličními odpady tak, aby byla zajištěna míra 70 % hmotnosti jejich opětovného použití (nebo přípravy k opětovnému použití) a recyklace s výjimkou v přírodě se vyskytujících materiálů uvedených v Katalogu odpadů pod katalogovým číslem 17 05 04 (zemina a kamení) a nebezpečných odpadů.</t>
  </si>
  <si>
    <t>z pol. 966156 
V chotovicích 
3,0*0,2*0,5=0,300 [A] čela stávající propustky pod sjezdy 
2,7*0.2*0.5=0,270 [B] 
1,6*0.5*0.75=0,600 [C] 
2,3*0.5*0,75=0,863 [D] 
2,0*0,3*0,75=0,450 [E] 
3,5*0,75*1,5=3,938 [F] 
3,24*0,75*1,5=3,645 [G] 
5,5*0,6*1,75=5,775 [H] 
1,7*0,6*1,75=1,785 [I] 
37,5*0.35*0.5=6,563 [J] bourání zídky v místě bezpečnostní gabionové podezdívky u p.č.314 a 315 
2,35 *0,35*0,5=0,411 [L] bourání podezdívky u popelni u p.č.326 
z pol. 966346 
V chotovicích 
(5,5+5,5+54,5+10,0)*0,125=9,438 [K] stávající propustky pod sjezdy, předpoklad betonových trub 0,125m3/mb 
Celkem: (A+B+C+D+E+F+G+H+I+J+L+K)*1,5=51,057 [M]</t>
  </si>
  <si>
    <t>015330</t>
  </si>
  <si>
    <t>POPLATKY ZA LIKVIDACI ODPADŮ NEKONTAMINOVANÝCH - 17 05 04  KAMENNÁ SUŤ</t>
  </si>
  <si>
    <t>z pol. 966136. 
v Chotovicích 
30,0*0.5*1,0=15,000 [A]  
Celkem: A*1.5=22,500 [B]</t>
  </si>
  <si>
    <t>015340</t>
  </si>
  <si>
    <t>POPLATKY ZA LIKVIDACI ODPADŮ NEKONTAMINOVANÝCH - 02 01 03  PAŘEZY</t>
  </si>
  <si>
    <t>uložení 1/2 objemu pařezů na skládku pro další recyklaci 
průřez pařezu*výška*koef. zohledňující kořeny*objemová hmotnost*ks</t>
  </si>
  <si>
    <t>(((3,14*0,20*0,20)*0,75*1,2*0,7)*(218+27))/2=9,693 [A] 
((3,14*0,45*0,45)*0,75*1,2*0,7)*2=0,801 [B] 
Celkem: (A+B)=10,494 [C]</t>
  </si>
  <si>
    <t>02920</t>
  </si>
  <si>
    <t>OSTATNÍ POŽADAVKY - OCHRANA ŽIVOTNÍHO PROSTŘEDÍ</t>
  </si>
  <si>
    <t>zábrany proti obojživelníkům, transfer mravenišť, přesun kapradí pérovník pštrosí</t>
  </si>
  <si>
    <t>3=3,000 [A]</t>
  </si>
  <si>
    <t>Zemní práce</t>
  </si>
  <si>
    <t>11120</t>
  </si>
  <si>
    <t>ODSTRANĚNÍ KŘOVIN</t>
  </si>
  <si>
    <t>M2</t>
  </si>
  <si>
    <t>Větve a křoviny budou štěpkovány. Dřevní štěpka bude rozprostřena na vhodných místech podél cyklotrasy.</t>
  </si>
  <si>
    <t>827,0+107,0+335,0+431,0+404,0+1093,0=3 197,000 [A] 
Celkem: A=3 197,000 [B]</t>
  </si>
  <si>
    <t>odstranění křovin a stromů do průměru 100 mm 
doprava dřevin bez ohledu na vzdálenost 
těpkování</t>
  </si>
  <si>
    <t>11130</t>
  </si>
  <si>
    <t>R</t>
  </si>
  <si>
    <t>SEJMUTÍ DRNU, S ODVOZEM NA SKLÁDKU</t>
  </si>
  <si>
    <t>stržení drnu tl. 100mm  
1m3= 0,6t</t>
  </si>
  <si>
    <t>km0,000-0,029.33 
5,5*29,33=161,315 [A] 
km0,029.33-0,138.86 
0,20*4,0*36=28,800 [B] v ploše pokládky příčných trámů 
km0,138.86-0,294.76 
5,5*155,9=857,450 [C] 
km0,294.76-0,495.7 
200,95*5,5=1 105,225 [D] 
km0,495.7-0,527.71 
32,0*7,0=224,000 [E] 
km0,558.60-0,801.26 
10,5*11,5=120,750 [F] 
232,9*5,5=1 280,950 [G] 
km0,801.26-0,838.78 
37,5*5,5=206,250 [H] 
km0,849.27-0,959.00 
109,7*5,5=603,350 [I] 
km0,967.97-1,042.93 
75*5,5=412,500 [J] 
km1,095.16-1,282.76 
186*4,0=744,000 [K] 
Celkem: A+B+C+D+E+F+G+H+I+J+K=5 744,590 [L]</t>
  </si>
  <si>
    <t>včetně vodorovné dopravy  a uložení na skládku</t>
  </si>
  <si>
    <t>112016</t>
  </si>
  <si>
    <t>KÁCENÍ STROMŮ D KMENE DO 0,5M S ODSTRANĚNÍM PAŘEZŮ, ODVOZ DO 12KM</t>
  </si>
  <si>
    <t>Stromy ke kácení budou zaměřeny, označeny.  
Řezivo pr. nad 100mm bude sortováno podle požadavků investora 
Větve a křoviny budou štěpkovány. Dřevní štěpka bude rozprostřena na vhodných místech podél cyklotrasy. 
Doprava a uložení kmenů dle požadavku vlastníka daného pozemku, na kterém budou stromy káceny. 
1/2 objemu pařezů bude odvezena na skládku k další recyklaci. 
1/2 objemu pařezů bude uložena na obecních pozemcích v amazonii ve formě broukovišť</t>
  </si>
  <si>
    <t>14+11+2=27,000 [A] 
Celkem: A=27,000 [B]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</si>
  <si>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</si>
  <si>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112026</t>
  </si>
  <si>
    <t>KÁCENÍ STROMŮ D KMENE DO 0,9M S ODSTRANĚNÍM PAŘEZŮ, ODVOZ DO 12KM</t>
  </si>
  <si>
    <t>Stromy ke kácení budou zaměřeny, označeny.  
Řezivo pr. nad 100mm bude sortováno podle požadavků investora 
Větve a křoviny budou štěpkovány. Dřevní štěpka bude rozprostřena na vhodných místech podél cyklotrasy. 
Pařezy budou odvezeny na skládku. 
Doprava a uložení kmenů dle požadavku vlastníka daného pozemku, na kterém budou stromy káceny.</t>
  </si>
  <si>
    <t>1=1,000 [A] 
1=1,000 [B] padlý strom v místě stezky 
Celkem: A+B=2,000 [C]</t>
  </si>
  <si>
    <t>112046</t>
  </si>
  <si>
    <t>KÁCENÍ STROMŮ D KMENE DO 0,3M S ODSTRANĚNÍM PAŘEZŮ, ODVOZ DO 12KM</t>
  </si>
  <si>
    <t>13+74+45+51+35=218,000 [A]</t>
  </si>
  <si>
    <t>11241</t>
  </si>
  <si>
    <t>ÚPRAVA STROMŮ D DO 0,5M ŘEZEM VĚTVÍ</t>
  </si>
  <si>
    <t>stromy podél cyklostezky 
Větve budou štěpkovány. Dřevní štěpka bude rozprostřena na vhodných místech podél cyklotrasy.</t>
  </si>
  <si>
    <t>25=25,000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</si>
  <si>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</si>
  <si>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11242</t>
  </si>
  <si>
    <t>ÚPRAVA STROMŮ D DO 0,9M ŘEZEM VĚTVÍ</t>
  </si>
  <si>
    <t>8=8,000 [A]</t>
  </si>
  <si>
    <t>Položka zahrnuje:   
- odřezání větví 1 ks stromu přesahujících do komunikace bez ohledu na způsob a použitou mechanizaci (např. plošina), bez ohledu na počet větví   
- všechna opatření související se silničním provozem (např. provizorní dopravní značení)  
- odvoz a likvidaci vyzískaného materiálu dle pokynů zadávací dokumentace  
Položka nezahrnuje:  
- x  
Způsob měření:  
- průměr stromů se měří ve výšce 1,3m nad terénem.</t>
  </si>
  <si>
    <t>11243</t>
  </si>
  <si>
    <t>ÚPRAVA STROMŮ D PŘES 0,9M ŘEZEM VĚTVÍ</t>
  </si>
  <si>
    <t>2=2,000 [A]</t>
  </si>
  <si>
    <t>113136</t>
  </si>
  <si>
    <t>ODSTRANĚNÍ KRYTU ZPEVNĚNÝCH PLOCH S ASFALT POJIVEM, ODVOZ DO 12KM</t>
  </si>
  <si>
    <t>M3</t>
  </si>
  <si>
    <t>v Chotovicích  
před RD 
26,6*0.1+(2,5*45,0*0.1)=13,910 [A] 
podél komunikace km1,03976-1,22498 
185,22*0.5*0.1=9,261 [B] 
Celkem: A+B=23,171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</si>
  <si>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</si>
  <si>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11522</t>
  </si>
  <si>
    <t>PŘEVEDENÍ VODY POTRUBÍM DN 200 NEBO ŽLABY R.O. DO 0,7M</t>
  </si>
  <si>
    <t>podél silnice I/9 pod lávkou SO202</t>
  </si>
  <si>
    <t>zatrubnění příkopu pro provizorní sjezd 10.0*2=20,000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</si>
  <si>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</si>
  <si>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121106</t>
  </si>
  <si>
    <t>SEJMUTÍ ORNICE NEBO LESNÍ PŮDY S ODVOZEM DO 12KM</t>
  </si>
  <si>
    <t>uložení na mezideponii pro zpětné využití podél stavby</t>
  </si>
  <si>
    <t>na pozemku p.č. 2001/4, KU Nový Bor 
70,0*6,0*0,2=84,000 [A] 
na pozemku p.č. 2636/5 KU Nový Bor 
155,0*4,8*0,10=74,400 [B] 
12.0*12.0*0.1*2=28,800 [C] 
Celkem: A+B+C=187,200 [D]</t>
  </si>
  <si>
    <t>položka zahrnuje sejmutí ornice bez ohledu na tloušťku vrstvy a její vodorovnou dopravu 
nezahrnuje uložení na trvalou skládku</t>
  </si>
  <si>
    <t>19</t>
  </si>
  <si>
    <t>123736</t>
  </si>
  <si>
    <t>ODKOP PRO SPOD STAVBU SILNIC A ŽELEZNIC TŘ. I, ODVOZ DO 12KM</t>
  </si>
  <si>
    <t>včetně uložení na mezideponii</t>
  </si>
  <si>
    <t>km0,000-0,029.33 
29,33*4,9*0,35=50,301 [A] 
18,01*0,35=6,304 [B] rozšíření v napojení na začátku úseku 
km0,138.86-0,294.76 
83,5*4,9*0,35=143,203 [C] 
km0,294.76-0,527.7 
358,00=358,000 [D] hodnoty odečteny z kubaturovéh listu 
0,3*0,25*(231+236+3)=35,250 [E] odkop pro založení obrub 
km0,558.60-0,796.78 
0,3*0,25*(240,0+238,0)=35,850 [H]odkop pro založení obrub 
km0,558.60-0,801.26 
1018,0=1 018,000 [I] hodnoty odečteny z kubaturovéh listu 
km0,801.26-1,282.76 
630,0=630,000 [J] hodnoty odečteny z kubaturovéh listu 
V Chotovicích 
(1,0+28,5+16,0+4,1+7,0)*0.25=14,150 [K] sjezdy 
Celkem: A+B+C+D+E+H+I+J+K=2 291,058 [L]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</si>
  <si>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</si>
  <si>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20</t>
  </si>
  <si>
    <t>12573</t>
  </si>
  <si>
    <t>VYKOPÁVKY ZE ZEMNÍKŮ A SKLÁDEK TŘ. I</t>
  </si>
  <si>
    <t>vykopávka z mezideponie pro zpětné využití k zásypům</t>
  </si>
  <si>
    <t>z pol. 17411 
km0,000-0,029.33 
13,86=13,860 [A] 
km0,138.86-0,294.76 
65,478=65,478 [B] 
km0,558.60-0,801.26 
31,0=31,000 [C] hodnoty odečteny z kubaturového listu 
z pol. 17110 
km0,294.76-0,495.7 
102,0=102,000 [D] hodnoty odečteny z kubaturového listu 
km0,801.26-1,282.76 
279,0=279,000 [E] hodnoty odečteny z kubaturového listu 
z pol. 17910 
km0,495.7-0,527.71 
159,97=159,970 [F] 
km0,558.60-0,801.26 
367,984=367,984 [G] 
Celkem: A+B+C+D+E+F+G=1 019,292 [H]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</si>
  <si>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</si>
  <si>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21</t>
  </si>
  <si>
    <t>km0,000-0,029.33 
((29,33*0,30*1.0)/2)*2=8,799 [A] 
km0,138.86-0,294.76 
((155,9*0,3*1.0)/2)*2=46,770 [B] 
km0,294.76-0,495.7 
((200,95*0,3*1.0)/2)*2=60,285 [C] 
km0,801.22-0,856.77 
((55,55*0,3*1.0)/2)*2=16,665 [D] 
km0,856.77-0,958.87 
((102,1*0,3*1.0)/2)*2=30,630 [E] 
km0,958.87-1,201.30 
((92,6*0.3*1.0)/2)*2=27,780 [F] 
((22,2*0.3*1.0)/2)*2=6,660 [G] 
((128,3*0.3*1.0)/2)*2=38,490 [H] 
km1,201.30-1,282.76 
((49,0*0,3*1.0)/2)*2=14,700 [I] 
((32,46*0,3*1.0)/2)*2=9,738 [J] 
Celkem: A+B+C+D+E+F+G+H+I+J=260,517 [K]</t>
  </si>
  <si>
    <t>22</t>
  </si>
  <si>
    <t>12673</t>
  </si>
  <si>
    <t>ZŘÍZENÍ STUPŇŮ V PODLOŽÍ NÁSYPŮ TŘ. I</t>
  </si>
  <si>
    <t>pod vyztuženým násypem za opěrami</t>
  </si>
  <si>
    <t>km0,495.7-0,527.71 
32,0*7,0*0,75=168,000 [A] 
km0,558.60  
10,5*11,5*1,5=181,125 [B]za opěrou 
Celkem: A+B=349,125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</si>
  <si>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</si>
  <si>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23</t>
  </si>
  <si>
    <t>17110</t>
  </si>
  <si>
    <t>ULOŽENÍ SYPANINY DO NÁSYPŮ SE ZHUTNĚNÍM</t>
  </si>
  <si>
    <t>Využití místního odtěženého mateiálu z mezideponie pro lokální násypy a dosypávky nepravidelné morfologie stávajícího terénu 
hutněno po vrstvách v max. tl. 300mm</t>
  </si>
  <si>
    <t>km0,294.76-0,495.7 
102,0=102,000 [A] hodnoty odečteny z kubaturového listu 
km0,801.26-1,282.76 
279,0=279,000 [B] hodnoty odečteny z kubaturového listu 
Celkem: A+B=381,000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</si>
  <si>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</si>
  <si>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24</t>
  </si>
  <si>
    <t>17310</t>
  </si>
  <si>
    <t>ZEMNÍ KRAJNICE A DOSYPÁVKY SE ZHUTNĚNÍM</t>
  </si>
  <si>
    <t>na příkaz TDI, bude fakturováno dle skutečnosti 
z místní zeminy 
dorovnání terénu podél cyklostezky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</si>
  <si>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</si>
  <si>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25</t>
  </si>
  <si>
    <t>17380</t>
  </si>
  <si>
    <t>ZEMNÍ KRAJNICE A DOSYPÁVKY Z NAKUPOVANÝCH MATERIÁLŮ</t>
  </si>
  <si>
    <t>km0,000-0,029.33 
(0,5*0,05*32,5)*2=1,625 [A] 
km0,138.86-0,294.76 
0,5*0,05*155,9*2=7,795 [B] 
km0,495.7-0,527.71 
2*32,2*0,8*0,3=15,456 [C] 
km0,558.60-0,801.26 
(9,0*8,7*0,35)/2=13,703 [D] pravá strana 
242,66*0,5*0,35=42,466 [E] levá strana 
Celkem: A+B+C+D+E=81,045 [F]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</si>
  <si>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</si>
  <si>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26</t>
  </si>
  <si>
    <t>17411</t>
  </si>
  <si>
    <t>ZÁSYP JAM A RÝH ZEMINOU SE ZHUTNĚNÍM</t>
  </si>
  <si>
    <t>zásypy místní zeminou podél stezky, doplnění nerovností terénu</t>
  </si>
  <si>
    <t>km0,000-0,029.33 
0,35*0,60*(33,0+33,0)=13,860 [A] 
km0,138.86-0,294.76 
0,35*0,60*155,9*2=65,478 [B] 
km0,558.60-0,801.26 
31,0=31,000 [C] hodnoty odečteny z kubaturovéh listu 
km0,801.26-1,283 
279,0=279,000 [D] hodnoty odečteny z kubaturovéh listu 
Celkem: A+B+C+D=389,338 [E]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</si>
  <si>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</si>
  <si>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27</t>
  </si>
  <si>
    <t>17581</t>
  </si>
  <si>
    <t>OBSYP POTRUBÍ A OBJEKTŮ Z NAKUPOVANÝCH MATERIÁLŮ</t>
  </si>
  <si>
    <t>dle předepsané skladby (podsyp, obsyp a zásyp drenážní ŠD)</t>
  </si>
  <si>
    <t>km0,801.22-1,282.76 
0,3*0,85*(235+240)=121,125 [A] 
0,3*0,85*(235+240)=121,125 [B] 
0,55*0,85*(235+240)=222,063 [C] 
Celkem: A+B+C=464,313 [D]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</si>
  <si>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</si>
  <si>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28</t>
  </si>
  <si>
    <t>17910</t>
  </si>
  <si>
    <t>NÁSYPY Z ARMOVANÝCH ZEMIN SE ZHUTNĚNÍM</t>
  </si>
  <si>
    <t>50% místní zemina z mezideponie</t>
  </si>
  <si>
    <t>km0,495.7-0,527.71 
32,0*0,35*5,15*0,5=28,840 [A] 
28,0*0,6*5,35*0,5=44,940 [B] 
20,0*0,6*5,80*0,5=34,800 [C] 
12,0*0,6*6,25*0,5=22,500 [D] 
8,0*0,6*6,70*0,5=16,080 [E] 
5,0*0,6*3,05*0,5=4,575 [F] 
3,0*0,6*3,05*0,5=2,745 [G] 
4,0*0,6*3,05*0,5=3,660 [H] 
2,0*0,6*3,05*0,5=1,830 [I] mezisoučet za daný úsek 159,970m3 
km0,558.60-0,801.26 
7,5*10,5*0,35*0,5=13,781 [L] 
7,9*9,3*0,6*0,5=22,041 [M] 
8,1*8,1*0,6*0,5=19,683 [N] 
8,4*7,1*0,6*0,5=17,892 [O] 
8,4*5,7*0,6*0,5=14,364 [P] 
8,0*3,6*0,6*0,5=8,640 [Q] 
8,1*2,0*0,6*0,5=4,860 [R] 
3,0*2,0*0,6*0,5=1,800 [S] od řezu D-D jednostranný násyp 
3,0*6,0*0,6*0,5=5,400 [T] 
3,0*152,5*0,6*0,5=137,250 [J] 
3,0*232,9*0,35*0,5=122,273 [K] mezisoučet za daný úsek 367,984m3 
Celkem: A+B+C+D+E+F+G+H+I+L+M+N+O+P+Q+R+S+T+J+K=527,954 [U]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</si>
  <si>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nezahrnuje armovací sítě</t>
  </si>
  <si>
    <t>29</t>
  </si>
  <si>
    <t>17980</t>
  </si>
  <si>
    <t>NÁSYPY Z ARMOVANÝCH ZEMIN Z NAKUPOVANÝCH MATERÁLŮ</t>
  </si>
  <si>
    <t>50% nakupovaný materiál</t>
  </si>
  <si>
    <t>Položka zahrnuje: 
- kompletní provedení zemní konstrukce vč.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nezahrnuje armovací sítě 
- odvedení nebo obvedení vody v okolí úložiště a v úložišti 
- veškeré  pomocné konstrukce umožňující provedení  zemní konstrukce  (příjezdy,  sjezdy,  nájezdy, lešení, podpěrné konstrukce, přemostění, zpevněné plochy, zakrytí a pod.) 
- nezahrnuje armovací sítě</t>
  </si>
  <si>
    <t>30</t>
  </si>
  <si>
    <t>18090</t>
  </si>
  <si>
    <t>VŠEOBECNÉ ÚPRAVY OSTATNÍCH PLOCH</t>
  </si>
  <si>
    <t>plocha před opěrami lávky SO202</t>
  </si>
  <si>
    <t>srovnání terénu na dotčených plochách před opěrami 12.0*12.0*2=288,000 [A]</t>
  </si>
  <si>
    <t>Všeobecné úpravy musí zahrnovat úpravu území po uskutečnění stavby, tak jak je požadováno v zadávací dokumentaci s výjimkou těch prací, pro které jsou uvedeny samostatné položky.</t>
  </si>
  <si>
    <t>Základy</t>
  </si>
  <si>
    <t>31</t>
  </si>
  <si>
    <t>21450</t>
  </si>
  <si>
    <t>SANAČNÍ VRSTVY Z KAMENIVA</t>
  </si>
  <si>
    <t>na příkaz TDI,  
sanace pláně ŠD fr. 32/125  tl. 300mm  
při nevyhovujících výsledcích zatěžovacích zkoušek na pláni 
sanační vrstva bude zatlačena do nevyhovujícího podloží bez jeho odkopu</t>
  </si>
  <si>
    <t>km0,000-0,029.33 
29,33*4,6*0,30=40,475 [A] 
24,08*0,30=7,224 [B] rozšíření v napojení na začátku úseku 
km0,138.86-0,294.76 
155,9*4,6*0,3=215,142 [C] 
km0,294.76-0,495.7 
200,95*3,4*0,3=204,969 [D] 
km0,801.22-0,856.77 
2,6*55,55*0,3=43,329 [E] 
km0,856.77-0,958.87 
2,6*102,1*0,3=79,638 [F] 
km0,958.87-1,201.30 
2,6*92,6*0.3=72,228 [G] 
2,3*22,2*0.3=15,318 [H] 
3,2*128,3*0.3=123,168 [I] 
km1,201.30-1,282.76 
49,0*3,2*0,3=47,040 [J] 
32,46*2,6*0,3=25,319 [K] 
Celkem: A+B+C+D+E+F+G+H+I+J+K=873,850 [L]</t>
  </si>
  <si>
    <t>položka zahrnuje dodávku předepsaného kameniva, mimostaveništní a vnitrostaveništní dopravu a jeho uložení 
není-li v zadávací dokumentaci uvedeno jinak, jedná se o nakupovaný materiál</t>
  </si>
  <si>
    <t>32</t>
  </si>
  <si>
    <t>21461E</t>
  </si>
  <si>
    <t>SEPARAČNÍ GEOTEXTILIE DO 500G/M2</t>
  </si>
  <si>
    <t>10% na přesahy 
separace pláně od drenážní štěrkodrti 
Netkaná geotextilie 
Plošná hmotnost 500g/m2 
Pevnost v tahu podélně 31 kN/m 
Tažnost podélně 60% 
Mechanická odolnost proti protržení – CBR 6,2kN 
Mechanická odolnost proti dynamickému protržení 6mm</t>
  </si>
  <si>
    <t>km0,495.7-0,527.71 
32,0*7,0*1,1=246,400 [A]  
km0,558.60-0,801.26 
4,3*232,9*1,1=1 101,617 [C] separace podkladní drenážní štěrkodrti pod násyp 
10,5*11,5*1,1=132,825 [D] separace podkladní drenážní štěrkodrti pod násyp 
Celkem: A+C+D=1 480,842 [E]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</si>
  <si>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</si>
  <si>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33</t>
  </si>
  <si>
    <t>28994</t>
  </si>
  <si>
    <t>OPLÁŠTĚNÍ (ZPEVNĚNÍ) Z OCELOVÝCH SÍTÍ (A MŘÍŽOVIN)</t>
  </si>
  <si>
    <t>lícní ocelové výztuhy, opláštění z ocelových sítí</t>
  </si>
  <si>
    <t>km0,495.7-0,527.71 
81,30*1,065=86,585 [A] pravá strana násypu 
81,30*1,065=86,585 [B] levá strana násypu 
1,0*32,0*2=64,000 [C] horní líc zatažený do násypu 
km0,558.60-0,801.26 
28,6*1,065=30,459 [D] pravá strana násypu 
(58,6*1,065)+(145,0*1,3)+(80,0*0,7)=306,909 [E] levá strana násypu 
(9,0*1,0)+(240,0*1,0)=249,000 [F] horní líc zatažený do násypu 
Celkem: A+B+C+D+E+F=823,538 [G]</t>
  </si>
  <si>
    <t>Položka zahrnuje: 
- dodávku předepsaných sítí 
- úpravu, očištění a ochranu podkladu 
- přichycení k podkladu, případně zatížení 
- úpravy spojů a zajištění okrajů 
- úpravy pro odvodnění 
- nutné přesahy 
- mimostaveništní a vnitrostaveništní dopravu</t>
  </si>
  <si>
    <t>34</t>
  </si>
  <si>
    <t>28995</t>
  </si>
  <si>
    <t>KOTEVNÍ SÍTĚ PRO GABIONY A ARMOVANÉ ZEMINY</t>
  </si>
  <si>
    <t>výztužná geomříž PES 50/35, dlouhodobá únosnost 20KN/m</t>
  </si>
  <si>
    <t>km0,495.7-0,527.71 
(3,0+5,0+8,0+12,0+20,0+28,0+32,0)*3,0=324,000 [A] pravá strana násypu 
(2,0+4,0+8,0+12,0+20,0+28,0+32,0)*3,0=318,000 [B] levá strana násypu 
km0,558.60-0,801.26 
(1,0+2,15+4,25+5,35+6,5+7,6+8,7)*3,0=106,650 [C] pravá strana násypu 
(2,0+4,0+7,0+10,15+14,3+160,0+240,0)*3,0=1 312,350 [D] levá strana násypu 
Celkem: A+B+C+D=2 061,000 [E]</t>
  </si>
  <si>
    <t>Položka zahrnuje: 
- dodávku předepsané kotevní sítě 
- úpravu, očištění a ochranu podkladu 
- přichycení k podkladu, případně zatížení 
- úpravy spojů a zajištění okrajů 
- nutné přesahy 
- mimostaveništní a vnitrostaveništní dopravu</t>
  </si>
  <si>
    <t>35</t>
  </si>
  <si>
    <t>289972</t>
  </si>
  <si>
    <t>OPLÁŠTĚNÍ (ZPEVNĚNÍ) Z GEOMŘÍŽOVIN</t>
  </si>
  <si>
    <t>lícní zatravňovací rohož, rozložitelná do 5let 
10% na přesahy</t>
  </si>
  <si>
    <t>km0,495.7-0,527.71 
81,3*1,065*2*1,1=190,486 [A] 
km0,558.60-0,801.26 
28,6*1,065*1,1=33,505 [D] pravá strana násypu 
(58,6*1,065)+(145,0*1,3)+(80,0*0,7)*1,1=312,509 [E] levá strana násypu 
Celkem: A+D+E=536,500 [F]</t>
  </si>
  <si>
    <t>Položka zahrnuje: 
- dodávku předepsané geomřížoviny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</si>
  <si>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</si>
  <si>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36</t>
  </si>
  <si>
    <t>327212</t>
  </si>
  <si>
    <t>ZDI OPĚRNÉ, ZÁRUBNÍ, NÁBŘEŽNÍ Z LOMOVÉHO KAMENE NA MC</t>
  </si>
  <si>
    <t>opěrná bezpečnostní zídka před p.č.327 a 328 V Chotovicích</t>
  </si>
  <si>
    <t>(11,0+17,0)*1,5*0,5=21,000 [A]</t>
  </si>
  <si>
    <t>položka zahrnuje dodávku a osazení lomového kamene, jeho výběr a případnou úpravu, dodávku předepsané malty, spárování.</t>
  </si>
  <si>
    <t>37</t>
  </si>
  <si>
    <t>3272B7</t>
  </si>
  <si>
    <t>ZDI OPĚR, ZÁRUB, NÁBŘEŽ Z GABIONŮ SYPANÝCH, DRÁT O4,0MM, POVRCHOVÁ ÚPRAVA Zn + Al</t>
  </si>
  <si>
    <t>1,0*0,5*37,4=18,700 [A] gabionová zárubní zídka pod bezpečnostní oplocení u p.č.315, 314 V Chotovicích 
km1,039.76 
1,0*0,5*8,0=4,000 [B] gabionová vyrovnávací zídka u propustku 
Celkem: A+B=22,700 [C]</t>
  </si>
  <si>
    <t>- položka zahrnuje dodávku a osazení drátěných košů s výplní lomovým kamenem. 
- gabionové matrace se vykazují v pol.č.2722**.</t>
  </si>
  <si>
    <t>38</t>
  </si>
  <si>
    <t>33817C</t>
  </si>
  <si>
    <t>SLOUPKY PLOTOVÉ Z DÍLCŮ KOVOVÝCH  DO BETONOVÝCH PATEK</t>
  </si>
  <si>
    <t>KS</t>
  </si>
  <si>
    <t>V Chotovicích 
18=18,000 [A] bezpečnostní oplocení  na gabionovou bezpečnostní podezdívku u p.č.315, 314 
8=8,000 [B] bezpečnostní oplocení na zděnou bezpečnostní podezdívku u p.č.327, 328 
Celkem: A+B=26,000 [C]</t>
  </si>
  <si>
    <t>- dodání a osazení předepsaného sloupku včetně PKO 
- případnou betonovou patku z předepsané třídy betonu 
- nutné zemní práce</t>
  </si>
  <si>
    <t>39</t>
  </si>
  <si>
    <t>348953</t>
  </si>
  <si>
    <t>ZÁBRADLÍ ZE DŘEVA LEPENÉHO</t>
  </si>
  <si>
    <t>pouze dřevěné madlo jinak ocelového zábradlí 
na předpolí lávky SO202</t>
  </si>
  <si>
    <t>madlo zábradlí na mostě s přesahy 0.1*0.15*(6.0+6.0)*2=0,360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</si>
  <si>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úpravy dřeva pro zlepšení jeho užitných vlastností (impregnace, zpevňování a pod.), 
- zvláštní spojovací prostředky, rozebíratelnost konstrukce,</t>
  </si>
  <si>
    <t>Vodorovné konstrukce</t>
  </si>
  <si>
    <t>40</t>
  </si>
  <si>
    <t>421951</t>
  </si>
  <si>
    <t>MOSTOVKY A PODLAHY ZE DŘEVA TRVALÉ</t>
  </si>
  <si>
    <t>varianty dřeva - dub  
specifikace: jádrový dub (bez bělu) 
včetně nerezového spojovacího materiálu</t>
  </si>
  <si>
    <t>km0,029.33-0,138.86 
102,0*0,05*3,0*1,10=16,830 [A] dubová mostovka (10%na prořezy) 
Celkem: A=16,830 [B]</t>
  </si>
  <si>
    <t>41</t>
  </si>
  <si>
    <t>42495</t>
  </si>
  <si>
    <t>MOSTNÍ NOSNÍKY ZE DŘEVA</t>
  </si>
  <si>
    <t>varianty dřeva - dub  
včetně nerezového spojovacího materiálu</t>
  </si>
  <si>
    <t>km0,029.33-0,138.86 
0,20*0,14*4,0*36=4,032 [A] příčné trámy (dubové plováky) 
0,16*0,12*(100,0+101,0+102,0+103,0)*1,05=8,185 [B] dubové podélníky(5%na přesahy) 
0,05*0,2*0,2*10*36=0,720 [C] dubové podkladky 
Celkem: A+B+C=12,937 [D]</t>
  </si>
  <si>
    <t>42</t>
  </si>
  <si>
    <t>451313</t>
  </si>
  <si>
    <t>PODKLADNÍ A VÝPLŇOVÉ VRSTVY Z PROSTÉHO BETONU C16/20</t>
  </si>
  <si>
    <t>podkladní beton pod:</t>
  </si>
  <si>
    <t>0,7*37,4*0,15=3,927 [A] pod gabionovou ochrannou podezdívku oplocení u p.č.315, 314 
km1,039.76 
1,1*0,15*8,0=1,320 [B] pod gabionovou vyrovnávací zídku u propustku 
Celkem: A+B=5,247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</si>
  <si>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</si>
  <si>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43</t>
  </si>
  <si>
    <t>45152</t>
  </si>
  <si>
    <t>PODKLADNÍ A VÝPLŇOVÉ VRSTVY Z KAMENIVA DRCENÉHO</t>
  </si>
  <si>
    <t>ŠD fr.32/63</t>
  </si>
  <si>
    <t>km0,495.7-0,527.71 
32,0*7,0*0,2=44,800 [A] podkladní drenážní štěrkodrť pod násyp 
4,0*0,5*6,5=13,000 [B] drenážní vrstvy za opěrou 
km0,558.60-0,801.26 
4,3*0,2*232,9=200,294 [C]podkladní drenážní štěrkodrť pod násyp 
10,5*11,5*0,2=24,150 [D]podkladní drenážní štěrkodrť pod násyp 
4,0*0,5*6,5=13,000 [E] drenážní vrstvy za opěrou 
Celkem: A+B+C+D+E=295,244 [F]</t>
  </si>
  <si>
    <t>44</t>
  </si>
  <si>
    <t>ŠD fr.2/5 pod dlažbu 
tl. 40mm</t>
  </si>
  <si>
    <t>km0,796.78-0,856.77 
2,5*60,0*0,04=6,000 [A] 
km0,958.87-1,201.30 
2,5*92,6*0.04=9,260 [B] 
2,2*22,2*0.04=1,954 [C] 
3,0*128,3*0.04=15,396 [D] 
Celkem: A+B+C+D=32,610 [E]</t>
  </si>
  <si>
    <t>45</t>
  </si>
  <si>
    <t>465921</t>
  </si>
  <si>
    <t>DLAŽBY Z BETONOVÝCH DLAŽDIC NA SUCHO</t>
  </si>
  <si>
    <t>tl. 80mm 
výplň spar zásypovým pískem jemným 
barva dlaždic: šedá a (červená ve sjezdech)</t>
  </si>
  <si>
    <t>km0,796.78-0,856.77 
2,5*60,0=150,000 [A] 
km0,958.87-1,201.30 
2,5*92,6=231,500 [B] 
2,2*22,2=48,840 [C] 
3,0*128,3=384,900 [D] 
Celkem: A+B+C+D=815,240 [E]</t>
  </si>
  <si>
    <t>položka zahrnuje: 
- nutné zemní práce (svahování, úpravu pláně a pod.) 
- úpravu podkladu 
- dodávku a uložení dlažby z předepsaných dlaždic do předepsaného tvaru 
- spárování, těsnění, tmelení a vyplnění spar případně s vyklínováním 
- úprava povrchu pro odvedení srážkové vody 
- nezahrnuje podklad pod dlažbu, vykazuje se samostatně položkami SD 45</t>
  </si>
  <si>
    <t>Komunikace</t>
  </si>
  <si>
    <t>46</t>
  </si>
  <si>
    <t>56333</t>
  </si>
  <si>
    <t>VOZOVKOVÉ VRSTVY ZE ŠTĚRKODRTI TL. DO 150MM</t>
  </si>
  <si>
    <t>ŠD fr. 0/32 
tl.150mm</t>
  </si>
  <si>
    <t>km0,000-0,029.33 
29,33*3,57=104,708 [A] 
17,29=17,290 [B] rozšíření v napojení na začátku úseku 
km0,138.86-0,294.76 
155,9*3,57=556,563 [C] 
Celkem: A+B+C=678,561 [D]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</si>
  <si>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</si>
  <si>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47</t>
  </si>
  <si>
    <t>ŠD fr. 16/32 
tl.150mm</t>
  </si>
  <si>
    <t>km0,000-0,029.33 
29,33*4,27=125,239 [A] 
20,00=20,000 [B] rozšíření v napojení na začátku úseku 
km0,138.86-0,294.76 
155,9*4,27=665,693 [C] 
Celkem: A+B+C=810,932 [D]</t>
  </si>
  <si>
    <t>48</t>
  </si>
  <si>
    <t>56335</t>
  </si>
  <si>
    <t>VOZOVKOVÉ VRSTVY ZE ŠTĚRKODRTI TL. DO 250MM</t>
  </si>
  <si>
    <t>ŠDa fr. 0/32 
tl. 250mm</t>
  </si>
  <si>
    <t>km0,294.76-0,527.71 
3,4*232,95=792,030 [A] 
km0,558.60-0,796.78 
27,75*3,2=88,800 [B] 
210,45*2,7=568,215 [C] 
km0,796.78-0,856.77 
2,6*60,0=156,000 [D] 
km0,856.77-0,958.87 
2,6*102,1=265,460 [E] 
km0,958.87-1,201.30 
2,6*92,6=240,760 [F] 
2,3*22,2=51,060 [G] 
3,1*128,3=397,730 [H] 
km1,201.30-1,282.76 
49,0*3,1=151,900 [I] 
32,46*2,6=84,396 [J] 
km1,043.56-1,224.98 
0,45*181,38=81,621 [K] pod obrubou a asfalty podel komunikace 
Celkem: A+B+C+D+E+F+G+H+I+J+K=2 877,972 [L]</t>
  </si>
  <si>
    <t>49</t>
  </si>
  <si>
    <t>ŠDa fr. 16/32 
tl. 250mm</t>
  </si>
  <si>
    <t>km1,043.56-1,224.98 
0,65*181,38=117,897 [A] pod obrubou a asfalty podel komunikace</t>
  </si>
  <si>
    <t>50</t>
  </si>
  <si>
    <t>56361</t>
  </si>
  <si>
    <t>VOZOVKOVÉ VRSTVY Z RECYKLOVANÉHO MATERIÁLU TL DO 50MM</t>
  </si>
  <si>
    <t>km0,294.76-0,527.71 
3,0*232,95=698,850 [A] 
km0,558.60-0,796.78 
27,75*3,0=83,250 [B] 
210,45*2,5=526,125 [C] 
km0,856.77-0,958.87 
2,5*102,1=255,250 [D] 
km1,201.30-1,282.76 
49,0*3,0=147,000 [E] 
32,46*2,5=81,150 [F] 
Celkem: A+B+C+D+E+F=1 791,625 [G]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</si>
  <si>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</si>
  <si>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51</t>
  </si>
  <si>
    <t>572133</t>
  </si>
  <si>
    <t>INFILTRAČNÍ POSTŘIK Z EMULZE DO 1,5KG/M2</t>
  </si>
  <si>
    <t>PI;EK 1,3kg/m2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</si>
  <si>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</si>
  <si>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52</t>
  </si>
  <si>
    <t>572214</t>
  </si>
  <si>
    <t>SPOJOVACÍ POSTŘIK Z MODIFIK EMULZE DO 0,5KG/M2</t>
  </si>
  <si>
    <t>PS;EK 0,35kg/m2</t>
  </si>
  <si>
    <t>53</t>
  </si>
  <si>
    <t>574A43</t>
  </si>
  <si>
    <t>ASFALTOVÝ BETON PRO OBRUSNÉ VRSTVY ACO 11 TL. 50MM</t>
  </si>
  <si>
    <t>tl.50mm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</si>
  <si>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</si>
  <si>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54</t>
  </si>
  <si>
    <t>575B53</t>
  </si>
  <si>
    <t>LITÝ ASFALT MA II (KŘIŽ, PARKOVIŠTĚ, ZASTÁVKY) 11 TL. 40MM</t>
  </si>
  <si>
    <t>km1,043.56-1,224.98 
0,25*181,38*2=90,690 [A] 
Celkem: A=90,690 [B]</t>
  </si>
  <si>
    <t>55</t>
  </si>
  <si>
    <t>57633</t>
  </si>
  <si>
    <t>POSYP LOMOVÝMI VÝSIVKAMI 15KG/M2</t>
  </si>
  <si>
    <t>ŠD fr. 0/4 
4 vrstvy 
celková tl.40mm</t>
  </si>
  <si>
    <t>km0,000-0,029.33 
29,33*3,0*4=351,960 [A] 
10,35*4=41,400 [B] rozšíření v napojení na začátku úseku 
km0,138.86-0,294.76 
155,9*3,0*4=1 870,800 [C] 
Celkem: A+B+C=2 264,160 [D]</t>
  </si>
  <si>
    <t>- dodání kameniva předepsané kvality a zrnitosti 
- posyp předepsaným množstvím</t>
  </si>
  <si>
    <t>56</t>
  </si>
  <si>
    <t>58920</t>
  </si>
  <si>
    <t>VÝPLŇ SPAR MODIFIKOVANÝM ASFALTEM</t>
  </si>
  <si>
    <t>podél komunikace km1,03976-1,22498 
187,0=187,000 [A]</t>
  </si>
  <si>
    <t>položka zahrnuje: 
- dodávku předepsaného materiálu 
- vyčištění a výplň spar tímto materiálem</t>
  </si>
  <si>
    <t>Přidružená stavební výroba</t>
  </si>
  <si>
    <t>57</t>
  </si>
  <si>
    <t>744Y03</t>
  </si>
  <si>
    <t>PŘELOŽENÍ SLOUPU VEŘEJNÉHO OSVĚTLENÍ</t>
  </si>
  <si>
    <t>stranový posun stávajících sloupů veřejného osvětlení v Chotovicích na konci úseku, před autobusovou zasávkou 
kompletní provedení, včetně revize</t>
  </si>
  <si>
    <t>2=2,000 [A] 
Celkem: A=2,000 [B]</t>
  </si>
  <si>
    <t>1. Položka obsahuje: 
 – veškeré náklady na přeložku, demontáž, přemístění do 20m, montáž 
 – demontáž a montáž přívodních kabelů 
2. Položka neobsahuje: 
 X 
3. Způsob měření: 
Udává se počet kusů kompletní konstrukce nebo práce.</t>
  </si>
  <si>
    <t>58</t>
  </si>
  <si>
    <t>76793</t>
  </si>
  <si>
    <t>OPLOCENÍ Z PLETIVA</t>
  </si>
  <si>
    <t>V Chotovicích 
1,8*37,4=67,320 [A] bezpečnostní oplocení  na gabionovou bezpečnostní podezdívku u p.č.315, 314 
1.2*(6,7+6,2+1,8)=17,640 [B] bezpečnostní oplocení na zděnou bezpečnostní podezdívku u p.č.327, 328 (včetně brány) 
Celkem: A+B=84,960 [C]</t>
  </si>
  <si>
    <t>- položka zahrnuje vedle vlastního pletiva i rámy, rošty, lišty, kování, podpěrné, závěsné, upevňovací prvky, spojovací a těsnící materiál, pomocný materiál, kompletní povrchovou úpravu. 
- nejsou zahrnuty sloupky a vzpěry, které se vykazují v samostatných položkách 338**, není zahrnuta podezdívka (272**) 
- součástí položky je  případně i ostnatý drát, uvažovaná plocha se pak vypočítává po horní hranu drátu.</t>
  </si>
  <si>
    <t>Potrubí</t>
  </si>
  <si>
    <t>59</t>
  </si>
  <si>
    <t>86746</t>
  </si>
  <si>
    <t>CHRÁNIČKY Z TRUB OCELOVÝCH PODÉLNĚ PŮLENÝCH DN DO 400MM</t>
  </si>
  <si>
    <t>SČVK vodovod DN300, půlená chránička, prodloužení stáavající chráničky</t>
  </si>
  <si>
    <t>km 0,985 
5,0=5,000 [A]</t>
  </si>
  <si>
    <t>položky pro zhotovení potrubí platí bez ohledu na sklon.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</si>
  <si>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60</t>
  </si>
  <si>
    <t>86757</t>
  </si>
  <si>
    <t>CHRÁNIČKY Z TRUB OCELOVÝCH PODÉLNĚ PŮLENÝCH DN DO 500MM</t>
  </si>
  <si>
    <t>SČVK vodovod DN400, půlená chránička</t>
  </si>
  <si>
    <t>km 0,590 
5,5=5,500 [A]</t>
  </si>
  <si>
    <t>61</t>
  </si>
  <si>
    <t>87433</t>
  </si>
  <si>
    <t>POTRUBÍ Z TRUB PLASTOVÝCH ODPADNÍCH DN DO 150MM</t>
  </si>
  <si>
    <t>DN 150 SN 8</t>
  </si>
  <si>
    <t>napojení od UV do kanalizace 
2,0*4=8,000 [A] 
napojení štěrbinových žlabů 
3,5+6,2+3,0+2,7=15,400 [B] 
Celkem: A+B=23,400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</si>
  <si>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</si>
  <si>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62</t>
  </si>
  <si>
    <t>87445</t>
  </si>
  <si>
    <t>POTRUBÍ Z TRUB PLASTOVÝCH ODPADNÍCH DN DO 300MM</t>
  </si>
  <si>
    <t>víceúčelová sendvičová trubka PE-HD DN300 SN 8 
částečně perforovaná 120°</t>
  </si>
  <si>
    <t>km0,801.22-1,282.76 
235+240=475,000 [A] 
Celkem: A=475,000 [B]</t>
  </si>
  <si>
    <t>63</t>
  </si>
  <si>
    <t>87627</t>
  </si>
  <si>
    <t>CHRÁNIČKY Z TRUB PLASTOVÝCH DN DO 100MM</t>
  </si>
  <si>
    <t>GasNet DN65 
plynotěsné chráničky PE, tuhost SN8</t>
  </si>
  <si>
    <t>km 0,830 
18=18,000 [A] 
km 1,076 
2,5=2,500 [B] 
km 1,100 
2,5=2,500 [C] 
km 1,139-1,159 
2+2+3,5=7,500 [D] 
Celkem: A+B+C+D=30,500 [E]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</si>
  <si>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</si>
  <si>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64</t>
  </si>
  <si>
    <t>87727</t>
  </si>
  <si>
    <t>CHRÁNIČKY PŮLENÉ Z TRUB PLAST DN DO 100MM</t>
  </si>
  <si>
    <t>Cetin, ČEZ 
půlené chráničky PE, tuhost SN8</t>
  </si>
  <si>
    <t>km 0,000  
12,0*2=24,000 [A] 
km 1,000 
3,8*2,0=7,600 [B] 
km 1,020 
23,0*2=46,000 [C] 
km 1,250 
4,0*1=4,000 [D] 
Celkem: A+B+C+D=81,600 [E]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</si>
  <si>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</si>
  <si>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65</t>
  </si>
  <si>
    <t>894845</t>
  </si>
  <si>
    <t>ŠACHTY KANALIZAČNÍ PLASTOVÉ D 300MM</t>
  </si>
  <si>
    <t>specifikace poklopu osazeného na šachtu: litinový, osazen na betonovou skruž do betonového lože</t>
  </si>
  <si>
    <t>13=13,000 [A] 
Celkem: A=13,000 [B]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</si>
  <si>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</si>
  <si>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66</t>
  </si>
  <si>
    <t>89712</t>
  </si>
  <si>
    <t>VPUSŤ KANALIZAČNÍ ULIČNÍ KOMPLETNÍ Z BETONOVÝCH DÍLCŮ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</si>
  <si>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</si>
  <si>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67</t>
  </si>
  <si>
    <t>89921</t>
  </si>
  <si>
    <t>VÝŠKOVÁ ÚPRAVA POKLOPŮ</t>
  </si>
  <si>
    <t>výšková úprava poklopů kanalizační šachty v amazonii</t>
  </si>
  <si>
    <t>6=6,000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</si>
  <si>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</si>
  <si>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</si>
  <si>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68</t>
  </si>
  <si>
    <t>9111A1</t>
  </si>
  <si>
    <t>ZÁBRADLÍ SILNIČNÍ S VODOR MADLY - DODÁVKA A MONTÁŽ</t>
  </si>
  <si>
    <t>oddělující ochranné zábradlí, výška 1,3m  
včetně betonových patek</t>
  </si>
  <si>
    <t>km0,500-0,522 (navázání na mostní zábradlí dle realizované skutečnosti) 
22,0*2=44,000 [A] 
km0,558.60-0,801.26 (navázání na mostní zábradlí dle realizované skutečnosti) 
235,5+5,0=240,500 [B] 
km1,051.06-1,247.97 
11,0+6,0+44,0+50,0+46,0=157,000 [C] 
km1,039.76 
8,0=8,000 [D] 
Celkem: A+B+C+D=449,500 [E]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</si>
  <si>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</si>
  <si>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69</t>
  </si>
  <si>
    <t>9112B1</t>
  </si>
  <si>
    <t>ZÁBRADLÍ MOSTNÍ SE SVISLOU VÝPLNÍ - DODÁVKA A MONTÁŽ</t>
  </si>
  <si>
    <t>atypické zábradlí včetně sloupků, kotevních desek a kotvení, svislá výplň nahrazena svařovaným pletivem v samostatném rámu</t>
  </si>
  <si>
    <t>zábradlí před lávkou na vyztužený násyp (6.0+6.0)*2=24,000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</si>
  <si>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</si>
  <si>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70</t>
  </si>
  <si>
    <t>9113A1</t>
  </si>
  <si>
    <t>SVODIDLO OCEL SILNIČ JEDNOSTR, ÚROVEŇ ZADRŽ N1, N2 - DODÁVKA A MONTÁŽ</t>
  </si>
  <si>
    <t>montáž nového zakončení svodidla</t>
  </si>
  <si>
    <t>V chotovicích  km1,039 
4,0=4,000 [A] nové zakončení části svodidla u propustku 
Celkem: A=4,000 [B]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</si>
  <si>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</si>
  <si>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71</t>
  </si>
  <si>
    <t>9113A3</t>
  </si>
  <si>
    <t>SVODIDLO OCEL SILNIČ JEDNOSTR, ÚROVEŇ ZADRŽ N1, N2 - DEMONTÁŽ S PŘESUNEM</t>
  </si>
  <si>
    <t>demontáž kolizní části svodidla 
odvoz na deponii města</t>
  </si>
  <si>
    <t>V chotovicích  km1,039 
8,0=8,000 [A] i svodidlo u propustku 
Celkem: A=8,000 [B]</t>
  </si>
  <si>
    <t>položka zahrnuje: 
- demontáž a odstranění zařízení 
- jeho odvoz na předepsané místo</t>
  </si>
  <si>
    <t>72</t>
  </si>
  <si>
    <t>9113C1</t>
  </si>
  <si>
    <t>SVODIDLO OCEL SILNIČ JEDNOSTR, ÚROVEŇ ZADRŽ H2 - DODÁVKA A MONTÁŽ</t>
  </si>
  <si>
    <t>podél silnice I/9 pod lávkou SO202 
včetně náběhů</t>
  </si>
  <si>
    <t>podél silnice (52.0+12.0)*4=256,000 [A]</t>
  </si>
  <si>
    <t>73</t>
  </si>
  <si>
    <t>91271</t>
  </si>
  <si>
    <t>ZÁVORA MECHANICKÁ</t>
  </si>
  <si>
    <t>Z3 sklopná/otočná zábrana, šířka průjezdu min. 1,2m</t>
  </si>
  <si>
    <t>km1,037 
2=2,000 [A] 
km1,274 
2=2,000 [B] 
Celkem: A+B=4,000 [C]</t>
  </si>
  <si>
    <t>zahrnuje dodávku kompletního zařízení včetně nutných zemních prací a základových konstrukcí</t>
  </si>
  <si>
    <t>74</t>
  </si>
  <si>
    <t>914121</t>
  </si>
  <si>
    <t>DOPRAVNÍ ZNAČKY ZÁKLADNÍ VELIKOSTI OCELOVÉ FÓLIE TŘ 1 - DODÁVKA A MONTÁŽ</t>
  </si>
  <si>
    <t>včetně nutných zemních prací a základových konstrukcí</t>
  </si>
  <si>
    <t>C8a 6=6,000 [A] 
C8b 1=1,000 [B] 
E9 6=6,000 [C] 
A19 1=1,000 [D]  
B20a 2=2,000 [E] 
A22 2=2,000 [F] 
E13 2=2,000 [G] 
C9a 1=1,000 [H] 
Z3 4=4,000 [I] 
Celkem: A+B+C+D+E+F+G+H+I=25,000 [J]</t>
  </si>
  <si>
    <t>položka zahrnuje: 
- dodávku a montáž značek v požadovaném provedení</t>
  </si>
  <si>
    <t>75</t>
  </si>
  <si>
    <t>914122</t>
  </si>
  <si>
    <t>DOPRAVNÍ ZNAČKY ZÁKLADNÍ VELIKOSTI OCELOVÉ FÓLIE TŘ 1 - MONTÁŽ S PŘEMÍSTĚNÍM</t>
  </si>
  <si>
    <t>přemístění stávajících VDZ v návaznosti na vedení stezky v Chotovicích podél RD 
včetně betonového základu</t>
  </si>
  <si>
    <t>3=3,000 [A] V Chotovicích podél stezky</t>
  </si>
  <si>
    <t>položka zahrnuje: 
- dopravu demontované značky z dočasné skládky 
- osazení a montáž značky na místě určeném projektem 
- nutnou opravu poškozených částí 
nezahrnuje dodávku značky</t>
  </si>
  <si>
    <t>76</t>
  </si>
  <si>
    <t>914123</t>
  </si>
  <si>
    <t>DOPRAVNÍ ZNAČKY ZÁKLADNÍ VELIKOSTI OCELOVÉ FÓLIE TŘ 1 - DEMONTÁŽ</t>
  </si>
  <si>
    <t>přemístění stávajících VDZ v návaznosti na vedení stezky v Chotovicích podél RD</t>
  </si>
  <si>
    <t>Položka zahrnuje odstranění, demontáž a odklizení materiálu s odvozem na předepsané místo</t>
  </si>
  <si>
    <t>77</t>
  </si>
  <si>
    <t>914911</t>
  </si>
  <si>
    <t>SLOUPKY A STOJKY DOPRAVNÍCH ZNAČEK Z OCEL TRUBEK SE ZABETONOVÁNÍM - DODÁVKA A MONTÁŽ</t>
  </si>
  <si>
    <t>položka zahrnuje: 
- sloupky a upevňovací zařízení včetně jejich osazení (betonová patka, zemní práce)</t>
  </si>
  <si>
    <t>78</t>
  </si>
  <si>
    <t>915211</t>
  </si>
  <si>
    <t>VODOROVNÉ DOPRAVNÍ ZNAČENÍ PLASTEM HLADKÉ - DODÁVKA A POKLÁDKA</t>
  </si>
  <si>
    <t>2*((0.625*6)+(1,250*5))=20,000 [A] skupina příčných pruhů 
0,5*(5,0+2,5+7,8+6)=10,650 [B] V8 
Celkem: A+B=30,650 [C]</t>
  </si>
  <si>
    <t>položka zahrnuje: 
- dodání a pokládku nátěrového materiálu (měří se pouze natíraná plocha) 
- předznačení a reflexní úpravu</t>
  </si>
  <si>
    <t>79</t>
  </si>
  <si>
    <t>915221</t>
  </si>
  <si>
    <t>VODOR DOPRAV ZNAČ PLASTEM STRUKTURÁLNÍ NEHLUČNÉ - DOD A POKLÁDKA</t>
  </si>
  <si>
    <t>VDZ na silnici I/9 dle TP133  (retroreflexe typ II)</t>
  </si>
  <si>
    <t>0,25*220,0=55,000 [D] V4 podél obruby v chotovicích na silnici I/9 délka 220m</t>
  </si>
  <si>
    <t>80</t>
  </si>
  <si>
    <t>91551</t>
  </si>
  <si>
    <t>VODOROVNÉ DOPRAVNÍ ZNAČENÍ - PŘEDEM PŘIPRAVENÉ SYMBOLY</t>
  </si>
  <si>
    <t>18=18,000 [A] piktogram chodce 
18=18,000 [B] piktogram cyklisty 
Celkem: A+B=36,000 [C]</t>
  </si>
  <si>
    <t>položka zahrnuje: 
- dodání a pokládku předepsaného symbolu 
- zahrnuje předznačení a reflexní úpravu</t>
  </si>
  <si>
    <t>81</t>
  </si>
  <si>
    <t>91710</t>
  </si>
  <si>
    <t>OBRUBY Z BETONOVÝCH PALISÁD</t>
  </si>
  <si>
    <t>zárubní zídka z palisád, včetně založení do betonu</t>
  </si>
  <si>
    <t>km0,700 
65,0*0,2*1,2=15,600 [A] 
km0,775 
19,0*0,2*1,0=3,800 [B] 
Celkem: A+B=19,400 [C]</t>
  </si>
  <si>
    <t>Položka zahrnuje: 
dodání a pokládku betonových palisád o rozměrech předepsaných zadávací dokumentací 
betonové lože i boční betonovou opěrku.</t>
  </si>
  <si>
    <t>82</t>
  </si>
  <si>
    <t>na příkaz TDI 
zárubní zídka z palisád, včetně založení do betonu</t>
  </si>
  <si>
    <t>podel p.č. 311 v Chotovicích  
47,0*0,2*1,0=9,400 [A] 
podel p.č. 327 v Chotovicích  
8,0*0,2*1,0=1,600 [B] 
Celkem: A+B=11,000 [C]</t>
  </si>
  <si>
    <t>83</t>
  </si>
  <si>
    <t>917223</t>
  </si>
  <si>
    <t>SILNIČNÍ A CHODNÍKOVÉ OBRUBY Z BETONOVÝCH OBRUBNÍKŮ ŠÍŘ 100MM</t>
  </si>
  <si>
    <t>100*250*1000mm 
zapuštěný 
do betonového lože C25/30 XF1</t>
  </si>
  <si>
    <t>km0,294.76-0,527.71 
231,0+237,0+3,0=471,000 [A] 
km0,558.60-0,796.78 
240,0+238,0=478,000 [B] 
km0,801.26-1,282.76 
243,0+482,0+4,4+4,4=733,800 [C] 
Celkem: A+B+C=1 682,800 [D]</t>
  </si>
  <si>
    <t>Položka zahrnuje: 
dodání a pokládku betonových obrubníků o rozměrech předepsaných zadávací dokumentací 
betonové lože i boční betonovou opěrku.</t>
  </si>
  <si>
    <t>84</t>
  </si>
  <si>
    <t>917224</t>
  </si>
  <si>
    <t>SILNIČNÍ A CHODNÍKOVÉ OBRUBY Z BETONOVÝCH OBRUBNÍKŮ ŠÍŘ 150MM</t>
  </si>
  <si>
    <t>150*250*1000mm 
do betonového lože C25/30 XF3</t>
  </si>
  <si>
    <t>km0,801.26-1,282.76 
239,0+3,0=242,000 [A] 
Celkem: A=242,000 [B]</t>
  </si>
  <si>
    <t>85</t>
  </si>
  <si>
    <t>91781</t>
  </si>
  <si>
    <t>VÝŠKOVÁ ÚPRAVA OBRUBNÍKŮ BETONOVÝCH</t>
  </si>
  <si>
    <t>Snížení stávající obruby na konci cyklostezky  
5,0=5,000 [A]</t>
  </si>
  <si>
    <t>Položka výšková úprava obrub zahrnuje jejich vytrhání, očištění, manipulaci, nové betonové lože a osazení. Případné nutné doplnění novými obrubami se uvede v položkách 9172 až 9177.</t>
  </si>
  <si>
    <t>86</t>
  </si>
  <si>
    <t>9185A2</t>
  </si>
  <si>
    <t>ČELA KAMENNÁ PROPUSTU Z TRUB DN DO 300MM</t>
  </si>
  <si>
    <t>délka čela 2,0m 
šířka 450mm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</si>
  <si>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</si>
  <si>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87</t>
  </si>
  <si>
    <t>919112</t>
  </si>
  <si>
    <t>ŘEZÁNÍ ASFALTOVÉHO KRYTU VOZOVEK TL DO 100MM</t>
  </si>
  <si>
    <t>podél komunikace km1,03976-1,22498 
187,0=187,000 [A] 
Celkem: A=187,000 [B]</t>
  </si>
  <si>
    <t>položka zahrnuje řezání vozovkové vrstvy v předepsané tloušťce, včetně spotřeby vody</t>
  </si>
  <si>
    <t>88</t>
  </si>
  <si>
    <t>93131</t>
  </si>
  <si>
    <t>TĚSNĚNÍ DILATAČ SPAR ASF ZÁLIVKOU</t>
  </si>
  <si>
    <t>u opěr</t>
  </si>
  <si>
    <t>2*3.2*0,02*0,10=0,013 [A] 
Celkem: A=0,013 [B]</t>
  </si>
  <si>
    <t>položka zahrnuje dodávku a osazení předepsaného materiálu, očištění ploch spáry před úpravou, očištění okolí spáry po úpravě 
nezahrnuje těsnící profil</t>
  </si>
  <si>
    <t>89</t>
  </si>
  <si>
    <t>93261</t>
  </si>
  <si>
    <t>POCHOZÍ PROTISKLUZOVÝ PÁSEK ZE SKLOLAMINÁTU</t>
  </si>
  <si>
    <t>protiskluzové sklolaminátové pásky 
šířka 50mm 
délka 1250mm 
včetně spojovacího materiálu: přilepení pásku na trámky mostovky, dodatečné dokotvení nerezovým spojovacím materiálem</t>
  </si>
  <si>
    <t>km0,029.33-0,138.86 
na dřevěnou mostovku povalového chodníku včetně lávky SO203 a lávky přes silnici SO202  
(700*0,05*1,25)*2=87,500 [A]  
(204*0,05*1,22)*2=24,888 [B]  
Celkem: A+B=112,388 [C]</t>
  </si>
  <si>
    <t>položka zahrnuje: 
- dodání a uložení předepsané konstrukce z předepsaného materiálu včetně vnitrostaveništní a mimostaveništní dopravy 
- veškeré potřebné pomocné práce 
- veškerý pomocný a upevňovací materiál</t>
  </si>
  <si>
    <t>90</t>
  </si>
  <si>
    <t>935162</t>
  </si>
  <si>
    <t>MIKROŠTĚRBINOVÉ ŽLABY S PŘERUŠOVANOU ŠTĚRBINOU S VNITŘNÍM SPÁDEM</t>
  </si>
  <si>
    <t>s litinovou mříží, třída zatížení D 
včetně betonového lože</t>
  </si>
  <si>
    <t>3,36+7,5+6,5+7,0=24,360 [A] 
Celkem: A=24,360 [B]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</si>
  <si>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</si>
  <si>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91</t>
  </si>
  <si>
    <t>966136</t>
  </si>
  <si>
    <t>BOURÁNÍ KONSTRUKCÍ Z KAMENE NA MC S ODVOZEM DO 12KM</t>
  </si>
  <si>
    <t>v Chotovicích 
30,0*0.5*1,0=15,000 [A] bourání zídky v místě bezpečnostní podezdívky u p.č. 327 a 328 
Celkem: A=15,000 [B]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</si>
  <si>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</si>
  <si>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92</t>
  </si>
  <si>
    <t>966156</t>
  </si>
  <si>
    <t>BOURÁNÍ KONSTRUKCÍ Z PROST BETONU S ODVOZEM DO 12KM</t>
  </si>
  <si>
    <t>V chotovicích 
3,0*0,2*0,5=0,300 [A] čela stávající propustky pod sjezdy 
2,7*0.2*0.5=0,270 [B] 
1,6*0.5*0.75=0,600 [C] 
2,3*0.5*0,75=0,863 [D] 
2,0*0,3*0,75=0,450 [E] 
3,5*0,75*1,5=3,938 [F] 
3,24*0,75*1,5=3,645 [G] 
5,5*0,6*1,75=5,775 [H] 
1,7*0,6*1,75=1,785 [I] 
37,5*0.35*0.5=6,563 [J] bourání zídky v místě bezpečnostní gabionové podezdívky u p.č.314 a 315 
2,35 *0,35*0,5=0,411 [K] bourání podezdívky u popelni u p.č.326 
Celkem: A+B+C+D+E+F+G+H+I+J+K=24,600 [L]</t>
  </si>
  <si>
    <t>93</t>
  </si>
  <si>
    <t>966346</t>
  </si>
  <si>
    <t>BOURÁNÍ PROPUSTŮ Z TRUB DN DO 400MM</t>
  </si>
  <si>
    <t>s odvozem na skládku 
včetně uličních vpustí</t>
  </si>
  <si>
    <t>V chotovicích 
5,5+5,5+54,5+10,0=75,500 [A] stávající propustky pod sjezdy, předpoklad betonových trub 
Celkem: A=75,500 [B]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</si>
  <si>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</si>
  <si>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101.B</t>
  </si>
  <si>
    <t>Cyklostezka Nový Bor - Chotovice - ostatní plochy</t>
  </si>
  <si>
    <t>vykopávka z mezideponie pro zpětné využití k rozprostření ornice</t>
  </si>
  <si>
    <t>z pol.121106 (z SO101) 
187,200=187,200 [A] 
Celkem: A=187,200 [B]</t>
  </si>
  <si>
    <t>12930</t>
  </si>
  <si>
    <t>ČIŠTĚNÍ PŘÍKOPŮ OD NÁNOSU</t>
  </si>
  <si>
    <t>po odstranění provizorního přesypu příkopu po provizorním přístupovém sjezdu 20.0*0.5*0.8*2=16,000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</si>
  <si>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</si>
  <si>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129946</t>
  </si>
  <si>
    <t>ČIŠTĚNÍ POTRUBÍ DN DO 400MM</t>
  </si>
  <si>
    <t>pročištění stávajícího propustku v km0,836</t>
  </si>
  <si>
    <t>22,5=22,500 [A]</t>
  </si>
  <si>
    <t>18221</t>
  </si>
  <si>
    <t>ROZPROSTŘENÍ ORNICE VE SVAHU V TL DO 0,10M</t>
  </si>
  <si>
    <t>z místní zeminy z mezideponie 
ohumusování svahů</t>
  </si>
  <si>
    <t>km0,294.76-km0,495.7 
vpravo (97,0*1,0)+(104,0*1,75)=279,000 [A] 
vlevo (45*2,0)+(104,0*2,0)=298,000 [B] 
km0,558.60-0,801.25 
242,6*(1,0)=242,600 [C] (v levo v patě arm. svahu) 
242,6*(1,0)=242,600 [D] (v pravo za obroubou/palisádou) 
km801,25-823,85 
P 22,5*1,0=22,500 [E] 
L 22,5*1,6=36,000 [F] 
km0,850-0,958 
P 108,0*0,7=75,600 [G] 
L 108,0*1,2=129,600 [H] 
km0,968-1,034 
P 66,0*0,7=46,200 [I] 
L 66,0*1,2=79,200 [J] 
km1,095-1,195 
P (44,5*0,704)+(8,5*1,5)=44,078 [K] 
km1,201-1,282.76 
1,0*88,66=88,660 [L] 
ornice na dotčených plochách před opěrami 12.0*12.0*2=288,000 [M] 
Celkem: A+B+C+D+E+F+G+H+I+J+K+L+M=1 872,038 [N]</t>
  </si>
  <si>
    <t>položka zahrnuje: 
nutné přemístění ornice z dočasných skládek vzdálených do 50m 
rozprostření ornice v předepsané tloušťce ve svahu přes 1:5</t>
  </si>
  <si>
    <t>18241</t>
  </si>
  <si>
    <t>ZALOŽENÍ TRÁVNÍKU RUČNÍM VÝSEVEM</t>
  </si>
  <si>
    <t>plocha ornice z pol. 18221 
1872,0=1 872,000 [A]</t>
  </si>
  <si>
    <t>Zahrnuje dodání předepsané travní směsi, její výsev na ornici, zalévání, první pokosení, to vše bez ohledu na sklon terénu</t>
  </si>
  <si>
    <t>184A1</t>
  </si>
  <si>
    <t>VYSAZOVÁNÍ KEŘŮ S BALEM VČETNĚ VÝKOPU JAMKY</t>
  </si>
  <si>
    <t>Na příkaz TDI 
Výsadba živého plotu, při poškození stávajícího.Specifikace typu dle invrstora 
podél oplocení na p.č. 314</t>
  </si>
  <si>
    <t>50,0=50,000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</si>
  <si>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</si>
  <si>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22694</t>
  </si>
  <si>
    <t>ZÁPOROVÉ PAŽENÍ Z KOVU DOČASNÉ</t>
  </si>
  <si>
    <t>na příkaz TDI 
I140 (14,4kg/m´) po á 1m</t>
  </si>
  <si>
    <t>podel RD p.č. 327 v Chotovicích 
(0,0144*2,0)*9=0,259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</si>
  <si>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</si>
  <si>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</si>
  <si>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</si>
  <si>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na příkaz TDI</t>
  </si>
  <si>
    <t>podel RD p.č. 327 v Chotovicích 
1,5*8,0=12,000 [A]</t>
  </si>
  <si>
    <t>položka zahrnuje osazení pažin bez ohledu na druh, jejich opotřebení a jejich odstranění</t>
  </si>
  <si>
    <t>26122</t>
  </si>
  <si>
    <t>VRTY PRO KOTVENÍ, INJEKTÁŽ A MIKROPILOTY NA POVRCHU TŘ. II D DO 100MM</t>
  </si>
  <si>
    <t>podel RD p.č. 327 v Chotovicích 
zlepšení únosnosti základů injektáží 
7,0/0,5*1,5=21,000 [A]</t>
  </si>
  <si>
    <t>Položka zahrnuje:  
- přemístění, montáž a demontáž vrtných souprav  
- svislou dopravu zeminy z vrtu  
- vodorovnou dopravu zeminy bez uložení na skládku  
- případně nutné pažení dočasné (včetně odpažení) i trvalé  
Položka nezahrnuje:  
- x</t>
  </si>
  <si>
    <t>282611</t>
  </si>
  <si>
    <t>INJEKTOVÁNÍ VYSOKOTLAKÉ Z CEMENTOVÝCH POJIV NA POVRCHU</t>
  </si>
  <si>
    <t>podel RD p.č. 327 v Chotovicích 
zlepšení únosnosti základů injektáží 
0,6*7,0*1,5=6,300 [A]</t>
  </si>
  <si>
    <t>Položka zahrnuje:  
- kompletní práce, které jsou nutné pro předepsanou funkci injektáže (statickou, těsnící a pod.).   
- vodní tlakové zkoušky před a po injektáži.  
- veškerý materiál, výrobky a polotovary, včetně mimostaveništní a vnitrostaveništní dopravy (rovněž přesuny), včetně naložení a složení, případně s uložením.  
Položka nezahrnuje:  
- zřízení vrtů (vykazují se položkami 261, 262)</t>
  </si>
  <si>
    <t>B</t>
  </si>
  <si>
    <t>V Chotovicích 
5,0*1,2*0,5=3,000 [A] u popelnic 
4,1*1,2*0,5=2,460 [B] u popelnic 
Celkem: A+B=5,460 [C]</t>
  </si>
  <si>
    <t>V Chotovicích 
4=4,000 [A] na zídku u popelnic u p.č.327, 328 
Celkem: A=4,000 [B]</t>
  </si>
  <si>
    <t>1 B</t>
  </si>
  <si>
    <t>V Chotovicích  
16,00+10,00=26,000 [A] u popelnic 
Celkem: A=26,000 [B]</t>
  </si>
  <si>
    <t>56334</t>
  </si>
  <si>
    <t>VOZOVKOVÉ VRSTVY ZE ŠTĚRKODRTI TL. DO 200MM</t>
  </si>
  <si>
    <t>plocha sjezdů mimo stezku v Chotovicích 
ŠD fr. 0/32 
tl. 200mm</t>
  </si>
  <si>
    <t>V Chotovicích 
1,0+28,5+16,0+4,1+7,0=56,600 [A] sjezdy 
16,00+10,00=26,000 [B] u popelnic 
Celkem: A+B=82,600 [C]</t>
  </si>
  <si>
    <t>plocha sjezdů mimo stezku v Chotovicích</t>
  </si>
  <si>
    <t>V Chotovicích 
1,0+28,5+16,0+4,1+7,0=56,600 [A] sjezdy 
Celkem: A=56,600 [B]</t>
  </si>
  <si>
    <t>572741</t>
  </si>
  <si>
    <t>DVOUVRSTVÝ ASFALTOVÝ NÁTĚR DO 2,0KG/M2</t>
  </si>
  <si>
    <t>- dodání všech předepsaných materiálů pro nátěry v předepsaném množství 
- provedení dle předepsaného technologického předpisu 
- zřízení vrstvy bez rozlišení šířky, pokládání vrstvy po etapách 
- úpravu napojení, ukončení</t>
  </si>
  <si>
    <t>R B</t>
  </si>
  <si>
    <t>V Chotovicích 
5,0*1,2=6,000 [A] u popelnic u p.č.328 
Celkem: A=6,000 [B]</t>
  </si>
  <si>
    <t>fakturace dle skutečnosti</t>
  </si>
  <si>
    <t>připojení dešťových svodů od RD 
7,5+2+2+2+2=15,500 [A] 
Celkem: A*2=31,000 [B]</t>
  </si>
  <si>
    <t>V Chotovicích 
0,3+0,3+0,65+1,9+4,7+5,3+5,0+1,9+1,5+3,0+3,0+0,7+0,7+1,1+1,2=31,250 [A] u sjezdů 
Celkem: A=31,250 [B]</t>
  </si>
  <si>
    <t>966843</t>
  </si>
  <si>
    <t>ODSTRANĚNÍ OPLOCENÍ Z RÁMEČ PLETIVA</t>
  </si>
  <si>
    <t>včetně poplatku za skládku</t>
  </si>
  <si>
    <t>v Chotovicích 
37,5+4,5+30,0=72,000 [A] 
Celkem: A=72,000 [B]</t>
  </si>
  <si>
    <t>položka zahrnuje: 
-  kompletní bourací práce včetně odstranění základových konstrukcí a nezbytného rozsahu zemních prací, 
- veškerou manipulaci s vybouranou sutí a hmotami včetně uložení na skládku, 
- veškeré další práce plynoucí z technologického předpisu a z platných předpisů, 
- odstranění sloupků z jiného materiálu, odstranění vrat a vrátek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</si>
  <si>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981178</t>
  </si>
  <si>
    <t>DEMOLICE BUDOV KOVOVÝCH S DŘEVĚNOU VÝPLNÍ S ODVOZEM DO 20KM</t>
  </si>
  <si>
    <t>M3OP</t>
  </si>
  <si>
    <t>přístavek u RD v Chotovicích 
6,75*2,3*3,5=54,338 [A] 
Celkem: A=54,338 [B]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</si>
  <si>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</si>
  <si>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SO 202</t>
  </si>
  <si>
    <t>Lávka přes silnici I/9 u Amazonie</t>
  </si>
  <si>
    <t>1m3= 1,8t 
Dle zákona č. 541/2020 Sb. je třeba při realizaci doložit výkaz produkce odpadu vzniklého při realizaci Akce. Původci odpadu (v souladu se zákonem č. 541/2020 Sb., o odpadech, ve znění pozdějších předp isů) jsou povinni při odstraňování stavby, provádění stavby nebo údržbě stavby dodržet postup pro nakládání s vybouranými stavebními materiály určenými pro opětovné použití, vedlejšími produkty a stavebními a demoličními odpady tak, aby byla zajištěna míra 70 % hmotnosti jejich opětovného použití (nebo přípravy k opětovnému použití) a recyklace s výjimkou v přírodě se vyskytujících materiálů uvedených v Katalogu odpadů pod katalogovým číslem 17 05 04 (zemina a kamení) a nebezpečných odpadů.</t>
  </si>
  <si>
    <t>z pol. 131738 
102,400*1,8=184,320 [A]</t>
  </si>
  <si>
    <t>131736</t>
  </si>
  <si>
    <t>HLOUBENÍ JAM ZAPAŽ I NEPAŽ TŘ. I, ODVOZ DO 12KM</t>
  </si>
  <si>
    <t>odpad charakteru zeminy, vhodnost pro zpětné použití posoudí TDS</t>
  </si>
  <si>
    <t>výkopy pro základy opěr 3.2*1.6*10.0*2=102,400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</si>
  <si>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</si>
  <si>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17511</t>
  </si>
  <si>
    <t>OBSYP POTRUBÍ A OBJEKTŮ SE ZHUTNĚNÍM</t>
  </si>
  <si>
    <t>obsyp čela a boků základu 1.0*1.0*(11.0+2*2.5)*2=32,000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</si>
  <si>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</si>
  <si>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261914</t>
  </si>
  <si>
    <t>VRTY PRO KOTVENÍ A INJEKTÁŽ TŘ V A VI NA POVRCHU D DO 35MM</t>
  </si>
  <si>
    <t>včetně kotevního tmelu chemické kotvy</t>
  </si>
  <si>
    <t>vrty pro kotvení ložisek 4*(4+8)*0.25=12,000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</si>
  <si>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</si>
  <si>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27152</t>
  </si>
  <si>
    <t>POLŠTÁŘE POD ZÁKLADY Z KAMENIVA DRCENÉHO</t>
  </si>
  <si>
    <t>ŠD 0-63 hutněno na ID=0.9 po vrstvách</t>
  </si>
  <si>
    <t>roznášecí polštáře pod základy opěr 9.5*2.3*0.35*2=15,295 [A]</t>
  </si>
  <si>
    <t>272324</t>
  </si>
  <si>
    <t>ZÁKLADY ZE ŽELEZOBETONU DO C25/30</t>
  </si>
  <si>
    <t>základy opěr 8.0*2.1*0.85*2=28,560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</si>
  <si>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</si>
  <si>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272365</t>
  </si>
  <si>
    <t>VÝZTUŽ ZÁKLADŮ Z OCELI 10505, B500B</t>
  </si>
  <si>
    <t>odhad stupně vyztužení: 
základy opěr 8.0*2.1*0.85*2*0.01*7.85=2,242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</si>
  <si>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</si>
  <si>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333221</t>
  </si>
  <si>
    <t>OBKLAD MOSTNÍCH OPĚR A KŘÍDEL KVÁDROVÝ A ŘÁDKOVÝ</t>
  </si>
  <si>
    <t>předem vyzděný do bedněníé nebo kotvený trny profilu 10 v počtu 5ks/m2</t>
  </si>
  <si>
    <t>obklad líce a boků opěr 3.1*(6.8+2*0.7)*0.15*2=7,626 [A]</t>
  </si>
  <si>
    <t>Položka zahrnuje:  
- dodávku a osazení dvoustranně lícovaného kamene  
- jeho případné kotvení se všemi souvisejícími materiály a pracemi  
- dodávku předepsané malty  
- spárování.  
Položka nezahrnuje:  
- x</t>
  </si>
  <si>
    <t>333325</t>
  </si>
  <si>
    <t>MOSTNÍ OPĚRY A KŘÍDLA ZE ŽELEZOVÉHO BETONU DO C30/37</t>
  </si>
  <si>
    <t>dříky opěr 3.25*0.55*6.8*2=24,310 [A] 
úložné prahy 0.4*0.7*5.6*2=3,136 [B] 
závěrné zídky 0.85*0.2*5.3*2=1,802 [C] 
Celkem: A+B+C=29,248 [D]</t>
  </si>
  <si>
    <t>333365</t>
  </si>
  <si>
    <t>VÝZTUŽ MOSTNÍCH OPĚR A KŘÍDEL Z OCELI 10505, B500B</t>
  </si>
  <si>
    <t>odhad stupně vyztužení: 
dříky opěr 3.25*0.55*6.8*2*0.01*7.85=1,908 [A] 
úložné prahy 0.4*0.7*5.6*2*0.03*7.85=0,739 [B] 
závěrné zídky 0.85*0.2*5.3*2*0.03*7.85=0,424 [C] 
Celkem: A+B+C=3,071 [D]</t>
  </si>
  <si>
    <t>pouze dřevěné madlo jinak ocelového zábradlí</t>
  </si>
  <si>
    <t>madlo zábradlí na mostě s přesahy 0.1*0.15*32.0*2=0,960 [A]</t>
  </si>
  <si>
    <t>varianty dřeva - dub  
specifikace: jádrový dub (bez bělu) 
včetně nerezového spojovacího materiálu 
včetně vyfrézování drážky pro zapuštění protiskluzovách pásků (po 150mm) 
10%na prořezy</t>
  </si>
  <si>
    <t>mostovka z trámků 120/80 3.72*30.6*0.08*1,1=10,017 [A]</t>
  </si>
  <si>
    <t>422421</t>
  </si>
  <si>
    <t>ZÁVĚSY TRÁMOVÝCH MOSTŮ Z PŘEDPÍNACÍCH TYČÍ D 20MM</t>
  </si>
  <si>
    <t>dopínatelné tyče se šroubovanými oboustrannými koncovkami kompletního systému včetně PKO</t>
  </si>
  <si>
    <t>závěsy mostovky (1.2+2.6+3.3+3.8)*4=43,600 [A] 
zavětrování oblouku 3.75*6=22,500 [B] 
zavětrování mostovky 4.0*22=88,000 [C] 
zavětrování paty oblouku 7.5*4=30,000 [D] 
Celkem: A+B+C+D=184,100 [E]</t>
  </si>
  <si>
    <t>položka zahrnuje: 
- kompletní aktivní kotvy dle zadávací dokumentace s protikorozní ochranou a s předepsanou výplní, pro předepsanou mezní sílu 
- kompletní pasivní kotvy dle zadávací dokumentace s protikorozní ochranou a s předepsanou výplní, pro předepsanou mezní sílu 
- závěsy z tyčí pro předepsanou mezní sílu včetně nutných přesahů, s předepsanou protikorozní ochranou, s předepsanou ochrannou vrstvou, výplní, spojky, napínáky, předpjetí, i po etapách 
- deviátory, ochranu proti vandalizmu 
- montáže všech zařízení, mimostaveništní a vnitrostaveništní dopravu 
- pomocné konstrukce (např. lešení), zařízení, přístroje 
- předepsané zkoušky včetně písemných protokolů 
- vykazuje se délka mezi vnějšími líci kotevních desek</t>
  </si>
  <si>
    <t>42244</t>
  </si>
  <si>
    <t>REKTIFIKACE ZÁVĚSŮ TRÁMOVÝCH MOSTŮ</t>
  </si>
  <si>
    <t>závěsy mostovky 48=48,000 [A]</t>
  </si>
  <si>
    <t>položka zahrnuje: 
- úpravu předpínací síly závěsů dle geometrie dle požadavku zadávací dokumentace 
- vyhotovení písemného protokolu 
- vykazuje se dle počtu kusů aktivních kotev</t>
  </si>
  <si>
    <t>42417B</t>
  </si>
  <si>
    <t>MOSTNÍ NOSNÍKY Z OCELI S 355</t>
  </si>
  <si>
    <t>distančník s rozpěrkou oblouku pod mostovkou obdélníková trubka 0.18*0.01*4*4.4*2*7.85=0,497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</si>
  <si>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</si>
  <si>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424951</t>
  </si>
  <si>
    <t>MOSTNÍ NOSNÍKY ZE DŘEVA TRVALÉ</t>
  </si>
  <si>
    <t>lepené lamelové dřevo, obloukové i přímé prvky, třída GL24 
včetně ochranného dvouvrstvého nátěru - tenkovrstvou olejovou lazurou pro exteriérové objekty, s ochranou vůči vlhkosti, modrání, hnilobě, plísni, řasám, hmyzu a UV záření 
vytíženos při nátěru jedné vrstvy 12 l/m2 
Barevný odstín: TEAK - bude odsouhlasen TDI a AD před realizací nátěrů</t>
  </si>
  <si>
    <t>hlavní oblouky 17.25*2*0.24*0.51*4=16,891 [A] 
příčníky oblouku 3.3*0.16*0.24*4=0,507 [B] 
hlavní nosníky mostovky 30.4*0.24*0.54*2=7,880 [C] 
příčníky mostovky 3.25*0.16*0.33*12=2,059 [D] 
krycí obětované lamely na obloucích místo oplechování 17.25*2*0.28*0.03*4=1,159 [E] 
podélníky mostovky 3.2*0.1*0.2*6*11=4,224 [F] 
Celkem: A+B+C+D+E+F=32,720 [G]</t>
  </si>
  <si>
    <t>42899</t>
  </si>
  <si>
    <t>MOSTNÍ LOŽISKA OSTATNÍ</t>
  </si>
  <si>
    <t>čepová ložiska svařovaná včetně PKO</t>
  </si>
  <si>
    <t>ložiska v patě oblouku a na úložném prahu 8+4=12,000 [A]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</si>
  <si>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</si>
  <si>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podkladní beton pod základy 2.0*8.4*0.2*2=6,720 [A]</t>
  </si>
  <si>
    <t>457313</t>
  </si>
  <si>
    <t>VYROVNÁVACÍ A SPÁDOVÝ PROSTÝ BETON C16/20</t>
  </si>
  <si>
    <t>spádový beton pod drenáž za opěrami (8.0+2*2.0)*0.3*0.9*2=6,480 [A]</t>
  </si>
  <si>
    <t>711422</t>
  </si>
  <si>
    <t>IZOLACE MOSTOVEK POD VOZOVKOU ASFALTOVÝMI PÁSY</t>
  </si>
  <si>
    <t>NAPI, 20% na prořezy a přesahy</t>
  </si>
  <si>
    <t>ochrana podélníků mostovky místo oplechování 0.3*3.2*6*11*1.2=76,032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</si>
  <si>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</si>
  <si>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76425</t>
  </si>
  <si>
    <t>OPLECHOVÁNÍ A LEMOVÁNÍ KONSTR Z TITANZINK PLECHU</t>
  </si>
  <si>
    <t>10% na prořezy a přesahy</t>
  </si>
  <si>
    <t>hlavní nosníky mostovky 30.4*0.35*2*1.1=23,408 [A] 
příčníky mostovky 3.2*0.3*12*1.1=12,672 [B] 
Celkem: A+B=36,080 [C]</t>
  </si>
  <si>
    <t>- položky klempířských konstrukcí zahrnují zejména kompletní konstrukci včetně úprav plechů (i povrchové úpravy a pod.), spojovací a ochranné prostředky, podkladovou lepenku, upevňovací prvky, lemování, spárování, úpravy u okapů, prostupů, výčnělků, rohů, spojů, dilatací a pod. a není-li zahrnut v samostatných položkách (SD 78), i nátěr konstrukcí, včetně úprav povrchu před nátěrem. 
- Položka zahrnuje veškerý materiál, výrobky a polotovary, včetně mimostaveništní a vnitrostaveništní dopravy (rovněž přesuny), včetně naložení a složení,případně s uložením.</t>
  </si>
  <si>
    <t>87427</t>
  </si>
  <si>
    <t>POTRUBÍ Z TRUB PLASTOVÝCH ODPADNÍCH DN DO 100MM</t>
  </si>
  <si>
    <t>napojení odvodňovacího žlábku úložných prahů a odvedení na vyztužený násyp 1.5*4=6,000 [A]</t>
  </si>
  <si>
    <t>875332</t>
  </si>
  <si>
    <t>POTRUBÍ DREN Z TRUB PLAST DN DO 150MM DĚROVANÝCH</t>
  </si>
  <si>
    <t>drenáž za opěrami (8.0+2*3.5)*2=30,000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</si>
  <si>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</si>
  <si>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zábradlí na lávce 32.0*2=64,000 [A]</t>
  </si>
  <si>
    <t>914A21</t>
  </si>
  <si>
    <t>EV ČÍSLO MOSTU OCEL S FÓLIÍ TŘ.1 DODÁVKA A MONTÁŽ</t>
  </si>
  <si>
    <t>před i za lávkou 2=2,000 [A]</t>
  </si>
  <si>
    <t>936502</t>
  </si>
  <si>
    <t>DROBNÉ DOPLŇK KONSTR KOVOVÉ POZINK</t>
  </si>
  <si>
    <t>KG</t>
  </si>
  <si>
    <t>plechy+šrouby</t>
  </si>
  <si>
    <t>spoje hlavních nosníků mostovky (0.01*0.305*0.5*2*7850+0.35*1.578*10)*4=117,862 [A] 
spoje hlavníchj oblouků ve vrcholu ((0.01*(0.305*0.4*2+0.05*0.4)+0.16*0.2*0.015)*7850+0.35*1.578*12)*2=62,239 [B] 
styčníky mostovky a příčníků (0.01*(0.5*0.28+0.54*0.28+0.14*0.265*2+0.08*0.26*3+0.49*0.1*2)*7850+0.35*1.578*8)*24=1 096,649 [C] 
distančníky oblouku (0.01*(2*0.375*0.14+0.05*0.375+0.07*0.105)*7850+0.35*1.578*6)*12=163,262 [D] 
styčníky obkoukových příčníků (0.01*(0.35*0.26*2+0.15*0.2*2+0.15*0.08*2)*7850+0.19*1.578*2)*4=85,923 [E] 
Celkem: A+B+C+D+E=1 525,935 [F]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</si>
  <si>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</si>
  <si>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SO 203</t>
  </si>
  <si>
    <t>Lávka přes Šporku v Novoborské Amazonii</t>
  </si>
  <si>
    <t>z pol. 131738 
33,129*1,8=59,632 [A]</t>
  </si>
  <si>
    <t>výkopy pro založení lávky 2.6*0.9*5.3*2=24,804 [A] 
odkop pro opevnění břehu 0.3*1.5*(12.0+6.5)=8,325 [B] 
Celkem: A+B=33,129 [C]</t>
  </si>
  <si>
    <t>17610</t>
  </si>
  <si>
    <t>VÝPLNĚ ZE ZEMIN SE ZHUT</t>
  </si>
  <si>
    <t>zásyp nad polštářem z ŠD za úložným prahem do úrovně terénu 1.0*0.3*5.3*2=3,180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</si>
  <si>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</si>
  <si>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21451</t>
  </si>
  <si>
    <t>SANAČNÍ VRSTVY Z LOMOVÉHO KAMENE</t>
  </si>
  <si>
    <t>frakce 125-250</t>
  </si>
  <si>
    <t>zlepšení základové spáry pod štěrkový polštář 2.8*0.3*5.3*2=8,904 [A]</t>
  </si>
  <si>
    <t>položka zahrnuje zahrnuje dodávku lomového kamen předepsané kvality, včetně mimostaveništní a vnitrostaveništní dopravy, rozprostření se zhutněním 
není-li v zadávací dokumentaci uvedeno jinak, jedná se o nakupovaný materiál</t>
  </si>
  <si>
    <t>ŠD 0-63</t>
  </si>
  <si>
    <t>roznášecí polštář 3.0*0.35*5.6*2=11,760 [A]</t>
  </si>
  <si>
    <t>272212</t>
  </si>
  <si>
    <t>ZÁKLADY Z LOMOVÉHO KAMENE ZDĚNÉ NA MC</t>
  </si>
  <si>
    <t>včetně lože</t>
  </si>
  <si>
    <t>dlažba na podkladním betonu 1.4*0.2*5.0*2=2,800 [A]</t>
  </si>
  <si>
    <t>Položka zahrnuje veškerý materiál, výrobky a polotovary, včetně mimostaveništní a vnitrostaveništní dopravy (rovněž přesuny), včetně naložení a složení, případně s uložením.</t>
  </si>
  <si>
    <t>34895</t>
  </si>
  <si>
    <t>ZÁBRADLÍ ZE DŘEVA TRVALÉ</t>
  </si>
  <si>
    <t>dub tř.D30</t>
  </si>
  <si>
    <t>sloupky 0.1*0.1*1.3*4*2=0,104 [A] 
vzpěry 0.1*0.1*1.0*4*2=0,080 [B] 
madla 0.15*0.035*(11.7+9.4+(13.4*2))*2=0,503 [C] 
Celkem: A+B+C=0,687 [D]</t>
  </si>
  <si>
    <t>varianty dřeva - dub  
specifikace: jádrový dub (bez bělu) 
včetně nerezového spojovacího materiálu 
20% na prořez</t>
  </si>
  <si>
    <t>mostovka 7.7*3.2*0.05=1,232 [A] 
Celkem: A*1,2=1,478 [B]</t>
  </si>
  <si>
    <t>rostlé dřevo, dubové trrámky, tř.D30 
včetně vrtů pro kotvení</t>
  </si>
  <si>
    <t>úložné příčníky 0.2*0.2*4.0*2=0,320 [A]</t>
  </si>
  <si>
    <t>hlavní nosníky 0.39*0.18*7.7*4=2,162 [A]</t>
  </si>
  <si>
    <t>451324</t>
  </si>
  <si>
    <t>PODKL A VÝPLŇ VRSTVY ZE ŽELEZOBET DO C25/30</t>
  </si>
  <si>
    <t>roznášecí deska pod dlažbou s úložným příčníkem 1.4*5.4*0.15*2=2,268 [A]</t>
  </si>
  <si>
    <t>451366</t>
  </si>
  <si>
    <t>VÝZTUŽ PODKL VRSTEV Z KARI-SÍTÍ</t>
  </si>
  <si>
    <t>100/100/8</t>
  </si>
  <si>
    <t>2*5,4*1,0*0,0079=0,085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</si>
  <si>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veškerá opatření pro zajištění soudržnosti výztuže a betonu 
- vodivé propojení výztuže, které je součástí ochrany konstrukce proti vlivům bludných proudů, vyvedení do měřících skříní nebo míst pro měření bludných proudů 
- povrchovou antikorozní úpravu výztuže 
- separaci výztuže</t>
  </si>
  <si>
    <t>46321</t>
  </si>
  <si>
    <t>ROVNANINA Z LOMOVÉHO KAMENE</t>
  </si>
  <si>
    <t>kameny hmotnosti min.400kg s vyklínováním</t>
  </si>
  <si>
    <t>opevnění břehů 0.4*2.2*(12.0+6.5)=16,280 [A]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</si>
  <si>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</si>
  <si>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NAIP, 20% na prořezy a přesahy</t>
  </si>
  <si>
    <t>ochrana podélníků mostovky místo oplechování 0.3*7.8*4*1.2=11,232 [A]</t>
  </si>
  <si>
    <t>před i za lávkou 1=1,000 [A]</t>
  </si>
  <si>
    <t>936501</t>
  </si>
  <si>
    <t>DROBNÉ DOPLŇK KONSTR KOVOVÉ NEREZ</t>
  </si>
  <si>
    <t>uložení nosníků (0.1*0.1*2*0.02+0.1*0.38*0.014+0.1*0.15*2*0.01)*7850*8=77,370 [A] 
vruty kotvení úložných prvků 0.18*2.466*6*8=21,306 [B] 
vruty kotvení fošen mostovky 0.18*0.888*2*4*51=65,215 [C] 
spojovací materiál zábradlí 0.18*0.888*10*5*2=15,984 [D] 
M20x1000 závitová tyč nerez 
kotevní trny propojené do základu 
včetně nerezových upevňovacích prvků 
10*1,0*2,000=20,000 [E] 
Celkem: A+B+C+D+E=199,875 [F]</t>
  </si>
  <si>
    <t>SO 301</t>
  </si>
  <si>
    <t>Přeložka vodovodu PVC225 v km 0,520</t>
  </si>
  <si>
    <t>014102</t>
  </si>
  <si>
    <t>POPLATKY ZA SKLÁDKU</t>
  </si>
  <si>
    <t>Vybourané potrubí PVC d225</t>
  </si>
  <si>
    <t>zahrnuje veškeré poplatky provozovateli skládky související s uložením odpadu na skládce.</t>
  </si>
  <si>
    <t>přebytečná zemina z výkopu 
2,506*1,8=4,511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</si>
  <si>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</si>
  <si>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11511</t>
  </si>
  <si>
    <t>ČERPÁNÍ VODY DO 500 L/MIN</t>
  </si>
  <si>
    <t>HOD</t>
  </si>
  <si>
    <t>Podzemní, případná dešťová voda nateklá do výkopu</t>
  </si>
  <si>
    <t>Položka čerpání vody na povrchu zahrnuje i potrubí, pohotovost záložní čerpací soupravy a zřízení čerpací jímky. Součástí položky je také následná demontáž a likvidace těchto zařízení</t>
  </si>
  <si>
    <t>13273</t>
  </si>
  <si>
    <t>HLOUBENÍ RÝH ŠÍŘ DO 2M PAŽ I NEPAŽ TŘ. I</t>
  </si>
  <si>
    <t>Výkop 21,44 =21,440 [A] 
Ornice 1,00*0,20*12,00 =2,400 [B] 
Výkop odvoz 2,506 =2,506 [C] 
Celkem: A-B-C=16,534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</si>
  <si>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</si>
  <si>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132736</t>
  </si>
  <si>
    <t>HLOUBENÍ RÝH ŠÍŘ DO 2M PAŽ I NEPAŽ TŘ. I, ODVOZ DO 12KM</t>
  </si>
  <si>
    <t>Výkop a odvoz přebytečné zeminy na skládku</t>
  </si>
  <si>
    <t>Podsyp pískem 0,200 =0,200 [A] 
Obsyp pískem 0,971 =0,971 [B] 
Výtlak potrubí 3,14*(0,1125*0,1125)*(12,00-10,00) + chránička 3,14*(0,2*0,2)*10,00 =1,335 [C] 
Celkem: A+B+C=2,506 [D]</t>
  </si>
  <si>
    <t>17120</t>
  </si>
  <si>
    <t>ULOŽENÍ SYPANINY DO NÁSYPŮ A NA SKLÁDKY BEZ ZHUTNĚNÍ</t>
  </si>
  <si>
    <t>Uložení přebytečné zeminy z výkopu na 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</si>
  <si>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</si>
  <si>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Výkop 16,534+2,506 =19,040 [A] 
Podsyp 0,200+1,000 =1,200 [B] 
Obsyp 0,971+5,744 =6,715 [C] 
Potrubí 3,14*(0,1125*0,1125)*(12,00-10,00)+3,14*(0,2*0,2)*10,00 =1,335 [D] 
Celkem: A-B-C-D=9,790 [E]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</si>
  <si>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</si>
  <si>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Přetříděná zemina z výkopu pro obsyp chráničky</t>
  </si>
  <si>
    <t>1,00*10,00*0,700 - 3,14*(0,2*0,2)*10,00 =5,744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</si>
  <si>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</si>
  <si>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Hutněný písek, zrno max 20mm</t>
  </si>
  <si>
    <t>1,00*(12,00-10,00)*0,525 - 3,14*(0,1125*0,1125)*(12,00-10,00) =0,971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</si>
  <si>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</si>
  <si>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45157</t>
  </si>
  <si>
    <t>01</t>
  </si>
  <si>
    <t>PODKLADNÍ A VÝPLŇOVÉ VRSTVY Z KAMENIVA TĚŽENÉHO</t>
  </si>
  <si>
    <t>1,00*(12,00-10,00)*0,10 =0,200 [A]</t>
  </si>
  <si>
    <t>položka zahrnuje dodávku předepsaného kameniva, mimostaveništní a vnitrostaveništní dopravu a jeho uložení  
není-li v zadávací dokumentaci uvedeno jinak, jedná se o nakupovaný materiál</t>
  </si>
  <si>
    <t>02</t>
  </si>
  <si>
    <t>Přetříděná zemina z výkopu pro podsyp chráničky</t>
  </si>
  <si>
    <t>1,00*10,00*0,10 =1,000 [A]</t>
  </si>
  <si>
    <t>87327</t>
  </si>
  <si>
    <t>POTRUBÍ Z TRUB PLASTOVÝCH TLAKOVÝCH SVAŘOVANÝCH DN DO 100MM</t>
  </si>
  <si>
    <t>Provizorní propojení řadu  
Vodovodní potrubí PE100 potrubí d110/6,6 SDR17 včetně tvarovek a armatur dle kladečského schématu jinde neuvedených (6x Elektrokoleno W90°, d100 SDR11, Frialen, 2x Redukce na tupo BR, d225/110 SDR17, Frialen)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</si>
  <si>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tlakové zkoušky ani proplach a dezinfekci</t>
  </si>
  <si>
    <t>87334</t>
  </si>
  <si>
    <t>POTRUBÍ Z TRUB PLASTOVÝCH TLAKOVÝCH SVAŘOVANÝCH DN DO 200MM</t>
  </si>
  <si>
    <t>Vodovodní řad  
Vodovodní potrubí PE100 potrubí Egelpast SLM RC+ d225/13,4 SDR17 včetně tvarovek a armatur dle kladečského schématu jinde neuvedených (2x Waga spojka M/J 3007 plus přímá, DN200 d192-232 PN16, Georg Fischer)</t>
  </si>
  <si>
    <t>87646</t>
  </si>
  <si>
    <t>CHRÁNIČKY Z TRUB PLASTOVÝCH DN DO 400MM</t>
  </si>
  <si>
    <t>Vodovodní řad  
Chránička PE100 chránička d400/23,7 SDR17 včetně tvarovek a armatur dle kladečského schématu jinde neuvedených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</si>
  <si>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</si>
  <si>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87834</t>
  </si>
  <si>
    <t>NASUNUTÍ PLAST TRUB DN DO 200MM DO CHRÁNIČKY</t>
  </si>
  <si>
    <t>Vodovodní řad  
Nasunutí potrubí PE d225 do chráničky PE d400 včtně 8x Kluzná objímka Raci, typ G/F d220-256, výška 25mm, Disa a 2x Manžeta pro uzavření chráničky d400/225 s nerez. upínacími pásky, Disa</t>
  </si>
  <si>
    <t>položka zahrnuje:  
pojízdná sedla (objímky)  
případně předepsané utěsnění konců chráničky  
nezahrnuje dodávku potrubí</t>
  </si>
  <si>
    <t>899308</t>
  </si>
  <si>
    <t>DOPLŇKY NA POTRUBÍ - SIGNALIZAČ VODIČ</t>
  </si>
  <si>
    <t>Vodovodní řad  
Včetně napojení na stávající vodič</t>
  </si>
  <si>
    <t>- Položka zahrnuje veškerý materiál, výrobky a polotovary, včetně mimostaveništní a vnitrostaveništní dopravy (rovněž přesuny), včetně naložení a složení,případně s uložením.   
- položka signalizační vodič zahrnuje i kontrolní vývody.</t>
  </si>
  <si>
    <t>899309</t>
  </si>
  <si>
    <t>DOPLŇKY NA POTRUBÍ - VÝSTRAŽNÁ FÓLIE</t>
  </si>
  <si>
    <t>Vodovodní řad</t>
  </si>
  <si>
    <t>- Položka zahrnuje veškerý materiál, výrobky a polotovary, včetně mimostaveništní a vnitrostaveništní dopravy (rovněž přesuny), včetně naložení a složení,případně s uložením.</t>
  </si>
  <si>
    <t>89944</t>
  </si>
  <si>
    <t>VÝŘEZ, VÝSEK, ÚTES NA POTRUBÍ DN DO 200MM</t>
  </si>
  <si>
    <t>Vodovodní řad  
Napojení na stávající vodovodní řad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</si>
  <si>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</si>
  <si>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899641</t>
  </si>
  <si>
    <t>TLAKOVÉ ZKOUŠKY POTRUBÍ DN DO 200MM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</si>
  <si>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</si>
  <si>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89972</t>
  </si>
  <si>
    <t>PROPLACH A DEZINFEKCE VODOVODNÍHO POTRUBÍ DN DO 100MM</t>
  </si>
  <si>
    <t>Provizorní propojení řadu</t>
  </si>
  <si>
    <t>- napuštění a vypuštění vody, dodání vody a dezinfekčního prostředku, bakteriologický rozbor vody.</t>
  </si>
  <si>
    <t>89974</t>
  </si>
  <si>
    <t>PROPLACH A DEZINFEKCE VODOVODNÍHO POTRUBÍ DN DO 200MM</t>
  </si>
  <si>
    <t>969134</t>
  </si>
  <si>
    <t>VYBOURÁNÍ POTRUBÍ DN DO 200MM VODOVODNÍCH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</si>
  <si>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</si>
  <si>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302</t>
  </si>
  <si>
    <t>Přeložka vodovodu PVC110 v km 0,600</t>
  </si>
  <si>
    <t>Vybourané potrubí PVC d110</t>
  </si>
  <si>
    <t>přebytečná zemina z výkopu 
11,73*1,8=21,114 [A]</t>
  </si>
  <si>
    <t>Odstranění stromu v ochranném pásmu vodovodu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</si>
  <si>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</si>
  <si>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13173</t>
  </si>
  <si>
    <t>HLOUBENÍ JAM ZAPAŽ I NEPAŽ TŘ. I</t>
  </si>
  <si>
    <t>Jáma pro demontáž stávajícího šoupěte a zaslepení odbočky.</t>
  </si>
  <si>
    <t>2,00*2,00*1,60 =6,400 [A]</t>
  </si>
  <si>
    <t>Výkop 37,98 =37,980 [A] 
Ornice 1,00*0,20*23,00 =4,600 [B] 
Výkop odvoz 11,730 =11,730 [C] 
Celkem: A-B-C=21,650 [D]</t>
  </si>
  <si>
    <t>Podsyp pískem 2,300 =2,300 [A] 
Obsyp pískem 9,430 =9,430 [B] 
Celkem: A+B=11,730 [C]</t>
  </si>
  <si>
    <t>Výkop 21,650+11,730+6,40 =39,780 [A] 
Podsyp 2,30 =2,300 [B] 
Obsyp 9,430 =9,430 [C] 
Celkem: A-B-C=28,050 [D]</t>
  </si>
  <si>
    <t>1,00*23,00*0,410 =9,430 [A]</t>
  </si>
  <si>
    <t>1,00*23,00*0,10 =2,300 [A]</t>
  </si>
  <si>
    <t>Vodovodní potrubí PE100 potrubí Egelpast SLM RC+ d110/6,6 SDR17 včetně tvarovek a armatur dle kladečského schématu jinde neuvedených (1x X Kus Zaslepovací příruba č. 50.17.100, DN100 PN10, AVK, 1x Waga spojka M/J 3007 plus přímá, DN100 d104-132 PN16, Georg Fischer, 1x Profilovaná otočná příruba poplastovaná BFL, d110/DN100 PN10, Frialen, 2x Elektrospojka MB, d110 SDR11, Frialen, 2x Elektrokoleno WS 11°, d110 SDR11, Frialen, 1x Lemový nákružek BE, d110 SDR17, Frialen)</t>
  </si>
  <si>
    <t>891127</t>
  </si>
  <si>
    <t>ŠOUPÁTKA DN DO 100MM</t>
  </si>
  <si>
    <t>Šoupě č. 3.1.100, DN100 PN10, AVK</t>
  </si>
  <si>
    <t>- Položka zahrnuje kompletní montáž dle technologického předpisu, dodávku armatury, veškerou mimostaveništní a vnitrostaveništní dopravu.</t>
  </si>
  <si>
    <t>891846</t>
  </si>
  <si>
    <t>NAVRTÁVACÍ PASY DN DO 400MM</t>
  </si>
  <si>
    <t>Navrtávací přírubový pas Trepi č. 8.2.3.400100, DN400/100 PN10, AVK</t>
  </si>
  <si>
    <t>891927</t>
  </si>
  <si>
    <t>ZEMNÍ SOUPRAVY DN DO 100MM S POKLOPEM</t>
  </si>
  <si>
    <t>Zemní souprava Euro teleskopická č. 7.5.6.800, DN100-150 dl. 0,80-1,35m, AVK + Poklop šoupátkový č. 7.2.4, AVK</t>
  </si>
  <si>
    <t>Včetně napojení na stávající vodič</t>
  </si>
  <si>
    <t>89942</t>
  </si>
  <si>
    <t>VÝŘEZ, VÝSEK, ÚTES NA POTRUBÍ DN DO 100MM</t>
  </si>
  <si>
    <t>Napojení na stávající vodovodní řad</t>
  </si>
  <si>
    <t>899621</t>
  </si>
  <si>
    <t>TLAKOVÉ ZKOUŠKY POTRUBÍ DN DO 100MM</t>
  </si>
  <si>
    <t>96912</t>
  </si>
  <si>
    <t>VYBOURÁNÍ POTRUBÍ DN DO 100MM VODOVODNÍCH</t>
  </si>
  <si>
    <t>Včetně šoupětě DN100 a zemní soupravy s poklopem. Zemní práce součástí objektu SO101.</t>
  </si>
  <si>
    <t>SO 501</t>
  </si>
  <si>
    <t>Přeložka STL plynovodu</t>
  </si>
  <si>
    <t>01432</t>
  </si>
  <si>
    <t>POPLATKY ZA VYPUŠTĚNÝ PLYN</t>
  </si>
  <si>
    <t>přerušení průtoku plynu stlačením plastového potrubí dn do 63 mm - jedním stlačovadlem s využitím bypassů</t>
  </si>
  <si>
    <t>Položka zahrnuje:  
- náklady majiteli za způsobernou ztrátu  
Položka nezahrnuje:  
- x</t>
  </si>
  <si>
    <t>02760</t>
  </si>
  <si>
    <t>POMOC PRÁCE ZŘÍZ NEBO ZAJIŠŤ JÍMKY, STAV JÁMY A ŠACHTY</t>
  </si>
  <si>
    <t>Mobilní plotová zábrana, žebříky</t>
  </si>
  <si>
    <t>Položka zahrnuje:  
- veškeré náklady spojené s objednatelem požadovanými zařízeními  
Položka nezahrnuje:  
- x</t>
  </si>
  <si>
    <t>Položka zahrnuje:  
- čerpání vody na povrchu  
- potrubí   
- pohotovost záložní čerpací soupravy  
- zřízení čerpací jímky  
- následná demontáž a likvidace těchto zařízení  
Položka nezahrnuje:  
- x</t>
  </si>
  <si>
    <t>vč. odvozu a uložení na skládku</t>
  </si>
  <si>
    <t>27+18=45,000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</si>
  <si>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</si>
  <si>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44,17+29,446=73,616 [A]</t>
  </si>
  <si>
    <t>17481</t>
  </si>
  <si>
    <t>ZÁSYP JAM A RÝH Z NAKUPOVANÝCH MATERIÁLŮ</t>
  </si>
  <si>
    <t>zásyp ŠD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</si>
  <si>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</si>
  <si>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štěrkopískem 0/8</t>
  </si>
  <si>
    <t>36,669+15,715=52,384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</si>
  <si>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</si>
  <si>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75E127</t>
  </si>
  <si>
    <t>CELKOVÁ PROHLÍDKA ZAŘÍZENÍ A VYHOTOVENÍ REVIZNÍ ZPRÁVY</t>
  </si>
  <si>
    <t>1. Položka obsahuje:  
 – kontrola zařízení, zda odpovídá podmínkám pro bezpečný provoz, včetně potřebných měření a vyhotovení revizní zprávy odpovědným pracovníkem  
 – vlastní kontrolu, příslušná měření a zpracování revizní zprávy  
2. Položka neobsahuje:  
 X  
3. Způsob měření:  
Udává se počet hodin provádění dozoru, revize nebo práce.</t>
  </si>
  <si>
    <t>87314R</t>
  </si>
  <si>
    <t>POTRUBÍ Z TRUB PLASTOVÝCH TLAKOVÝCH SVAŘOVANÝCH DN DO 40MM</t>
  </si>
  <si>
    <t>Překlenutí místa propoje potrubím Bypassu PE dn 40 - 2 m - D+M+demontáž  
GF-Elektrospojka PE100/SDR11 d 32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</si>
  <si>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</si>
  <si>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87315</t>
  </si>
  <si>
    <t>POTRUBÍ Z TRUB PLASTOVÝCH TLAKOVÝCH SVAŘOVANÝCH DN DO 50MM</t>
  </si>
  <si>
    <t>egeplast SLM 3.0 - plyn - roura PE100 RC+ d50x4,6mm SDR11, tyč 6m  
GF-Elektrospojka PE100/SDR11 d 50</t>
  </si>
  <si>
    <t>87326</t>
  </si>
  <si>
    <t>POTRUBÍ Z TRUB PLASTOVÝCH TLAKOVÝCH SVAŘOVANÝCH DN DO 80MM</t>
  </si>
  <si>
    <t>egeplast SLM 3.0 - plyn - roura PE100 RC+ d63x5,8mm SDR11, tyč 6m  
GF-Elektrospojka PE100/SDR11 d 63  
GF-Elektrokoleno 90° d 63  
GF-Navrt. T-kus odbočkový d 63-32  
GF-Elektroredukce d 63-50</t>
  </si>
  <si>
    <t>egeplast SLM 3.0 - plyn - roura PE100 RC+ d90x5,4mm SDR17, tyč 12m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</si>
  <si>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</si>
  <si>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87826</t>
  </si>
  <si>
    <t>NASUNUTÍ PLAST TRUB DN DO 80MM DO CHRÁNIČKY</t>
  </si>
  <si>
    <t>egeplast SLM 3.0 - plyn - roura PE100 RC+ d63x5,8mm SDR11, tyč 6m  
objímka kluzná typ C segment v 15mm  
manžeta chráničky vč. upínací pásky 63x90mm DN 50x80</t>
  </si>
  <si>
    <t>Položka zahrnuje:  
- pojízdná sedla (objímky)  
- případně předepsané utěsnění konců chráničky  
Položka nezahrnuje:  
- dodávku potrubí</t>
  </si>
  <si>
    <t>89911F</t>
  </si>
  <si>
    <t>LITINOVÝ POKLOP C250</t>
  </si>
  <si>
    <t>POKLOP ULIČNÍ PRO ŠOUPÁTKA PLYN</t>
  </si>
  <si>
    <t>Položka zahrnuje:  
- dodávku a osazení předepsané mříže včetně rámu  
Položka nezahrnuje:  
- x</t>
  </si>
  <si>
    <t>899302</t>
  </si>
  <si>
    <t>DOPLŇKY NA PLYN POTRUBÍ - ČICHAČKY</t>
  </si>
  <si>
    <t>čichačka PE dle TPG 700 21</t>
  </si>
  <si>
    <t>Položka zahrnuje:  
- veškerý materiál, výrobky a polotovary  
- mimostaveništní a vnitrostaveništní dopravy (rovněž přesuny), včetně naložení a složení,případně s uložením.   
- položka čichačka zahrnuje i zaizolování podzemní části  
Položka nezahrnuje:  
- x</t>
  </si>
  <si>
    <t>vodič Cu vč. propojení</t>
  </si>
  <si>
    <t>Položka zahrnuje:  
- veškerý materiál, výrobky a polotovary  
- mimostaveništní a vnitrostaveništní dopravy (rovněž přesuny), včetně naložení a složení,případně s uložením.   
- položka signalizační vodič zahrnuje i kontrolní vývody  
Položka nezahrnuje:  
- x</t>
  </si>
  <si>
    <t>folie PVC 34-40cm</t>
  </si>
  <si>
    <t>Položka zahrnuje:  
- veškerý materiál, výrobky a polotovary  
- mimostaveništní a vnitrostaveništní dopravy (rovněž přesuny), včetně naložení a složení,případně s uložením  
Položka nezahrnuje:  
- x</t>
  </si>
  <si>
    <t>899311</t>
  </si>
  <si>
    <t>DOPLŇKY NA PLYN POTRUBÍ DN DO 80MM - PROPOJE</t>
  </si>
  <si>
    <t>do PE 63 - přepojení řadů s využitím bypasů  
GF-Elektrotvarovka sedlová opravárenská - kit d 63-63</t>
  </si>
  <si>
    <t>Položka zahrnuje:  
- dodávku a montáž propojovacího mezikusu  
- vypracování technologického postupu a práce s ním spojené  
- dozor správce potrubí  
Položka nezahrnuje:  
- x</t>
  </si>
  <si>
    <t>GF-Elektrospojka PE100/SDR11 d 63  
GF-Elektrospojka PE100/SDR11 d 32</t>
  </si>
  <si>
    <t>899611</t>
  </si>
  <si>
    <t>TLAKOVÉ ZKOUŠKY POTRUBÍ DN DO 80MM</t>
  </si>
  <si>
    <t>Hlavní tlaková zkouška vzduchem 0,6 MPa DN 50</t>
  </si>
  <si>
    <t>Položka zahrnuje:  
- přísun, montáž, demontáž, odsun zkoušecího čerpadla  
- napuštění tlakovou vodou, dodání vody pro tlakovou zkoušku  
- montáž a demontáž dílců pro zabezpečení konce zkoušeného úseku potrubí  
- montáž a demontáž koncových tvarovek  
- montáž zaslepovací příruby, zaslepení odboček pro armatury a pro odbočující řady  
Položka nezahrnuje:  
- x</t>
  </si>
  <si>
    <t>96931</t>
  </si>
  <si>
    <t>VYBOURÁNÍ POTRUBÍ DN DO 50MM PLYNOVÝCH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</si>
  <si>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</si>
  <si>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96942</t>
  </si>
  <si>
    <t>PROPLACH PLYN POTRUBÍ DN DO 100MM VZDUCHEM NEBO INERT PLYNEM</t>
  </si>
  <si>
    <t>Čištění potrubí PN 38 6416 DN 200, odvzdušnění a odplynění odstavených úseků</t>
  </si>
  <si>
    <t>Položka zahrnuje:  
- použití potřebných mechanizmů pro vhánění a nasávání vzduchu nebo plynu  
- utěsnění konců  
- dělení na předepsané délky úseků  
- v případě proplachu plynem (dusík) dodání lahví  
- vyhotovení závěrečné zprávy  
Položka nezahrnuje:  
- x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</si>
</sst>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SUM(C10:C17)</f>
      </c>
      <c s="1"/>
      <c s="1"/>
    </row>
    <row r="7" spans="1:5" ht="12.75" customHeight="1">
      <c r="A7" s="1"/>
      <c s="4" t="s">
        <v>5</v>
      </c>
      <c s="7">
        <f>SUM(E10:E17)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137</v>
      </c>
      <c s="20" t="s">
        <v>138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624</v>
      </c>
      <c s="20" t="s">
        <v>625</v>
      </c>
      <c s="21">
        <f>'SO 101.B'!I3</f>
      </c>
      <c s="21">
        <f>'SO 101.B'!O2</f>
      </c>
      <c s="21">
        <f>C12+D12</f>
      </c>
    </row>
    <row r="13" spans="1:5" ht="12.75" customHeight="1">
      <c r="A13" s="20" t="s">
        <v>697</v>
      </c>
      <c s="20" t="s">
        <v>698</v>
      </c>
      <c s="21">
        <f>'SO 202'!I3</f>
      </c>
      <c s="21">
        <f>'SO 202'!O2</f>
      </c>
      <c s="21">
        <f>C13+D13</f>
      </c>
    </row>
    <row r="14" spans="1:5" ht="12.75" customHeight="1">
      <c r="A14" s="20" t="s">
        <v>795</v>
      </c>
      <c s="20" t="s">
        <v>796</v>
      </c>
      <c s="21">
        <f>'SO 203'!I3</f>
      </c>
      <c s="21">
        <f>'SO 203'!O2</f>
      </c>
      <c s="21">
        <f>C14+D14</f>
      </c>
    </row>
    <row r="15" spans="1:5" ht="12.75" customHeight="1">
      <c r="A15" s="20" t="s">
        <v>843</v>
      </c>
      <c s="20" t="s">
        <v>844</v>
      </c>
      <c s="21">
        <f>'SO 301'!I3</f>
      </c>
      <c s="21">
        <f>'SO 301'!O2</f>
      </c>
      <c s="21">
        <f>C15+D15</f>
      </c>
    </row>
    <row r="16" spans="1:5" ht="12.75" customHeight="1">
      <c r="A16" s="20" t="s">
        <v>923</v>
      </c>
      <c s="20" t="s">
        <v>924</v>
      </c>
      <c s="21">
        <f>'SO 302'!I3</f>
      </c>
      <c s="21">
        <f>'SO 302'!O2</f>
      </c>
      <c s="21">
        <f>C16+D16</f>
      </c>
    </row>
    <row r="17" spans="1:5" ht="12.75" customHeight="1">
      <c r="A17" s="20" t="s">
        <v>958</v>
      </c>
      <c s="20" t="s">
        <v>959</v>
      </c>
      <c s="21">
        <f>'SO 501'!I3</f>
      </c>
      <c s="21">
        <f>'SO 501'!O2</f>
      </c>
      <c s="21">
        <f>C17+D17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25</v>
      </c>
      <c s="19"/>
      <c s="19"/>
      <c s="19"/>
      <c s="28">
        <f>0+Q8</f>
      </c>
      <c r="O8">
        <f>0+R8</f>
      </c>
      <c r="Q8">
        <f>0+I9+I13+I17+I21+I25+I29+I33+I37+I41+I45+I49+I53+I57+I61+I65+I69+I73+I77</f>
      </c>
      <c>
        <f>0+O9+O13+O17+O21+O25+O29+O33+O37+O41+O45+O49+O53+O57+O61+O65+O69+O73+O77</f>
      </c>
    </row>
    <row r="9" spans="1:16" ht="12.75">
      <c r="A9" s="25" t="s">
        <v>44</v>
      </c>
      <c s="29" t="s">
        <v>29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49</v>
      </c>
      <c r="E10" s="35" t="s">
        <v>50</v>
      </c>
    </row>
    <row r="11" spans="1:5" ht="38.25">
      <c r="A11" s="36" t="s">
        <v>51</v>
      </c>
      <c r="E11" s="37" t="s">
        <v>52</v>
      </c>
    </row>
    <row r="12" spans="1:5" ht="12.75">
      <c r="A12" t="s">
        <v>53</v>
      </c>
      <c r="E12" s="35" t="s">
        <v>54</v>
      </c>
    </row>
    <row r="13" spans="1:16" ht="12.75">
      <c r="A13" s="25" t="s">
        <v>44</v>
      </c>
      <c s="29" t="s">
        <v>23</v>
      </c>
      <c s="29" t="s">
        <v>55</v>
      </c>
      <c s="25" t="s">
        <v>46</v>
      </c>
      <c s="30" t="s">
        <v>56</v>
      </c>
      <c s="31" t="s">
        <v>48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49</v>
      </c>
      <c r="E14" s="35" t="s">
        <v>57</v>
      </c>
    </row>
    <row r="15" spans="1:5" ht="51">
      <c r="A15" s="36" t="s">
        <v>51</v>
      </c>
      <c r="E15" s="37" t="s">
        <v>58</v>
      </c>
    </row>
    <row r="16" spans="1:5" ht="12.75">
      <c r="A16" t="s">
        <v>53</v>
      </c>
      <c r="E16" s="35" t="s">
        <v>59</v>
      </c>
    </row>
    <row r="17" spans="1:16" ht="12.75">
      <c r="A17" s="25" t="s">
        <v>44</v>
      </c>
      <c s="29" t="s">
        <v>22</v>
      </c>
      <c s="29" t="s">
        <v>60</v>
      </c>
      <c s="25" t="s">
        <v>46</v>
      </c>
      <c s="30" t="s">
        <v>61</v>
      </c>
      <c s="31" t="s">
        <v>48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49</v>
      </c>
      <c r="E18" s="35" t="s">
        <v>62</v>
      </c>
    </row>
    <row r="19" spans="1:5" ht="38.25">
      <c r="A19" s="36" t="s">
        <v>51</v>
      </c>
      <c r="E19" s="37" t="s">
        <v>52</v>
      </c>
    </row>
    <row r="20" spans="1:5" ht="12.75">
      <c r="A20" t="s">
        <v>53</v>
      </c>
      <c r="E20" s="35" t="s">
        <v>59</v>
      </c>
    </row>
    <row r="21" spans="1:16" ht="12.75">
      <c r="A21" s="25" t="s">
        <v>44</v>
      </c>
      <c s="29" t="s">
        <v>33</v>
      </c>
      <c s="29" t="s">
        <v>63</v>
      </c>
      <c s="25" t="s">
        <v>46</v>
      </c>
      <c s="30" t="s">
        <v>64</v>
      </c>
      <c s="31" t="s">
        <v>48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02">
      <c r="A22" s="34" t="s">
        <v>49</v>
      </c>
      <c r="E22" s="35" t="s">
        <v>65</v>
      </c>
    </row>
    <row r="23" spans="1:5" ht="51">
      <c r="A23" s="36" t="s">
        <v>51</v>
      </c>
      <c r="E23" s="37" t="s">
        <v>66</v>
      </c>
    </row>
    <row r="24" spans="1:5" ht="12.75">
      <c r="A24" t="s">
        <v>53</v>
      </c>
      <c r="E24" s="35" t="s">
        <v>67</v>
      </c>
    </row>
    <row r="25" spans="1:16" ht="12.75">
      <c r="A25" s="25" t="s">
        <v>44</v>
      </c>
      <c s="29" t="s">
        <v>35</v>
      </c>
      <c s="29" t="s">
        <v>68</v>
      </c>
      <c s="25" t="s">
        <v>46</v>
      </c>
      <c s="30" t="s">
        <v>69</v>
      </c>
      <c s="31" t="s">
        <v>48</v>
      </c>
      <c s="32">
        <v>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49</v>
      </c>
      <c r="E26" s="35" t="s">
        <v>46</v>
      </c>
    </row>
    <row r="27" spans="1:5" ht="89.25">
      <c r="A27" s="36" t="s">
        <v>51</v>
      </c>
      <c r="E27" s="37" t="s">
        <v>70</v>
      </c>
    </row>
    <row r="28" spans="1:5" ht="12.75">
      <c r="A28" t="s">
        <v>53</v>
      </c>
      <c r="E28" s="35" t="s">
        <v>71</v>
      </c>
    </row>
    <row r="29" spans="1:16" ht="12.75">
      <c r="A29" s="25" t="s">
        <v>44</v>
      </c>
      <c s="29" t="s">
        <v>37</v>
      </c>
      <c s="29" t="s">
        <v>72</v>
      </c>
      <c s="25" t="s">
        <v>46</v>
      </c>
      <c s="30" t="s">
        <v>73</v>
      </c>
      <c s="31" t="s">
        <v>48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49</v>
      </c>
      <c r="E30" s="35" t="s">
        <v>74</v>
      </c>
    </row>
    <row r="31" spans="1:5" ht="12.75">
      <c r="A31" s="36" t="s">
        <v>51</v>
      </c>
      <c r="E31" s="37" t="s">
        <v>75</v>
      </c>
    </row>
    <row r="32" spans="1:5" ht="12.75">
      <c r="A32" t="s">
        <v>53</v>
      </c>
      <c r="E32" s="35" t="s">
        <v>71</v>
      </c>
    </row>
    <row r="33" spans="1:16" ht="12.75">
      <c r="A33" s="25" t="s">
        <v>44</v>
      </c>
      <c s="29" t="s">
        <v>76</v>
      </c>
      <c s="29" t="s">
        <v>77</v>
      </c>
      <c s="25" t="s">
        <v>46</v>
      </c>
      <c s="30" t="s">
        <v>78</v>
      </c>
      <c s="31" t="s">
        <v>48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02">
      <c r="A34" s="34" t="s">
        <v>49</v>
      </c>
      <c r="E34" s="35" t="s">
        <v>79</v>
      </c>
    </row>
    <row r="35" spans="1:5" ht="38.25">
      <c r="A35" s="36" t="s">
        <v>51</v>
      </c>
      <c r="E35" s="37" t="s">
        <v>52</v>
      </c>
    </row>
    <row r="36" spans="1:5" ht="38.25">
      <c r="A36" t="s">
        <v>53</v>
      </c>
      <c r="E36" s="35" t="s">
        <v>80</v>
      </c>
    </row>
    <row r="37" spans="1:16" ht="12.75">
      <c r="A37" s="25" t="s">
        <v>44</v>
      </c>
      <c s="29" t="s">
        <v>81</v>
      </c>
      <c s="29" t="s">
        <v>82</v>
      </c>
      <c s="25" t="s">
        <v>46</v>
      </c>
      <c s="30" t="s">
        <v>83</v>
      </c>
      <c s="31" t="s">
        <v>84</v>
      </c>
      <c s="32">
        <v>105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49</v>
      </c>
      <c r="E38" s="35" t="s">
        <v>85</v>
      </c>
    </row>
    <row r="39" spans="1:5" ht="12.75">
      <c r="A39" s="36" t="s">
        <v>51</v>
      </c>
      <c r="E39" s="37" t="s">
        <v>86</v>
      </c>
    </row>
    <row r="40" spans="1:5" ht="51">
      <c r="A40" t="s">
        <v>53</v>
      </c>
      <c r="E40" s="35" t="s">
        <v>87</v>
      </c>
    </row>
    <row r="41" spans="1:16" ht="12.75">
      <c r="A41" s="25" t="s">
        <v>44</v>
      </c>
      <c s="29" t="s">
        <v>40</v>
      </c>
      <c s="29" t="s">
        <v>88</v>
      </c>
      <c s="25" t="s">
        <v>46</v>
      </c>
      <c s="30" t="s">
        <v>89</v>
      </c>
      <c s="31" t="s">
        <v>48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14.75">
      <c r="A42" s="34" t="s">
        <v>49</v>
      </c>
      <c r="E42" s="35" t="s">
        <v>90</v>
      </c>
    </row>
    <row r="43" spans="1:5" ht="38.25">
      <c r="A43" s="36" t="s">
        <v>51</v>
      </c>
      <c r="E43" s="37" t="s">
        <v>52</v>
      </c>
    </row>
    <row r="44" spans="1:5" ht="12.75">
      <c r="A44" t="s">
        <v>53</v>
      </c>
      <c r="E44" s="35" t="s">
        <v>71</v>
      </c>
    </row>
    <row r="45" spans="1:16" ht="12.75">
      <c r="A45" s="25" t="s">
        <v>44</v>
      </c>
      <c s="29" t="s">
        <v>42</v>
      </c>
      <c s="29" t="s">
        <v>91</v>
      </c>
      <c s="25" t="s">
        <v>46</v>
      </c>
      <c s="30" t="s">
        <v>92</v>
      </c>
      <c s="31" t="s">
        <v>48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49</v>
      </c>
      <c r="E46" s="35" t="s">
        <v>93</v>
      </c>
    </row>
    <row r="47" spans="1:5" ht="51">
      <c r="A47" s="36" t="s">
        <v>51</v>
      </c>
      <c r="E47" s="37" t="s">
        <v>94</v>
      </c>
    </row>
    <row r="48" spans="1:5" ht="12.75">
      <c r="A48" t="s">
        <v>53</v>
      </c>
      <c r="E48" s="35" t="s">
        <v>71</v>
      </c>
    </row>
    <row r="49" spans="1:16" ht="12.75">
      <c r="A49" s="25" t="s">
        <v>44</v>
      </c>
      <c s="29" t="s">
        <v>95</v>
      </c>
      <c s="29" t="s">
        <v>96</v>
      </c>
      <c s="25" t="s">
        <v>46</v>
      </c>
      <c s="30" t="s">
        <v>97</v>
      </c>
      <c s="31" t="s">
        <v>98</v>
      </c>
      <c s="32">
        <v>2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49</v>
      </c>
      <c r="E50" s="35" t="s">
        <v>99</v>
      </c>
    </row>
    <row r="51" spans="1:5" ht="89.25">
      <c r="A51" s="36" t="s">
        <v>51</v>
      </c>
      <c r="E51" s="37" t="s">
        <v>100</v>
      </c>
    </row>
    <row r="52" spans="1:5" ht="12.75">
      <c r="A52" t="s">
        <v>53</v>
      </c>
      <c r="E52" s="35" t="s">
        <v>71</v>
      </c>
    </row>
    <row r="53" spans="1:16" ht="12.75">
      <c r="A53" s="25" t="s">
        <v>44</v>
      </c>
      <c s="29" t="s">
        <v>101</v>
      </c>
      <c s="29" t="s">
        <v>102</v>
      </c>
      <c s="25" t="s">
        <v>46</v>
      </c>
      <c s="30" t="s">
        <v>103</v>
      </c>
      <c s="31" t="s">
        <v>48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49</v>
      </c>
      <c r="E54" s="35" t="s">
        <v>104</v>
      </c>
    </row>
    <row r="55" spans="1:5" ht="63.75">
      <c r="A55" s="36" t="s">
        <v>51</v>
      </c>
      <c r="E55" s="37" t="s">
        <v>105</v>
      </c>
    </row>
    <row r="56" spans="1:5" ht="12.75">
      <c r="A56" t="s">
        <v>53</v>
      </c>
      <c r="E56" s="35" t="s">
        <v>71</v>
      </c>
    </row>
    <row r="57" spans="1:16" ht="12.75">
      <c r="A57" s="25" t="s">
        <v>44</v>
      </c>
      <c s="29" t="s">
        <v>106</v>
      </c>
      <c s="29" t="s">
        <v>107</v>
      </c>
      <c s="25" t="s">
        <v>46</v>
      </c>
      <c s="30" t="s">
        <v>108</v>
      </c>
      <c s="31" t="s">
        <v>48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38.25">
      <c r="A58" s="34" t="s">
        <v>49</v>
      </c>
      <c r="E58" s="35" t="s">
        <v>109</v>
      </c>
    </row>
    <row r="59" spans="1:5" ht="38.25">
      <c r="A59" s="36" t="s">
        <v>51</v>
      </c>
      <c r="E59" s="37" t="s">
        <v>52</v>
      </c>
    </row>
    <row r="60" spans="1:5" ht="12.75">
      <c r="A60" t="s">
        <v>53</v>
      </c>
      <c r="E60" s="35" t="s">
        <v>71</v>
      </c>
    </row>
    <row r="61" spans="1:16" ht="12.75">
      <c r="A61" s="25" t="s">
        <v>44</v>
      </c>
      <c s="29" t="s">
        <v>110</v>
      </c>
      <c s="29" t="s">
        <v>111</v>
      </c>
      <c s="25" t="s">
        <v>46</v>
      </c>
      <c s="30" t="s">
        <v>112</v>
      </c>
      <c s="31" t="s">
        <v>48</v>
      </c>
      <c s="32">
        <v>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02">
      <c r="A62" s="34" t="s">
        <v>49</v>
      </c>
      <c r="E62" s="35" t="s">
        <v>113</v>
      </c>
    </row>
    <row r="63" spans="1:5" ht="38.25">
      <c r="A63" s="36" t="s">
        <v>51</v>
      </c>
      <c r="E63" s="37" t="s">
        <v>52</v>
      </c>
    </row>
    <row r="64" spans="1:5" ht="76.5">
      <c r="A64" t="s">
        <v>53</v>
      </c>
      <c r="E64" s="35" t="s">
        <v>114</v>
      </c>
    </row>
    <row r="65" spans="1:16" ht="12.75">
      <c r="A65" s="25" t="s">
        <v>44</v>
      </c>
      <c s="29" t="s">
        <v>115</v>
      </c>
      <c s="29" t="s">
        <v>116</v>
      </c>
      <c s="25" t="s">
        <v>46</v>
      </c>
      <c s="30" t="s">
        <v>117</v>
      </c>
      <c s="31" t="s">
        <v>98</v>
      </c>
      <c s="32">
        <v>2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49</v>
      </c>
      <c r="E66" s="35" t="s">
        <v>118</v>
      </c>
    </row>
    <row r="67" spans="1:5" ht="89.25">
      <c r="A67" s="36" t="s">
        <v>51</v>
      </c>
      <c r="E67" s="37" t="s">
        <v>119</v>
      </c>
    </row>
    <row r="68" spans="1:5" ht="51">
      <c r="A68" t="s">
        <v>53</v>
      </c>
      <c r="E68" s="35" t="s">
        <v>120</v>
      </c>
    </row>
    <row r="69" spans="1:16" ht="12.75">
      <c r="A69" s="25" t="s">
        <v>44</v>
      </c>
      <c s="29" t="s">
        <v>121</v>
      </c>
      <c s="29" t="s">
        <v>122</v>
      </c>
      <c s="25" t="s">
        <v>46</v>
      </c>
      <c s="30" t="s">
        <v>123</v>
      </c>
      <c s="31" t="s">
        <v>48</v>
      </c>
      <c s="32">
        <v>4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49</v>
      </c>
      <c r="E70" s="35" t="s">
        <v>124</v>
      </c>
    </row>
    <row r="71" spans="1:5" ht="38.25">
      <c r="A71" s="36" t="s">
        <v>51</v>
      </c>
      <c r="E71" s="37" t="s">
        <v>125</v>
      </c>
    </row>
    <row r="72" spans="1:5" ht="89.25">
      <c r="A72" t="s">
        <v>53</v>
      </c>
      <c r="E72" s="35" t="s">
        <v>126</v>
      </c>
    </row>
    <row r="73" spans="1:16" ht="12.75">
      <c r="A73" s="25" t="s">
        <v>44</v>
      </c>
      <c s="29" t="s">
        <v>127</v>
      </c>
      <c s="29" t="s">
        <v>128</v>
      </c>
      <c s="25" t="s">
        <v>46</v>
      </c>
      <c s="30" t="s">
        <v>129</v>
      </c>
      <c s="31" t="s">
        <v>48</v>
      </c>
      <c s="32">
        <v>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65.75">
      <c r="A74" s="34" t="s">
        <v>49</v>
      </c>
      <c r="E74" s="35" t="s">
        <v>130</v>
      </c>
    </row>
    <row r="75" spans="1:5" ht="38.25">
      <c r="A75" s="36" t="s">
        <v>51</v>
      </c>
      <c r="E75" s="37" t="s">
        <v>52</v>
      </c>
    </row>
    <row r="76" spans="1:5" ht="25.5">
      <c r="A76" t="s">
        <v>53</v>
      </c>
      <c r="E76" s="35" t="s">
        <v>131</v>
      </c>
    </row>
    <row r="77" spans="1:16" ht="12.75">
      <c r="A77" s="25" t="s">
        <v>44</v>
      </c>
      <c s="29" t="s">
        <v>132</v>
      </c>
      <c s="29" t="s">
        <v>133</v>
      </c>
      <c s="25" t="s">
        <v>46</v>
      </c>
      <c s="30" t="s">
        <v>134</v>
      </c>
      <c s="31" t="s">
        <v>48</v>
      </c>
      <c s="32">
        <v>1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7.5">
      <c r="A78" s="34" t="s">
        <v>49</v>
      </c>
      <c r="E78" s="35" t="s">
        <v>135</v>
      </c>
    </row>
    <row r="79" spans="1:5" ht="38.25">
      <c r="A79" s="36" t="s">
        <v>51</v>
      </c>
      <c r="E79" s="37" t="s">
        <v>52</v>
      </c>
    </row>
    <row r="80" spans="1:5" ht="12.75">
      <c r="A80" t="s">
        <v>53</v>
      </c>
      <c r="E80" s="35" t="s">
        <v>136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0+O8+O37+O130+O151+O168+O193+O238+O247+O284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137</v>
      </c>
      <c s="38">
        <f>0+I8+I37+I130+I151+I168+I193+I238+I247+I284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137</v>
      </c>
      <c s="6"/>
      <c s="18" t="s">
        <v>138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25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25.5">
      <c r="A9" s="25" t="s">
        <v>44</v>
      </c>
      <c s="29" t="s">
        <v>29</v>
      </c>
      <c s="29" t="s">
        <v>139</v>
      </c>
      <c s="25" t="s">
        <v>46</v>
      </c>
      <c s="30" t="s">
        <v>140</v>
      </c>
      <c s="31" t="s">
        <v>141</v>
      </c>
      <c s="32">
        <v>3001.897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40.25">
      <c r="A10" s="34" t="s">
        <v>49</v>
      </c>
      <c r="E10" s="35" t="s">
        <v>142</v>
      </c>
    </row>
    <row r="11" spans="1:5" ht="153">
      <c r="A11" s="36" t="s">
        <v>51</v>
      </c>
      <c r="E11" s="37" t="s">
        <v>143</v>
      </c>
    </row>
    <row r="12" spans="1:5" ht="140.25">
      <c r="A12" t="s">
        <v>53</v>
      </c>
      <c r="E12" s="35" t="s">
        <v>144</v>
      </c>
    </row>
    <row r="13" spans="1:16" ht="25.5">
      <c r="A13" s="25" t="s">
        <v>44</v>
      </c>
      <c s="29" t="s">
        <v>23</v>
      </c>
      <c s="29" t="s">
        <v>139</v>
      </c>
      <c s="25" t="s">
        <v>141</v>
      </c>
      <c s="30" t="s">
        <v>140</v>
      </c>
      <c s="31" t="s">
        <v>141</v>
      </c>
      <c s="32">
        <v>260.517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53">
      <c r="A14" s="34" t="s">
        <v>49</v>
      </c>
      <c r="E14" s="35" t="s">
        <v>145</v>
      </c>
    </row>
    <row r="15" spans="1:5" ht="25.5">
      <c r="A15" s="36" t="s">
        <v>51</v>
      </c>
      <c r="E15" s="37" t="s">
        <v>146</v>
      </c>
    </row>
    <row r="16" spans="1:5" ht="140.25">
      <c r="A16" t="s">
        <v>53</v>
      </c>
      <c r="E16" s="35" t="s">
        <v>144</v>
      </c>
    </row>
    <row r="17" spans="1:16" ht="25.5">
      <c r="A17" s="25" t="s">
        <v>44</v>
      </c>
      <c s="29" t="s">
        <v>22</v>
      </c>
      <c s="29" t="s">
        <v>147</v>
      </c>
      <c s="25" t="s">
        <v>46</v>
      </c>
      <c s="30" t="s">
        <v>148</v>
      </c>
      <c s="31" t="s">
        <v>141</v>
      </c>
      <c s="32">
        <v>50.976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7.5">
      <c r="A18" s="34" t="s">
        <v>49</v>
      </c>
      <c r="E18" s="35" t="s">
        <v>149</v>
      </c>
    </row>
    <row r="19" spans="1:5" ht="102">
      <c r="A19" s="36" t="s">
        <v>51</v>
      </c>
      <c r="E19" s="37" t="s">
        <v>150</v>
      </c>
    </row>
    <row r="20" spans="1:5" ht="140.25">
      <c r="A20" t="s">
        <v>53</v>
      </c>
      <c r="E20" s="35" t="s">
        <v>144</v>
      </c>
    </row>
    <row r="21" spans="1:16" ht="25.5">
      <c r="A21" s="25" t="s">
        <v>44</v>
      </c>
      <c s="29" t="s">
        <v>33</v>
      </c>
      <c s="29" t="s">
        <v>151</v>
      </c>
      <c s="25" t="s">
        <v>46</v>
      </c>
      <c s="30" t="s">
        <v>152</v>
      </c>
      <c s="31" t="s">
        <v>141</v>
      </c>
      <c s="32">
        <v>51.057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7.5">
      <c r="A22" s="34" t="s">
        <v>49</v>
      </c>
      <c r="E22" s="35" t="s">
        <v>153</v>
      </c>
    </row>
    <row r="23" spans="1:5" ht="267.75">
      <c r="A23" s="36" t="s">
        <v>51</v>
      </c>
      <c r="E23" s="37" t="s">
        <v>154</v>
      </c>
    </row>
    <row r="24" spans="1:5" ht="140.25">
      <c r="A24" t="s">
        <v>53</v>
      </c>
      <c r="E24" s="35" t="s">
        <v>144</v>
      </c>
    </row>
    <row r="25" spans="1:16" ht="25.5">
      <c r="A25" s="25" t="s">
        <v>44</v>
      </c>
      <c s="29" t="s">
        <v>35</v>
      </c>
      <c s="29" t="s">
        <v>155</v>
      </c>
      <c s="25" t="s">
        <v>46</v>
      </c>
      <c s="30" t="s">
        <v>156</v>
      </c>
      <c s="31" t="s">
        <v>141</v>
      </c>
      <c s="32">
        <v>22.5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7.5">
      <c r="A26" s="34" t="s">
        <v>49</v>
      </c>
      <c r="E26" s="35" t="s">
        <v>153</v>
      </c>
    </row>
    <row r="27" spans="1:5" ht="63.75">
      <c r="A27" s="36" t="s">
        <v>51</v>
      </c>
      <c r="E27" s="37" t="s">
        <v>157</v>
      </c>
    </row>
    <row r="28" spans="1:5" ht="140.25">
      <c r="A28" t="s">
        <v>53</v>
      </c>
      <c r="E28" s="35" t="s">
        <v>144</v>
      </c>
    </row>
    <row r="29" spans="1:16" ht="12.75">
      <c r="A29" s="25" t="s">
        <v>44</v>
      </c>
      <c s="29" t="s">
        <v>37</v>
      </c>
      <c s="29" t="s">
        <v>158</v>
      </c>
      <c s="25" t="s">
        <v>46</v>
      </c>
      <c s="30" t="s">
        <v>159</v>
      </c>
      <c s="31" t="s">
        <v>141</v>
      </c>
      <c s="32">
        <v>10.494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49</v>
      </c>
      <c r="E30" s="35" t="s">
        <v>160</v>
      </c>
    </row>
    <row r="31" spans="1:5" ht="51">
      <c r="A31" s="36" t="s">
        <v>51</v>
      </c>
      <c r="E31" s="37" t="s">
        <v>161</v>
      </c>
    </row>
    <row r="32" spans="1:5" ht="140.25">
      <c r="A32" t="s">
        <v>53</v>
      </c>
      <c r="E32" s="35" t="s">
        <v>144</v>
      </c>
    </row>
    <row r="33" spans="1:16" ht="12.75">
      <c r="A33" s="25" t="s">
        <v>44</v>
      </c>
      <c s="29" t="s">
        <v>76</v>
      </c>
      <c s="29" t="s">
        <v>162</v>
      </c>
      <c s="25" t="s">
        <v>46</v>
      </c>
      <c s="30" t="s">
        <v>163</v>
      </c>
      <c s="31" t="s">
        <v>48</v>
      </c>
      <c s="32">
        <v>3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49</v>
      </c>
      <c r="E34" s="35" t="s">
        <v>164</v>
      </c>
    </row>
    <row r="35" spans="1:5" ht="12.75">
      <c r="A35" s="36" t="s">
        <v>51</v>
      </c>
      <c r="E35" s="37" t="s">
        <v>165</v>
      </c>
    </row>
    <row r="36" spans="1:5" ht="12.75">
      <c r="A36" t="s">
        <v>53</v>
      </c>
      <c r="E36" s="35" t="s">
        <v>71</v>
      </c>
    </row>
    <row r="37" spans="1:18" ht="12.75" customHeight="1">
      <c r="A37" s="6" t="s">
        <v>43</v>
      </c>
      <c s="6"/>
      <c s="40" t="s">
        <v>29</v>
      </c>
      <c s="6"/>
      <c s="27" t="s">
        <v>166</v>
      </c>
      <c s="6"/>
      <c s="6"/>
      <c s="6"/>
      <c s="41">
        <f>0+Q37</f>
      </c>
      <c r="O37">
        <f>0+R37</f>
      </c>
      <c r="Q37">
        <f>0+I38+I42+I46+I50+I54+I58+I62+I66+I70+I74+I78+I82+I86+I90+I94+I98+I102+I106+I110+I114+I118+I122+I126</f>
      </c>
      <c>
        <f>0+O38+O42+O46+O50+O54+O58+O62+O66+O70+O74+O78+O82+O86+O90+O94+O98+O102+O106+O110+O114+O118+O122+O126</f>
      </c>
    </row>
    <row r="38" spans="1:16" ht="12.75">
      <c r="A38" s="25" t="s">
        <v>44</v>
      </c>
      <c s="29" t="s">
        <v>81</v>
      </c>
      <c s="29" t="s">
        <v>167</v>
      </c>
      <c s="25" t="s">
        <v>46</v>
      </c>
      <c s="30" t="s">
        <v>168</v>
      </c>
      <c s="31" t="s">
        <v>169</v>
      </c>
      <c s="32">
        <v>3197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25.5">
      <c r="A39" s="34" t="s">
        <v>49</v>
      </c>
      <c r="E39" s="35" t="s">
        <v>170</v>
      </c>
    </row>
    <row r="40" spans="1:5" ht="38.25">
      <c r="A40" s="36" t="s">
        <v>51</v>
      </c>
      <c r="E40" s="37" t="s">
        <v>171</v>
      </c>
    </row>
    <row r="41" spans="1:5" ht="38.25">
      <c r="A41" t="s">
        <v>53</v>
      </c>
      <c r="E41" s="35" t="s">
        <v>172</v>
      </c>
    </row>
    <row r="42" spans="1:16" ht="12.75">
      <c r="A42" s="25" t="s">
        <v>44</v>
      </c>
      <c s="29" t="s">
        <v>40</v>
      </c>
      <c s="29" t="s">
        <v>173</v>
      </c>
      <c s="25" t="s">
        <v>174</v>
      </c>
      <c s="30" t="s">
        <v>175</v>
      </c>
      <c s="31" t="s">
        <v>169</v>
      </c>
      <c s="32">
        <v>5744.59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49</v>
      </c>
      <c r="E43" s="35" t="s">
        <v>176</v>
      </c>
    </row>
    <row r="44" spans="1:5" ht="408">
      <c r="A44" s="36" t="s">
        <v>51</v>
      </c>
      <c r="E44" s="37" t="s">
        <v>177</v>
      </c>
    </row>
    <row r="45" spans="1:5" ht="12.75">
      <c r="A45" t="s">
        <v>53</v>
      </c>
      <c r="E45" s="35" t="s">
        <v>178</v>
      </c>
    </row>
    <row r="46" spans="1:16" ht="25.5">
      <c r="A46" s="25" t="s">
        <v>44</v>
      </c>
      <c s="29" t="s">
        <v>42</v>
      </c>
      <c s="29" t="s">
        <v>179</v>
      </c>
      <c s="25" t="s">
        <v>46</v>
      </c>
      <c s="30" t="s">
        <v>180</v>
      </c>
      <c s="31" t="s">
        <v>98</v>
      </c>
      <c s="32">
        <v>27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14.75">
      <c r="A47" s="34" t="s">
        <v>49</v>
      </c>
      <c r="E47" s="35" t="s">
        <v>181</v>
      </c>
    </row>
    <row r="48" spans="1:5" ht="38.25">
      <c r="A48" s="36" t="s">
        <v>51</v>
      </c>
      <c r="E48" s="37" t="s">
        <v>182</v>
      </c>
    </row>
    <row r="49" spans="1:5" ht="165.75">
      <c r="A49" t="s">
        <v>53</v>
      </c>
      <c r="E49" s="35" t="s">
        <v>183</v>
      </c>
    </row>
    <row r="50" spans="1:16" ht="25.5">
      <c r="A50" s="25" t="s">
        <v>44</v>
      </c>
      <c s="29" t="s">
        <v>95</v>
      </c>
      <c s="29" t="s">
        <v>184</v>
      </c>
      <c s="25" t="s">
        <v>46</v>
      </c>
      <c s="30" t="s">
        <v>185</v>
      </c>
      <c s="31" t="s">
        <v>98</v>
      </c>
      <c s="32">
        <v>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89.25">
      <c r="A51" s="34" t="s">
        <v>49</v>
      </c>
      <c r="E51" s="35" t="s">
        <v>186</v>
      </c>
    </row>
    <row r="52" spans="1:5" ht="38.25">
      <c r="A52" s="36" t="s">
        <v>51</v>
      </c>
      <c r="E52" s="37" t="s">
        <v>187</v>
      </c>
    </row>
    <row r="53" spans="1:5" ht="165.75">
      <c r="A53" t="s">
        <v>53</v>
      </c>
      <c r="E53" s="35" t="s">
        <v>183</v>
      </c>
    </row>
    <row r="54" spans="1:16" ht="25.5">
      <c r="A54" s="25" t="s">
        <v>44</v>
      </c>
      <c s="29" t="s">
        <v>101</v>
      </c>
      <c s="29" t="s">
        <v>188</v>
      </c>
      <c s="25" t="s">
        <v>46</v>
      </c>
      <c s="30" t="s">
        <v>189</v>
      </c>
      <c s="31" t="s">
        <v>98</v>
      </c>
      <c s="32">
        <v>218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14.75">
      <c r="A55" s="34" t="s">
        <v>49</v>
      </c>
      <c r="E55" s="35" t="s">
        <v>181</v>
      </c>
    </row>
    <row r="56" spans="1:5" ht="12.75">
      <c r="A56" s="36" t="s">
        <v>51</v>
      </c>
      <c r="E56" s="37" t="s">
        <v>190</v>
      </c>
    </row>
    <row r="57" spans="1:5" ht="165.75">
      <c r="A57" t="s">
        <v>53</v>
      </c>
      <c r="E57" s="35" t="s">
        <v>183</v>
      </c>
    </row>
    <row r="58" spans="1:16" ht="12.75">
      <c r="A58" s="25" t="s">
        <v>44</v>
      </c>
      <c s="29" t="s">
        <v>106</v>
      </c>
      <c s="29" t="s">
        <v>191</v>
      </c>
      <c s="25" t="s">
        <v>46</v>
      </c>
      <c s="30" t="s">
        <v>192</v>
      </c>
      <c s="31" t="s">
        <v>98</v>
      </c>
      <c s="32">
        <v>25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49</v>
      </c>
      <c r="E59" s="35" t="s">
        <v>193</v>
      </c>
    </row>
    <row r="60" spans="1:5" ht="12.75">
      <c r="A60" s="36" t="s">
        <v>51</v>
      </c>
      <c r="E60" s="37" t="s">
        <v>194</v>
      </c>
    </row>
    <row r="61" spans="1:5" ht="76.5">
      <c r="A61" t="s">
        <v>53</v>
      </c>
      <c r="E61" s="35" t="s">
        <v>195</v>
      </c>
    </row>
    <row r="62" spans="1:16" ht="12.75">
      <c r="A62" s="25" t="s">
        <v>44</v>
      </c>
      <c s="29" t="s">
        <v>110</v>
      </c>
      <c s="29" t="s">
        <v>196</v>
      </c>
      <c s="25" t="s">
        <v>174</v>
      </c>
      <c s="30" t="s">
        <v>197</v>
      </c>
      <c s="31" t="s">
        <v>98</v>
      </c>
      <c s="32">
        <v>8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38.25">
      <c r="A63" s="34" t="s">
        <v>49</v>
      </c>
      <c r="E63" s="35" t="s">
        <v>193</v>
      </c>
    </row>
    <row r="64" spans="1:5" ht="12.75">
      <c r="A64" s="36" t="s">
        <v>51</v>
      </c>
      <c r="E64" s="37" t="s">
        <v>198</v>
      </c>
    </row>
    <row r="65" spans="1:5" ht="127.5">
      <c r="A65" t="s">
        <v>53</v>
      </c>
      <c r="E65" s="35" t="s">
        <v>199</v>
      </c>
    </row>
    <row r="66" spans="1:16" ht="12.75">
      <c r="A66" s="25" t="s">
        <v>44</v>
      </c>
      <c s="29" t="s">
        <v>115</v>
      </c>
      <c s="29" t="s">
        <v>200</v>
      </c>
      <c s="25" t="s">
        <v>174</v>
      </c>
      <c s="30" t="s">
        <v>201</v>
      </c>
      <c s="31" t="s">
        <v>98</v>
      </c>
      <c s="32">
        <v>2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38.25">
      <c r="A67" s="34" t="s">
        <v>49</v>
      </c>
      <c r="E67" s="35" t="s">
        <v>193</v>
      </c>
    </row>
    <row r="68" spans="1:5" ht="12.75">
      <c r="A68" s="36" t="s">
        <v>51</v>
      </c>
      <c r="E68" s="37" t="s">
        <v>202</v>
      </c>
    </row>
    <row r="69" spans="1:5" ht="127.5">
      <c r="A69" t="s">
        <v>53</v>
      </c>
      <c r="E69" s="35" t="s">
        <v>199</v>
      </c>
    </row>
    <row r="70" spans="1:16" ht="25.5">
      <c r="A70" s="25" t="s">
        <v>44</v>
      </c>
      <c s="29" t="s">
        <v>121</v>
      </c>
      <c s="29" t="s">
        <v>203</v>
      </c>
      <c s="25" t="s">
        <v>46</v>
      </c>
      <c s="30" t="s">
        <v>204</v>
      </c>
      <c s="31" t="s">
        <v>205</v>
      </c>
      <c s="32">
        <v>23.171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49</v>
      </c>
      <c r="E71" s="35" t="s">
        <v>46</v>
      </c>
    </row>
    <row r="72" spans="1:5" ht="89.25">
      <c r="A72" s="36" t="s">
        <v>51</v>
      </c>
      <c r="E72" s="37" t="s">
        <v>206</v>
      </c>
    </row>
    <row r="73" spans="1:5" ht="63.75">
      <c r="A73" t="s">
        <v>53</v>
      </c>
      <c r="E73" s="35" t="s">
        <v>207</v>
      </c>
    </row>
    <row r="74" spans="1:16" ht="12.75">
      <c r="A74" s="25" t="s">
        <v>44</v>
      </c>
      <c s="29" t="s">
        <v>127</v>
      </c>
      <c s="29" t="s">
        <v>208</v>
      </c>
      <c s="25" t="s">
        <v>46</v>
      </c>
      <c s="30" t="s">
        <v>209</v>
      </c>
      <c s="31" t="s">
        <v>84</v>
      </c>
      <c s="32">
        <v>20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49</v>
      </c>
      <c r="E75" s="35" t="s">
        <v>210</v>
      </c>
    </row>
    <row r="76" spans="1:5" ht="12.75">
      <c r="A76" s="36" t="s">
        <v>51</v>
      </c>
      <c r="E76" s="37" t="s">
        <v>211</v>
      </c>
    </row>
    <row r="77" spans="1:5" ht="38.25">
      <c r="A77" t="s">
        <v>53</v>
      </c>
      <c r="E77" s="35" t="s">
        <v>212</v>
      </c>
    </row>
    <row r="78" spans="1:16" ht="12.75">
      <c r="A78" s="25" t="s">
        <v>44</v>
      </c>
      <c s="29" t="s">
        <v>132</v>
      </c>
      <c s="29" t="s">
        <v>213</v>
      </c>
      <c s="25" t="s">
        <v>46</v>
      </c>
      <c s="30" t="s">
        <v>214</v>
      </c>
      <c s="31" t="s">
        <v>205</v>
      </c>
      <c s="32">
        <v>187.2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49</v>
      </c>
      <c r="E79" s="35" t="s">
        <v>215</v>
      </c>
    </row>
    <row r="80" spans="1:5" ht="102">
      <c r="A80" s="36" t="s">
        <v>51</v>
      </c>
      <c r="E80" s="37" t="s">
        <v>216</v>
      </c>
    </row>
    <row r="81" spans="1:5" ht="38.25">
      <c r="A81" t="s">
        <v>53</v>
      </c>
      <c r="E81" s="35" t="s">
        <v>217</v>
      </c>
    </row>
    <row r="82" spans="1:16" ht="12.75">
      <c r="A82" s="25" t="s">
        <v>44</v>
      </c>
      <c s="29" t="s">
        <v>218</v>
      </c>
      <c s="29" t="s">
        <v>219</v>
      </c>
      <c s="25" t="s">
        <v>174</v>
      </c>
      <c s="30" t="s">
        <v>220</v>
      </c>
      <c s="31" t="s">
        <v>205</v>
      </c>
      <c s="32">
        <v>2291.058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49</v>
      </c>
      <c r="E83" s="35" t="s">
        <v>221</v>
      </c>
    </row>
    <row r="84" spans="1:5" ht="306">
      <c r="A84" s="36" t="s">
        <v>51</v>
      </c>
      <c r="E84" s="37" t="s">
        <v>222</v>
      </c>
    </row>
    <row r="85" spans="1:5" ht="369.75">
      <c r="A85" t="s">
        <v>53</v>
      </c>
      <c r="E85" s="35" t="s">
        <v>223</v>
      </c>
    </row>
    <row r="86" spans="1:16" ht="12.75">
      <c r="A86" s="25" t="s">
        <v>44</v>
      </c>
      <c s="29" t="s">
        <v>224</v>
      </c>
      <c s="29" t="s">
        <v>225</v>
      </c>
      <c s="25" t="s">
        <v>46</v>
      </c>
      <c s="30" t="s">
        <v>226</v>
      </c>
      <c s="31" t="s">
        <v>205</v>
      </c>
      <c s="32">
        <v>1019.292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49</v>
      </c>
      <c r="E87" s="35" t="s">
        <v>227</v>
      </c>
    </row>
    <row r="88" spans="1:5" ht="267.75">
      <c r="A88" s="36" t="s">
        <v>51</v>
      </c>
      <c r="E88" s="37" t="s">
        <v>228</v>
      </c>
    </row>
    <row r="89" spans="1:5" ht="306">
      <c r="A89" t="s">
        <v>53</v>
      </c>
      <c r="E89" s="35" t="s">
        <v>229</v>
      </c>
    </row>
    <row r="90" spans="1:16" ht="12.75">
      <c r="A90" s="25" t="s">
        <v>44</v>
      </c>
      <c s="29" t="s">
        <v>230</v>
      </c>
      <c s="29" t="s">
        <v>225</v>
      </c>
      <c s="25" t="s">
        <v>141</v>
      </c>
      <c s="30" t="s">
        <v>226</v>
      </c>
      <c s="31" t="s">
        <v>205</v>
      </c>
      <c s="32">
        <v>260.517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49</v>
      </c>
      <c r="E91" s="35" t="s">
        <v>46</v>
      </c>
    </row>
    <row r="92" spans="1:5" ht="318.75">
      <c r="A92" s="36" t="s">
        <v>51</v>
      </c>
      <c r="E92" s="37" t="s">
        <v>231</v>
      </c>
    </row>
    <row r="93" spans="1:5" ht="306">
      <c r="A93" t="s">
        <v>53</v>
      </c>
      <c r="E93" s="35" t="s">
        <v>229</v>
      </c>
    </row>
    <row r="94" spans="1:16" ht="12.75">
      <c r="A94" s="25" t="s">
        <v>44</v>
      </c>
      <c s="29" t="s">
        <v>232</v>
      </c>
      <c s="29" t="s">
        <v>233</v>
      </c>
      <c s="25" t="s">
        <v>46</v>
      </c>
      <c s="30" t="s">
        <v>234</v>
      </c>
      <c s="31" t="s">
        <v>205</v>
      </c>
      <c s="32">
        <v>349.125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49</v>
      </c>
      <c r="E95" s="35" t="s">
        <v>235</v>
      </c>
    </row>
    <row r="96" spans="1:5" ht="89.25">
      <c r="A96" s="36" t="s">
        <v>51</v>
      </c>
      <c r="E96" s="37" t="s">
        <v>236</v>
      </c>
    </row>
    <row r="97" spans="1:5" ht="293.25">
      <c r="A97" t="s">
        <v>53</v>
      </c>
      <c r="E97" s="35" t="s">
        <v>237</v>
      </c>
    </row>
    <row r="98" spans="1:16" ht="12.75">
      <c r="A98" s="25" t="s">
        <v>44</v>
      </c>
      <c s="29" t="s">
        <v>238</v>
      </c>
      <c s="29" t="s">
        <v>239</v>
      </c>
      <c s="25" t="s">
        <v>46</v>
      </c>
      <c s="30" t="s">
        <v>240</v>
      </c>
      <c s="31" t="s">
        <v>205</v>
      </c>
      <c s="32">
        <v>381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38.25">
      <c r="A99" s="34" t="s">
        <v>49</v>
      </c>
      <c r="E99" s="35" t="s">
        <v>241</v>
      </c>
    </row>
    <row r="100" spans="1:5" ht="89.25">
      <c r="A100" s="36" t="s">
        <v>51</v>
      </c>
      <c r="E100" s="37" t="s">
        <v>242</v>
      </c>
    </row>
    <row r="101" spans="1:5" ht="267.75">
      <c r="A101" t="s">
        <v>53</v>
      </c>
      <c r="E101" s="35" t="s">
        <v>243</v>
      </c>
    </row>
    <row r="102" spans="1:16" ht="12.75">
      <c r="A102" s="25" t="s">
        <v>44</v>
      </c>
      <c s="29" t="s">
        <v>244</v>
      </c>
      <c s="29" t="s">
        <v>245</v>
      </c>
      <c s="25" t="s">
        <v>141</v>
      </c>
      <c s="30" t="s">
        <v>246</v>
      </c>
      <c s="31" t="s">
        <v>205</v>
      </c>
      <c s="32">
        <v>260.517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38.25">
      <c r="A103" s="34" t="s">
        <v>49</v>
      </c>
      <c r="E103" s="35" t="s">
        <v>247</v>
      </c>
    </row>
    <row r="104" spans="1:5" ht="318.75">
      <c r="A104" s="36" t="s">
        <v>51</v>
      </c>
      <c r="E104" s="37" t="s">
        <v>231</v>
      </c>
    </row>
    <row r="105" spans="1:5" ht="242.25">
      <c r="A105" t="s">
        <v>53</v>
      </c>
      <c r="E105" s="35" t="s">
        <v>248</v>
      </c>
    </row>
    <row r="106" spans="1:16" ht="12.75">
      <c r="A106" s="25" t="s">
        <v>44</v>
      </c>
      <c s="29" t="s">
        <v>249</v>
      </c>
      <c s="29" t="s">
        <v>250</v>
      </c>
      <c s="25" t="s">
        <v>46</v>
      </c>
      <c s="30" t="s">
        <v>251</v>
      </c>
      <c s="31" t="s">
        <v>205</v>
      </c>
      <c s="32">
        <v>81.045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49</v>
      </c>
      <c r="E107" s="35" t="s">
        <v>46</v>
      </c>
    </row>
    <row r="108" spans="1:5" ht="178.5">
      <c r="A108" s="36" t="s">
        <v>51</v>
      </c>
      <c r="E108" s="37" t="s">
        <v>252</v>
      </c>
    </row>
    <row r="109" spans="1:5" ht="242.25">
      <c r="A109" t="s">
        <v>53</v>
      </c>
      <c r="E109" s="35" t="s">
        <v>253</v>
      </c>
    </row>
    <row r="110" spans="1:16" ht="12.75">
      <c r="A110" s="25" t="s">
        <v>44</v>
      </c>
      <c s="29" t="s">
        <v>254</v>
      </c>
      <c s="29" t="s">
        <v>255</v>
      </c>
      <c s="25" t="s">
        <v>46</v>
      </c>
      <c s="30" t="s">
        <v>256</v>
      </c>
      <c s="31" t="s">
        <v>205</v>
      </c>
      <c s="32">
        <v>389.338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49</v>
      </c>
      <c r="E111" s="35" t="s">
        <v>257</v>
      </c>
    </row>
    <row r="112" spans="1:5" ht="165.75">
      <c r="A112" s="36" t="s">
        <v>51</v>
      </c>
      <c r="E112" s="37" t="s">
        <v>258</v>
      </c>
    </row>
    <row r="113" spans="1:5" ht="229.5">
      <c r="A113" t="s">
        <v>53</v>
      </c>
      <c r="E113" s="35" t="s">
        <v>259</v>
      </c>
    </row>
    <row r="114" spans="1:16" ht="12.75">
      <c r="A114" s="25" t="s">
        <v>44</v>
      </c>
      <c s="29" t="s">
        <v>260</v>
      </c>
      <c s="29" t="s">
        <v>261</v>
      </c>
      <c s="25" t="s">
        <v>46</v>
      </c>
      <c s="30" t="s">
        <v>262</v>
      </c>
      <c s="31" t="s">
        <v>205</v>
      </c>
      <c s="32">
        <v>464.313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49</v>
      </c>
      <c r="E115" s="35" t="s">
        <v>263</v>
      </c>
    </row>
    <row r="116" spans="1:5" ht="76.5">
      <c r="A116" s="36" t="s">
        <v>51</v>
      </c>
      <c r="E116" s="37" t="s">
        <v>264</v>
      </c>
    </row>
    <row r="117" spans="1:5" ht="293.25">
      <c r="A117" t="s">
        <v>53</v>
      </c>
      <c r="E117" s="35" t="s">
        <v>265</v>
      </c>
    </row>
    <row r="118" spans="1:16" ht="12.75">
      <c r="A118" s="25" t="s">
        <v>44</v>
      </c>
      <c s="29" t="s">
        <v>266</v>
      </c>
      <c s="29" t="s">
        <v>267</v>
      </c>
      <c s="25" t="s">
        <v>46</v>
      </c>
      <c s="30" t="s">
        <v>268</v>
      </c>
      <c s="31" t="s">
        <v>205</v>
      </c>
      <c s="32">
        <v>527.954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49</v>
      </c>
      <c r="E119" s="35" t="s">
        <v>269</v>
      </c>
    </row>
    <row r="120" spans="1:5" ht="318.75">
      <c r="A120" s="36" t="s">
        <v>51</v>
      </c>
      <c r="E120" s="37" t="s">
        <v>270</v>
      </c>
    </row>
    <row r="121" spans="1:5" ht="280.5">
      <c r="A121" t="s">
        <v>53</v>
      </c>
      <c r="E121" s="35" t="s">
        <v>271</v>
      </c>
    </row>
    <row r="122" spans="1:16" ht="12.75">
      <c r="A122" s="25" t="s">
        <v>44</v>
      </c>
      <c s="29" t="s">
        <v>272</v>
      </c>
      <c s="29" t="s">
        <v>273</v>
      </c>
      <c s="25" t="s">
        <v>46</v>
      </c>
      <c s="30" t="s">
        <v>274</v>
      </c>
      <c s="31" t="s">
        <v>205</v>
      </c>
      <c s="32">
        <v>527.954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49</v>
      </c>
      <c r="E123" s="35" t="s">
        <v>275</v>
      </c>
    </row>
    <row r="124" spans="1:5" ht="318.75">
      <c r="A124" s="36" t="s">
        <v>51</v>
      </c>
      <c r="E124" s="37" t="s">
        <v>270</v>
      </c>
    </row>
    <row r="125" spans="1:5" ht="357">
      <c r="A125" t="s">
        <v>53</v>
      </c>
      <c r="E125" s="35" t="s">
        <v>276</v>
      </c>
    </row>
    <row r="126" spans="1:16" ht="12.75">
      <c r="A126" s="25" t="s">
        <v>44</v>
      </c>
      <c s="29" t="s">
        <v>277</v>
      </c>
      <c s="29" t="s">
        <v>278</v>
      </c>
      <c s="25" t="s">
        <v>46</v>
      </c>
      <c s="30" t="s">
        <v>279</v>
      </c>
      <c s="31" t="s">
        <v>169</v>
      </c>
      <c s="32">
        <v>288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12.75">
      <c r="A127" s="34" t="s">
        <v>49</v>
      </c>
      <c r="E127" s="35" t="s">
        <v>280</v>
      </c>
    </row>
    <row r="128" spans="1:5" ht="12.75">
      <c r="A128" s="36" t="s">
        <v>51</v>
      </c>
      <c r="E128" s="37" t="s">
        <v>281</v>
      </c>
    </row>
    <row r="129" spans="1:5" ht="38.25">
      <c r="A129" t="s">
        <v>53</v>
      </c>
      <c r="E129" s="35" t="s">
        <v>282</v>
      </c>
    </row>
    <row r="130" spans="1:18" ht="12.75" customHeight="1">
      <c r="A130" s="6" t="s">
        <v>43</v>
      </c>
      <c s="6"/>
      <c s="40" t="s">
        <v>23</v>
      </c>
      <c s="6"/>
      <c s="27" t="s">
        <v>283</v>
      </c>
      <c s="6"/>
      <c s="6"/>
      <c s="6"/>
      <c s="41">
        <f>0+Q130</f>
      </c>
      <c r="O130">
        <f>0+R130</f>
      </c>
      <c r="Q130">
        <f>0+I131+I135+I139+I143+I147</f>
      </c>
      <c>
        <f>0+O131+O135+O139+O143+O147</f>
      </c>
    </row>
    <row r="131" spans="1:16" ht="12.75">
      <c r="A131" s="25" t="s">
        <v>44</v>
      </c>
      <c s="29" t="s">
        <v>284</v>
      </c>
      <c s="29" t="s">
        <v>285</v>
      </c>
      <c s="25" t="s">
        <v>141</v>
      </c>
      <c s="30" t="s">
        <v>286</v>
      </c>
      <c s="31" t="s">
        <v>205</v>
      </c>
      <c s="32">
        <v>873.85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51">
      <c r="A132" s="34" t="s">
        <v>49</v>
      </c>
      <c r="E132" s="35" t="s">
        <v>287</v>
      </c>
    </row>
    <row r="133" spans="1:5" ht="331.5">
      <c r="A133" s="36" t="s">
        <v>51</v>
      </c>
      <c r="E133" s="37" t="s">
        <v>288</v>
      </c>
    </row>
    <row r="134" spans="1:5" ht="38.25">
      <c r="A134" t="s">
        <v>53</v>
      </c>
      <c r="E134" s="35" t="s">
        <v>289</v>
      </c>
    </row>
    <row r="135" spans="1:16" ht="12.75">
      <c r="A135" s="25" t="s">
        <v>44</v>
      </c>
      <c s="29" t="s">
        <v>290</v>
      </c>
      <c s="29" t="s">
        <v>291</v>
      </c>
      <c s="25" t="s">
        <v>46</v>
      </c>
      <c s="30" t="s">
        <v>292</v>
      </c>
      <c s="31" t="s">
        <v>169</v>
      </c>
      <c s="32">
        <v>1480.842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14.75">
      <c r="A136" s="34" t="s">
        <v>49</v>
      </c>
      <c r="E136" s="35" t="s">
        <v>293</v>
      </c>
    </row>
    <row r="137" spans="1:5" ht="102">
      <c r="A137" s="36" t="s">
        <v>51</v>
      </c>
      <c r="E137" s="37" t="s">
        <v>294</v>
      </c>
    </row>
    <row r="138" spans="1:5" ht="102">
      <c r="A138" t="s">
        <v>53</v>
      </c>
      <c r="E138" s="35" t="s">
        <v>295</v>
      </c>
    </row>
    <row r="139" spans="1:16" ht="12.75">
      <c r="A139" s="25" t="s">
        <v>44</v>
      </c>
      <c s="29" t="s">
        <v>296</v>
      </c>
      <c s="29" t="s">
        <v>297</v>
      </c>
      <c s="25" t="s">
        <v>46</v>
      </c>
      <c s="30" t="s">
        <v>298</v>
      </c>
      <c s="31" t="s">
        <v>169</v>
      </c>
      <c s="32">
        <v>823.538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49</v>
      </c>
      <c r="E140" s="35" t="s">
        <v>299</v>
      </c>
    </row>
    <row r="141" spans="1:5" ht="140.25">
      <c r="A141" s="36" t="s">
        <v>51</v>
      </c>
      <c r="E141" s="37" t="s">
        <v>300</v>
      </c>
    </row>
    <row r="142" spans="1:5" ht="102">
      <c r="A142" t="s">
        <v>53</v>
      </c>
      <c r="E142" s="35" t="s">
        <v>301</v>
      </c>
    </row>
    <row r="143" spans="1:16" ht="12.75">
      <c r="A143" s="25" t="s">
        <v>44</v>
      </c>
      <c s="29" t="s">
        <v>302</v>
      </c>
      <c s="29" t="s">
        <v>303</v>
      </c>
      <c s="25" t="s">
        <v>46</v>
      </c>
      <c s="30" t="s">
        <v>304</v>
      </c>
      <c s="31" t="s">
        <v>169</v>
      </c>
      <c s="32">
        <v>2061</v>
      </c>
      <c s="33">
        <v>0</v>
      </c>
      <c s="33">
        <f>ROUND(ROUND(H143,2)*ROUND(G143,3),2)</f>
      </c>
      <c r="O143">
        <f>(I143*21)/100</f>
      </c>
      <c t="s">
        <v>23</v>
      </c>
    </row>
    <row r="144" spans="1:5" ht="12.75">
      <c r="A144" s="34" t="s">
        <v>49</v>
      </c>
      <c r="E144" s="35" t="s">
        <v>305</v>
      </c>
    </row>
    <row r="145" spans="1:5" ht="114.75">
      <c r="A145" s="36" t="s">
        <v>51</v>
      </c>
      <c r="E145" s="37" t="s">
        <v>306</v>
      </c>
    </row>
    <row r="146" spans="1:5" ht="89.25">
      <c r="A146" t="s">
        <v>53</v>
      </c>
      <c r="E146" s="35" t="s">
        <v>307</v>
      </c>
    </row>
    <row r="147" spans="1:16" ht="12.75">
      <c r="A147" s="25" t="s">
        <v>44</v>
      </c>
      <c s="29" t="s">
        <v>308</v>
      </c>
      <c s="29" t="s">
        <v>309</v>
      </c>
      <c s="25" t="s">
        <v>46</v>
      </c>
      <c s="30" t="s">
        <v>310</v>
      </c>
      <c s="31" t="s">
        <v>169</v>
      </c>
      <c s="32">
        <v>536.5</v>
      </c>
      <c s="33">
        <v>0</v>
      </c>
      <c s="33">
        <f>ROUND(ROUND(H147,2)*ROUND(G147,3),2)</f>
      </c>
      <c r="O147">
        <f>(I147*21)/100</f>
      </c>
      <c t="s">
        <v>23</v>
      </c>
    </row>
    <row r="148" spans="1:5" ht="25.5">
      <c r="A148" s="34" t="s">
        <v>49</v>
      </c>
      <c r="E148" s="35" t="s">
        <v>311</v>
      </c>
    </row>
    <row r="149" spans="1:5" ht="102">
      <c r="A149" s="36" t="s">
        <v>51</v>
      </c>
      <c r="E149" s="37" t="s">
        <v>312</v>
      </c>
    </row>
    <row r="150" spans="1:5" ht="102">
      <c r="A150" t="s">
        <v>53</v>
      </c>
      <c r="E150" s="35" t="s">
        <v>313</v>
      </c>
    </row>
    <row r="151" spans="1:18" ht="12.75" customHeight="1">
      <c r="A151" s="6" t="s">
        <v>43</v>
      </c>
      <c s="6"/>
      <c s="40" t="s">
        <v>22</v>
      </c>
      <c s="6"/>
      <c s="27" t="s">
        <v>314</v>
      </c>
      <c s="6"/>
      <c s="6"/>
      <c s="6"/>
      <c s="41">
        <f>0+Q151</f>
      </c>
      <c r="O151">
        <f>0+R151</f>
      </c>
      <c r="Q151">
        <f>0+I152+I156+I160+I164</f>
      </c>
      <c>
        <f>0+O152+O156+O160+O164</f>
      </c>
    </row>
    <row r="152" spans="1:16" ht="12.75">
      <c r="A152" s="25" t="s">
        <v>44</v>
      </c>
      <c s="29" t="s">
        <v>315</v>
      </c>
      <c s="29" t="s">
        <v>316</v>
      </c>
      <c s="25" t="s">
        <v>46</v>
      </c>
      <c s="30" t="s">
        <v>317</v>
      </c>
      <c s="31" t="s">
        <v>205</v>
      </c>
      <c s="32">
        <v>21</v>
      </c>
      <c s="33">
        <v>0</v>
      </c>
      <c s="33">
        <f>ROUND(ROUND(H152,2)*ROUND(G152,3),2)</f>
      </c>
      <c r="O152">
        <f>(I152*21)/100</f>
      </c>
      <c t="s">
        <v>23</v>
      </c>
    </row>
    <row r="153" spans="1:5" ht="12.75">
      <c r="A153" s="34" t="s">
        <v>49</v>
      </c>
      <c r="E153" s="35" t="s">
        <v>318</v>
      </c>
    </row>
    <row r="154" spans="1:5" ht="12.75">
      <c r="A154" s="36" t="s">
        <v>51</v>
      </c>
      <c r="E154" s="37" t="s">
        <v>319</v>
      </c>
    </row>
    <row r="155" spans="1:5" ht="25.5">
      <c r="A155" t="s">
        <v>53</v>
      </c>
      <c r="E155" s="35" t="s">
        <v>320</v>
      </c>
    </row>
    <row r="156" spans="1:16" ht="25.5">
      <c r="A156" s="25" t="s">
        <v>44</v>
      </c>
      <c s="29" t="s">
        <v>321</v>
      </c>
      <c s="29" t="s">
        <v>322</v>
      </c>
      <c s="25" t="s">
        <v>46</v>
      </c>
      <c s="30" t="s">
        <v>323</v>
      </c>
      <c s="31" t="s">
        <v>205</v>
      </c>
      <c s="32">
        <v>22.7</v>
      </c>
      <c s="33">
        <v>0</v>
      </c>
      <c s="33">
        <f>ROUND(ROUND(H156,2)*ROUND(G156,3),2)</f>
      </c>
      <c r="O156">
        <f>(I156*21)/100</f>
      </c>
      <c t="s">
        <v>23</v>
      </c>
    </row>
    <row r="157" spans="1:5" ht="12.75">
      <c r="A157" s="34" t="s">
        <v>49</v>
      </c>
      <c r="E157" s="35" t="s">
        <v>46</v>
      </c>
    </row>
    <row r="158" spans="1:5" ht="89.25">
      <c r="A158" s="36" t="s">
        <v>51</v>
      </c>
      <c r="E158" s="37" t="s">
        <v>324</v>
      </c>
    </row>
    <row r="159" spans="1:5" ht="25.5">
      <c r="A159" t="s">
        <v>53</v>
      </c>
      <c r="E159" s="35" t="s">
        <v>325</v>
      </c>
    </row>
    <row r="160" spans="1:16" ht="12.75">
      <c r="A160" s="25" t="s">
        <v>44</v>
      </c>
      <c s="29" t="s">
        <v>326</v>
      </c>
      <c s="29" t="s">
        <v>327</v>
      </c>
      <c s="25" t="s">
        <v>46</v>
      </c>
      <c s="30" t="s">
        <v>328</v>
      </c>
      <c s="31" t="s">
        <v>329</v>
      </c>
      <c s="32">
        <v>26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49</v>
      </c>
      <c r="E161" s="35" t="s">
        <v>46</v>
      </c>
    </row>
    <row r="162" spans="1:5" ht="76.5">
      <c r="A162" s="36" t="s">
        <v>51</v>
      </c>
      <c r="E162" s="37" t="s">
        <v>330</v>
      </c>
    </row>
    <row r="163" spans="1:5" ht="38.25">
      <c r="A163" t="s">
        <v>53</v>
      </c>
      <c r="E163" s="35" t="s">
        <v>331</v>
      </c>
    </row>
    <row r="164" spans="1:16" ht="12.75">
      <c r="A164" s="25" t="s">
        <v>44</v>
      </c>
      <c s="29" t="s">
        <v>332</v>
      </c>
      <c s="29" t="s">
        <v>333</v>
      </c>
      <c s="25" t="s">
        <v>46</v>
      </c>
      <c s="30" t="s">
        <v>334</v>
      </c>
      <c s="31" t="s">
        <v>205</v>
      </c>
      <c s="32">
        <v>0.36</v>
      </c>
      <c s="33">
        <v>0</v>
      </c>
      <c s="33">
        <f>ROUND(ROUND(H164,2)*ROUND(G164,3),2)</f>
      </c>
      <c r="O164">
        <f>(I164*21)/100</f>
      </c>
      <c t="s">
        <v>23</v>
      </c>
    </row>
    <row r="165" spans="1:5" ht="25.5">
      <c r="A165" s="34" t="s">
        <v>49</v>
      </c>
      <c r="E165" s="35" t="s">
        <v>335</v>
      </c>
    </row>
    <row r="166" spans="1:5" ht="12.75">
      <c r="A166" s="36" t="s">
        <v>51</v>
      </c>
      <c r="E166" s="37" t="s">
        <v>336</v>
      </c>
    </row>
    <row r="167" spans="1:5" ht="280.5">
      <c r="A167" t="s">
        <v>53</v>
      </c>
      <c r="E167" s="35" t="s">
        <v>337</v>
      </c>
    </row>
    <row r="168" spans="1:18" ht="12.75" customHeight="1">
      <c r="A168" s="6" t="s">
        <v>43</v>
      </c>
      <c s="6"/>
      <c s="40" t="s">
        <v>33</v>
      </c>
      <c s="6"/>
      <c s="27" t="s">
        <v>338</v>
      </c>
      <c s="6"/>
      <c s="6"/>
      <c s="6"/>
      <c s="41">
        <f>0+Q168</f>
      </c>
      <c r="O168">
        <f>0+R168</f>
      </c>
      <c r="Q168">
        <f>0+I169+I173+I177+I181+I185+I189</f>
      </c>
      <c>
        <f>0+O169+O173+O177+O181+O185+O189</f>
      </c>
    </row>
    <row r="169" spans="1:16" ht="12.75">
      <c r="A169" s="25" t="s">
        <v>44</v>
      </c>
      <c s="29" t="s">
        <v>339</v>
      </c>
      <c s="29" t="s">
        <v>340</v>
      </c>
      <c s="25" t="s">
        <v>174</v>
      </c>
      <c s="30" t="s">
        <v>341</v>
      </c>
      <c s="31" t="s">
        <v>205</v>
      </c>
      <c s="32">
        <v>16.83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38.25">
      <c r="A170" s="34" t="s">
        <v>49</v>
      </c>
      <c r="E170" s="35" t="s">
        <v>342</v>
      </c>
    </row>
    <row r="171" spans="1:5" ht="51">
      <c r="A171" s="36" t="s">
        <v>51</v>
      </c>
      <c r="E171" s="37" t="s">
        <v>343</v>
      </c>
    </row>
    <row r="172" spans="1:5" ht="280.5">
      <c r="A172" t="s">
        <v>53</v>
      </c>
      <c r="E172" s="35" t="s">
        <v>337</v>
      </c>
    </row>
    <row r="173" spans="1:16" ht="12.75">
      <c r="A173" s="25" t="s">
        <v>44</v>
      </c>
      <c s="29" t="s">
        <v>344</v>
      </c>
      <c s="29" t="s">
        <v>345</v>
      </c>
      <c s="25" t="s">
        <v>174</v>
      </c>
      <c s="30" t="s">
        <v>346</v>
      </c>
      <c s="31" t="s">
        <v>205</v>
      </c>
      <c s="32">
        <v>12.937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25.5">
      <c r="A174" s="34" t="s">
        <v>49</v>
      </c>
      <c r="E174" s="35" t="s">
        <v>347</v>
      </c>
    </row>
    <row r="175" spans="1:5" ht="89.25">
      <c r="A175" s="36" t="s">
        <v>51</v>
      </c>
      <c r="E175" s="37" t="s">
        <v>348</v>
      </c>
    </row>
    <row r="176" spans="1:5" ht="280.5">
      <c r="A176" t="s">
        <v>53</v>
      </c>
      <c r="E176" s="35" t="s">
        <v>337</v>
      </c>
    </row>
    <row r="177" spans="1:16" ht="12.75">
      <c r="A177" s="25" t="s">
        <v>44</v>
      </c>
      <c s="29" t="s">
        <v>349</v>
      </c>
      <c s="29" t="s">
        <v>350</v>
      </c>
      <c s="25" t="s">
        <v>46</v>
      </c>
      <c s="30" t="s">
        <v>351</v>
      </c>
      <c s="31" t="s">
        <v>205</v>
      </c>
      <c s="32">
        <v>5.247</v>
      </c>
      <c s="33">
        <v>0</v>
      </c>
      <c s="33">
        <f>ROUND(ROUND(H177,2)*ROUND(G177,3),2)</f>
      </c>
      <c r="O177">
        <f>(I177*21)/100</f>
      </c>
      <c t="s">
        <v>23</v>
      </c>
    </row>
    <row r="178" spans="1:5" ht="12.75">
      <c r="A178" s="34" t="s">
        <v>49</v>
      </c>
      <c r="E178" s="35" t="s">
        <v>352</v>
      </c>
    </row>
    <row r="179" spans="1:5" ht="89.25">
      <c r="A179" s="36" t="s">
        <v>51</v>
      </c>
      <c r="E179" s="37" t="s">
        <v>353</v>
      </c>
    </row>
    <row r="180" spans="1:5" ht="369.75">
      <c r="A180" t="s">
        <v>53</v>
      </c>
      <c r="E180" s="35" t="s">
        <v>354</v>
      </c>
    </row>
    <row r="181" spans="1:16" ht="12.75">
      <c r="A181" s="25" t="s">
        <v>44</v>
      </c>
      <c s="29" t="s">
        <v>355</v>
      </c>
      <c s="29" t="s">
        <v>356</v>
      </c>
      <c s="25" t="s">
        <v>46</v>
      </c>
      <c s="30" t="s">
        <v>357</v>
      </c>
      <c s="31" t="s">
        <v>205</v>
      </c>
      <c s="32">
        <v>295.244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12.75">
      <c r="A182" s="34" t="s">
        <v>49</v>
      </c>
      <c r="E182" s="35" t="s">
        <v>358</v>
      </c>
    </row>
    <row r="183" spans="1:5" ht="127.5">
      <c r="A183" s="36" t="s">
        <v>51</v>
      </c>
      <c r="E183" s="37" t="s">
        <v>359</v>
      </c>
    </row>
    <row r="184" spans="1:5" ht="38.25">
      <c r="A184" t="s">
        <v>53</v>
      </c>
      <c r="E184" s="35" t="s">
        <v>289</v>
      </c>
    </row>
    <row r="185" spans="1:16" ht="12.75">
      <c r="A185" s="25" t="s">
        <v>44</v>
      </c>
      <c s="29" t="s">
        <v>360</v>
      </c>
      <c s="29" t="s">
        <v>356</v>
      </c>
      <c s="25" t="s">
        <v>29</v>
      </c>
      <c s="30" t="s">
        <v>357</v>
      </c>
      <c s="31" t="s">
        <v>205</v>
      </c>
      <c s="32">
        <v>32.61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25.5">
      <c r="A186" s="34" t="s">
        <v>49</v>
      </c>
      <c r="E186" s="35" t="s">
        <v>361</v>
      </c>
    </row>
    <row r="187" spans="1:5" ht="114.75">
      <c r="A187" s="36" t="s">
        <v>51</v>
      </c>
      <c r="E187" s="37" t="s">
        <v>362</v>
      </c>
    </row>
    <row r="188" spans="1:5" ht="38.25">
      <c r="A188" t="s">
        <v>53</v>
      </c>
      <c r="E188" s="35" t="s">
        <v>289</v>
      </c>
    </row>
    <row r="189" spans="1:16" ht="12.75">
      <c r="A189" s="25" t="s">
        <v>44</v>
      </c>
      <c s="29" t="s">
        <v>363</v>
      </c>
      <c s="29" t="s">
        <v>364</v>
      </c>
      <c s="25" t="s">
        <v>46</v>
      </c>
      <c s="30" t="s">
        <v>365</v>
      </c>
      <c s="31" t="s">
        <v>169</v>
      </c>
      <c s="32">
        <v>815.24</v>
      </c>
      <c s="33">
        <v>0</v>
      </c>
      <c s="33">
        <f>ROUND(ROUND(H189,2)*ROUND(G189,3),2)</f>
      </c>
      <c r="O189">
        <f>(I189*21)/100</f>
      </c>
      <c t="s">
        <v>23</v>
      </c>
    </row>
    <row r="190" spans="1:5" ht="38.25">
      <c r="A190" s="34" t="s">
        <v>49</v>
      </c>
      <c r="E190" s="35" t="s">
        <v>366</v>
      </c>
    </row>
    <row r="191" spans="1:5" ht="114.75">
      <c r="A191" s="36" t="s">
        <v>51</v>
      </c>
      <c r="E191" s="37" t="s">
        <v>367</v>
      </c>
    </row>
    <row r="192" spans="1:5" ht="89.25">
      <c r="A192" t="s">
        <v>53</v>
      </c>
      <c r="E192" s="35" t="s">
        <v>368</v>
      </c>
    </row>
    <row r="193" spans="1:18" ht="12.75" customHeight="1">
      <c r="A193" s="6" t="s">
        <v>43</v>
      </c>
      <c s="6"/>
      <c s="40" t="s">
        <v>35</v>
      </c>
      <c s="6"/>
      <c s="27" t="s">
        <v>369</v>
      </c>
      <c s="6"/>
      <c s="6"/>
      <c s="6"/>
      <c s="41">
        <f>0+Q193</f>
      </c>
      <c r="O193">
        <f>0+R193</f>
      </c>
      <c r="Q193">
        <f>0+I194+I198+I202+I206+I210+I214+I218+I222+I226+I230+I234</f>
      </c>
      <c>
        <f>0+O194+O198+O202+O206+O210+O214+O218+O222+O226+O230+O234</f>
      </c>
    </row>
    <row r="194" spans="1:16" ht="12.75">
      <c r="A194" s="25" t="s">
        <v>44</v>
      </c>
      <c s="29" t="s">
        <v>370</v>
      </c>
      <c s="29" t="s">
        <v>371</v>
      </c>
      <c s="25" t="s">
        <v>46</v>
      </c>
      <c s="30" t="s">
        <v>372</v>
      </c>
      <c s="31" t="s">
        <v>169</v>
      </c>
      <c s="32">
        <v>678.561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25.5">
      <c r="A195" s="34" t="s">
        <v>49</v>
      </c>
      <c r="E195" s="35" t="s">
        <v>373</v>
      </c>
    </row>
    <row r="196" spans="1:5" ht="102">
      <c r="A196" s="36" t="s">
        <v>51</v>
      </c>
      <c r="E196" s="37" t="s">
        <v>374</v>
      </c>
    </row>
    <row r="197" spans="1:5" ht="51">
      <c r="A197" t="s">
        <v>53</v>
      </c>
      <c r="E197" s="35" t="s">
        <v>375</v>
      </c>
    </row>
    <row r="198" spans="1:16" ht="12.75">
      <c r="A198" s="25" t="s">
        <v>44</v>
      </c>
      <c s="29" t="s">
        <v>376</v>
      </c>
      <c s="29" t="s">
        <v>371</v>
      </c>
      <c s="25" t="s">
        <v>29</v>
      </c>
      <c s="30" t="s">
        <v>372</v>
      </c>
      <c s="31" t="s">
        <v>169</v>
      </c>
      <c s="32">
        <v>810.932</v>
      </c>
      <c s="33">
        <v>0</v>
      </c>
      <c s="33">
        <f>ROUND(ROUND(H198,2)*ROUND(G198,3),2)</f>
      </c>
      <c r="O198">
        <f>(I198*21)/100</f>
      </c>
      <c t="s">
        <v>23</v>
      </c>
    </row>
    <row r="199" spans="1:5" ht="25.5">
      <c r="A199" s="34" t="s">
        <v>49</v>
      </c>
      <c r="E199" s="35" t="s">
        <v>377</v>
      </c>
    </row>
    <row r="200" spans="1:5" ht="102">
      <c r="A200" s="36" t="s">
        <v>51</v>
      </c>
      <c r="E200" s="37" t="s">
        <v>378</v>
      </c>
    </row>
    <row r="201" spans="1:5" ht="51">
      <c r="A201" t="s">
        <v>53</v>
      </c>
      <c r="E201" s="35" t="s">
        <v>375</v>
      </c>
    </row>
    <row r="202" spans="1:16" ht="12.75">
      <c r="A202" s="25" t="s">
        <v>44</v>
      </c>
      <c s="29" t="s">
        <v>379</v>
      </c>
      <c s="29" t="s">
        <v>380</v>
      </c>
      <c s="25" t="s">
        <v>46</v>
      </c>
      <c s="30" t="s">
        <v>381</v>
      </c>
      <c s="31" t="s">
        <v>169</v>
      </c>
      <c s="32">
        <v>2877.972</v>
      </c>
      <c s="33">
        <v>0</v>
      </c>
      <c s="33">
        <f>ROUND(ROUND(H202,2)*ROUND(G202,3),2)</f>
      </c>
      <c r="O202">
        <f>(I202*21)/100</f>
      </c>
      <c t="s">
        <v>23</v>
      </c>
    </row>
    <row r="203" spans="1:5" ht="25.5">
      <c r="A203" s="34" t="s">
        <v>49</v>
      </c>
      <c r="E203" s="35" t="s">
        <v>382</v>
      </c>
    </row>
    <row r="204" spans="1:5" ht="331.5">
      <c r="A204" s="36" t="s">
        <v>51</v>
      </c>
      <c r="E204" s="37" t="s">
        <v>383</v>
      </c>
    </row>
    <row r="205" spans="1:5" ht="51">
      <c r="A205" t="s">
        <v>53</v>
      </c>
      <c r="E205" s="35" t="s">
        <v>375</v>
      </c>
    </row>
    <row r="206" spans="1:16" ht="12.75">
      <c r="A206" s="25" t="s">
        <v>44</v>
      </c>
      <c s="29" t="s">
        <v>384</v>
      </c>
      <c s="29" t="s">
        <v>380</v>
      </c>
      <c s="25" t="s">
        <v>29</v>
      </c>
      <c s="30" t="s">
        <v>381</v>
      </c>
      <c s="31" t="s">
        <v>169</v>
      </c>
      <c s="32">
        <v>117.897</v>
      </c>
      <c s="33">
        <v>0</v>
      </c>
      <c s="33">
        <f>ROUND(ROUND(H206,2)*ROUND(G206,3),2)</f>
      </c>
      <c r="O206">
        <f>(I206*21)/100</f>
      </c>
      <c t="s">
        <v>23</v>
      </c>
    </row>
    <row r="207" spans="1:5" ht="25.5">
      <c r="A207" s="34" t="s">
        <v>49</v>
      </c>
      <c r="E207" s="35" t="s">
        <v>385</v>
      </c>
    </row>
    <row r="208" spans="1:5" ht="25.5">
      <c r="A208" s="36" t="s">
        <v>51</v>
      </c>
      <c r="E208" s="37" t="s">
        <v>386</v>
      </c>
    </row>
    <row r="209" spans="1:5" ht="51">
      <c r="A209" t="s">
        <v>53</v>
      </c>
      <c r="E209" s="35" t="s">
        <v>375</v>
      </c>
    </row>
    <row r="210" spans="1:16" ht="12.75">
      <c r="A210" s="25" t="s">
        <v>44</v>
      </c>
      <c s="29" t="s">
        <v>387</v>
      </c>
      <c s="29" t="s">
        <v>388</v>
      </c>
      <c s="25" t="s">
        <v>46</v>
      </c>
      <c s="30" t="s">
        <v>389</v>
      </c>
      <c s="31" t="s">
        <v>169</v>
      </c>
      <c s="32">
        <v>1791.625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49</v>
      </c>
      <c r="E211" s="35" t="s">
        <v>46</v>
      </c>
    </row>
    <row r="212" spans="1:5" ht="191.25">
      <c r="A212" s="36" t="s">
        <v>51</v>
      </c>
      <c r="E212" s="37" t="s">
        <v>390</v>
      </c>
    </row>
    <row r="213" spans="1:5" ht="102">
      <c r="A213" t="s">
        <v>53</v>
      </c>
      <c r="E213" s="35" t="s">
        <v>391</v>
      </c>
    </row>
    <row r="214" spans="1:16" ht="12.75">
      <c r="A214" s="25" t="s">
        <v>44</v>
      </c>
      <c s="29" t="s">
        <v>392</v>
      </c>
      <c s="29" t="s">
        <v>393</v>
      </c>
      <c s="25" t="s">
        <v>46</v>
      </c>
      <c s="30" t="s">
        <v>394</v>
      </c>
      <c s="31" t="s">
        <v>169</v>
      </c>
      <c s="32">
        <v>1791.625</v>
      </c>
      <c s="33">
        <v>0</v>
      </c>
      <c s="33">
        <f>ROUND(ROUND(H214,2)*ROUND(G214,3),2)</f>
      </c>
      <c r="O214">
        <f>(I214*21)/100</f>
      </c>
      <c t="s">
        <v>23</v>
      </c>
    </row>
    <row r="215" spans="1:5" ht="12.75">
      <c r="A215" s="34" t="s">
        <v>49</v>
      </c>
      <c r="E215" s="35" t="s">
        <v>395</v>
      </c>
    </row>
    <row r="216" spans="1:5" ht="191.25">
      <c r="A216" s="36" t="s">
        <v>51</v>
      </c>
      <c r="E216" s="37" t="s">
        <v>390</v>
      </c>
    </row>
    <row r="217" spans="1:5" ht="51">
      <c r="A217" t="s">
        <v>53</v>
      </c>
      <c r="E217" s="35" t="s">
        <v>396</v>
      </c>
    </row>
    <row r="218" spans="1:16" ht="12.75">
      <c r="A218" s="25" t="s">
        <v>44</v>
      </c>
      <c s="29" t="s">
        <v>397</v>
      </c>
      <c s="29" t="s">
        <v>398</v>
      </c>
      <c s="25" t="s">
        <v>46</v>
      </c>
      <c s="30" t="s">
        <v>399</v>
      </c>
      <c s="31" t="s">
        <v>169</v>
      </c>
      <c s="32">
        <v>1791.625</v>
      </c>
      <c s="33">
        <v>0</v>
      </c>
      <c s="33">
        <f>ROUND(ROUND(H218,2)*ROUND(G218,3),2)</f>
      </c>
      <c r="O218">
        <f>(I218*21)/100</f>
      </c>
      <c t="s">
        <v>23</v>
      </c>
    </row>
    <row r="219" spans="1:5" ht="12.75">
      <c r="A219" s="34" t="s">
        <v>49</v>
      </c>
      <c r="E219" s="35" t="s">
        <v>400</v>
      </c>
    </row>
    <row r="220" spans="1:5" ht="191.25">
      <c r="A220" s="36" t="s">
        <v>51</v>
      </c>
      <c r="E220" s="37" t="s">
        <v>390</v>
      </c>
    </row>
    <row r="221" spans="1:5" ht="51">
      <c r="A221" t="s">
        <v>53</v>
      </c>
      <c r="E221" s="35" t="s">
        <v>396</v>
      </c>
    </row>
    <row r="222" spans="1:16" ht="12.75">
      <c r="A222" s="25" t="s">
        <v>44</v>
      </c>
      <c s="29" t="s">
        <v>401</v>
      </c>
      <c s="29" t="s">
        <v>402</v>
      </c>
      <c s="25" t="s">
        <v>46</v>
      </c>
      <c s="30" t="s">
        <v>403</v>
      </c>
      <c s="31" t="s">
        <v>169</v>
      </c>
      <c s="32">
        <v>1791.625</v>
      </c>
      <c s="33">
        <v>0</v>
      </c>
      <c s="33">
        <f>ROUND(ROUND(H222,2)*ROUND(G222,3),2)</f>
      </c>
      <c r="O222">
        <f>(I222*21)/100</f>
      </c>
      <c t="s">
        <v>23</v>
      </c>
    </row>
    <row r="223" spans="1:5" ht="12.75">
      <c r="A223" s="34" t="s">
        <v>49</v>
      </c>
      <c r="E223" s="35" t="s">
        <v>404</v>
      </c>
    </row>
    <row r="224" spans="1:5" ht="191.25">
      <c r="A224" s="36" t="s">
        <v>51</v>
      </c>
      <c r="E224" s="37" t="s">
        <v>390</v>
      </c>
    </row>
    <row r="225" spans="1:5" ht="140.25">
      <c r="A225" t="s">
        <v>53</v>
      </c>
      <c r="E225" s="35" t="s">
        <v>405</v>
      </c>
    </row>
    <row r="226" spans="1:16" ht="12.75">
      <c r="A226" s="25" t="s">
        <v>44</v>
      </c>
      <c s="29" t="s">
        <v>406</v>
      </c>
      <c s="29" t="s">
        <v>407</v>
      </c>
      <c s="25" t="s">
        <v>46</v>
      </c>
      <c s="30" t="s">
        <v>408</v>
      </c>
      <c s="31" t="s">
        <v>169</v>
      </c>
      <c s="32">
        <v>90.69</v>
      </c>
      <c s="33">
        <v>0</v>
      </c>
      <c s="33">
        <f>ROUND(ROUND(H226,2)*ROUND(G226,3),2)</f>
      </c>
      <c r="O226">
        <f>(I226*21)/100</f>
      </c>
      <c t="s">
        <v>23</v>
      </c>
    </row>
    <row r="227" spans="1:5" ht="12.75">
      <c r="A227" s="34" t="s">
        <v>49</v>
      </c>
      <c r="E227" s="35" t="s">
        <v>46</v>
      </c>
    </row>
    <row r="228" spans="1:5" ht="51">
      <c r="A228" s="36" t="s">
        <v>51</v>
      </c>
      <c r="E228" s="37" t="s">
        <v>409</v>
      </c>
    </row>
    <row r="229" spans="1:5" ht="140.25">
      <c r="A229" t="s">
        <v>53</v>
      </c>
      <c r="E229" s="35" t="s">
        <v>405</v>
      </c>
    </row>
    <row r="230" spans="1:16" ht="12.75">
      <c r="A230" s="25" t="s">
        <v>44</v>
      </c>
      <c s="29" t="s">
        <v>410</v>
      </c>
      <c s="29" t="s">
        <v>411</v>
      </c>
      <c s="25" t="s">
        <v>174</v>
      </c>
      <c s="30" t="s">
        <v>412</v>
      </c>
      <c s="31" t="s">
        <v>169</v>
      </c>
      <c s="32">
        <v>2264.16</v>
      </c>
      <c s="33">
        <v>0</v>
      </c>
      <c s="33">
        <f>ROUND(ROUND(H230,2)*ROUND(G230,3),2)</f>
      </c>
      <c r="O230">
        <f>(I230*21)/100</f>
      </c>
      <c t="s">
        <v>23</v>
      </c>
    </row>
    <row r="231" spans="1:5" ht="38.25">
      <c r="A231" s="34" t="s">
        <v>49</v>
      </c>
      <c r="E231" s="35" t="s">
        <v>413</v>
      </c>
    </row>
    <row r="232" spans="1:5" ht="102">
      <c r="A232" s="36" t="s">
        <v>51</v>
      </c>
      <c r="E232" s="37" t="s">
        <v>414</v>
      </c>
    </row>
    <row r="233" spans="1:5" ht="25.5">
      <c r="A233" t="s">
        <v>53</v>
      </c>
      <c r="E233" s="35" t="s">
        <v>415</v>
      </c>
    </row>
    <row r="234" spans="1:16" ht="12.75">
      <c r="A234" s="25" t="s">
        <v>44</v>
      </c>
      <c s="29" t="s">
        <v>416</v>
      </c>
      <c s="29" t="s">
        <v>417</v>
      </c>
      <c s="25" t="s">
        <v>46</v>
      </c>
      <c s="30" t="s">
        <v>418</v>
      </c>
      <c s="31" t="s">
        <v>84</v>
      </c>
      <c s="32">
        <v>187</v>
      </c>
      <c s="33">
        <v>0</v>
      </c>
      <c s="33">
        <f>ROUND(ROUND(H234,2)*ROUND(G234,3),2)</f>
      </c>
      <c r="O234">
        <f>(I234*21)/100</f>
      </c>
      <c t="s">
        <v>23</v>
      </c>
    </row>
    <row r="235" spans="1:5" ht="12.75">
      <c r="A235" s="34" t="s">
        <v>49</v>
      </c>
      <c r="E235" s="35" t="s">
        <v>46</v>
      </c>
    </row>
    <row r="236" spans="1:5" ht="25.5">
      <c r="A236" s="36" t="s">
        <v>51</v>
      </c>
      <c r="E236" s="37" t="s">
        <v>419</v>
      </c>
    </row>
    <row r="237" spans="1:5" ht="38.25">
      <c r="A237" t="s">
        <v>53</v>
      </c>
      <c r="E237" s="35" t="s">
        <v>420</v>
      </c>
    </row>
    <row r="238" spans="1:18" ht="12.75" customHeight="1">
      <c r="A238" s="6" t="s">
        <v>43</v>
      </c>
      <c s="6"/>
      <c s="40" t="s">
        <v>76</v>
      </c>
      <c s="6"/>
      <c s="27" t="s">
        <v>421</v>
      </c>
      <c s="6"/>
      <c s="6"/>
      <c s="6"/>
      <c s="41">
        <f>0+Q238</f>
      </c>
      <c r="O238">
        <f>0+R238</f>
      </c>
      <c r="Q238">
        <f>0+I239+I243</f>
      </c>
      <c>
        <f>0+O239+O243</f>
      </c>
    </row>
    <row r="239" spans="1:16" ht="12.75">
      <c r="A239" s="25" t="s">
        <v>44</v>
      </c>
      <c s="29" t="s">
        <v>422</v>
      </c>
      <c s="29" t="s">
        <v>423</v>
      </c>
      <c s="25" t="s">
        <v>174</v>
      </c>
      <c s="30" t="s">
        <v>424</v>
      </c>
      <c s="31" t="s">
        <v>48</v>
      </c>
      <c s="32">
        <v>2</v>
      </c>
      <c s="33">
        <v>0</v>
      </c>
      <c s="33">
        <f>ROUND(ROUND(H239,2)*ROUND(G239,3),2)</f>
      </c>
      <c r="O239">
        <f>(I239*21)/100</f>
      </c>
      <c t="s">
        <v>23</v>
      </c>
    </row>
    <row r="240" spans="1:5" ht="38.25">
      <c r="A240" s="34" t="s">
        <v>49</v>
      </c>
      <c r="E240" s="35" t="s">
        <v>425</v>
      </c>
    </row>
    <row r="241" spans="1:5" ht="38.25">
      <c r="A241" s="36" t="s">
        <v>51</v>
      </c>
      <c r="E241" s="37" t="s">
        <v>426</v>
      </c>
    </row>
    <row r="242" spans="1:5" ht="102">
      <c r="A242" t="s">
        <v>53</v>
      </c>
      <c r="E242" s="35" t="s">
        <v>427</v>
      </c>
    </row>
    <row r="243" spans="1:16" ht="12.75">
      <c r="A243" s="25" t="s">
        <v>44</v>
      </c>
      <c s="29" t="s">
        <v>428</v>
      </c>
      <c s="29" t="s">
        <v>429</v>
      </c>
      <c s="25" t="s">
        <v>174</v>
      </c>
      <c s="30" t="s">
        <v>430</v>
      </c>
      <c s="31" t="s">
        <v>169</v>
      </c>
      <c s="32">
        <v>84.96</v>
      </c>
      <c s="33">
        <v>0</v>
      </c>
      <c s="33">
        <f>ROUND(ROUND(H243,2)*ROUND(G243,3),2)</f>
      </c>
      <c r="O243">
        <f>(I243*21)/100</f>
      </c>
      <c t="s">
        <v>23</v>
      </c>
    </row>
    <row r="244" spans="1:5" ht="12.75">
      <c r="A244" s="34" t="s">
        <v>49</v>
      </c>
      <c r="E244" s="35" t="s">
        <v>46</v>
      </c>
    </row>
    <row r="245" spans="1:5" ht="76.5">
      <c r="A245" s="36" t="s">
        <v>51</v>
      </c>
      <c r="E245" s="37" t="s">
        <v>431</v>
      </c>
    </row>
    <row r="246" spans="1:5" ht="89.25">
      <c r="A246" t="s">
        <v>53</v>
      </c>
      <c r="E246" s="35" t="s">
        <v>432</v>
      </c>
    </row>
    <row r="247" spans="1:18" ht="12.75" customHeight="1">
      <c r="A247" s="6" t="s">
        <v>43</v>
      </c>
      <c s="6"/>
      <c s="40" t="s">
        <v>81</v>
      </c>
      <c s="6"/>
      <c s="27" t="s">
        <v>433</v>
      </c>
      <c s="6"/>
      <c s="6"/>
      <c s="6"/>
      <c s="41">
        <f>0+Q247</f>
      </c>
      <c r="O247">
        <f>0+R247</f>
      </c>
      <c r="Q247">
        <f>0+I248+I252+I256+I260+I264+I268+I272+I276+I280</f>
      </c>
      <c>
        <f>0+O248+O252+O256+O260+O264+O268+O272+O276+O280</f>
      </c>
    </row>
    <row r="248" spans="1:16" ht="12.75">
      <c r="A248" s="25" t="s">
        <v>44</v>
      </c>
      <c s="29" t="s">
        <v>434</v>
      </c>
      <c s="29" t="s">
        <v>435</v>
      </c>
      <c s="25" t="s">
        <v>46</v>
      </c>
      <c s="30" t="s">
        <v>436</v>
      </c>
      <c s="31" t="s">
        <v>84</v>
      </c>
      <c s="32">
        <v>5</v>
      </c>
      <c s="33">
        <v>0</v>
      </c>
      <c s="33">
        <f>ROUND(ROUND(H248,2)*ROUND(G248,3),2)</f>
      </c>
      <c r="O248">
        <f>(I248*21)/100</f>
      </c>
      <c t="s">
        <v>23</v>
      </c>
    </row>
    <row r="249" spans="1:5" ht="12.75">
      <c r="A249" s="34" t="s">
        <v>49</v>
      </c>
      <c r="E249" s="35" t="s">
        <v>437</v>
      </c>
    </row>
    <row r="250" spans="1:5" ht="25.5">
      <c r="A250" s="36" t="s">
        <v>51</v>
      </c>
      <c r="E250" s="37" t="s">
        <v>438</v>
      </c>
    </row>
    <row r="251" spans="1:5" ht="255">
      <c r="A251" t="s">
        <v>53</v>
      </c>
      <c r="E251" s="35" t="s">
        <v>439</v>
      </c>
    </row>
    <row r="252" spans="1:16" ht="12.75">
      <c r="A252" s="25" t="s">
        <v>44</v>
      </c>
      <c s="29" t="s">
        <v>440</v>
      </c>
      <c s="29" t="s">
        <v>441</v>
      </c>
      <c s="25" t="s">
        <v>46</v>
      </c>
      <c s="30" t="s">
        <v>442</v>
      </c>
      <c s="31" t="s">
        <v>84</v>
      </c>
      <c s="32">
        <v>5.5</v>
      </c>
      <c s="33">
        <v>0</v>
      </c>
      <c s="33">
        <f>ROUND(ROUND(H252,2)*ROUND(G252,3),2)</f>
      </c>
      <c r="O252">
        <f>(I252*21)/100</f>
      </c>
      <c t="s">
        <v>23</v>
      </c>
    </row>
    <row r="253" spans="1:5" ht="12.75">
      <c r="A253" s="34" t="s">
        <v>49</v>
      </c>
      <c r="E253" s="35" t="s">
        <v>443</v>
      </c>
    </row>
    <row r="254" spans="1:5" ht="25.5">
      <c r="A254" s="36" t="s">
        <v>51</v>
      </c>
      <c r="E254" s="37" t="s">
        <v>444</v>
      </c>
    </row>
    <row r="255" spans="1:5" ht="255">
      <c r="A255" t="s">
        <v>53</v>
      </c>
      <c r="E255" s="35" t="s">
        <v>439</v>
      </c>
    </row>
    <row r="256" spans="1:16" ht="12.75">
      <c r="A256" s="25" t="s">
        <v>44</v>
      </c>
      <c s="29" t="s">
        <v>445</v>
      </c>
      <c s="29" t="s">
        <v>446</v>
      </c>
      <c s="25" t="s">
        <v>46</v>
      </c>
      <c s="30" t="s">
        <v>447</v>
      </c>
      <c s="31" t="s">
        <v>84</v>
      </c>
      <c s="32">
        <v>23.4</v>
      </c>
      <c s="33">
        <v>0</v>
      </c>
      <c s="33">
        <f>ROUND(ROUND(H256,2)*ROUND(G256,3),2)</f>
      </c>
      <c r="O256">
        <f>(I256*21)/100</f>
      </c>
      <c t="s">
        <v>23</v>
      </c>
    </row>
    <row r="257" spans="1:5" ht="12.75">
      <c r="A257" s="34" t="s">
        <v>49</v>
      </c>
      <c r="E257" s="35" t="s">
        <v>448</v>
      </c>
    </row>
    <row r="258" spans="1:5" ht="89.25">
      <c r="A258" s="36" t="s">
        <v>51</v>
      </c>
      <c r="E258" s="37" t="s">
        <v>449</v>
      </c>
    </row>
    <row r="259" spans="1:5" ht="255">
      <c r="A259" t="s">
        <v>53</v>
      </c>
      <c r="E259" s="35" t="s">
        <v>450</v>
      </c>
    </row>
    <row r="260" spans="1:16" ht="12.75">
      <c r="A260" s="25" t="s">
        <v>44</v>
      </c>
      <c s="29" t="s">
        <v>451</v>
      </c>
      <c s="29" t="s">
        <v>452</v>
      </c>
      <c s="25" t="s">
        <v>46</v>
      </c>
      <c s="30" t="s">
        <v>453</v>
      </c>
      <c s="31" t="s">
        <v>84</v>
      </c>
      <c s="32">
        <v>475</v>
      </c>
      <c s="33">
        <v>0</v>
      </c>
      <c s="33">
        <f>ROUND(ROUND(H260,2)*ROUND(G260,3),2)</f>
      </c>
      <c r="O260">
        <f>(I260*21)/100</f>
      </c>
      <c t="s">
        <v>23</v>
      </c>
    </row>
    <row r="261" spans="1:5" ht="25.5">
      <c r="A261" s="34" t="s">
        <v>49</v>
      </c>
      <c r="E261" s="35" t="s">
        <v>454</v>
      </c>
    </row>
    <row r="262" spans="1:5" ht="51">
      <c r="A262" s="36" t="s">
        <v>51</v>
      </c>
      <c r="E262" s="37" t="s">
        <v>455</v>
      </c>
    </row>
    <row r="263" spans="1:5" ht="255">
      <c r="A263" t="s">
        <v>53</v>
      </c>
      <c r="E263" s="35" t="s">
        <v>450</v>
      </c>
    </row>
    <row r="264" spans="1:16" ht="12.75">
      <c r="A264" s="25" t="s">
        <v>44</v>
      </c>
      <c s="29" t="s">
        <v>456</v>
      </c>
      <c s="29" t="s">
        <v>457</v>
      </c>
      <c s="25" t="s">
        <v>46</v>
      </c>
      <c s="30" t="s">
        <v>458</v>
      </c>
      <c s="31" t="s">
        <v>84</v>
      </c>
      <c s="32">
        <v>30.5</v>
      </c>
      <c s="33">
        <v>0</v>
      </c>
      <c s="33">
        <f>ROUND(ROUND(H264,2)*ROUND(G264,3),2)</f>
      </c>
      <c r="O264">
        <f>(I264*21)/100</f>
      </c>
      <c t="s">
        <v>23</v>
      </c>
    </row>
    <row r="265" spans="1:5" ht="25.5">
      <c r="A265" s="34" t="s">
        <v>49</v>
      </c>
      <c r="E265" s="35" t="s">
        <v>459</v>
      </c>
    </row>
    <row r="266" spans="1:5" ht="165.75">
      <c r="A266" s="36" t="s">
        <v>51</v>
      </c>
      <c r="E266" s="37" t="s">
        <v>460</v>
      </c>
    </row>
    <row r="267" spans="1:5" ht="242.25">
      <c r="A267" t="s">
        <v>53</v>
      </c>
      <c r="E267" s="35" t="s">
        <v>461</v>
      </c>
    </row>
    <row r="268" spans="1:16" ht="12.75">
      <c r="A268" s="25" t="s">
        <v>44</v>
      </c>
      <c s="29" t="s">
        <v>462</v>
      </c>
      <c s="29" t="s">
        <v>463</v>
      </c>
      <c s="25" t="s">
        <v>46</v>
      </c>
      <c s="30" t="s">
        <v>464</v>
      </c>
      <c s="31" t="s">
        <v>84</v>
      </c>
      <c s="32">
        <v>81.6</v>
      </c>
      <c s="33">
        <v>0</v>
      </c>
      <c s="33">
        <f>ROUND(ROUND(H268,2)*ROUND(G268,3),2)</f>
      </c>
      <c r="O268">
        <f>(I268*21)/100</f>
      </c>
      <c t="s">
        <v>23</v>
      </c>
    </row>
    <row r="269" spans="1:5" ht="25.5">
      <c r="A269" s="34" t="s">
        <v>49</v>
      </c>
      <c r="E269" s="35" t="s">
        <v>465</v>
      </c>
    </row>
    <row r="270" spans="1:5" ht="165.75">
      <c r="A270" s="36" t="s">
        <v>51</v>
      </c>
      <c r="E270" s="37" t="s">
        <v>466</v>
      </c>
    </row>
    <row r="271" spans="1:5" ht="242.25">
      <c r="A271" t="s">
        <v>53</v>
      </c>
      <c r="E271" s="35" t="s">
        <v>467</v>
      </c>
    </row>
    <row r="272" spans="1:16" ht="12.75">
      <c r="A272" s="25" t="s">
        <v>44</v>
      </c>
      <c s="29" t="s">
        <v>468</v>
      </c>
      <c s="29" t="s">
        <v>469</v>
      </c>
      <c s="25" t="s">
        <v>46</v>
      </c>
      <c s="30" t="s">
        <v>470</v>
      </c>
      <c s="31" t="s">
        <v>98</v>
      </c>
      <c s="32">
        <v>13</v>
      </c>
      <c s="33">
        <v>0</v>
      </c>
      <c s="33">
        <f>ROUND(ROUND(H272,2)*ROUND(G272,3),2)</f>
      </c>
      <c r="O272">
        <f>(I272*21)/100</f>
      </c>
      <c t="s">
        <v>23</v>
      </c>
    </row>
    <row r="273" spans="1:5" ht="25.5">
      <c r="A273" s="34" t="s">
        <v>49</v>
      </c>
      <c r="E273" s="35" t="s">
        <v>471</v>
      </c>
    </row>
    <row r="274" spans="1:5" ht="38.25">
      <c r="A274" s="36" t="s">
        <v>51</v>
      </c>
      <c r="E274" s="37" t="s">
        <v>472</v>
      </c>
    </row>
    <row r="275" spans="1:5" ht="89.25">
      <c r="A275" t="s">
        <v>53</v>
      </c>
      <c r="E275" s="35" t="s">
        <v>473</v>
      </c>
    </row>
    <row r="276" spans="1:16" ht="12.75">
      <c r="A276" s="25" t="s">
        <v>44</v>
      </c>
      <c s="29" t="s">
        <v>474</v>
      </c>
      <c s="29" t="s">
        <v>475</v>
      </c>
      <c s="25" t="s">
        <v>46</v>
      </c>
      <c s="30" t="s">
        <v>476</v>
      </c>
      <c s="31" t="s">
        <v>98</v>
      </c>
      <c s="32">
        <v>4</v>
      </c>
      <c s="33">
        <v>0</v>
      </c>
      <c s="33">
        <f>ROUND(ROUND(H276,2)*ROUND(G276,3),2)</f>
      </c>
      <c r="O276">
        <f>(I276*21)/100</f>
      </c>
      <c t="s">
        <v>23</v>
      </c>
    </row>
    <row r="277" spans="1:5" ht="12.75">
      <c r="A277" s="34" t="s">
        <v>49</v>
      </c>
      <c r="E277" s="35" t="s">
        <v>46</v>
      </c>
    </row>
    <row r="278" spans="1:5" ht="38.25">
      <c r="A278" s="36" t="s">
        <v>51</v>
      </c>
      <c r="E278" s="37" t="s">
        <v>125</v>
      </c>
    </row>
    <row r="279" spans="1:5" ht="76.5">
      <c r="A279" t="s">
        <v>53</v>
      </c>
      <c r="E279" s="35" t="s">
        <v>477</v>
      </c>
    </row>
    <row r="280" spans="1:16" ht="12.75">
      <c r="A280" s="25" t="s">
        <v>44</v>
      </c>
      <c s="29" t="s">
        <v>478</v>
      </c>
      <c s="29" t="s">
        <v>479</v>
      </c>
      <c s="25" t="s">
        <v>46</v>
      </c>
      <c s="30" t="s">
        <v>480</v>
      </c>
      <c s="31" t="s">
        <v>98</v>
      </c>
      <c s="32">
        <v>6</v>
      </c>
      <c s="33">
        <v>0</v>
      </c>
      <c s="33">
        <f>ROUND(ROUND(H280,2)*ROUND(G280,3),2)</f>
      </c>
      <c r="O280">
        <f>(I280*21)/100</f>
      </c>
      <c t="s">
        <v>23</v>
      </c>
    </row>
    <row r="281" spans="1:5" ht="12.75">
      <c r="A281" s="34" t="s">
        <v>49</v>
      </c>
      <c r="E281" s="35" t="s">
        <v>481</v>
      </c>
    </row>
    <row r="282" spans="1:5" ht="12.75">
      <c r="A282" s="36" t="s">
        <v>51</v>
      </c>
      <c r="E282" s="37" t="s">
        <v>482</v>
      </c>
    </row>
    <row r="283" spans="1:5" ht="25.5">
      <c r="A283" t="s">
        <v>53</v>
      </c>
      <c r="E283" s="35" t="s">
        <v>483</v>
      </c>
    </row>
    <row r="284" spans="1:18" ht="12.75" customHeight="1">
      <c r="A284" s="6" t="s">
        <v>43</v>
      </c>
      <c s="6"/>
      <c s="40" t="s">
        <v>40</v>
      </c>
      <c s="6"/>
      <c s="27" t="s">
        <v>484</v>
      </c>
      <c s="6"/>
      <c s="6"/>
      <c s="6"/>
      <c s="41">
        <f>0+Q284</f>
      </c>
      <c r="O284">
        <f>0+R284</f>
      </c>
      <c r="Q284">
        <f>0+I285+I289+I293+I297+I301+I305+I309+I313+I317+I321+I325+I329+I333+I337+I341+I345+I349+I353+I357+I361+I365+I369+I373+I377+I381+I385</f>
      </c>
      <c>
        <f>0+O285+O289+O293+O297+O301+O305+O309+O313+O317+O321+O325+O329+O333+O337+O341+O345+O349+O353+O357+O361+O365+O369+O373+O377+O381+O385</f>
      </c>
    </row>
    <row r="285" spans="1:16" ht="12.75">
      <c r="A285" s="25" t="s">
        <v>44</v>
      </c>
      <c s="29" t="s">
        <v>485</v>
      </c>
      <c s="29" t="s">
        <v>486</v>
      </c>
      <c s="25" t="s">
        <v>46</v>
      </c>
      <c s="30" t="s">
        <v>487</v>
      </c>
      <c s="31" t="s">
        <v>84</v>
      </c>
      <c s="32">
        <v>449.5</v>
      </c>
      <c s="33">
        <v>0</v>
      </c>
      <c s="33">
        <f>ROUND(ROUND(H285,2)*ROUND(G285,3),2)</f>
      </c>
      <c r="O285">
        <f>(I285*21)/100</f>
      </c>
      <c t="s">
        <v>23</v>
      </c>
    </row>
    <row r="286" spans="1:5" ht="25.5">
      <c r="A286" s="34" t="s">
        <v>49</v>
      </c>
      <c r="E286" s="35" t="s">
        <v>488</v>
      </c>
    </row>
    <row r="287" spans="1:5" ht="178.5">
      <c r="A287" s="36" t="s">
        <v>51</v>
      </c>
      <c r="E287" s="37" t="s">
        <v>489</v>
      </c>
    </row>
    <row r="288" spans="1:5" ht="63.75">
      <c r="A288" t="s">
        <v>53</v>
      </c>
      <c r="E288" s="35" t="s">
        <v>490</v>
      </c>
    </row>
    <row r="289" spans="1:16" ht="12.75">
      <c r="A289" s="25" t="s">
        <v>44</v>
      </c>
      <c s="29" t="s">
        <v>491</v>
      </c>
      <c s="29" t="s">
        <v>492</v>
      </c>
      <c s="25" t="s">
        <v>46</v>
      </c>
      <c s="30" t="s">
        <v>493</v>
      </c>
      <c s="31" t="s">
        <v>84</v>
      </c>
      <c s="32">
        <v>24</v>
      </c>
      <c s="33">
        <v>0</v>
      </c>
      <c s="33">
        <f>ROUND(ROUND(H289,2)*ROUND(G289,3),2)</f>
      </c>
      <c r="O289">
        <f>(I289*21)/100</f>
      </c>
      <c t="s">
        <v>23</v>
      </c>
    </row>
    <row r="290" spans="1:5" ht="25.5">
      <c r="A290" s="34" t="s">
        <v>49</v>
      </c>
      <c r="E290" s="35" t="s">
        <v>494</v>
      </c>
    </row>
    <row r="291" spans="1:5" ht="12.75">
      <c r="A291" s="36" t="s">
        <v>51</v>
      </c>
      <c r="E291" s="37" t="s">
        <v>495</v>
      </c>
    </row>
    <row r="292" spans="1:5" ht="63.75">
      <c r="A292" t="s">
        <v>53</v>
      </c>
      <c r="E292" s="35" t="s">
        <v>496</v>
      </c>
    </row>
    <row r="293" spans="1:16" ht="25.5">
      <c r="A293" s="25" t="s">
        <v>44</v>
      </c>
      <c s="29" t="s">
        <v>497</v>
      </c>
      <c s="29" t="s">
        <v>498</v>
      </c>
      <c s="25" t="s">
        <v>46</v>
      </c>
      <c s="30" t="s">
        <v>499</v>
      </c>
      <c s="31" t="s">
        <v>84</v>
      </c>
      <c s="32">
        <v>4</v>
      </c>
      <c s="33">
        <v>0</v>
      </c>
      <c s="33">
        <f>ROUND(ROUND(H293,2)*ROUND(G293,3),2)</f>
      </c>
      <c r="O293">
        <f>(I293*21)/100</f>
      </c>
      <c t="s">
        <v>23</v>
      </c>
    </row>
    <row r="294" spans="1:5" ht="12.75">
      <c r="A294" s="34" t="s">
        <v>49</v>
      </c>
      <c r="E294" s="35" t="s">
        <v>500</v>
      </c>
    </row>
    <row r="295" spans="1:5" ht="51">
      <c r="A295" s="36" t="s">
        <v>51</v>
      </c>
      <c r="E295" s="37" t="s">
        <v>501</v>
      </c>
    </row>
    <row r="296" spans="1:5" ht="127.5">
      <c r="A296" t="s">
        <v>53</v>
      </c>
      <c r="E296" s="35" t="s">
        <v>502</v>
      </c>
    </row>
    <row r="297" spans="1:16" ht="25.5">
      <c r="A297" s="25" t="s">
        <v>44</v>
      </c>
      <c s="29" t="s">
        <v>503</v>
      </c>
      <c s="29" t="s">
        <v>504</v>
      </c>
      <c s="25" t="s">
        <v>46</v>
      </c>
      <c s="30" t="s">
        <v>505</v>
      </c>
      <c s="31" t="s">
        <v>84</v>
      </c>
      <c s="32">
        <v>8</v>
      </c>
      <c s="33">
        <v>0</v>
      </c>
      <c s="33">
        <f>ROUND(ROUND(H297,2)*ROUND(G297,3),2)</f>
      </c>
      <c r="O297">
        <f>(I297*21)/100</f>
      </c>
      <c t="s">
        <v>23</v>
      </c>
    </row>
    <row r="298" spans="1:5" ht="25.5">
      <c r="A298" s="34" t="s">
        <v>49</v>
      </c>
      <c r="E298" s="35" t="s">
        <v>506</v>
      </c>
    </row>
    <row r="299" spans="1:5" ht="51">
      <c r="A299" s="36" t="s">
        <v>51</v>
      </c>
      <c r="E299" s="37" t="s">
        <v>507</v>
      </c>
    </row>
    <row r="300" spans="1:5" ht="38.25">
      <c r="A300" t="s">
        <v>53</v>
      </c>
      <c r="E300" s="35" t="s">
        <v>508</v>
      </c>
    </row>
    <row r="301" spans="1:16" ht="25.5">
      <c r="A301" s="25" t="s">
        <v>44</v>
      </c>
      <c s="29" t="s">
        <v>509</v>
      </c>
      <c s="29" t="s">
        <v>510</v>
      </c>
      <c s="25" t="s">
        <v>46</v>
      </c>
      <c s="30" t="s">
        <v>511</v>
      </c>
      <c s="31" t="s">
        <v>84</v>
      </c>
      <c s="32">
        <v>256</v>
      </c>
      <c s="33">
        <v>0</v>
      </c>
      <c s="33">
        <f>ROUND(ROUND(H301,2)*ROUND(G301,3),2)</f>
      </c>
      <c r="O301">
        <f>(I301*21)/100</f>
      </c>
      <c t="s">
        <v>23</v>
      </c>
    </row>
    <row r="302" spans="1:5" ht="25.5">
      <c r="A302" s="34" t="s">
        <v>49</v>
      </c>
      <c r="E302" s="35" t="s">
        <v>512</v>
      </c>
    </row>
    <row r="303" spans="1:5" ht="12.75">
      <c r="A303" s="36" t="s">
        <v>51</v>
      </c>
      <c r="E303" s="37" t="s">
        <v>513</v>
      </c>
    </row>
    <row r="304" spans="1:5" ht="127.5">
      <c r="A304" t="s">
        <v>53</v>
      </c>
      <c r="E304" s="35" t="s">
        <v>502</v>
      </c>
    </row>
    <row r="305" spans="1:16" ht="12.75">
      <c r="A305" s="25" t="s">
        <v>44</v>
      </c>
      <c s="29" t="s">
        <v>514</v>
      </c>
      <c s="29" t="s">
        <v>515</v>
      </c>
      <c s="25" t="s">
        <v>46</v>
      </c>
      <c s="30" t="s">
        <v>516</v>
      </c>
      <c s="31" t="s">
        <v>98</v>
      </c>
      <c s="32">
        <v>4</v>
      </c>
      <c s="33">
        <v>0</v>
      </c>
      <c s="33">
        <f>ROUND(ROUND(H305,2)*ROUND(G305,3),2)</f>
      </c>
      <c r="O305">
        <f>(I305*21)/100</f>
      </c>
      <c t="s">
        <v>23</v>
      </c>
    </row>
    <row r="306" spans="1:5" ht="12.75">
      <c r="A306" s="34" t="s">
        <v>49</v>
      </c>
      <c r="E306" s="35" t="s">
        <v>517</v>
      </c>
    </row>
    <row r="307" spans="1:5" ht="89.25">
      <c r="A307" s="36" t="s">
        <v>51</v>
      </c>
      <c r="E307" s="37" t="s">
        <v>518</v>
      </c>
    </row>
    <row r="308" spans="1:5" ht="25.5">
      <c r="A308" t="s">
        <v>53</v>
      </c>
      <c r="E308" s="35" t="s">
        <v>519</v>
      </c>
    </row>
    <row r="309" spans="1:16" ht="25.5">
      <c r="A309" s="25" t="s">
        <v>44</v>
      </c>
      <c s="29" t="s">
        <v>520</v>
      </c>
      <c s="29" t="s">
        <v>521</v>
      </c>
      <c s="25" t="s">
        <v>46</v>
      </c>
      <c s="30" t="s">
        <v>522</v>
      </c>
      <c s="31" t="s">
        <v>98</v>
      </c>
      <c s="32">
        <v>25</v>
      </c>
      <c s="33">
        <v>0</v>
      </c>
      <c s="33">
        <f>ROUND(ROUND(H309,2)*ROUND(G309,3),2)</f>
      </c>
      <c r="O309">
        <f>(I309*21)/100</f>
      </c>
      <c t="s">
        <v>23</v>
      </c>
    </row>
    <row r="310" spans="1:5" ht="12.75">
      <c r="A310" s="34" t="s">
        <v>49</v>
      </c>
      <c r="E310" s="35" t="s">
        <v>523</v>
      </c>
    </row>
    <row r="311" spans="1:5" ht="140.25">
      <c r="A311" s="36" t="s">
        <v>51</v>
      </c>
      <c r="E311" s="37" t="s">
        <v>524</v>
      </c>
    </row>
    <row r="312" spans="1:5" ht="25.5">
      <c r="A312" t="s">
        <v>53</v>
      </c>
      <c r="E312" s="35" t="s">
        <v>525</v>
      </c>
    </row>
    <row r="313" spans="1:16" ht="25.5">
      <c r="A313" s="25" t="s">
        <v>44</v>
      </c>
      <c s="29" t="s">
        <v>526</v>
      </c>
      <c s="29" t="s">
        <v>527</v>
      </c>
      <c s="25" t="s">
        <v>46</v>
      </c>
      <c s="30" t="s">
        <v>528</v>
      </c>
      <c s="31" t="s">
        <v>98</v>
      </c>
      <c s="32">
        <v>3</v>
      </c>
      <c s="33">
        <v>0</v>
      </c>
      <c s="33">
        <f>ROUND(ROUND(H313,2)*ROUND(G313,3),2)</f>
      </c>
      <c r="O313">
        <f>(I313*21)/100</f>
      </c>
      <c t="s">
        <v>23</v>
      </c>
    </row>
    <row r="314" spans="1:5" ht="25.5">
      <c r="A314" s="34" t="s">
        <v>49</v>
      </c>
      <c r="E314" s="35" t="s">
        <v>529</v>
      </c>
    </row>
    <row r="315" spans="1:5" ht="12.75">
      <c r="A315" s="36" t="s">
        <v>51</v>
      </c>
      <c r="E315" s="37" t="s">
        <v>530</v>
      </c>
    </row>
    <row r="316" spans="1:5" ht="63.75">
      <c r="A316" t="s">
        <v>53</v>
      </c>
      <c r="E316" s="35" t="s">
        <v>531</v>
      </c>
    </row>
    <row r="317" spans="1:16" ht="12.75">
      <c r="A317" s="25" t="s">
        <v>44</v>
      </c>
      <c s="29" t="s">
        <v>532</v>
      </c>
      <c s="29" t="s">
        <v>533</v>
      </c>
      <c s="25" t="s">
        <v>46</v>
      </c>
      <c s="30" t="s">
        <v>534</v>
      </c>
      <c s="31" t="s">
        <v>98</v>
      </c>
      <c s="32">
        <v>3</v>
      </c>
      <c s="33">
        <v>0</v>
      </c>
      <c s="33">
        <f>ROUND(ROUND(H317,2)*ROUND(G317,3),2)</f>
      </c>
      <c r="O317">
        <f>(I317*21)/100</f>
      </c>
      <c t="s">
        <v>23</v>
      </c>
    </row>
    <row r="318" spans="1:5" ht="12.75">
      <c r="A318" s="34" t="s">
        <v>49</v>
      </c>
      <c r="E318" s="35" t="s">
        <v>535</v>
      </c>
    </row>
    <row r="319" spans="1:5" ht="12.75">
      <c r="A319" s="36" t="s">
        <v>51</v>
      </c>
      <c r="E319" s="37" t="s">
        <v>530</v>
      </c>
    </row>
    <row r="320" spans="1:5" ht="25.5">
      <c r="A320" t="s">
        <v>53</v>
      </c>
      <c r="E320" s="35" t="s">
        <v>536</v>
      </c>
    </row>
    <row r="321" spans="1:16" ht="25.5">
      <c r="A321" s="25" t="s">
        <v>44</v>
      </c>
      <c s="29" t="s">
        <v>537</v>
      </c>
      <c s="29" t="s">
        <v>538</v>
      </c>
      <c s="25" t="s">
        <v>46</v>
      </c>
      <c s="30" t="s">
        <v>539</v>
      </c>
      <c s="31" t="s">
        <v>98</v>
      </c>
      <c s="32">
        <v>25</v>
      </c>
      <c s="33">
        <v>0</v>
      </c>
      <c s="33">
        <f>ROUND(ROUND(H321,2)*ROUND(G321,3),2)</f>
      </c>
      <c r="O321">
        <f>(I321*21)/100</f>
      </c>
      <c t="s">
        <v>23</v>
      </c>
    </row>
    <row r="322" spans="1:5" ht="12.75">
      <c r="A322" s="34" t="s">
        <v>49</v>
      </c>
      <c r="E322" s="35" t="s">
        <v>46</v>
      </c>
    </row>
    <row r="323" spans="1:5" ht="12.75">
      <c r="A323" s="36" t="s">
        <v>51</v>
      </c>
      <c r="E323" s="37" t="s">
        <v>194</v>
      </c>
    </row>
    <row r="324" spans="1:5" ht="25.5">
      <c r="A324" t="s">
        <v>53</v>
      </c>
      <c r="E324" s="35" t="s">
        <v>540</v>
      </c>
    </row>
    <row r="325" spans="1:16" ht="25.5">
      <c r="A325" s="25" t="s">
        <v>44</v>
      </c>
      <c s="29" t="s">
        <v>541</v>
      </c>
      <c s="29" t="s">
        <v>542</v>
      </c>
      <c s="25" t="s">
        <v>46</v>
      </c>
      <c s="30" t="s">
        <v>543</v>
      </c>
      <c s="31" t="s">
        <v>169</v>
      </c>
      <c s="32">
        <v>30.65</v>
      </c>
      <c s="33">
        <v>0</v>
      </c>
      <c s="33">
        <f>ROUND(ROUND(H325,2)*ROUND(G325,3),2)</f>
      </c>
      <c r="O325">
        <f>(I325*21)/100</f>
      </c>
      <c t="s">
        <v>23</v>
      </c>
    </row>
    <row r="326" spans="1:5" ht="12.75">
      <c r="A326" s="34" t="s">
        <v>49</v>
      </c>
      <c r="E326" s="35" t="s">
        <v>46</v>
      </c>
    </row>
    <row r="327" spans="1:5" ht="51">
      <c r="A327" s="36" t="s">
        <v>51</v>
      </c>
      <c r="E327" s="37" t="s">
        <v>544</v>
      </c>
    </row>
    <row r="328" spans="1:5" ht="38.25">
      <c r="A328" t="s">
        <v>53</v>
      </c>
      <c r="E328" s="35" t="s">
        <v>545</v>
      </c>
    </row>
    <row r="329" spans="1:16" ht="25.5">
      <c r="A329" s="25" t="s">
        <v>44</v>
      </c>
      <c s="29" t="s">
        <v>546</v>
      </c>
      <c s="29" t="s">
        <v>547</v>
      </c>
      <c s="25" t="s">
        <v>46</v>
      </c>
      <c s="30" t="s">
        <v>548</v>
      </c>
      <c s="31" t="s">
        <v>169</v>
      </c>
      <c s="32">
        <v>55</v>
      </c>
      <c s="33">
        <v>0</v>
      </c>
      <c s="33">
        <f>ROUND(ROUND(H329,2)*ROUND(G329,3),2)</f>
      </c>
      <c r="O329">
        <f>(I329*21)/100</f>
      </c>
      <c t="s">
        <v>23</v>
      </c>
    </row>
    <row r="330" spans="1:5" ht="12.75">
      <c r="A330" s="34" t="s">
        <v>49</v>
      </c>
      <c r="E330" s="35" t="s">
        <v>549</v>
      </c>
    </row>
    <row r="331" spans="1:5" ht="12.75">
      <c r="A331" s="36" t="s">
        <v>51</v>
      </c>
      <c r="E331" s="37" t="s">
        <v>550</v>
      </c>
    </row>
    <row r="332" spans="1:5" ht="38.25">
      <c r="A332" t="s">
        <v>53</v>
      </c>
      <c r="E332" s="35" t="s">
        <v>545</v>
      </c>
    </row>
    <row r="333" spans="1:16" ht="12.75">
      <c r="A333" s="25" t="s">
        <v>44</v>
      </c>
      <c s="29" t="s">
        <v>551</v>
      </c>
      <c s="29" t="s">
        <v>552</v>
      </c>
      <c s="25" t="s">
        <v>46</v>
      </c>
      <c s="30" t="s">
        <v>553</v>
      </c>
      <c s="31" t="s">
        <v>98</v>
      </c>
      <c s="32">
        <v>36</v>
      </c>
      <c s="33">
        <v>0</v>
      </c>
      <c s="33">
        <f>ROUND(ROUND(H333,2)*ROUND(G333,3),2)</f>
      </c>
      <c r="O333">
        <f>(I333*21)/100</f>
      </c>
      <c t="s">
        <v>23</v>
      </c>
    </row>
    <row r="334" spans="1:5" ht="12.75">
      <c r="A334" s="34" t="s">
        <v>49</v>
      </c>
      <c r="E334" s="35" t="s">
        <v>46</v>
      </c>
    </row>
    <row r="335" spans="1:5" ht="51">
      <c r="A335" s="36" t="s">
        <v>51</v>
      </c>
      <c r="E335" s="37" t="s">
        <v>554</v>
      </c>
    </row>
    <row r="336" spans="1:5" ht="38.25">
      <c r="A336" t="s">
        <v>53</v>
      </c>
      <c r="E336" s="35" t="s">
        <v>555</v>
      </c>
    </row>
    <row r="337" spans="1:16" ht="12.75">
      <c r="A337" s="25" t="s">
        <v>44</v>
      </c>
      <c s="29" t="s">
        <v>556</v>
      </c>
      <c s="29" t="s">
        <v>557</v>
      </c>
      <c s="25" t="s">
        <v>46</v>
      </c>
      <c s="30" t="s">
        <v>558</v>
      </c>
      <c s="31" t="s">
        <v>205</v>
      </c>
      <c s="32">
        <v>19.4</v>
      </c>
      <c s="33">
        <v>0</v>
      </c>
      <c s="33">
        <f>ROUND(ROUND(H337,2)*ROUND(G337,3),2)</f>
      </c>
      <c r="O337">
        <f>(I337*21)/100</f>
      </c>
      <c t="s">
        <v>23</v>
      </c>
    </row>
    <row r="338" spans="1:5" ht="12.75">
      <c r="A338" s="34" t="s">
        <v>49</v>
      </c>
      <c r="E338" s="35" t="s">
        <v>559</v>
      </c>
    </row>
    <row r="339" spans="1:5" ht="89.25">
      <c r="A339" s="36" t="s">
        <v>51</v>
      </c>
      <c r="E339" s="37" t="s">
        <v>560</v>
      </c>
    </row>
    <row r="340" spans="1:5" ht="51">
      <c r="A340" t="s">
        <v>53</v>
      </c>
      <c r="E340" s="35" t="s">
        <v>561</v>
      </c>
    </row>
    <row r="341" spans="1:16" ht="12.75">
      <c r="A341" s="25" t="s">
        <v>44</v>
      </c>
      <c s="29" t="s">
        <v>562</v>
      </c>
      <c s="29" t="s">
        <v>557</v>
      </c>
      <c s="25" t="s">
        <v>141</v>
      </c>
      <c s="30" t="s">
        <v>558</v>
      </c>
      <c s="31" t="s">
        <v>205</v>
      </c>
      <c s="32">
        <v>11</v>
      </c>
      <c s="33">
        <v>0</v>
      </c>
      <c s="33">
        <f>ROUND(ROUND(H341,2)*ROUND(G341,3),2)</f>
      </c>
      <c r="O341">
        <f>(I341*21)/100</f>
      </c>
      <c t="s">
        <v>23</v>
      </c>
    </row>
    <row r="342" spans="1:5" ht="25.5">
      <c r="A342" s="34" t="s">
        <v>49</v>
      </c>
      <c r="E342" s="35" t="s">
        <v>563</v>
      </c>
    </row>
    <row r="343" spans="1:5" ht="89.25">
      <c r="A343" s="36" t="s">
        <v>51</v>
      </c>
      <c r="E343" s="37" t="s">
        <v>564</v>
      </c>
    </row>
    <row r="344" spans="1:5" ht="51">
      <c r="A344" t="s">
        <v>53</v>
      </c>
      <c r="E344" s="35" t="s">
        <v>561</v>
      </c>
    </row>
    <row r="345" spans="1:16" ht="12.75">
      <c r="A345" s="25" t="s">
        <v>44</v>
      </c>
      <c s="29" t="s">
        <v>565</v>
      </c>
      <c s="29" t="s">
        <v>566</v>
      </c>
      <c s="25" t="s">
        <v>46</v>
      </c>
      <c s="30" t="s">
        <v>567</v>
      </c>
      <c s="31" t="s">
        <v>84</v>
      </c>
      <c s="32">
        <v>1682.8</v>
      </c>
      <c s="33">
        <v>0</v>
      </c>
      <c s="33">
        <f>ROUND(ROUND(H345,2)*ROUND(G345,3),2)</f>
      </c>
      <c r="O345">
        <f>(I345*21)/100</f>
      </c>
      <c t="s">
        <v>23</v>
      </c>
    </row>
    <row r="346" spans="1:5" ht="38.25">
      <c r="A346" s="34" t="s">
        <v>49</v>
      </c>
      <c r="E346" s="35" t="s">
        <v>568</v>
      </c>
    </row>
    <row r="347" spans="1:5" ht="127.5">
      <c r="A347" s="36" t="s">
        <v>51</v>
      </c>
      <c r="E347" s="37" t="s">
        <v>569</v>
      </c>
    </row>
    <row r="348" spans="1:5" ht="51">
      <c r="A348" t="s">
        <v>53</v>
      </c>
      <c r="E348" s="35" t="s">
        <v>570</v>
      </c>
    </row>
    <row r="349" spans="1:16" ht="12.75">
      <c r="A349" s="25" t="s">
        <v>44</v>
      </c>
      <c s="29" t="s">
        <v>571</v>
      </c>
      <c s="29" t="s">
        <v>572</v>
      </c>
      <c s="25" t="s">
        <v>46</v>
      </c>
      <c s="30" t="s">
        <v>573</v>
      </c>
      <c s="31" t="s">
        <v>84</v>
      </c>
      <c s="32">
        <v>242</v>
      </c>
      <c s="33">
        <v>0</v>
      </c>
      <c s="33">
        <f>ROUND(ROUND(H349,2)*ROUND(G349,3),2)</f>
      </c>
      <c r="O349">
        <f>(I349*21)/100</f>
      </c>
      <c t="s">
        <v>23</v>
      </c>
    </row>
    <row r="350" spans="1:5" ht="25.5">
      <c r="A350" s="34" t="s">
        <v>49</v>
      </c>
      <c r="E350" s="35" t="s">
        <v>574</v>
      </c>
    </row>
    <row r="351" spans="1:5" ht="51">
      <c r="A351" s="36" t="s">
        <v>51</v>
      </c>
      <c r="E351" s="37" t="s">
        <v>575</v>
      </c>
    </row>
    <row r="352" spans="1:5" ht="51">
      <c r="A352" t="s">
        <v>53</v>
      </c>
      <c r="E352" s="35" t="s">
        <v>570</v>
      </c>
    </row>
    <row r="353" spans="1:16" ht="12.75">
      <c r="A353" s="25" t="s">
        <v>44</v>
      </c>
      <c s="29" t="s">
        <v>576</v>
      </c>
      <c s="29" t="s">
        <v>577</v>
      </c>
      <c s="25" t="s">
        <v>46</v>
      </c>
      <c s="30" t="s">
        <v>578</v>
      </c>
      <c s="31" t="s">
        <v>84</v>
      </c>
      <c s="32">
        <v>5</v>
      </c>
      <c s="33">
        <v>0</v>
      </c>
      <c s="33">
        <f>ROUND(ROUND(H353,2)*ROUND(G353,3),2)</f>
      </c>
      <c r="O353">
        <f>(I353*21)/100</f>
      </c>
      <c t="s">
        <v>23</v>
      </c>
    </row>
    <row r="354" spans="1:5" ht="12.75">
      <c r="A354" s="34" t="s">
        <v>49</v>
      </c>
      <c r="E354" s="35" t="s">
        <v>46</v>
      </c>
    </row>
    <row r="355" spans="1:5" ht="25.5">
      <c r="A355" s="36" t="s">
        <v>51</v>
      </c>
      <c r="E355" s="37" t="s">
        <v>579</v>
      </c>
    </row>
    <row r="356" spans="1:5" ht="38.25">
      <c r="A356" t="s">
        <v>53</v>
      </c>
      <c r="E356" s="35" t="s">
        <v>580</v>
      </c>
    </row>
    <row r="357" spans="1:16" ht="12.75">
      <c r="A357" s="25" t="s">
        <v>44</v>
      </c>
      <c s="29" t="s">
        <v>581</v>
      </c>
      <c s="29" t="s">
        <v>582</v>
      </c>
      <c s="25" t="s">
        <v>46</v>
      </c>
      <c s="30" t="s">
        <v>583</v>
      </c>
      <c s="31" t="s">
        <v>98</v>
      </c>
      <c s="32">
        <v>2</v>
      </c>
      <c s="33">
        <v>0</v>
      </c>
      <c s="33">
        <f>ROUND(ROUND(H357,2)*ROUND(G357,3),2)</f>
      </c>
      <c r="O357">
        <f>(I357*21)/100</f>
      </c>
      <c t="s">
        <v>23</v>
      </c>
    </row>
    <row r="358" spans="1:5" ht="25.5">
      <c r="A358" s="34" t="s">
        <v>49</v>
      </c>
      <c r="E358" s="35" t="s">
        <v>584</v>
      </c>
    </row>
    <row r="359" spans="1:5" ht="38.25">
      <c r="A359" s="36" t="s">
        <v>51</v>
      </c>
      <c r="E359" s="37" t="s">
        <v>426</v>
      </c>
    </row>
    <row r="360" spans="1:5" ht="63.75">
      <c r="A360" t="s">
        <v>53</v>
      </c>
      <c r="E360" s="35" t="s">
        <v>585</v>
      </c>
    </row>
    <row r="361" spans="1:16" ht="12.75">
      <c r="A361" s="25" t="s">
        <v>44</v>
      </c>
      <c s="29" t="s">
        <v>586</v>
      </c>
      <c s="29" t="s">
        <v>587</v>
      </c>
      <c s="25" t="s">
        <v>46</v>
      </c>
      <c s="30" t="s">
        <v>588</v>
      </c>
      <c s="31" t="s">
        <v>84</v>
      </c>
      <c s="32">
        <v>187</v>
      </c>
      <c s="33">
        <v>0</v>
      </c>
      <c s="33">
        <f>ROUND(ROUND(H361,2)*ROUND(G361,3),2)</f>
      </c>
      <c r="O361">
        <f>(I361*21)/100</f>
      </c>
      <c t="s">
        <v>23</v>
      </c>
    </row>
    <row r="362" spans="1:5" ht="12.75">
      <c r="A362" s="34" t="s">
        <v>49</v>
      </c>
      <c r="E362" s="35" t="s">
        <v>46</v>
      </c>
    </row>
    <row r="363" spans="1:5" ht="51">
      <c r="A363" s="36" t="s">
        <v>51</v>
      </c>
      <c r="E363" s="37" t="s">
        <v>589</v>
      </c>
    </row>
    <row r="364" spans="1:5" ht="25.5">
      <c r="A364" t="s">
        <v>53</v>
      </c>
      <c r="E364" s="35" t="s">
        <v>590</v>
      </c>
    </row>
    <row r="365" spans="1:16" ht="12.75">
      <c r="A365" s="25" t="s">
        <v>44</v>
      </c>
      <c s="29" t="s">
        <v>591</v>
      </c>
      <c s="29" t="s">
        <v>592</v>
      </c>
      <c s="25" t="s">
        <v>46</v>
      </c>
      <c s="30" t="s">
        <v>593</v>
      </c>
      <c s="31" t="s">
        <v>205</v>
      </c>
      <c s="32">
        <v>0.013</v>
      </c>
      <c s="33">
        <v>0</v>
      </c>
      <c s="33">
        <f>ROUND(ROUND(H365,2)*ROUND(G365,3),2)</f>
      </c>
      <c r="O365">
        <f>(I365*21)/100</f>
      </c>
      <c t="s">
        <v>23</v>
      </c>
    </row>
    <row r="366" spans="1:5" ht="12.75">
      <c r="A366" s="34" t="s">
        <v>49</v>
      </c>
      <c r="E366" s="35" t="s">
        <v>594</v>
      </c>
    </row>
    <row r="367" spans="1:5" ht="38.25">
      <c r="A367" s="36" t="s">
        <v>51</v>
      </c>
      <c r="E367" s="37" t="s">
        <v>595</v>
      </c>
    </row>
    <row r="368" spans="1:5" ht="38.25">
      <c r="A368" t="s">
        <v>53</v>
      </c>
      <c r="E368" s="35" t="s">
        <v>596</v>
      </c>
    </row>
    <row r="369" spans="1:16" ht="12.75">
      <c r="A369" s="25" t="s">
        <v>44</v>
      </c>
      <c s="29" t="s">
        <v>597</v>
      </c>
      <c s="29" t="s">
        <v>598</v>
      </c>
      <c s="25" t="s">
        <v>174</v>
      </c>
      <c s="30" t="s">
        <v>599</v>
      </c>
      <c s="31" t="s">
        <v>169</v>
      </c>
      <c s="32">
        <v>112.388</v>
      </c>
      <c s="33">
        <v>0</v>
      </c>
      <c s="33">
        <f>ROUND(ROUND(H369,2)*ROUND(G369,3),2)</f>
      </c>
      <c r="O369">
        <f>(I369*21)/100</f>
      </c>
      <c t="s">
        <v>23</v>
      </c>
    </row>
    <row r="370" spans="1:5" ht="63.75">
      <c r="A370" s="34" t="s">
        <v>49</v>
      </c>
      <c r="E370" s="35" t="s">
        <v>600</v>
      </c>
    </row>
    <row r="371" spans="1:5" ht="76.5">
      <c r="A371" s="36" t="s">
        <v>51</v>
      </c>
      <c r="E371" s="37" t="s">
        <v>601</v>
      </c>
    </row>
    <row r="372" spans="1:5" ht="63.75">
      <c r="A372" t="s">
        <v>53</v>
      </c>
      <c r="E372" s="35" t="s">
        <v>602</v>
      </c>
    </row>
    <row r="373" spans="1:16" ht="25.5">
      <c r="A373" s="25" t="s">
        <v>44</v>
      </c>
      <c s="29" t="s">
        <v>603</v>
      </c>
      <c s="29" t="s">
        <v>604</v>
      </c>
      <c s="25" t="s">
        <v>46</v>
      </c>
      <c s="30" t="s">
        <v>605</v>
      </c>
      <c s="31" t="s">
        <v>84</v>
      </c>
      <c s="32">
        <v>24.36</v>
      </c>
      <c s="33">
        <v>0</v>
      </c>
      <c s="33">
        <f>ROUND(ROUND(H373,2)*ROUND(G373,3),2)</f>
      </c>
      <c r="O373">
        <f>(I373*21)/100</f>
      </c>
      <c t="s">
        <v>23</v>
      </c>
    </row>
    <row r="374" spans="1:5" ht="25.5">
      <c r="A374" s="34" t="s">
        <v>49</v>
      </c>
      <c r="E374" s="35" t="s">
        <v>606</v>
      </c>
    </row>
    <row r="375" spans="1:5" ht="38.25">
      <c r="A375" s="36" t="s">
        <v>51</v>
      </c>
      <c r="E375" s="37" t="s">
        <v>607</v>
      </c>
    </row>
    <row r="376" spans="1:5" ht="76.5">
      <c r="A376" t="s">
        <v>53</v>
      </c>
      <c r="E376" s="35" t="s">
        <v>608</v>
      </c>
    </row>
    <row r="377" spans="1:16" ht="12.75">
      <c r="A377" s="25" t="s">
        <v>44</v>
      </c>
      <c s="29" t="s">
        <v>609</v>
      </c>
      <c s="29" t="s">
        <v>610</v>
      </c>
      <c s="25" t="s">
        <v>46</v>
      </c>
      <c s="30" t="s">
        <v>611</v>
      </c>
      <c s="31" t="s">
        <v>205</v>
      </c>
      <c s="32">
        <v>15</v>
      </c>
      <c s="33">
        <v>0</v>
      </c>
      <c s="33">
        <f>ROUND(ROUND(H377,2)*ROUND(G377,3),2)</f>
      </c>
      <c r="O377">
        <f>(I377*21)/100</f>
      </c>
      <c t="s">
        <v>23</v>
      </c>
    </row>
    <row r="378" spans="1:5" ht="12.75">
      <c r="A378" s="34" t="s">
        <v>49</v>
      </c>
      <c r="E378" s="35" t="s">
        <v>46</v>
      </c>
    </row>
    <row r="379" spans="1:5" ht="63.75">
      <c r="A379" s="36" t="s">
        <v>51</v>
      </c>
      <c r="E379" s="37" t="s">
        <v>612</v>
      </c>
    </row>
    <row r="380" spans="1:5" ht="102">
      <c r="A380" t="s">
        <v>53</v>
      </c>
      <c r="E380" s="35" t="s">
        <v>613</v>
      </c>
    </row>
    <row r="381" spans="1:16" ht="12.75">
      <c r="A381" s="25" t="s">
        <v>44</v>
      </c>
      <c s="29" t="s">
        <v>614</v>
      </c>
      <c s="29" t="s">
        <v>615</v>
      </c>
      <c s="25" t="s">
        <v>46</v>
      </c>
      <c s="30" t="s">
        <v>616</v>
      </c>
      <c s="31" t="s">
        <v>205</v>
      </c>
      <c s="32">
        <v>24.6</v>
      </c>
      <c s="33">
        <v>0</v>
      </c>
      <c s="33">
        <f>ROUND(ROUND(H381,2)*ROUND(G381,3),2)</f>
      </c>
      <c r="O381">
        <f>(I381*21)/100</f>
      </c>
      <c t="s">
        <v>23</v>
      </c>
    </row>
    <row r="382" spans="1:5" ht="12.75">
      <c r="A382" s="34" t="s">
        <v>49</v>
      </c>
      <c r="E382" s="35" t="s">
        <v>46</v>
      </c>
    </row>
    <row r="383" spans="1:5" ht="178.5">
      <c r="A383" s="36" t="s">
        <v>51</v>
      </c>
      <c r="E383" s="37" t="s">
        <v>617</v>
      </c>
    </row>
    <row r="384" spans="1:5" ht="102">
      <c r="A384" t="s">
        <v>53</v>
      </c>
      <c r="E384" s="35" t="s">
        <v>613</v>
      </c>
    </row>
    <row r="385" spans="1:16" ht="12.75">
      <c r="A385" s="25" t="s">
        <v>44</v>
      </c>
      <c s="29" t="s">
        <v>618</v>
      </c>
      <c s="29" t="s">
        <v>619</v>
      </c>
      <c s="25" t="s">
        <v>46</v>
      </c>
      <c s="30" t="s">
        <v>620</v>
      </c>
      <c s="31" t="s">
        <v>84</v>
      </c>
      <c s="32">
        <v>75.5</v>
      </c>
      <c s="33">
        <v>0</v>
      </c>
      <c s="33">
        <f>ROUND(ROUND(H385,2)*ROUND(G385,3),2)</f>
      </c>
      <c r="O385">
        <f>(I385*21)/100</f>
      </c>
      <c t="s">
        <v>23</v>
      </c>
    </row>
    <row r="386" spans="1:5" ht="25.5">
      <c r="A386" s="34" t="s">
        <v>49</v>
      </c>
      <c r="E386" s="35" t="s">
        <v>621</v>
      </c>
    </row>
    <row r="387" spans="1:5" ht="63.75">
      <c r="A387" s="36" t="s">
        <v>51</v>
      </c>
      <c r="E387" s="37" t="s">
        <v>622</v>
      </c>
    </row>
    <row r="388" spans="1:5" ht="114.75">
      <c r="A388" t="s">
        <v>53</v>
      </c>
      <c r="E388" s="35" t="s">
        <v>623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0+O8+O33+O50+O59+O68+O81+O86+O91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624</v>
      </c>
      <c s="38">
        <f>0+I8+I33+I50+I59+I68+I81+I86+I91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624</v>
      </c>
      <c s="6"/>
      <c s="18" t="s">
        <v>625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166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44</v>
      </c>
      <c s="29" t="s">
        <v>29</v>
      </c>
      <c s="29" t="s">
        <v>225</v>
      </c>
      <c s="25" t="s">
        <v>46</v>
      </c>
      <c s="30" t="s">
        <v>226</v>
      </c>
      <c s="31" t="s">
        <v>205</v>
      </c>
      <c s="32">
        <v>187.2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49</v>
      </c>
      <c r="E10" s="35" t="s">
        <v>626</v>
      </c>
    </row>
    <row r="11" spans="1:5" ht="51">
      <c r="A11" s="36" t="s">
        <v>51</v>
      </c>
      <c r="E11" s="37" t="s">
        <v>627</v>
      </c>
    </row>
    <row r="12" spans="1:5" ht="306">
      <c r="A12" t="s">
        <v>53</v>
      </c>
      <c r="E12" s="35" t="s">
        <v>229</v>
      </c>
    </row>
    <row r="13" spans="1:16" ht="12.75">
      <c r="A13" s="25" t="s">
        <v>44</v>
      </c>
      <c s="29" t="s">
        <v>23</v>
      </c>
      <c s="29" t="s">
        <v>628</v>
      </c>
      <c s="25" t="s">
        <v>46</v>
      </c>
      <c s="30" t="s">
        <v>629</v>
      </c>
      <c s="31" t="s">
        <v>205</v>
      </c>
      <c s="32">
        <v>16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49</v>
      </c>
      <c r="E14" s="35" t="s">
        <v>210</v>
      </c>
    </row>
    <row r="15" spans="1:5" ht="25.5">
      <c r="A15" s="36" t="s">
        <v>51</v>
      </c>
      <c r="E15" s="37" t="s">
        <v>630</v>
      </c>
    </row>
    <row r="16" spans="1:5" ht="63.75">
      <c r="A16" t="s">
        <v>53</v>
      </c>
      <c r="E16" s="35" t="s">
        <v>631</v>
      </c>
    </row>
    <row r="17" spans="1:16" ht="12.75">
      <c r="A17" s="25" t="s">
        <v>44</v>
      </c>
      <c s="29" t="s">
        <v>22</v>
      </c>
      <c s="29" t="s">
        <v>632</v>
      </c>
      <c s="25" t="s">
        <v>46</v>
      </c>
      <c s="30" t="s">
        <v>633</v>
      </c>
      <c s="31" t="s">
        <v>84</v>
      </c>
      <c s="32">
        <v>22.5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49</v>
      </c>
      <c r="E18" s="35" t="s">
        <v>634</v>
      </c>
    </row>
    <row r="19" spans="1:5" ht="12.75">
      <c r="A19" s="36" t="s">
        <v>51</v>
      </c>
      <c r="E19" s="37" t="s">
        <v>635</v>
      </c>
    </row>
    <row r="20" spans="1:5" ht="63.75">
      <c r="A20" t="s">
        <v>53</v>
      </c>
      <c r="E20" s="35" t="s">
        <v>631</v>
      </c>
    </row>
    <row r="21" spans="1:16" ht="12.75">
      <c r="A21" s="25" t="s">
        <v>44</v>
      </c>
      <c s="29" t="s">
        <v>33</v>
      </c>
      <c s="29" t="s">
        <v>636</v>
      </c>
      <c s="25" t="s">
        <v>46</v>
      </c>
      <c s="30" t="s">
        <v>637</v>
      </c>
      <c s="31" t="s">
        <v>169</v>
      </c>
      <c s="32">
        <v>1872.038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49</v>
      </c>
      <c r="E22" s="35" t="s">
        <v>638</v>
      </c>
    </row>
    <row r="23" spans="1:5" ht="369.75">
      <c r="A23" s="36" t="s">
        <v>51</v>
      </c>
      <c r="E23" s="37" t="s">
        <v>639</v>
      </c>
    </row>
    <row r="24" spans="1:5" ht="38.25">
      <c r="A24" t="s">
        <v>53</v>
      </c>
      <c r="E24" s="35" t="s">
        <v>640</v>
      </c>
    </row>
    <row r="25" spans="1:16" ht="12.75">
      <c r="A25" s="25" t="s">
        <v>44</v>
      </c>
      <c s="29" t="s">
        <v>35</v>
      </c>
      <c s="29" t="s">
        <v>641</v>
      </c>
      <c s="25" t="s">
        <v>46</v>
      </c>
      <c s="30" t="s">
        <v>642</v>
      </c>
      <c s="31" t="s">
        <v>169</v>
      </c>
      <c s="32">
        <v>1872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49</v>
      </c>
      <c r="E26" s="35" t="s">
        <v>46</v>
      </c>
    </row>
    <row r="27" spans="1:5" ht="25.5">
      <c r="A27" s="36" t="s">
        <v>51</v>
      </c>
      <c r="E27" s="37" t="s">
        <v>643</v>
      </c>
    </row>
    <row r="28" spans="1:5" ht="25.5">
      <c r="A28" t="s">
        <v>53</v>
      </c>
      <c r="E28" s="35" t="s">
        <v>644</v>
      </c>
    </row>
    <row r="29" spans="1:16" ht="12.75">
      <c r="A29" s="25" t="s">
        <v>44</v>
      </c>
      <c s="29" t="s">
        <v>37</v>
      </c>
      <c s="29" t="s">
        <v>645</v>
      </c>
      <c s="25" t="s">
        <v>141</v>
      </c>
      <c s="30" t="s">
        <v>646</v>
      </c>
      <c s="31" t="s">
        <v>98</v>
      </c>
      <c s="32">
        <v>50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38.25">
      <c r="A30" s="34" t="s">
        <v>49</v>
      </c>
      <c r="E30" s="35" t="s">
        <v>647</v>
      </c>
    </row>
    <row r="31" spans="1:5" ht="12.75">
      <c r="A31" s="36" t="s">
        <v>51</v>
      </c>
      <c r="E31" s="37" t="s">
        <v>648</v>
      </c>
    </row>
    <row r="32" spans="1:5" ht="76.5">
      <c r="A32" t="s">
        <v>53</v>
      </c>
      <c r="E32" s="35" t="s">
        <v>649</v>
      </c>
    </row>
    <row r="33" spans="1:18" ht="12.75" customHeight="1">
      <c r="A33" s="6" t="s">
        <v>43</v>
      </c>
      <c s="6"/>
      <c s="40" t="s">
        <v>23</v>
      </c>
      <c s="6"/>
      <c s="27" t="s">
        <v>283</v>
      </c>
      <c s="6"/>
      <c s="6"/>
      <c s="6"/>
      <c s="41">
        <f>0+Q33</f>
      </c>
      <c r="O33">
        <f>0+R33</f>
      </c>
      <c r="Q33">
        <f>0+I34+I38+I42+I46</f>
      </c>
      <c>
        <f>0+O34+O38+O42+O46</f>
      </c>
    </row>
    <row r="34" spans="1:16" ht="12.75">
      <c r="A34" s="25" t="s">
        <v>44</v>
      </c>
      <c s="29" t="s">
        <v>76</v>
      </c>
      <c s="29" t="s">
        <v>650</v>
      </c>
      <c s="25" t="s">
        <v>141</v>
      </c>
      <c s="30" t="s">
        <v>651</v>
      </c>
      <c s="31" t="s">
        <v>141</v>
      </c>
      <c s="32">
        <v>0.259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49</v>
      </c>
      <c r="E35" s="35" t="s">
        <v>652</v>
      </c>
    </row>
    <row r="36" spans="1:5" ht="25.5">
      <c r="A36" s="36" t="s">
        <v>51</v>
      </c>
      <c r="E36" s="37" t="s">
        <v>653</v>
      </c>
    </row>
    <row r="37" spans="1:5" ht="38.25">
      <c r="A37" t="s">
        <v>53</v>
      </c>
      <c r="E37" s="35" t="s">
        <v>654</v>
      </c>
    </row>
    <row r="38" spans="1:16" ht="12.75">
      <c r="A38" s="25" t="s">
        <v>44</v>
      </c>
      <c s="29" t="s">
        <v>81</v>
      </c>
      <c s="29" t="s">
        <v>655</v>
      </c>
      <c s="25" t="s">
        <v>141</v>
      </c>
      <c s="30" t="s">
        <v>656</v>
      </c>
      <c s="31" t="s">
        <v>169</v>
      </c>
      <c s="32">
        <v>12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49</v>
      </c>
      <c r="E39" s="35" t="s">
        <v>657</v>
      </c>
    </row>
    <row r="40" spans="1:5" ht="25.5">
      <c r="A40" s="36" t="s">
        <v>51</v>
      </c>
      <c r="E40" s="37" t="s">
        <v>658</v>
      </c>
    </row>
    <row r="41" spans="1:5" ht="25.5">
      <c r="A41" t="s">
        <v>53</v>
      </c>
      <c r="E41" s="35" t="s">
        <v>659</v>
      </c>
    </row>
    <row r="42" spans="1:16" ht="25.5">
      <c r="A42" s="25" t="s">
        <v>44</v>
      </c>
      <c s="29" t="s">
        <v>40</v>
      </c>
      <c s="29" t="s">
        <v>660</v>
      </c>
      <c s="25" t="s">
        <v>141</v>
      </c>
      <c s="30" t="s">
        <v>661</v>
      </c>
      <c s="31" t="s">
        <v>84</v>
      </c>
      <c s="32">
        <v>21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49</v>
      </c>
      <c r="E43" s="35" t="s">
        <v>657</v>
      </c>
    </row>
    <row r="44" spans="1:5" ht="38.25">
      <c r="A44" s="36" t="s">
        <v>51</v>
      </c>
      <c r="E44" s="37" t="s">
        <v>662</v>
      </c>
    </row>
    <row r="45" spans="1:5" ht="89.25">
      <c r="A45" t="s">
        <v>53</v>
      </c>
      <c r="E45" s="35" t="s">
        <v>663</v>
      </c>
    </row>
    <row r="46" spans="1:16" ht="12.75">
      <c r="A46" s="25" t="s">
        <v>44</v>
      </c>
      <c s="29" t="s">
        <v>42</v>
      </c>
      <c s="29" t="s">
        <v>664</v>
      </c>
      <c s="25" t="s">
        <v>141</v>
      </c>
      <c s="30" t="s">
        <v>665</v>
      </c>
      <c s="31" t="s">
        <v>205</v>
      </c>
      <c s="32">
        <v>6.3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49</v>
      </c>
      <c r="E47" s="35" t="s">
        <v>657</v>
      </c>
    </row>
    <row r="48" spans="1:5" ht="38.25">
      <c r="A48" s="36" t="s">
        <v>51</v>
      </c>
      <c r="E48" s="37" t="s">
        <v>666</v>
      </c>
    </row>
    <row r="49" spans="1:5" ht="102">
      <c r="A49" t="s">
        <v>53</v>
      </c>
      <c r="E49" s="35" t="s">
        <v>667</v>
      </c>
    </row>
    <row r="50" spans="1:18" ht="12.75" customHeight="1">
      <c r="A50" s="6" t="s">
        <v>43</v>
      </c>
      <c s="6"/>
      <c s="40" t="s">
        <v>22</v>
      </c>
      <c s="6"/>
      <c s="27" t="s">
        <v>314</v>
      </c>
      <c s="6"/>
      <c s="6"/>
      <c s="6"/>
      <c s="41">
        <f>0+Q50</f>
      </c>
      <c r="O50">
        <f>0+R50</f>
      </c>
      <c r="Q50">
        <f>0+I51+I55</f>
      </c>
      <c>
        <f>0+O51+O55</f>
      </c>
    </row>
    <row r="51" spans="1:16" ht="12.75">
      <c r="A51" s="25" t="s">
        <v>44</v>
      </c>
      <c s="29" t="s">
        <v>95</v>
      </c>
      <c s="29" t="s">
        <v>316</v>
      </c>
      <c s="25" t="s">
        <v>668</v>
      </c>
      <c s="30" t="s">
        <v>317</v>
      </c>
      <c s="31" t="s">
        <v>205</v>
      </c>
      <c s="32">
        <v>5.46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49</v>
      </c>
      <c r="E52" s="35" t="s">
        <v>46</v>
      </c>
    </row>
    <row r="53" spans="1:5" ht="51">
      <c r="A53" s="36" t="s">
        <v>51</v>
      </c>
      <c r="E53" s="37" t="s">
        <v>669</v>
      </c>
    </row>
    <row r="54" spans="1:5" ht="25.5">
      <c r="A54" t="s">
        <v>53</v>
      </c>
      <c r="E54" s="35" t="s">
        <v>320</v>
      </c>
    </row>
    <row r="55" spans="1:16" ht="12.75">
      <c r="A55" s="25" t="s">
        <v>44</v>
      </c>
      <c s="29" t="s">
        <v>101</v>
      </c>
      <c s="29" t="s">
        <v>327</v>
      </c>
      <c s="25" t="s">
        <v>46</v>
      </c>
      <c s="30" t="s">
        <v>328</v>
      </c>
      <c s="31" t="s">
        <v>329</v>
      </c>
      <c s="32">
        <v>4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49</v>
      </c>
      <c r="E56" s="35" t="s">
        <v>46</v>
      </c>
    </row>
    <row r="57" spans="1:5" ht="38.25">
      <c r="A57" s="36" t="s">
        <v>51</v>
      </c>
      <c r="E57" s="37" t="s">
        <v>670</v>
      </c>
    </row>
    <row r="58" spans="1:5" ht="38.25">
      <c r="A58" t="s">
        <v>53</v>
      </c>
      <c r="E58" s="35" t="s">
        <v>331</v>
      </c>
    </row>
    <row r="59" spans="1:18" ht="12.75" customHeight="1">
      <c r="A59" s="6" t="s">
        <v>43</v>
      </c>
      <c s="6"/>
      <c s="40" t="s">
        <v>33</v>
      </c>
      <c s="6"/>
      <c s="27" t="s">
        <v>338</v>
      </c>
      <c s="6"/>
      <c s="6"/>
      <c s="6"/>
      <c s="41">
        <f>0+Q59</f>
      </c>
      <c r="O59">
        <f>0+R59</f>
      </c>
      <c r="Q59">
        <f>0+I60+I64</f>
      </c>
      <c>
        <f>0+O60+O64</f>
      </c>
    </row>
    <row r="60" spans="1:16" ht="12.75">
      <c r="A60" s="25" t="s">
        <v>44</v>
      </c>
      <c s="29" t="s">
        <v>106</v>
      </c>
      <c s="29" t="s">
        <v>356</v>
      </c>
      <c s="25" t="s">
        <v>671</v>
      </c>
      <c s="30" t="s">
        <v>357</v>
      </c>
      <c s="31" t="s">
        <v>205</v>
      </c>
      <c s="32">
        <v>26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49</v>
      </c>
      <c r="E61" s="35" t="s">
        <v>361</v>
      </c>
    </row>
    <row r="62" spans="1:5" ht="51">
      <c r="A62" s="36" t="s">
        <v>51</v>
      </c>
      <c r="E62" s="37" t="s">
        <v>672</v>
      </c>
    </row>
    <row r="63" spans="1:5" ht="38.25">
      <c r="A63" t="s">
        <v>53</v>
      </c>
      <c r="E63" s="35" t="s">
        <v>289</v>
      </c>
    </row>
    <row r="64" spans="1:16" ht="12.75">
      <c r="A64" s="25" t="s">
        <v>44</v>
      </c>
      <c s="29" t="s">
        <v>110</v>
      </c>
      <c s="29" t="s">
        <v>364</v>
      </c>
      <c s="25" t="s">
        <v>668</v>
      </c>
      <c s="30" t="s">
        <v>365</v>
      </c>
      <c s="31" t="s">
        <v>169</v>
      </c>
      <c s="32">
        <v>26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49</v>
      </c>
      <c r="E65" s="35" t="s">
        <v>46</v>
      </c>
    </row>
    <row r="66" spans="1:5" ht="51">
      <c r="A66" s="36" t="s">
        <v>51</v>
      </c>
      <c r="E66" s="37" t="s">
        <v>672</v>
      </c>
    </row>
    <row r="67" spans="1:5" ht="89.25">
      <c r="A67" t="s">
        <v>53</v>
      </c>
      <c r="E67" s="35" t="s">
        <v>368</v>
      </c>
    </row>
    <row r="68" spans="1:18" ht="12.75" customHeight="1">
      <c r="A68" s="6" t="s">
        <v>43</v>
      </c>
      <c s="6"/>
      <c s="40" t="s">
        <v>35</v>
      </c>
      <c s="6"/>
      <c s="27" t="s">
        <v>369</v>
      </c>
      <c s="6"/>
      <c s="6"/>
      <c s="6"/>
      <c s="41">
        <f>0+Q68</f>
      </c>
      <c r="O68">
        <f>0+R68</f>
      </c>
      <c r="Q68">
        <f>0+I69+I73+I77</f>
      </c>
      <c>
        <f>0+O69+O73+O77</f>
      </c>
    </row>
    <row r="69" spans="1:16" ht="12.75">
      <c r="A69" s="25" t="s">
        <v>44</v>
      </c>
      <c s="29" t="s">
        <v>115</v>
      </c>
      <c s="29" t="s">
        <v>673</v>
      </c>
      <c s="25" t="s">
        <v>668</v>
      </c>
      <c s="30" t="s">
        <v>674</v>
      </c>
      <c s="31" t="s">
        <v>169</v>
      </c>
      <c s="32">
        <v>82.6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38.25">
      <c r="A70" s="34" t="s">
        <v>49</v>
      </c>
      <c r="E70" s="35" t="s">
        <v>675</v>
      </c>
    </row>
    <row r="71" spans="1:5" ht="76.5">
      <c r="A71" s="36" t="s">
        <v>51</v>
      </c>
      <c r="E71" s="37" t="s">
        <v>676</v>
      </c>
    </row>
    <row r="72" spans="1:5" ht="51">
      <c r="A72" t="s">
        <v>53</v>
      </c>
      <c r="E72" s="35" t="s">
        <v>375</v>
      </c>
    </row>
    <row r="73" spans="1:16" ht="12.75">
      <c r="A73" s="25" t="s">
        <v>44</v>
      </c>
      <c s="29" t="s">
        <v>121</v>
      </c>
      <c s="29" t="s">
        <v>388</v>
      </c>
      <c s="25" t="s">
        <v>668</v>
      </c>
      <c s="30" t="s">
        <v>389</v>
      </c>
      <c s="31" t="s">
        <v>169</v>
      </c>
      <c s="32">
        <v>56.6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49</v>
      </c>
      <c r="E74" s="35" t="s">
        <v>677</v>
      </c>
    </row>
    <row r="75" spans="1:5" ht="51">
      <c r="A75" s="36" t="s">
        <v>51</v>
      </c>
      <c r="E75" s="37" t="s">
        <v>678</v>
      </c>
    </row>
    <row r="76" spans="1:5" ht="102">
      <c r="A76" t="s">
        <v>53</v>
      </c>
      <c r="E76" s="35" t="s">
        <v>391</v>
      </c>
    </row>
    <row r="77" spans="1:16" ht="12.75">
      <c r="A77" s="25" t="s">
        <v>44</v>
      </c>
      <c s="29" t="s">
        <v>127</v>
      </c>
      <c s="29" t="s">
        <v>679</v>
      </c>
      <c s="25" t="s">
        <v>668</v>
      </c>
      <c s="30" t="s">
        <v>680</v>
      </c>
      <c s="31" t="s">
        <v>169</v>
      </c>
      <c s="32">
        <v>56.6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49</v>
      </c>
      <c r="E78" s="35" t="s">
        <v>677</v>
      </c>
    </row>
    <row r="79" spans="1:5" ht="51">
      <c r="A79" s="36" t="s">
        <v>51</v>
      </c>
      <c r="E79" s="37" t="s">
        <v>678</v>
      </c>
    </row>
    <row r="80" spans="1:5" ht="51">
      <c r="A80" t="s">
        <v>53</v>
      </c>
      <c r="E80" s="35" t="s">
        <v>681</v>
      </c>
    </row>
    <row r="81" spans="1:18" ht="12.75" customHeight="1">
      <c r="A81" s="6" t="s">
        <v>43</v>
      </c>
      <c s="6"/>
      <c s="40" t="s">
        <v>76</v>
      </c>
      <c s="6"/>
      <c s="27" t="s">
        <v>421</v>
      </c>
      <c s="6"/>
      <c s="6"/>
      <c s="6"/>
      <c s="41">
        <f>0+Q81</f>
      </c>
      <c r="O81">
        <f>0+R81</f>
      </c>
      <c r="Q81">
        <f>0+I82</f>
      </c>
      <c>
        <f>0+O82</f>
      </c>
    </row>
    <row r="82" spans="1:16" ht="12.75">
      <c r="A82" s="25" t="s">
        <v>44</v>
      </c>
      <c s="29" t="s">
        <v>132</v>
      </c>
      <c s="29" t="s">
        <v>429</v>
      </c>
      <c s="25" t="s">
        <v>682</v>
      </c>
      <c s="30" t="s">
        <v>430</v>
      </c>
      <c s="31" t="s">
        <v>169</v>
      </c>
      <c s="32">
        <v>6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49</v>
      </c>
      <c r="E83" s="35" t="s">
        <v>46</v>
      </c>
    </row>
    <row r="84" spans="1:5" ht="51">
      <c r="A84" s="36" t="s">
        <v>51</v>
      </c>
      <c r="E84" s="37" t="s">
        <v>683</v>
      </c>
    </row>
    <row r="85" spans="1:5" ht="89.25">
      <c r="A85" t="s">
        <v>53</v>
      </c>
      <c r="E85" s="35" t="s">
        <v>432</v>
      </c>
    </row>
    <row r="86" spans="1:18" ht="12.75" customHeight="1">
      <c r="A86" s="6" t="s">
        <v>43</v>
      </c>
      <c s="6"/>
      <c s="40" t="s">
        <v>81</v>
      </c>
      <c s="6"/>
      <c s="27" t="s">
        <v>433</v>
      </c>
      <c s="6"/>
      <c s="6"/>
      <c s="6"/>
      <c s="41">
        <f>0+Q86</f>
      </c>
      <c r="O86">
        <f>0+R86</f>
      </c>
      <c r="Q86">
        <f>0+I87</f>
      </c>
      <c>
        <f>0+O87</f>
      </c>
    </row>
    <row r="87" spans="1:16" ht="12.75">
      <c r="A87" s="25" t="s">
        <v>44</v>
      </c>
      <c s="29" t="s">
        <v>218</v>
      </c>
      <c s="29" t="s">
        <v>446</v>
      </c>
      <c s="25" t="s">
        <v>668</v>
      </c>
      <c s="30" t="s">
        <v>447</v>
      </c>
      <c s="31" t="s">
        <v>84</v>
      </c>
      <c s="32">
        <v>31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49</v>
      </c>
      <c r="E88" s="35" t="s">
        <v>684</v>
      </c>
    </row>
    <row r="89" spans="1:5" ht="51">
      <c r="A89" s="36" t="s">
        <v>51</v>
      </c>
      <c r="E89" s="37" t="s">
        <v>685</v>
      </c>
    </row>
    <row r="90" spans="1:5" ht="255">
      <c r="A90" t="s">
        <v>53</v>
      </c>
      <c r="E90" s="35" t="s">
        <v>450</v>
      </c>
    </row>
    <row r="91" spans="1:18" ht="12.75" customHeight="1">
      <c r="A91" s="6" t="s">
        <v>43</v>
      </c>
      <c s="6"/>
      <c s="40" t="s">
        <v>40</v>
      </c>
      <c s="6"/>
      <c s="27" t="s">
        <v>484</v>
      </c>
      <c s="6"/>
      <c s="6"/>
      <c s="6"/>
      <c s="41">
        <f>0+Q91</f>
      </c>
      <c r="O91">
        <f>0+R91</f>
      </c>
      <c r="Q91">
        <f>0+I92+I96+I100</f>
      </c>
      <c>
        <f>0+O92+O96+O100</f>
      </c>
    </row>
    <row r="92" spans="1:16" ht="12.75">
      <c r="A92" s="25" t="s">
        <v>44</v>
      </c>
      <c s="29" t="s">
        <v>224</v>
      </c>
      <c s="29" t="s">
        <v>566</v>
      </c>
      <c s="25" t="s">
        <v>668</v>
      </c>
      <c s="30" t="s">
        <v>567</v>
      </c>
      <c s="31" t="s">
        <v>84</v>
      </c>
      <c s="32">
        <v>31.25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49</v>
      </c>
      <c r="E93" s="35" t="s">
        <v>46</v>
      </c>
    </row>
    <row r="94" spans="1:5" ht="63.75">
      <c r="A94" s="36" t="s">
        <v>51</v>
      </c>
      <c r="E94" s="37" t="s">
        <v>686</v>
      </c>
    </row>
    <row r="95" spans="1:5" ht="51">
      <c r="A95" t="s">
        <v>53</v>
      </c>
      <c r="E95" s="35" t="s">
        <v>570</v>
      </c>
    </row>
    <row r="96" spans="1:16" ht="12.75">
      <c r="A96" s="25" t="s">
        <v>44</v>
      </c>
      <c s="29" t="s">
        <v>230</v>
      </c>
      <c s="29" t="s">
        <v>687</v>
      </c>
      <c s="25" t="s">
        <v>668</v>
      </c>
      <c s="30" t="s">
        <v>688</v>
      </c>
      <c s="31" t="s">
        <v>84</v>
      </c>
      <c s="32">
        <v>72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49</v>
      </c>
      <c r="E97" s="35" t="s">
        <v>689</v>
      </c>
    </row>
    <row r="98" spans="1:5" ht="51">
      <c r="A98" s="36" t="s">
        <v>51</v>
      </c>
      <c r="E98" s="37" t="s">
        <v>690</v>
      </c>
    </row>
    <row r="99" spans="1:5" ht="114.75">
      <c r="A99" t="s">
        <v>53</v>
      </c>
      <c r="E99" s="35" t="s">
        <v>691</v>
      </c>
    </row>
    <row r="100" spans="1:16" ht="12.75">
      <c r="A100" s="25" t="s">
        <v>44</v>
      </c>
      <c s="29" t="s">
        <v>232</v>
      </c>
      <c s="29" t="s">
        <v>692</v>
      </c>
      <c s="25" t="s">
        <v>174</v>
      </c>
      <c s="30" t="s">
        <v>693</v>
      </c>
      <c s="31" t="s">
        <v>694</v>
      </c>
      <c s="32">
        <v>54.338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49</v>
      </c>
      <c r="E101" s="35" t="s">
        <v>689</v>
      </c>
    </row>
    <row r="102" spans="1:5" ht="51">
      <c r="A102" s="36" t="s">
        <v>51</v>
      </c>
      <c r="E102" s="37" t="s">
        <v>695</v>
      </c>
    </row>
    <row r="103" spans="1:5" ht="216.75">
      <c r="A103" t="s">
        <v>53</v>
      </c>
      <c r="E103" s="35" t="s">
        <v>696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0+O8+O13+O22+O39+O56+O89+O98+O107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697</v>
      </c>
      <c s="38">
        <f>0+I8+I13+I22+I39+I56+I89+I98+I107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697</v>
      </c>
      <c s="6"/>
      <c s="18" t="s">
        <v>698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25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44</v>
      </c>
      <c s="29" t="s">
        <v>29</v>
      </c>
      <c s="29" t="s">
        <v>139</v>
      </c>
      <c s="25" t="s">
        <v>174</v>
      </c>
      <c s="30" t="s">
        <v>140</v>
      </c>
      <c s="31" t="s">
        <v>141</v>
      </c>
      <c s="32">
        <v>184.32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7.5">
      <c r="A10" s="34" t="s">
        <v>49</v>
      </c>
      <c r="E10" s="35" t="s">
        <v>699</v>
      </c>
    </row>
    <row r="11" spans="1:5" ht="25.5">
      <c r="A11" s="36" t="s">
        <v>51</v>
      </c>
      <c r="E11" s="37" t="s">
        <v>700</v>
      </c>
    </row>
    <row r="12" spans="1:5" ht="140.25">
      <c r="A12" t="s">
        <v>53</v>
      </c>
      <c r="E12" s="35" t="s">
        <v>144</v>
      </c>
    </row>
    <row r="13" spans="1:18" ht="12.75" customHeight="1">
      <c r="A13" s="6" t="s">
        <v>43</v>
      </c>
      <c s="6"/>
      <c s="40" t="s">
        <v>29</v>
      </c>
      <c s="6"/>
      <c s="27" t="s">
        <v>166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44</v>
      </c>
      <c s="29" t="s">
        <v>23</v>
      </c>
      <c s="29" t="s">
        <v>701</v>
      </c>
      <c s="25" t="s">
        <v>46</v>
      </c>
      <c s="30" t="s">
        <v>702</v>
      </c>
      <c s="31" t="s">
        <v>205</v>
      </c>
      <c s="32">
        <v>102.4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49</v>
      </c>
      <c r="E15" s="35" t="s">
        <v>703</v>
      </c>
    </row>
    <row r="16" spans="1:5" ht="12.75">
      <c r="A16" s="36" t="s">
        <v>51</v>
      </c>
      <c r="E16" s="37" t="s">
        <v>704</v>
      </c>
    </row>
    <row r="17" spans="1:5" ht="318.75">
      <c r="A17" t="s">
        <v>53</v>
      </c>
      <c r="E17" s="35" t="s">
        <v>705</v>
      </c>
    </row>
    <row r="18" spans="1:16" ht="12.75">
      <c r="A18" s="25" t="s">
        <v>44</v>
      </c>
      <c s="29" t="s">
        <v>22</v>
      </c>
      <c s="29" t="s">
        <v>706</v>
      </c>
      <c s="25" t="s">
        <v>46</v>
      </c>
      <c s="30" t="s">
        <v>707</v>
      </c>
      <c s="31" t="s">
        <v>205</v>
      </c>
      <c s="32">
        <v>32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49</v>
      </c>
      <c r="E19" s="35" t="s">
        <v>46</v>
      </c>
    </row>
    <row r="20" spans="1:5" ht="12.75">
      <c r="A20" s="36" t="s">
        <v>51</v>
      </c>
      <c r="E20" s="37" t="s">
        <v>708</v>
      </c>
    </row>
    <row r="21" spans="1:5" ht="280.5">
      <c r="A21" t="s">
        <v>53</v>
      </c>
      <c r="E21" s="35" t="s">
        <v>709</v>
      </c>
    </row>
    <row r="22" spans="1:18" ht="12.75" customHeight="1">
      <c r="A22" s="6" t="s">
        <v>43</v>
      </c>
      <c s="6"/>
      <c s="40" t="s">
        <v>23</v>
      </c>
      <c s="6"/>
      <c s="27" t="s">
        <v>283</v>
      </c>
      <c s="6"/>
      <c s="6"/>
      <c s="6"/>
      <c s="41">
        <f>0+Q22</f>
      </c>
      <c r="O22">
        <f>0+R22</f>
      </c>
      <c r="Q22">
        <f>0+I23+I27+I31+I35</f>
      </c>
      <c>
        <f>0+O23+O27+O31+O35</f>
      </c>
    </row>
    <row r="23" spans="1:16" ht="12.75">
      <c r="A23" s="25" t="s">
        <v>44</v>
      </c>
      <c s="29" t="s">
        <v>33</v>
      </c>
      <c s="29" t="s">
        <v>710</v>
      </c>
      <c s="25" t="s">
        <v>46</v>
      </c>
      <c s="30" t="s">
        <v>711</v>
      </c>
      <c s="31" t="s">
        <v>84</v>
      </c>
      <c s="32">
        <v>12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49</v>
      </c>
      <c r="E24" s="35" t="s">
        <v>712</v>
      </c>
    </row>
    <row r="25" spans="1:5" ht="12.75">
      <c r="A25" s="36" t="s">
        <v>51</v>
      </c>
      <c r="E25" s="37" t="s">
        <v>713</v>
      </c>
    </row>
    <row r="26" spans="1:5" ht="63.75">
      <c r="A26" t="s">
        <v>53</v>
      </c>
      <c r="E26" s="35" t="s">
        <v>714</v>
      </c>
    </row>
    <row r="27" spans="1:16" ht="12.75">
      <c r="A27" s="25" t="s">
        <v>44</v>
      </c>
      <c s="29" t="s">
        <v>35</v>
      </c>
      <c s="29" t="s">
        <v>715</v>
      </c>
      <c s="25" t="s">
        <v>46</v>
      </c>
      <c s="30" t="s">
        <v>716</v>
      </c>
      <c s="31" t="s">
        <v>205</v>
      </c>
      <c s="32">
        <v>15.295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49</v>
      </c>
      <c r="E28" s="35" t="s">
        <v>717</v>
      </c>
    </row>
    <row r="29" spans="1:5" ht="12.75">
      <c r="A29" s="36" t="s">
        <v>51</v>
      </c>
      <c r="E29" s="37" t="s">
        <v>718</v>
      </c>
    </row>
    <row r="30" spans="1:5" ht="38.25">
      <c r="A30" t="s">
        <v>53</v>
      </c>
      <c r="E30" s="35" t="s">
        <v>289</v>
      </c>
    </row>
    <row r="31" spans="1:16" ht="12.75">
      <c r="A31" s="25" t="s">
        <v>44</v>
      </c>
      <c s="29" t="s">
        <v>37</v>
      </c>
      <c s="29" t="s">
        <v>719</v>
      </c>
      <c s="25" t="s">
        <v>46</v>
      </c>
      <c s="30" t="s">
        <v>720</v>
      </c>
      <c s="31" t="s">
        <v>205</v>
      </c>
      <c s="32">
        <v>28.56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49</v>
      </c>
      <c r="E32" s="35" t="s">
        <v>46</v>
      </c>
    </row>
    <row r="33" spans="1:5" ht="12.75">
      <c r="A33" s="36" t="s">
        <v>51</v>
      </c>
      <c r="E33" s="37" t="s">
        <v>721</v>
      </c>
    </row>
    <row r="34" spans="1:5" ht="369.75">
      <c r="A34" t="s">
        <v>53</v>
      </c>
      <c r="E34" s="35" t="s">
        <v>722</v>
      </c>
    </row>
    <row r="35" spans="1:16" ht="12.75">
      <c r="A35" s="25" t="s">
        <v>44</v>
      </c>
      <c s="29" t="s">
        <v>76</v>
      </c>
      <c s="29" t="s">
        <v>723</v>
      </c>
      <c s="25" t="s">
        <v>46</v>
      </c>
      <c s="30" t="s">
        <v>724</v>
      </c>
      <c s="31" t="s">
        <v>141</v>
      </c>
      <c s="32">
        <v>2.242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49</v>
      </c>
      <c r="E36" s="35" t="s">
        <v>46</v>
      </c>
    </row>
    <row r="37" spans="1:5" ht="25.5">
      <c r="A37" s="36" t="s">
        <v>51</v>
      </c>
      <c r="E37" s="37" t="s">
        <v>725</v>
      </c>
    </row>
    <row r="38" spans="1:5" ht="267.75">
      <c r="A38" t="s">
        <v>53</v>
      </c>
      <c r="E38" s="35" t="s">
        <v>726</v>
      </c>
    </row>
    <row r="39" spans="1:18" ht="12.75" customHeight="1">
      <c r="A39" s="6" t="s">
        <v>43</v>
      </c>
      <c s="6"/>
      <c s="40" t="s">
        <v>22</v>
      </c>
      <c s="6"/>
      <c s="27" t="s">
        <v>314</v>
      </c>
      <c s="6"/>
      <c s="6"/>
      <c s="6"/>
      <c s="41">
        <f>0+Q39</f>
      </c>
      <c r="O39">
        <f>0+R39</f>
      </c>
      <c r="Q39">
        <f>0+I40+I44+I48+I52</f>
      </c>
      <c>
        <f>0+O40+O44+O48+O52</f>
      </c>
    </row>
    <row r="40" spans="1:16" ht="12.75">
      <c r="A40" s="25" t="s">
        <v>44</v>
      </c>
      <c s="29" t="s">
        <v>81</v>
      </c>
      <c s="29" t="s">
        <v>727</v>
      </c>
      <c s="25" t="s">
        <v>46</v>
      </c>
      <c s="30" t="s">
        <v>728</v>
      </c>
      <c s="31" t="s">
        <v>205</v>
      </c>
      <c s="32">
        <v>7.626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49</v>
      </c>
      <c r="E41" s="35" t="s">
        <v>729</v>
      </c>
    </row>
    <row r="42" spans="1:5" ht="12.75">
      <c r="A42" s="36" t="s">
        <v>51</v>
      </c>
      <c r="E42" s="37" t="s">
        <v>730</v>
      </c>
    </row>
    <row r="43" spans="1:5" ht="89.25">
      <c r="A43" t="s">
        <v>53</v>
      </c>
      <c r="E43" s="35" t="s">
        <v>731</v>
      </c>
    </row>
    <row r="44" spans="1:16" ht="12.75">
      <c r="A44" s="25" t="s">
        <v>44</v>
      </c>
      <c s="29" t="s">
        <v>40</v>
      </c>
      <c s="29" t="s">
        <v>732</v>
      </c>
      <c s="25" t="s">
        <v>46</v>
      </c>
      <c s="30" t="s">
        <v>733</v>
      </c>
      <c s="31" t="s">
        <v>205</v>
      </c>
      <c s="32">
        <v>29.248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49</v>
      </c>
      <c r="E45" s="35" t="s">
        <v>46</v>
      </c>
    </row>
    <row r="46" spans="1:5" ht="51">
      <c r="A46" s="36" t="s">
        <v>51</v>
      </c>
      <c r="E46" s="37" t="s">
        <v>734</v>
      </c>
    </row>
    <row r="47" spans="1:5" ht="369.75">
      <c r="A47" t="s">
        <v>53</v>
      </c>
      <c r="E47" s="35" t="s">
        <v>354</v>
      </c>
    </row>
    <row r="48" spans="1:16" ht="12.75">
      <c r="A48" s="25" t="s">
        <v>44</v>
      </c>
      <c s="29" t="s">
        <v>42</v>
      </c>
      <c s="29" t="s">
        <v>735</v>
      </c>
      <c s="25" t="s">
        <v>46</v>
      </c>
      <c s="30" t="s">
        <v>736</v>
      </c>
      <c s="31" t="s">
        <v>141</v>
      </c>
      <c s="32">
        <v>3.071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49</v>
      </c>
      <c r="E49" s="35" t="s">
        <v>46</v>
      </c>
    </row>
    <row r="50" spans="1:5" ht="63.75">
      <c r="A50" s="36" t="s">
        <v>51</v>
      </c>
      <c r="E50" s="37" t="s">
        <v>737</v>
      </c>
    </row>
    <row r="51" spans="1:5" ht="267.75">
      <c r="A51" t="s">
        <v>53</v>
      </c>
      <c r="E51" s="35" t="s">
        <v>726</v>
      </c>
    </row>
    <row r="52" spans="1:16" ht="12.75">
      <c r="A52" s="25" t="s">
        <v>44</v>
      </c>
      <c s="29" t="s">
        <v>95</v>
      </c>
      <c s="29" t="s">
        <v>333</v>
      </c>
      <c s="25" t="s">
        <v>46</v>
      </c>
      <c s="30" t="s">
        <v>334</v>
      </c>
      <c s="31" t="s">
        <v>205</v>
      </c>
      <c s="32">
        <v>0.96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49</v>
      </c>
      <c r="E53" s="35" t="s">
        <v>738</v>
      </c>
    </row>
    <row r="54" spans="1:5" ht="12.75">
      <c r="A54" s="36" t="s">
        <v>51</v>
      </c>
      <c r="E54" s="37" t="s">
        <v>739</v>
      </c>
    </row>
    <row r="55" spans="1:5" ht="280.5">
      <c r="A55" t="s">
        <v>53</v>
      </c>
      <c r="E55" s="35" t="s">
        <v>337</v>
      </c>
    </row>
    <row r="56" spans="1:18" ht="12.75" customHeight="1">
      <c r="A56" s="6" t="s">
        <v>43</v>
      </c>
      <c s="6"/>
      <c s="40" t="s">
        <v>33</v>
      </c>
      <c s="6"/>
      <c s="27" t="s">
        <v>338</v>
      </c>
      <c s="6"/>
      <c s="6"/>
      <c s="6"/>
      <c s="41">
        <f>0+Q56</f>
      </c>
      <c r="O56">
        <f>0+R56</f>
      </c>
      <c r="Q56">
        <f>0+I57+I61+I65+I69+I73+I77+I81+I85</f>
      </c>
      <c>
        <f>0+O57+O61+O65+O69+O73+O77+O81+O85</f>
      </c>
    </row>
    <row r="57" spans="1:16" ht="12.75">
      <c r="A57" s="25" t="s">
        <v>44</v>
      </c>
      <c s="29" t="s">
        <v>101</v>
      </c>
      <c s="29" t="s">
        <v>340</v>
      </c>
      <c s="25" t="s">
        <v>174</v>
      </c>
      <c s="30" t="s">
        <v>341</v>
      </c>
      <c s="31" t="s">
        <v>205</v>
      </c>
      <c s="32">
        <v>10.017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63.75">
      <c r="A58" s="34" t="s">
        <v>49</v>
      </c>
      <c r="E58" s="35" t="s">
        <v>740</v>
      </c>
    </row>
    <row r="59" spans="1:5" ht="12.75">
      <c r="A59" s="36" t="s">
        <v>51</v>
      </c>
      <c r="E59" s="37" t="s">
        <v>741</v>
      </c>
    </row>
    <row r="60" spans="1:5" ht="280.5">
      <c r="A60" t="s">
        <v>53</v>
      </c>
      <c r="E60" s="35" t="s">
        <v>337</v>
      </c>
    </row>
    <row r="61" spans="1:16" ht="12.75">
      <c r="A61" s="25" t="s">
        <v>44</v>
      </c>
      <c s="29" t="s">
        <v>106</v>
      </c>
      <c s="29" t="s">
        <v>742</v>
      </c>
      <c s="25" t="s">
        <v>46</v>
      </c>
      <c s="30" t="s">
        <v>743</v>
      </c>
      <c s="31" t="s">
        <v>84</v>
      </c>
      <c s="32">
        <v>184.1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49</v>
      </c>
      <c r="E62" s="35" t="s">
        <v>744</v>
      </c>
    </row>
    <row r="63" spans="1:5" ht="63.75">
      <c r="A63" s="36" t="s">
        <v>51</v>
      </c>
      <c r="E63" s="37" t="s">
        <v>745</v>
      </c>
    </row>
    <row r="64" spans="1:5" ht="165.75">
      <c r="A64" t="s">
        <v>53</v>
      </c>
      <c r="E64" s="35" t="s">
        <v>746</v>
      </c>
    </row>
    <row r="65" spans="1:16" ht="12.75">
      <c r="A65" s="25" t="s">
        <v>44</v>
      </c>
      <c s="29" t="s">
        <v>110</v>
      </c>
      <c s="29" t="s">
        <v>747</v>
      </c>
      <c s="25" t="s">
        <v>46</v>
      </c>
      <c s="30" t="s">
        <v>748</v>
      </c>
      <c s="31" t="s">
        <v>98</v>
      </c>
      <c s="32">
        <v>48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49</v>
      </c>
      <c r="E66" s="35" t="s">
        <v>46</v>
      </c>
    </row>
    <row r="67" spans="1:5" ht="12.75">
      <c r="A67" s="36" t="s">
        <v>51</v>
      </c>
      <c r="E67" s="37" t="s">
        <v>749</v>
      </c>
    </row>
    <row r="68" spans="1:5" ht="51">
      <c r="A68" t="s">
        <v>53</v>
      </c>
      <c r="E68" s="35" t="s">
        <v>750</v>
      </c>
    </row>
    <row r="69" spans="1:16" ht="12.75">
      <c r="A69" s="25" t="s">
        <v>44</v>
      </c>
      <c s="29" t="s">
        <v>115</v>
      </c>
      <c s="29" t="s">
        <v>751</v>
      </c>
      <c s="25" t="s">
        <v>46</v>
      </c>
      <c s="30" t="s">
        <v>752</v>
      </c>
      <c s="31" t="s">
        <v>141</v>
      </c>
      <c s="32">
        <v>0.497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49</v>
      </c>
      <c r="E70" s="35" t="s">
        <v>46</v>
      </c>
    </row>
    <row r="71" spans="1:5" ht="25.5">
      <c r="A71" s="36" t="s">
        <v>51</v>
      </c>
      <c r="E71" s="37" t="s">
        <v>753</v>
      </c>
    </row>
    <row r="72" spans="1:5" ht="293.25">
      <c r="A72" t="s">
        <v>53</v>
      </c>
      <c r="E72" s="35" t="s">
        <v>754</v>
      </c>
    </row>
    <row r="73" spans="1:16" ht="12.75">
      <c r="A73" s="25" t="s">
        <v>44</v>
      </c>
      <c s="29" t="s">
        <v>121</v>
      </c>
      <c s="29" t="s">
        <v>755</v>
      </c>
      <c s="25" t="s">
        <v>174</v>
      </c>
      <c s="30" t="s">
        <v>756</v>
      </c>
      <c s="31" t="s">
        <v>205</v>
      </c>
      <c s="32">
        <v>32.72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76.5">
      <c r="A74" s="34" t="s">
        <v>49</v>
      </c>
      <c r="E74" s="35" t="s">
        <v>757</v>
      </c>
    </row>
    <row r="75" spans="1:5" ht="114.75">
      <c r="A75" s="36" t="s">
        <v>51</v>
      </c>
      <c r="E75" s="37" t="s">
        <v>758</v>
      </c>
    </row>
    <row r="76" spans="1:5" ht="280.5">
      <c r="A76" t="s">
        <v>53</v>
      </c>
      <c r="E76" s="35" t="s">
        <v>337</v>
      </c>
    </row>
    <row r="77" spans="1:16" ht="12.75">
      <c r="A77" s="25" t="s">
        <v>44</v>
      </c>
      <c s="29" t="s">
        <v>127</v>
      </c>
      <c s="29" t="s">
        <v>759</v>
      </c>
      <c s="25" t="s">
        <v>174</v>
      </c>
      <c s="30" t="s">
        <v>760</v>
      </c>
      <c s="31" t="s">
        <v>98</v>
      </c>
      <c s="32">
        <v>12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49</v>
      </c>
      <c r="E78" s="35" t="s">
        <v>761</v>
      </c>
    </row>
    <row r="79" spans="1:5" ht="12.75">
      <c r="A79" s="36" t="s">
        <v>51</v>
      </c>
      <c r="E79" s="37" t="s">
        <v>762</v>
      </c>
    </row>
    <row r="80" spans="1:5" ht="229.5">
      <c r="A80" t="s">
        <v>53</v>
      </c>
      <c r="E80" s="35" t="s">
        <v>763</v>
      </c>
    </row>
    <row r="81" spans="1:16" ht="12.75">
      <c r="A81" s="25" t="s">
        <v>44</v>
      </c>
      <c s="29" t="s">
        <v>132</v>
      </c>
      <c s="29" t="s">
        <v>350</v>
      </c>
      <c s="25" t="s">
        <v>46</v>
      </c>
      <c s="30" t="s">
        <v>351</v>
      </c>
      <c s="31" t="s">
        <v>205</v>
      </c>
      <c s="32">
        <v>6.72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49</v>
      </c>
      <c r="E82" s="35" t="s">
        <v>46</v>
      </c>
    </row>
    <row r="83" spans="1:5" ht="12.75">
      <c r="A83" s="36" t="s">
        <v>51</v>
      </c>
      <c r="E83" s="37" t="s">
        <v>764</v>
      </c>
    </row>
    <row r="84" spans="1:5" ht="369.75">
      <c r="A84" t="s">
        <v>53</v>
      </c>
      <c r="E84" s="35" t="s">
        <v>354</v>
      </c>
    </row>
    <row r="85" spans="1:16" ht="12.75">
      <c r="A85" s="25" t="s">
        <v>44</v>
      </c>
      <c s="29" t="s">
        <v>218</v>
      </c>
      <c s="29" t="s">
        <v>765</v>
      </c>
      <c s="25" t="s">
        <v>46</v>
      </c>
      <c s="30" t="s">
        <v>766</v>
      </c>
      <c s="31" t="s">
        <v>205</v>
      </c>
      <c s="32">
        <v>6.48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49</v>
      </c>
      <c r="E86" s="35" t="s">
        <v>46</v>
      </c>
    </row>
    <row r="87" spans="1:5" ht="12.75">
      <c r="A87" s="36" t="s">
        <v>51</v>
      </c>
      <c r="E87" s="37" t="s">
        <v>767</v>
      </c>
    </row>
    <row r="88" spans="1:5" ht="369.75">
      <c r="A88" t="s">
        <v>53</v>
      </c>
      <c r="E88" s="35" t="s">
        <v>354</v>
      </c>
    </row>
    <row r="89" spans="1:18" ht="12.75" customHeight="1">
      <c r="A89" s="6" t="s">
        <v>43</v>
      </c>
      <c s="6"/>
      <c s="40" t="s">
        <v>76</v>
      </c>
      <c s="6"/>
      <c s="27" t="s">
        <v>421</v>
      </c>
      <c s="6"/>
      <c s="6"/>
      <c s="6"/>
      <c s="41">
        <f>0+Q89</f>
      </c>
      <c r="O89">
        <f>0+R89</f>
      </c>
      <c r="Q89">
        <f>0+I90+I94</f>
      </c>
      <c>
        <f>0+O90+O94</f>
      </c>
    </row>
    <row r="90" spans="1:16" ht="12.75">
      <c r="A90" s="25" t="s">
        <v>44</v>
      </c>
      <c s="29" t="s">
        <v>224</v>
      </c>
      <c s="29" t="s">
        <v>768</v>
      </c>
      <c s="25" t="s">
        <v>46</v>
      </c>
      <c s="30" t="s">
        <v>769</v>
      </c>
      <c s="31" t="s">
        <v>169</v>
      </c>
      <c s="32">
        <v>76.032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49</v>
      </c>
      <c r="E91" s="35" t="s">
        <v>770</v>
      </c>
    </row>
    <row r="92" spans="1:5" ht="12.75">
      <c r="A92" s="36" t="s">
        <v>51</v>
      </c>
      <c r="E92" s="37" t="s">
        <v>771</v>
      </c>
    </row>
    <row r="93" spans="1:5" ht="204">
      <c r="A93" t="s">
        <v>53</v>
      </c>
      <c r="E93" s="35" t="s">
        <v>772</v>
      </c>
    </row>
    <row r="94" spans="1:16" ht="12.75">
      <c r="A94" s="25" t="s">
        <v>44</v>
      </c>
      <c s="29" t="s">
        <v>230</v>
      </c>
      <c s="29" t="s">
        <v>773</v>
      </c>
      <c s="25" t="s">
        <v>46</v>
      </c>
      <c s="30" t="s">
        <v>774</v>
      </c>
      <c s="31" t="s">
        <v>169</v>
      </c>
      <c s="32">
        <v>36.08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49</v>
      </c>
      <c r="E95" s="35" t="s">
        <v>775</v>
      </c>
    </row>
    <row r="96" spans="1:5" ht="38.25">
      <c r="A96" s="36" t="s">
        <v>51</v>
      </c>
      <c r="E96" s="37" t="s">
        <v>776</v>
      </c>
    </row>
    <row r="97" spans="1:5" ht="102">
      <c r="A97" t="s">
        <v>53</v>
      </c>
      <c r="E97" s="35" t="s">
        <v>777</v>
      </c>
    </row>
    <row r="98" spans="1:18" ht="12.75" customHeight="1">
      <c r="A98" s="6" t="s">
        <v>43</v>
      </c>
      <c s="6"/>
      <c s="40" t="s">
        <v>81</v>
      </c>
      <c s="6"/>
      <c s="27" t="s">
        <v>433</v>
      </c>
      <c s="6"/>
      <c s="6"/>
      <c s="6"/>
      <c s="41">
        <f>0+Q98</f>
      </c>
      <c r="O98">
        <f>0+R98</f>
      </c>
      <c r="Q98">
        <f>0+I99+I103</f>
      </c>
      <c>
        <f>0+O99+O103</f>
      </c>
    </row>
    <row r="99" spans="1:16" ht="12.75">
      <c r="A99" s="25" t="s">
        <v>44</v>
      </c>
      <c s="29" t="s">
        <v>232</v>
      </c>
      <c s="29" t="s">
        <v>778</v>
      </c>
      <c s="25" t="s">
        <v>46</v>
      </c>
      <c s="30" t="s">
        <v>779</v>
      </c>
      <c s="31" t="s">
        <v>84</v>
      </c>
      <c s="32">
        <v>6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49</v>
      </c>
      <c r="E100" s="35" t="s">
        <v>46</v>
      </c>
    </row>
    <row r="101" spans="1:5" ht="25.5">
      <c r="A101" s="36" t="s">
        <v>51</v>
      </c>
      <c r="E101" s="37" t="s">
        <v>780</v>
      </c>
    </row>
    <row r="102" spans="1:5" ht="255">
      <c r="A102" t="s">
        <v>53</v>
      </c>
      <c r="E102" s="35" t="s">
        <v>450</v>
      </c>
    </row>
    <row r="103" spans="1:16" ht="12.75">
      <c r="A103" s="25" t="s">
        <v>44</v>
      </c>
      <c s="29" t="s">
        <v>238</v>
      </c>
      <c s="29" t="s">
        <v>781</v>
      </c>
      <c s="25" t="s">
        <v>46</v>
      </c>
      <c s="30" t="s">
        <v>782</v>
      </c>
      <c s="31" t="s">
        <v>84</v>
      </c>
      <c s="32">
        <v>30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49</v>
      </c>
      <c r="E104" s="35" t="s">
        <v>46</v>
      </c>
    </row>
    <row r="105" spans="1:5" ht="12.75">
      <c r="A105" s="36" t="s">
        <v>51</v>
      </c>
      <c r="E105" s="37" t="s">
        <v>783</v>
      </c>
    </row>
    <row r="106" spans="1:5" ht="242.25">
      <c r="A106" t="s">
        <v>53</v>
      </c>
      <c r="E106" s="35" t="s">
        <v>784</v>
      </c>
    </row>
    <row r="107" spans="1:18" ht="12.75" customHeight="1">
      <c r="A107" s="6" t="s">
        <v>43</v>
      </c>
      <c s="6"/>
      <c s="40" t="s">
        <v>40</v>
      </c>
      <c s="6"/>
      <c s="27" t="s">
        <v>484</v>
      </c>
      <c s="6"/>
      <c s="6"/>
      <c s="6"/>
      <c s="41">
        <f>0+Q107</f>
      </c>
      <c r="O107">
        <f>0+R107</f>
      </c>
      <c r="Q107">
        <f>0+I108+I112+I116</f>
      </c>
      <c>
        <f>0+O108+O112+O116</f>
      </c>
    </row>
    <row r="108" spans="1:16" ht="12.75">
      <c r="A108" s="25" t="s">
        <v>44</v>
      </c>
      <c s="29" t="s">
        <v>244</v>
      </c>
      <c s="29" t="s">
        <v>492</v>
      </c>
      <c s="25" t="s">
        <v>46</v>
      </c>
      <c s="30" t="s">
        <v>493</v>
      </c>
      <c s="31" t="s">
        <v>84</v>
      </c>
      <c s="32">
        <v>64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25.5">
      <c r="A109" s="34" t="s">
        <v>49</v>
      </c>
      <c r="E109" s="35" t="s">
        <v>494</v>
      </c>
    </row>
    <row r="110" spans="1:5" ht="12.75">
      <c r="A110" s="36" t="s">
        <v>51</v>
      </c>
      <c r="E110" s="37" t="s">
        <v>785</v>
      </c>
    </row>
    <row r="111" spans="1:5" ht="63.75">
      <c r="A111" t="s">
        <v>53</v>
      </c>
      <c r="E111" s="35" t="s">
        <v>496</v>
      </c>
    </row>
    <row r="112" spans="1:16" ht="12.75">
      <c r="A112" s="25" t="s">
        <v>44</v>
      </c>
      <c s="29" t="s">
        <v>249</v>
      </c>
      <c s="29" t="s">
        <v>786</v>
      </c>
      <c s="25" t="s">
        <v>46</v>
      </c>
      <c s="30" t="s">
        <v>787</v>
      </c>
      <c s="31" t="s">
        <v>98</v>
      </c>
      <c s="32">
        <v>2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49</v>
      </c>
      <c r="E113" s="35" t="s">
        <v>46</v>
      </c>
    </row>
    <row r="114" spans="1:5" ht="12.75">
      <c r="A114" s="36" t="s">
        <v>51</v>
      </c>
      <c r="E114" s="37" t="s">
        <v>788</v>
      </c>
    </row>
    <row r="115" spans="1:5" ht="25.5">
      <c r="A115" t="s">
        <v>53</v>
      </c>
      <c r="E115" s="35" t="s">
        <v>525</v>
      </c>
    </row>
    <row r="116" spans="1:16" ht="12.75">
      <c r="A116" s="25" t="s">
        <v>44</v>
      </c>
      <c s="29" t="s">
        <v>254</v>
      </c>
      <c s="29" t="s">
        <v>789</v>
      </c>
      <c s="25" t="s">
        <v>46</v>
      </c>
      <c s="30" t="s">
        <v>790</v>
      </c>
      <c s="31" t="s">
        <v>791</v>
      </c>
      <c s="32">
        <v>1525.935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49</v>
      </c>
      <c r="E117" s="35" t="s">
        <v>792</v>
      </c>
    </row>
    <row r="118" spans="1:5" ht="153">
      <c r="A118" s="36" t="s">
        <v>51</v>
      </c>
      <c r="E118" s="37" t="s">
        <v>793</v>
      </c>
    </row>
    <row r="119" spans="1:5" ht="357">
      <c r="A119" t="s">
        <v>53</v>
      </c>
      <c r="E119" s="35" t="s">
        <v>794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0+O8+O13+O22+O35+O40+O65+O70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795</v>
      </c>
      <c s="38">
        <f>0+I8+I13+I22+I35+I40+I65+I70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795</v>
      </c>
      <c s="6"/>
      <c s="18" t="s">
        <v>796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25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44</v>
      </c>
      <c s="29" t="s">
        <v>29</v>
      </c>
      <c s="29" t="s">
        <v>139</v>
      </c>
      <c s="25" t="s">
        <v>174</v>
      </c>
      <c s="30" t="s">
        <v>140</v>
      </c>
      <c s="31" t="s">
        <v>141</v>
      </c>
      <c s="32">
        <v>59.632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7.5">
      <c r="A10" s="34" t="s">
        <v>49</v>
      </c>
      <c r="E10" s="35" t="s">
        <v>699</v>
      </c>
    </row>
    <row r="11" spans="1:5" ht="25.5">
      <c r="A11" s="36" t="s">
        <v>51</v>
      </c>
      <c r="E11" s="37" t="s">
        <v>797</v>
      </c>
    </row>
    <row r="12" spans="1:5" ht="140.25">
      <c r="A12" t="s">
        <v>53</v>
      </c>
      <c r="E12" s="35" t="s">
        <v>144</v>
      </c>
    </row>
    <row r="13" spans="1:18" ht="12.75" customHeight="1">
      <c r="A13" s="6" t="s">
        <v>43</v>
      </c>
      <c s="6"/>
      <c s="40" t="s">
        <v>29</v>
      </c>
      <c s="6"/>
      <c s="27" t="s">
        <v>166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44</v>
      </c>
      <c s="29" t="s">
        <v>23</v>
      </c>
      <c s="29" t="s">
        <v>701</v>
      </c>
      <c s="25" t="s">
        <v>46</v>
      </c>
      <c s="30" t="s">
        <v>702</v>
      </c>
      <c s="31" t="s">
        <v>205</v>
      </c>
      <c s="32">
        <v>33.129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49</v>
      </c>
      <c r="E15" s="35" t="s">
        <v>703</v>
      </c>
    </row>
    <row r="16" spans="1:5" ht="38.25">
      <c r="A16" s="36" t="s">
        <v>51</v>
      </c>
      <c r="E16" s="37" t="s">
        <v>798</v>
      </c>
    </row>
    <row r="17" spans="1:5" ht="318.75">
      <c r="A17" t="s">
        <v>53</v>
      </c>
      <c r="E17" s="35" t="s">
        <v>705</v>
      </c>
    </row>
    <row r="18" spans="1:16" ht="12.75">
      <c r="A18" s="25" t="s">
        <v>44</v>
      </c>
      <c s="29" t="s">
        <v>22</v>
      </c>
      <c s="29" t="s">
        <v>799</v>
      </c>
      <c s="25" t="s">
        <v>46</v>
      </c>
      <c s="30" t="s">
        <v>800</v>
      </c>
      <c s="31" t="s">
        <v>205</v>
      </c>
      <c s="32">
        <v>3.18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49</v>
      </c>
      <c r="E19" s="35" t="s">
        <v>46</v>
      </c>
    </row>
    <row r="20" spans="1:5" ht="25.5">
      <c r="A20" s="36" t="s">
        <v>51</v>
      </c>
      <c r="E20" s="37" t="s">
        <v>801</v>
      </c>
    </row>
    <row r="21" spans="1:5" ht="242.25">
      <c r="A21" t="s">
        <v>53</v>
      </c>
      <c r="E21" s="35" t="s">
        <v>802</v>
      </c>
    </row>
    <row r="22" spans="1:18" ht="12.75" customHeight="1">
      <c r="A22" s="6" t="s">
        <v>43</v>
      </c>
      <c s="6"/>
      <c s="40" t="s">
        <v>23</v>
      </c>
      <c s="6"/>
      <c s="27" t="s">
        <v>283</v>
      </c>
      <c s="6"/>
      <c s="6"/>
      <c s="6"/>
      <c s="41">
        <f>0+Q22</f>
      </c>
      <c r="O22">
        <f>0+R22</f>
      </c>
      <c r="Q22">
        <f>0+I23+I27+I31</f>
      </c>
      <c>
        <f>0+O23+O27+O31</f>
      </c>
    </row>
    <row r="23" spans="1:16" ht="12.75">
      <c r="A23" s="25" t="s">
        <v>44</v>
      </c>
      <c s="29" t="s">
        <v>33</v>
      </c>
      <c s="29" t="s">
        <v>803</v>
      </c>
      <c s="25" t="s">
        <v>46</v>
      </c>
      <c s="30" t="s">
        <v>804</v>
      </c>
      <c s="31" t="s">
        <v>205</v>
      </c>
      <c s="32">
        <v>8.904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49</v>
      </c>
      <c r="E24" s="35" t="s">
        <v>805</v>
      </c>
    </row>
    <row r="25" spans="1:5" ht="12.75">
      <c r="A25" s="36" t="s">
        <v>51</v>
      </c>
      <c r="E25" s="37" t="s">
        <v>806</v>
      </c>
    </row>
    <row r="26" spans="1:5" ht="38.25">
      <c r="A26" t="s">
        <v>53</v>
      </c>
      <c r="E26" s="35" t="s">
        <v>807</v>
      </c>
    </row>
    <row r="27" spans="1:16" ht="12.75">
      <c r="A27" s="25" t="s">
        <v>44</v>
      </c>
      <c s="29" t="s">
        <v>35</v>
      </c>
      <c s="29" t="s">
        <v>715</v>
      </c>
      <c s="25" t="s">
        <v>46</v>
      </c>
      <c s="30" t="s">
        <v>716</v>
      </c>
      <c s="31" t="s">
        <v>205</v>
      </c>
      <c s="32">
        <v>11.76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49</v>
      </c>
      <c r="E28" s="35" t="s">
        <v>808</v>
      </c>
    </row>
    <row r="29" spans="1:5" ht="12.75">
      <c r="A29" s="36" t="s">
        <v>51</v>
      </c>
      <c r="E29" s="37" t="s">
        <v>809</v>
      </c>
    </row>
    <row r="30" spans="1:5" ht="38.25">
      <c r="A30" t="s">
        <v>53</v>
      </c>
      <c r="E30" s="35" t="s">
        <v>289</v>
      </c>
    </row>
    <row r="31" spans="1:16" ht="12.75">
      <c r="A31" s="25" t="s">
        <v>44</v>
      </c>
      <c s="29" t="s">
        <v>37</v>
      </c>
      <c s="29" t="s">
        <v>810</v>
      </c>
      <c s="25" t="s">
        <v>46</v>
      </c>
      <c s="30" t="s">
        <v>811</v>
      </c>
      <c s="31" t="s">
        <v>205</v>
      </c>
      <c s="32">
        <v>2.8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49</v>
      </c>
      <c r="E32" s="35" t="s">
        <v>812</v>
      </c>
    </row>
    <row r="33" spans="1:5" ht="12.75">
      <c r="A33" s="36" t="s">
        <v>51</v>
      </c>
      <c r="E33" s="37" t="s">
        <v>813</v>
      </c>
    </row>
    <row r="34" spans="1:5" ht="38.25">
      <c r="A34" t="s">
        <v>53</v>
      </c>
      <c r="E34" s="35" t="s">
        <v>814</v>
      </c>
    </row>
    <row r="35" spans="1:18" ht="12.75" customHeight="1">
      <c r="A35" s="6" t="s">
        <v>43</v>
      </c>
      <c s="6"/>
      <c s="40" t="s">
        <v>22</v>
      </c>
      <c s="6"/>
      <c s="27" t="s">
        <v>314</v>
      </c>
      <c s="6"/>
      <c s="6"/>
      <c s="6"/>
      <c s="41">
        <f>0+Q35</f>
      </c>
      <c r="O35">
        <f>0+R35</f>
      </c>
      <c r="Q35">
        <f>0+I36</f>
      </c>
      <c>
        <f>0+O36</f>
      </c>
    </row>
    <row r="36" spans="1:16" ht="12.75">
      <c r="A36" s="25" t="s">
        <v>44</v>
      </c>
      <c s="29" t="s">
        <v>76</v>
      </c>
      <c s="29" t="s">
        <v>815</v>
      </c>
      <c s="25" t="s">
        <v>174</v>
      </c>
      <c s="30" t="s">
        <v>816</v>
      </c>
      <c s="31" t="s">
        <v>205</v>
      </c>
      <c s="32">
        <v>0.687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49</v>
      </c>
      <c r="E37" s="35" t="s">
        <v>817</v>
      </c>
    </row>
    <row r="38" spans="1:5" ht="51">
      <c r="A38" s="36" t="s">
        <v>51</v>
      </c>
      <c r="E38" s="37" t="s">
        <v>818</v>
      </c>
    </row>
    <row r="39" spans="1:5" ht="280.5">
      <c r="A39" t="s">
        <v>53</v>
      </c>
      <c r="E39" s="35" t="s">
        <v>337</v>
      </c>
    </row>
    <row r="40" spans="1:18" ht="12.75" customHeight="1">
      <c r="A40" s="6" t="s">
        <v>43</v>
      </c>
      <c s="6"/>
      <c s="40" t="s">
        <v>33</v>
      </c>
      <c s="6"/>
      <c s="27" t="s">
        <v>338</v>
      </c>
      <c s="6"/>
      <c s="6"/>
      <c s="6"/>
      <c s="41">
        <f>0+Q40</f>
      </c>
      <c r="O40">
        <f>0+R40</f>
      </c>
      <c r="Q40">
        <f>0+I41+I45+I49+I53+I57+I61</f>
      </c>
      <c>
        <f>0+O41+O45+O49+O53+O57+O61</f>
      </c>
    </row>
    <row r="41" spans="1:16" ht="12.75">
      <c r="A41" s="25" t="s">
        <v>44</v>
      </c>
      <c s="29" t="s">
        <v>81</v>
      </c>
      <c s="29" t="s">
        <v>340</v>
      </c>
      <c s="25" t="s">
        <v>174</v>
      </c>
      <c s="30" t="s">
        <v>341</v>
      </c>
      <c s="31" t="s">
        <v>205</v>
      </c>
      <c s="32">
        <v>1.478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51">
      <c r="A42" s="34" t="s">
        <v>49</v>
      </c>
      <c r="E42" s="35" t="s">
        <v>819</v>
      </c>
    </row>
    <row r="43" spans="1:5" ht="25.5">
      <c r="A43" s="36" t="s">
        <v>51</v>
      </c>
      <c r="E43" s="37" t="s">
        <v>820</v>
      </c>
    </row>
    <row r="44" spans="1:5" ht="280.5">
      <c r="A44" t="s">
        <v>53</v>
      </c>
      <c r="E44" s="35" t="s">
        <v>337</v>
      </c>
    </row>
    <row r="45" spans="1:16" ht="12.75">
      <c r="A45" s="25" t="s">
        <v>44</v>
      </c>
      <c s="29" t="s">
        <v>40</v>
      </c>
      <c s="29" t="s">
        <v>345</v>
      </c>
      <c s="25" t="s">
        <v>174</v>
      </c>
      <c s="30" t="s">
        <v>346</v>
      </c>
      <c s="31" t="s">
        <v>205</v>
      </c>
      <c s="32">
        <v>0.32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25.5">
      <c r="A46" s="34" t="s">
        <v>49</v>
      </c>
      <c r="E46" s="35" t="s">
        <v>821</v>
      </c>
    </row>
    <row r="47" spans="1:5" ht="12.75">
      <c r="A47" s="36" t="s">
        <v>51</v>
      </c>
      <c r="E47" s="37" t="s">
        <v>822</v>
      </c>
    </row>
    <row r="48" spans="1:5" ht="280.5">
      <c r="A48" t="s">
        <v>53</v>
      </c>
      <c r="E48" s="35" t="s">
        <v>337</v>
      </c>
    </row>
    <row r="49" spans="1:16" ht="12.75">
      <c r="A49" s="25" t="s">
        <v>44</v>
      </c>
      <c s="29" t="s">
        <v>42</v>
      </c>
      <c s="29" t="s">
        <v>755</v>
      </c>
      <c s="25" t="s">
        <v>174</v>
      </c>
      <c s="30" t="s">
        <v>756</v>
      </c>
      <c s="31" t="s">
        <v>205</v>
      </c>
      <c s="32">
        <v>2.162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76.5">
      <c r="A50" s="34" t="s">
        <v>49</v>
      </c>
      <c r="E50" s="35" t="s">
        <v>757</v>
      </c>
    </row>
    <row r="51" spans="1:5" ht="12.75">
      <c r="A51" s="36" t="s">
        <v>51</v>
      </c>
      <c r="E51" s="37" t="s">
        <v>823</v>
      </c>
    </row>
    <row r="52" spans="1:5" ht="280.5">
      <c r="A52" t="s">
        <v>53</v>
      </c>
      <c r="E52" s="35" t="s">
        <v>337</v>
      </c>
    </row>
    <row r="53" spans="1:16" ht="12.75">
      <c r="A53" s="25" t="s">
        <v>44</v>
      </c>
      <c s="29" t="s">
        <v>95</v>
      </c>
      <c s="29" t="s">
        <v>824</v>
      </c>
      <c s="25" t="s">
        <v>46</v>
      </c>
      <c s="30" t="s">
        <v>825</v>
      </c>
      <c s="31" t="s">
        <v>205</v>
      </c>
      <c s="32">
        <v>2.268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49</v>
      </c>
      <c r="E54" s="35" t="s">
        <v>46</v>
      </c>
    </row>
    <row r="55" spans="1:5" ht="12.75">
      <c r="A55" s="36" t="s">
        <v>51</v>
      </c>
      <c r="E55" s="37" t="s">
        <v>826</v>
      </c>
    </row>
    <row r="56" spans="1:5" ht="369.75">
      <c r="A56" t="s">
        <v>53</v>
      </c>
      <c r="E56" s="35" t="s">
        <v>354</v>
      </c>
    </row>
    <row r="57" spans="1:16" ht="12.75">
      <c r="A57" s="25" t="s">
        <v>44</v>
      </c>
      <c s="29" t="s">
        <v>101</v>
      </c>
      <c s="29" t="s">
        <v>827</v>
      </c>
      <c s="25" t="s">
        <v>46</v>
      </c>
      <c s="30" t="s">
        <v>828</v>
      </c>
      <c s="31" t="s">
        <v>141</v>
      </c>
      <c s="32">
        <v>0.085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49</v>
      </c>
      <c r="E58" s="35" t="s">
        <v>829</v>
      </c>
    </row>
    <row r="59" spans="1:5" ht="12.75">
      <c r="A59" s="36" t="s">
        <v>51</v>
      </c>
      <c r="E59" s="37" t="s">
        <v>830</v>
      </c>
    </row>
    <row r="60" spans="1:5" ht="178.5">
      <c r="A60" t="s">
        <v>53</v>
      </c>
      <c r="E60" s="35" t="s">
        <v>831</v>
      </c>
    </row>
    <row r="61" spans="1:16" ht="12.75">
      <c r="A61" s="25" t="s">
        <v>44</v>
      </c>
      <c s="29" t="s">
        <v>106</v>
      </c>
      <c s="29" t="s">
        <v>832</v>
      </c>
      <c s="25" t="s">
        <v>46</v>
      </c>
      <c s="30" t="s">
        <v>833</v>
      </c>
      <c s="31" t="s">
        <v>205</v>
      </c>
      <c s="32">
        <v>16.28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49</v>
      </c>
      <c r="E62" s="35" t="s">
        <v>834</v>
      </c>
    </row>
    <row r="63" spans="1:5" ht="12.75">
      <c r="A63" s="36" t="s">
        <v>51</v>
      </c>
      <c r="E63" s="37" t="s">
        <v>835</v>
      </c>
    </row>
    <row r="64" spans="1:5" ht="51">
      <c r="A64" t="s">
        <v>53</v>
      </c>
      <c r="E64" s="35" t="s">
        <v>836</v>
      </c>
    </row>
    <row r="65" spans="1:18" ht="12.75" customHeight="1">
      <c r="A65" s="6" t="s">
        <v>43</v>
      </c>
      <c s="6"/>
      <c s="40" t="s">
        <v>76</v>
      </c>
      <c s="6"/>
      <c s="27" t="s">
        <v>421</v>
      </c>
      <c s="6"/>
      <c s="6"/>
      <c s="6"/>
      <c s="41">
        <f>0+Q65</f>
      </c>
      <c r="O65">
        <f>0+R65</f>
      </c>
      <c r="Q65">
        <f>0+I66</f>
      </c>
      <c>
        <f>0+O66</f>
      </c>
    </row>
    <row r="66" spans="1:16" ht="12.75">
      <c r="A66" s="25" t="s">
        <v>44</v>
      </c>
      <c s="29" t="s">
        <v>110</v>
      </c>
      <c s="29" t="s">
        <v>768</v>
      </c>
      <c s="25" t="s">
        <v>46</v>
      </c>
      <c s="30" t="s">
        <v>769</v>
      </c>
      <c s="31" t="s">
        <v>169</v>
      </c>
      <c s="32">
        <v>11.232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49</v>
      </c>
      <c r="E67" s="35" t="s">
        <v>837</v>
      </c>
    </row>
    <row r="68" spans="1:5" ht="12.75">
      <c r="A68" s="36" t="s">
        <v>51</v>
      </c>
      <c r="E68" s="37" t="s">
        <v>838</v>
      </c>
    </row>
    <row r="69" spans="1:5" ht="204">
      <c r="A69" t="s">
        <v>53</v>
      </c>
      <c r="E69" s="35" t="s">
        <v>772</v>
      </c>
    </row>
    <row r="70" spans="1:18" ht="12.75" customHeight="1">
      <c r="A70" s="6" t="s">
        <v>43</v>
      </c>
      <c s="6"/>
      <c s="40" t="s">
        <v>40</v>
      </c>
      <c s="6"/>
      <c s="27" t="s">
        <v>484</v>
      </c>
      <c s="6"/>
      <c s="6"/>
      <c s="6"/>
      <c s="41">
        <f>0+Q70</f>
      </c>
      <c r="O70">
        <f>0+R70</f>
      </c>
      <c r="Q70">
        <f>0+I71+I75</f>
      </c>
      <c>
        <f>0+O71+O75</f>
      </c>
    </row>
    <row r="71" spans="1:16" ht="12.75">
      <c r="A71" s="25" t="s">
        <v>44</v>
      </c>
      <c s="29" t="s">
        <v>115</v>
      </c>
      <c s="29" t="s">
        <v>786</v>
      </c>
      <c s="25" t="s">
        <v>46</v>
      </c>
      <c s="30" t="s">
        <v>787</v>
      </c>
      <c s="31" t="s">
        <v>98</v>
      </c>
      <c s="32">
        <v>1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49</v>
      </c>
      <c r="E72" s="35" t="s">
        <v>46</v>
      </c>
    </row>
    <row r="73" spans="1:5" ht="12.75">
      <c r="A73" s="36" t="s">
        <v>51</v>
      </c>
      <c r="E73" s="37" t="s">
        <v>839</v>
      </c>
    </row>
    <row r="74" spans="1:5" ht="25.5">
      <c r="A74" t="s">
        <v>53</v>
      </c>
      <c r="E74" s="35" t="s">
        <v>525</v>
      </c>
    </row>
    <row r="75" spans="1:16" ht="12.75">
      <c r="A75" s="25" t="s">
        <v>44</v>
      </c>
      <c s="29" t="s">
        <v>121</v>
      </c>
      <c s="29" t="s">
        <v>840</v>
      </c>
      <c s="25" t="s">
        <v>46</v>
      </c>
      <c s="30" t="s">
        <v>841</v>
      </c>
      <c s="31" t="s">
        <v>791</v>
      </c>
      <c s="32">
        <v>199.875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49</v>
      </c>
      <c r="E76" s="35" t="s">
        <v>46</v>
      </c>
    </row>
    <row r="77" spans="1:5" ht="153">
      <c r="A77" s="36" t="s">
        <v>51</v>
      </c>
      <c r="E77" s="37" t="s">
        <v>842</v>
      </c>
    </row>
    <row r="78" spans="1:5" ht="357">
      <c r="A78" t="s">
        <v>53</v>
      </c>
      <c r="E78" s="35" t="s">
        <v>794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0+O8+O17+O46+O55+O96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843</v>
      </c>
      <c s="38">
        <f>0+I8+I17+I46+I55+I96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843</v>
      </c>
      <c s="6"/>
      <c s="18" t="s">
        <v>844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25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44</v>
      </c>
      <c s="29" t="s">
        <v>29</v>
      </c>
      <c s="29" t="s">
        <v>845</v>
      </c>
      <c s="25" t="s">
        <v>46</v>
      </c>
      <c s="30" t="s">
        <v>846</v>
      </c>
      <c s="31" t="s">
        <v>141</v>
      </c>
      <c s="32">
        <v>0.098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49</v>
      </c>
      <c r="E10" s="35" t="s">
        <v>847</v>
      </c>
    </row>
    <row r="11" spans="1:5" ht="12.75">
      <c r="A11" s="36" t="s">
        <v>51</v>
      </c>
      <c r="E11" s="37" t="s">
        <v>46</v>
      </c>
    </row>
    <row r="12" spans="1:5" ht="25.5">
      <c r="A12" t="s">
        <v>53</v>
      </c>
      <c r="E12" s="35" t="s">
        <v>848</v>
      </c>
    </row>
    <row r="13" spans="1:16" ht="25.5">
      <c r="A13" s="25" t="s">
        <v>44</v>
      </c>
      <c s="29" t="s">
        <v>23</v>
      </c>
      <c s="29" t="s">
        <v>139</v>
      </c>
      <c s="25" t="s">
        <v>46</v>
      </c>
      <c s="30" t="s">
        <v>140</v>
      </c>
      <c s="31" t="s">
        <v>141</v>
      </c>
      <c s="32">
        <v>4.511</v>
      </c>
      <c s="33">
        <v>0</v>
      </c>
      <c s="33">
        <f>ROUND(ROUND(H13,2)*ROUND(G13,3),2)</f>
      </c>
      <c r="O13">
        <f>(I13*0)/100</f>
      </c>
      <c t="s">
        <v>27</v>
      </c>
    </row>
    <row r="14" spans="1:5" ht="140.25">
      <c r="A14" s="34" t="s">
        <v>49</v>
      </c>
      <c r="E14" s="35" t="s">
        <v>142</v>
      </c>
    </row>
    <row r="15" spans="1:5" ht="25.5">
      <c r="A15" s="36" t="s">
        <v>51</v>
      </c>
      <c r="E15" s="37" t="s">
        <v>849</v>
      </c>
    </row>
    <row r="16" spans="1:5" ht="140.25">
      <c r="A16" t="s">
        <v>53</v>
      </c>
      <c r="E16" s="35" t="s">
        <v>850</v>
      </c>
    </row>
    <row r="17" spans="1:18" ht="12.75" customHeight="1">
      <c r="A17" s="6" t="s">
        <v>43</v>
      </c>
      <c s="6"/>
      <c s="40" t="s">
        <v>29</v>
      </c>
      <c s="6"/>
      <c s="27" t="s">
        <v>166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44</v>
      </c>
      <c s="29" t="s">
        <v>22</v>
      </c>
      <c s="29" t="s">
        <v>851</v>
      </c>
      <c s="25" t="s">
        <v>46</v>
      </c>
      <c s="30" t="s">
        <v>852</v>
      </c>
      <c s="31" t="s">
        <v>853</v>
      </c>
      <c s="32">
        <v>10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49</v>
      </c>
      <c r="E19" s="35" t="s">
        <v>854</v>
      </c>
    </row>
    <row r="20" spans="1:5" ht="12.75">
      <c r="A20" s="36" t="s">
        <v>51</v>
      </c>
      <c r="E20" s="37" t="s">
        <v>46</v>
      </c>
    </row>
    <row r="21" spans="1:5" ht="38.25">
      <c r="A21" t="s">
        <v>53</v>
      </c>
      <c r="E21" s="35" t="s">
        <v>855</v>
      </c>
    </row>
    <row r="22" spans="1:16" ht="12.75">
      <c r="A22" s="25" t="s">
        <v>44</v>
      </c>
      <c s="29" t="s">
        <v>33</v>
      </c>
      <c s="29" t="s">
        <v>856</v>
      </c>
      <c s="25" t="s">
        <v>46</v>
      </c>
      <c s="30" t="s">
        <v>857</v>
      </c>
      <c s="31" t="s">
        <v>205</v>
      </c>
      <c s="32">
        <v>16.534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49</v>
      </c>
      <c r="E23" s="35" t="s">
        <v>46</v>
      </c>
    </row>
    <row r="24" spans="1:5" ht="63.75">
      <c r="A24" s="36" t="s">
        <v>51</v>
      </c>
      <c r="E24" s="37" t="s">
        <v>858</v>
      </c>
    </row>
    <row r="25" spans="1:5" ht="318.75">
      <c r="A25" t="s">
        <v>53</v>
      </c>
      <c r="E25" s="35" t="s">
        <v>859</v>
      </c>
    </row>
    <row r="26" spans="1:16" ht="12.75">
      <c r="A26" s="25" t="s">
        <v>44</v>
      </c>
      <c s="29" t="s">
        <v>35</v>
      </c>
      <c s="29" t="s">
        <v>860</v>
      </c>
      <c s="25" t="s">
        <v>46</v>
      </c>
      <c s="30" t="s">
        <v>861</v>
      </c>
      <c s="31" t="s">
        <v>205</v>
      </c>
      <c s="32">
        <v>2.506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49</v>
      </c>
      <c r="E27" s="35" t="s">
        <v>862</v>
      </c>
    </row>
    <row r="28" spans="1:5" ht="76.5">
      <c r="A28" s="36" t="s">
        <v>51</v>
      </c>
      <c r="E28" s="37" t="s">
        <v>863</v>
      </c>
    </row>
    <row r="29" spans="1:5" ht="318.75">
      <c r="A29" t="s">
        <v>53</v>
      </c>
      <c r="E29" s="35" t="s">
        <v>859</v>
      </c>
    </row>
    <row r="30" spans="1:16" ht="12.75">
      <c r="A30" s="25" t="s">
        <v>44</v>
      </c>
      <c s="29" t="s">
        <v>37</v>
      </c>
      <c s="29" t="s">
        <v>864</v>
      </c>
      <c s="25" t="s">
        <v>46</v>
      </c>
      <c s="30" t="s">
        <v>865</v>
      </c>
      <c s="31" t="s">
        <v>205</v>
      </c>
      <c s="32">
        <v>2.506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49</v>
      </c>
      <c r="E31" s="35" t="s">
        <v>866</v>
      </c>
    </row>
    <row r="32" spans="1:5" ht="12.75">
      <c r="A32" s="36" t="s">
        <v>51</v>
      </c>
      <c r="E32" s="37" t="s">
        <v>46</v>
      </c>
    </row>
    <row r="33" spans="1:5" ht="191.25">
      <c r="A33" t="s">
        <v>53</v>
      </c>
      <c r="E33" s="35" t="s">
        <v>867</v>
      </c>
    </row>
    <row r="34" spans="1:16" ht="12.75">
      <c r="A34" s="25" t="s">
        <v>44</v>
      </c>
      <c s="29" t="s">
        <v>76</v>
      </c>
      <c s="29" t="s">
        <v>255</v>
      </c>
      <c s="25" t="s">
        <v>46</v>
      </c>
      <c s="30" t="s">
        <v>256</v>
      </c>
      <c s="31" t="s">
        <v>205</v>
      </c>
      <c s="32">
        <v>9.79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49</v>
      </c>
      <c r="E35" s="35" t="s">
        <v>46</v>
      </c>
    </row>
    <row r="36" spans="1:5" ht="76.5">
      <c r="A36" s="36" t="s">
        <v>51</v>
      </c>
      <c r="E36" s="37" t="s">
        <v>868</v>
      </c>
    </row>
    <row r="37" spans="1:5" ht="229.5">
      <c r="A37" t="s">
        <v>53</v>
      </c>
      <c r="E37" s="35" t="s">
        <v>869</v>
      </c>
    </row>
    <row r="38" spans="1:16" ht="12.75">
      <c r="A38" s="25" t="s">
        <v>44</v>
      </c>
      <c s="29" t="s">
        <v>81</v>
      </c>
      <c s="29" t="s">
        <v>706</v>
      </c>
      <c s="25" t="s">
        <v>46</v>
      </c>
      <c s="30" t="s">
        <v>707</v>
      </c>
      <c s="31" t="s">
        <v>205</v>
      </c>
      <c s="32">
        <v>5.744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49</v>
      </c>
      <c r="E39" s="35" t="s">
        <v>870</v>
      </c>
    </row>
    <row r="40" spans="1:5" ht="12.75">
      <c r="A40" s="36" t="s">
        <v>51</v>
      </c>
      <c r="E40" s="37" t="s">
        <v>871</v>
      </c>
    </row>
    <row r="41" spans="1:5" ht="280.5">
      <c r="A41" t="s">
        <v>53</v>
      </c>
      <c r="E41" s="35" t="s">
        <v>872</v>
      </c>
    </row>
    <row r="42" spans="1:16" ht="12.75">
      <c r="A42" s="25" t="s">
        <v>44</v>
      </c>
      <c s="29" t="s">
        <v>40</v>
      </c>
      <c s="29" t="s">
        <v>261</v>
      </c>
      <c s="25" t="s">
        <v>46</v>
      </c>
      <c s="30" t="s">
        <v>262</v>
      </c>
      <c s="31" t="s">
        <v>205</v>
      </c>
      <c s="32">
        <v>0.971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49</v>
      </c>
      <c r="E43" s="35" t="s">
        <v>873</v>
      </c>
    </row>
    <row r="44" spans="1:5" ht="12.75">
      <c r="A44" s="36" t="s">
        <v>51</v>
      </c>
      <c r="E44" s="37" t="s">
        <v>874</v>
      </c>
    </row>
    <row r="45" spans="1:5" ht="293.25">
      <c r="A45" t="s">
        <v>53</v>
      </c>
      <c r="E45" s="35" t="s">
        <v>875</v>
      </c>
    </row>
    <row r="46" spans="1:18" ht="12.75" customHeight="1">
      <c r="A46" s="6" t="s">
        <v>43</v>
      </c>
      <c s="6"/>
      <c s="40" t="s">
        <v>33</v>
      </c>
      <c s="6"/>
      <c s="27" t="s">
        <v>338</v>
      </c>
      <c s="6"/>
      <c s="6"/>
      <c s="6"/>
      <c s="41">
        <f>0+Q46</f>
      </c>
      <c r="O46">
        <f>0+R46</f>
      </c>
      <c r="Q46">
        <f>0+I47+I51</f>
      </c>
      <c>
        <f>0+O47+O51</f>
      </c>
    </row>
    <row r="47" spans="1:16" ht="12.75">
      <c r="A47" s="25" t="s">
        <v>44</v>
      </c>
      <c s="29" t="s">
        <v>42</v>
      </c>
      <c s="29" t="s">
        <v>876</v>
      </c>
      <c s="25" t="s">
        <v>877</v>
      </c>
      <c s="30" t="s">
        <v>878</v>
      </c>
      <c s="31" t="s">
        <v>205</v>
      </c>
      <c s="32">
        <v>0.2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49</v>
      </c>
      <c r="E48" s="35" t="s">
        <v>873</v>
      </c>
    </row>
    <row r="49" spans="1:5" ht="12.75">
      <c r="A49" s="36" t="s">
        <v>51</v>
      </c>
      <c r="E49" s="37" t="s">
        <v>879</v>
      </c>
    </row>
    <row r="50" spans="1:5" ht="38.25">
      <c r="A50" t="s">
        <v>53</v>
      </c>
      <c r="E50" s="35" t="s">
        <v>880</v>
      </c>
    </row>
    <row r="51" spans="1:16" ht="12.75">
      <c r="A51" s="25" t="s">
        <v>44</v>
      </c>
      <c s="29" t="s">
        <v>95</v>
      </c>
      <c s="29" t="s">
        <v>876</v>
      </c>
      <c s="25" t="s">
        <v>881</v>
      </c>
      <c s="30" t="s">
        <v>878</v>
      </c>
      <c s="31" t="s">
        <v>205</v>
      </c>
      <c s="32">
        <v>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49</v>
      </c>
      <c r="E52" s="35" t="s">
        <v>882</v>
      </c>
    </row>
    <row r="53" spans="1:5" ht="12.75">
      <c r="A53" s="36" t="s">
        <v>51</v>
      </c>
      <c r="E53" s="37" t="s">
        <v>883</v>
      </c>
    </row>
    <row r="54" spans="1:5" ht="38.25">
      <c r="A54" t="s">
        <v>53</v>
      </c>
      <c r="E54" s="35" t="s">
        <v>880</v>
      </c>
    </row>
    <row r="55" spans="1:18" ht="12.75" customHeight="1">
      <c r="A55" s="6" t="s">
        <v>43</v>
      </c>
      <c s="6"/>
      <c s="40" t="s">
        <v>81</v>
      </c>
      <c s="6"/>
      <c s="27" t="s">
        <v>433</v>
      </c>
      <c s="6"/>
      <c s="6"/>
      <c s="6"/>
      <c s="41">
        <f>0+Q55</f>
      </c>
      <c r="O55">
        <f>0+R55</f>
      </c>
      <c r="Q55">
        <f>0+I56+I60+I64+I68+I72+I76+I80+I84+I88+I92</f>
      </c>
      <c>
        <f>0+O56+O60+O64+O68+O72+O76+O80+O84+O88+O92</f>
      </c>
    </row>
    <row r="56" spans="1:16" ht="12.75">
      <c r="A56" s="25" t="s">
        <v>44</v>
      </c>
      <c s="29" t="s">
        <v>101</v>
      </c>
      <c s="29" t="s">
        <v>884</v>
      </c>
      <c s="25" t="s">
        <v>46</v>
      </c>
      <c s="30" t="s">
        <v>885</v>
      </c>
      <c s="31" t="s">
        <v>84</v>
      </c>
      <c s="32">
        <v>19.6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51">
      <c r="A57" s="34" t="s">
        <v>49</v>
      </c>
      <c r="E57" s="35" t="s">
        <v>886</v>
      </c>
    </row>
    <row r="58" spans="1:5" ht="12.75">
      <c r="A58" s="36" t="s">
        <v>51</v>
      </c>
      <c r="E58" s="37" t="s">
        <v>46</v>
      </c>
    </row>
    <row r="59" spans="1:5" ht="255">
      <c r="A59" t="s">
        <v>53</v>
      </c>
      <c r="E59" s="35" t="s">
        <v>887</v>
      </c>
    </row>
    <row r="60" spans="1:16" ht="12.75">
      <c r="A60" s="25" t="s">
        <v>44</v>
      </c>
      <c s="29" t="s">
        <v>106</v>
      </c>
      <c s="29" t="s">
        <v>888</v>
      </c>
      <c s="25" t="s">
        <v>46</v>
      </c>
      <c s="30" t="s">
        <v>889</v>
      </c>
      <c s="31" t="s">
        <v>84</v>
      </c>
      <c s="32">
        <v>12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51">
      <c r="A61" s="34" t="s">
        <v>49</v>
      </c>
      <c r="E61" s="35" t="s">
        <v>890</v>
      </c>
    </row>
    <row r="62" spans="1:5" ht="12.75">
      <c r="A62" s="36" t="s">
        <v>51</v>
      </c>
      <c r="E62" s="37" t="s">
        <v>46</v>
      </c>
    </row>
    <row r="63" spans="1:5" ht="255">
      <c r="A63" t="s">
        <v>53</v>
      </c>
      <c r="E63" s="35" t="s">
        <v>887</v>
      </c>
    </row>
    <row r="64" spans="1:16" ht="12.75">
      <c r="A64" s="25" t="s">
        <v>44</v>
      </c>
      <c s="29" t="s">
        <v>110</v>
      </c>
      <c s="29" t="s">
        <v>891</v>
      </c>
      <c s="25" t="s">
        <v>46</v>
      </c>
      <c s="30" t="s">
        <v>892</v>
      </c>
      <c s="31" t="s">
        <v>84</v>
      </c>
      <c s="32">
        <v>10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38.25">
      <c r="A65" s="34" t="s">
        <v>49</v>
      </c>
      <c r="E65" s="35" t="s">
        <v>893</v>
      </c>
    </row>
    <row r="66" spans="1:5" ht="12.75">
      <c r="A66" s="36" t="s">
        <v>51</v>
      </c>
      <c r="E66" s="37" t="s">
        <v>46</v>
      </c>
    </row>
    <row r="67" spans="1:5" ht="242.25">
      <c r="A67" t="s">
        <v>53</v>
      </c>
      <c r="E67" s="35" t="s">
        <v>894</v>
      </c>
    </row>
    <row r="68" spans="1:16" ht="12.75">
      <c r="A68" s="25" t="s">
        <v>44</v>
      </c>
      <c s="29" t="s">
        <v>115</v>
      </c>
      <c s="29" t="s">
        <v>895</v>
      </c>
      <c s="25" t="s">
        <v>46</v>
      </c>
      <c s="30" t="s">
        <v>896</v>
      </c>
      <c s="31" t="s">
        <v>84</v>
      </c>
      <c s="32">
        <v>10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51">
      <c r="A69" s="34" t="s">
        <v>49</v>
      </c>
      <c r="E69" s="35" t="s">
        <v>897</v>
      </c>
    </row>
    <row r="70" spans="1:5" ht="12.75">
      <c r="A70" s="36" t="s">
        <v>51</v>
      </c>
      <c r="E70" s="37" t="s">
        <v>46</v>
      </c>
    </row>
    <row r="71" spans="1:5" ht="51">
      <c r="A71" t="s">
        <v>53</v>
      </c>
      <c r="E71" s="35" t="s">
        <v>898</v>
      </c>
    </row>
    <row r="72" spans="1:16" ht="12.75">
      <c r="A72" s="25" t="s">
        <v>44</v>
      </c>
      <c s="29" t="s">
        <v>121</v>
      </c>
      <c s="29" t="s">
        <v>899</v>
      </c>
      <c s="25" t="s">
        <v>46</v>
      </c>
      <c s="30" t="s">
        <v>900</v>
      </c>
      <c s="31" t="s">
        <v>84</v>
      </c>
      <c s="32">
        <v>12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25.5">
      <c r="A73" s="34" t="s">
        <v>49</v>
      </c>
      <c r="E73" s="35" t="s">
        <v>901</v>
      </c>
    </row>
    <row r="74" spans="1:5" ht="12.75">
      <c r="A74" s="36" t="s">
        <v>51</v>
      </c>
      <c r="E74" s="37" t="s">
        <v>46</v>
      </c>
    </row>
    <row r="75" spans="1:5" ht="51">
      <c r="A75" t="s">
        <v>53</v>
      </c>
      <c r="E75" s="35" t="s">
        <v>902</v>
      </c>
    </row>
    <row r="76" spans="1:16" ht="12.75">
      <c r="A76" s="25" t="s">
        <v>44</v>
      </c>
      <c s="29" t="s">
        <v>127</v>
      </c>
      <c s="29" t="s">
        <v>903</v>
      </c>
      <c s="25" t="s">
        <v>46</v>
      </c>
      <c s="30" t="s">
        <v>904</v>
      </c>
      <c s="31" t="s">
        <v>84</v>
      </c>
      <c s="32">
        <v>12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49</v>
      </c>
      <c r="E77" s="35" t="s">
        <v>905</v>
      </c>
    </row>
    <row r="78" spans="1:5" ht="12.75">
      <c r="A78" s="36" t="s">
        <v>51</v>
      </c>
      <c r="E78" s="37" t="s">
        <v>46</v>
      </c>
    </row>
    <row r="79" spans="1:5" ht="38.25">
      <c r="A79" t="s">
        <v>53</v>
      </c>
      <c r="E79" s="35" t="s">
        <v>906</v>
      </c>
    </row>
    <row r="80" spans="1:16" ht="12.75">
      <c r="A80" s="25" t="s">
        <v>44</v>
      </c>
      <c s="29" t="s">
        <v>132</v>
      </c>
      <c s="29" t="s">
        <v>907</v>
      </c>
      <c s="25" t="s">
        <v>46</v>
      </c>
      <c s="30" t="s">
        <v>908</v>
      </c>
      <c s="31" t="s">
        <v>98</v>
      </c>
      <c s="32">
        <v>2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25.5">
      <c r="A81" s="34" t="s">
        <v>49</v>
      </c>
      <c r="E81" s="35" t="s">
        <v>909</v>
      </c>
    </row>
    <row r="82" spans="1:5" ht="12.75">
      <c r="A82" s="36" t="s">
        <v>51</v>
      </c>
      <c r="E82" s="37" t="s">
        <v>46</v>
      </c>
    </row>
    <row r="83" spans="1:5" ht="51">
      <c r="A83" t="s">
        <v>53</v>
      </c>
      <c r="E83" s="35" t="s">
        <v>910</v>
      </c>
    </row>
    <row r="84" spans="1:16" ht="12.75">
      <c r="A84" s="25" t="s">
        <v>44</v>
      </c>
      <c s="29" t="s">
        <v>218</v>
      </c>
      <c s="29" t="s">
        <v>911</v>
      </c>
      <c s="25" t="s">
        <v>46</v>
      </c>
      <c s="30" t="s">
        <v>912</v>
      </c>
      <c s="31" t="s">
        <v>84</v>
      </c>
      <c s="32">
        <v>12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49</v>
      </c>
      <c r="E85" s="35" t="s">
        <v>905</v>
      </c>
    </row>
    <row r="86" spans="1:5" ht="12.75">
      <c r="A86" s="36" t="s">
        <v>51</v>
      </c>
      <c r="E86" s="37" t="s">
        <v>46</v>
      </c>
    </row>
    <row r="87" spans="1:5" ht="51">
      <c r="A87" t="s">
        <v>53</v>
      </c>
      <c r="E87" s="35" t="s">
        <v>913</v>
      </c>
    </row>
    <row r="88" spans="1:16" ht="12.75">
      <c r="A88" s="25" t="s">
        <v>44</v>
      </c>
      <c s="29" t="s">
        <v>224</v>
      </c>
      <c s="29" t="s">
        <v>914</v>
      </c>
      <c s="25" t="s">
        <v>46</v>
      </c>
      <c s="30" t="s">
        <v>915</v>
      </c>
      <c s="31" t="s">
        <v>84</v>
      </c>
      <c s="32">
        <v>19.6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49</v>
      </c>
      <c r="E89" s="35" t="s">
        <v>916</v>
      </c>
    </row>
    <row r="90" spans="1:5" ht="12.75">
      <c r="A90" s="36" t="s">
        <v>51</v>
      </c>
      <c r="E90" s="37" t="s">
        <v>46</v>
      </c>
    </row>
    <row r="91" spans="1:5" ht="25.5">
      <c r="A91" t="s">
        <v>53</v>
      </c>
      <c r="E91" s="35" t="s">
        <v>917</v>
      </c>
    </row>
    <row r="92" spans="1:16" ht="12.75">
      <c r="A92" s="25" t="s">
        <v>44</v>
      </c>
      <c s="29" t="s">
        <v>230</v>
      </c>
      <c s="29" t="s">
        <v>918</v>
      </c>
      <c s="25" t="s">
        <v>46</v>
      </c>
      <c s="30" t="s">
        <v>919</v>
      </c>
      <c s="31" t="s">
        <v>84</v>
      </c>
      <c s="32">
        <v>12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49</v>
      </c>
      <c r="E93" s="35" t="s">
        <v>905</v>
      </c>
    </row>
    <row r="94" spans="1:5" ht="12.75">
      <c r="A94" s="36" t="s">
        <v>51</v>
      </c>
      <c r="E94" s="37" t="s">
        <v>46</v>
      </c>
    </row>
    <row r="95" spans="1:5" ht="25.5">
      <c r="A95" t="s">
        <v>53</v>
      </c>
      <c r="E95" s="35" t="s">
        <v>917</v>
      </c>
    </row>
    <row r="96" spans="1:18" ht="12.75" customHeight="1">
      <c r="A96" s="6" t="s">
        <v>43</v>
      </c>
      <c s="6"/>
      <c s="40" t="s">
        <v>40</v>
      </c>
      <c s="6"/>
      <c s="27" t="s">
        <v>484</v>
      </c>
      <c s="6"/>
      <c s="6"/>
      <c s="6"/>
      <c s="41">
        <f>0+Q96</f>
      </c>
      <c r="O96">
        <f>0+R96</f>
      </c>
      <c r="Q96">
        <f>0+I97</f>
      </c>
      <c>
        <f>0+O97</f>
      </c>
    </row>
    <row r="97" spans="1:16" ht="12.75">
      <c r="A97" s="25" t="s">
        <v>44</v>
      </c>
      <c s="29" t="s">
        <v>232</v>
      </c>
      <c s="29" t="s">
        <v>920</v>
      </c>
      <c s="25" t="s">
        <v>46</v>
      </c>
      <c s="30" t="s">
        <v>921</v>
      </c>
      <c s="31" t="s">
        <v>84</v>
      </c>
      <c s="32">
        <v>12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49</v>
      </c>
      <c r="E98" s="35" t="s">
        <v>46</v>
      </c>
    </row>
    <row r="99" spans="1:5" ht="12.75">
      <c r="A99" s="36" t="s">
        <v>51</v>
      </c>
      <c r="E99" s="37" t="s">
        <v>46</v>
      </c>
    </row>
    <row r="100" spans="1:5" ht="76.5">
      <c r="A100" t="s">
        <v>53</v>
      </c>
      <c r="E100" s="35" t="s">
        <v>922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0+O8+O17+O50+O55+O92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923</v>
      </c>
      <c s="38">
        <f>0+I8+I17+I50+I55+I92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923</v>
      </c>
      <c s="6"/>
      <c s="18" t="s">
        <v>924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25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44</v>
      </c>
      <c s="29" t="s">
        <v>29</v>
      </c>
      <c s="29" t="s">
        <v>845</v>
      </c>
      <c s="25" t="s">
        <v>46</v>
      </c>
      <c s="30" t="s">
        <v>846</v>
      </c>
      <c s="31" t="s">
        <v>141</v>
      </c>
      <c s="32">
        <v>0.045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49</v>
      </c>
      <c r="E10" s="35" t="s">
        <v>925</v>
      </c>
    </row>
    <row r="11" spans="1:5" ht="12.75">
      <c r="A11" s="36" t="s">
        <v>51</v>
      </c>
      <c r="E11" s="37" t="s">
        <v>46</v>
      </c>
    </row>
    <row r="12" spans="1:5" ht="25.5">
      <c r="A12" t="s">
        <v>53</v>
      </c>
      <c r="E12" s="35" t="s">
        <v>848</v>
      </c>
    </row>
    <row r="13" spans="1:16" ht="25.5">
      <c r="A13" s="25" t="s">
        <v>44</v>
      </c>
      <c s="29" t="s">
        <v>23</v>
      </c>
      <c s="29" t="s">
        <v>139</v>
      </c>
      <c s="25" t="s">
        <v>46</v>
      </c>
      <c s="30" t="s">
        <v>140</v>
      </c>
      <c s="31" t="s">
        <v>141</v>
      </c>
      <c s="32">
        <v>21.114</v>
      </c>
      <c s="33">
        <v>0</v>
      </c>
      <c s="33">
        <f>ROUND(ROUND(H13,2)*ROUND(G13,3),2)</f>
      </c>
      <c r="O13">
        <f>(I13*0)/100</f>
      </c>
      <c t="s">
        <v>27</v>
      </c>
    </row>
    <row r="14" spans="1:5" ht="140.25">
      <c r="A14" s="34" t="s">
        <v>49</v>
      </c>
      <c r="E14" s="35" t="s">
        <v>142</v>
      </c>
    </row>
    <row r="15" spans="1:5" ht="25.5">
      <c r="A15" s="36" t="s">
        <v>51</v>
      </c>
      <c r="E15" s="37" t="s">
        <v>926</v>
      </c>
    </row>
    <row r="16" spans="1:5" ht="140.25">
      <c r="A16" t="s">
        <v>53</v>
      </c>
      <c r="E16" s="35" t="s">
        <v>850</v>
      </c>
    </row>
    <row r="17" spans="1:18" ht="12.75" customHeight="1">
      <c r="A17" s="6" t="s">
        <v>43</v>
      </c>
      <c s="6"/>
      <c s="40" t="s">
        <v>29</v>
      </c>
      <c s="6"/>
      <c s="27" t="s">
        <v>166</v>
      </c>
      <c s="6"/>
      <c s="6"/>
      <c s="6"/>
      <c s="41">
        <f>0+Q17</f>
      </c>
      <c r="O17">
        <f>0+R17</f>
      </c>
      <c r="Q17">
        <f>0+I18+I22+I26+I30+I34+I38+I42+I46</f>
      </c>
      <c>
        <f>0+O18+O22+O26+O30+O34+O38+O42+O46</f>
      </c>
    </row>
    <row r="18" spans="1:16" ht="25.5">
      <c r="A18" s="25" t="s">
        <v>44</v>
      </c>
      <c s="29" t="s">
        <v>22</v>
      </c>
      <c s="29" t="s">
        <v>184</v>
      </c>
      <c s="25" t="s">
        <v>46</v>
      </c>
      <c s="30" t="s">
        <v>185</v>
      </c>
      <c s="31" t="s">
        <v>98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49</v>
      </c>
      <c r="E19" s="35" t="s">
        <v>927</v>
      </c>
    </row>
    <row r="20" spans="1:5" ht="12.75">
      <c r="A20" s="36" t="s">
        <v>51</v>
      </c>
      <c r="E20" s="37" t="s">
        <v>46</v>
      </c>
    </row>
    <row r="21" spans="1:5" ht="165.75">
      <c r="A21" t="s">
        <v>53</v>
      </c>
      <c r="E21" s="35" t="s">
        <v>928</v>
      </c>
    </row>
    <row r="22" spans="1:16" ht="12.75">
      <c r="A22" s="25" t="s">
        <v>44</v>
      </c>
      <c s="29" t="s">
        <v>33</v>
      </c>
      <c s="29" t="s">
        <v>851</v>
      </c>
      <c s="25" t="s">
        <v>46</v>
      </c>
      <c s="30" t="s">
        <v>852</v>
      </c>
      <c s="31" t="s">
        <v>853</v>
      </c>
      <c s="32">
        <v>10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49</v>
      </c>
      <c r="E23" s="35" t="s">
        <v>854</v>
      </c>
    </row>
    <row r="24" spans="1:5" ht="12.75">
      <c r="A24" s="36" t="s">
        <v>51</v>
      </c>
      <c r="E24" s="37" t="s">
        <v>46</v>
      </c>
    </row>
    <row r="25" spans="1:5" ht="38.25">
      <c r="A25" t="s">
        <v>53</v>
      </c>
      <c r="E25" s="35" t="s">
        <v>855</v>
      </c>
    </row>
    <row r="26" spans="1:16" ht="12.75">
      <c r="A26" s="25" t="s">
        <v>44</v>
      </c>
      <c s="29" t="s">
        <v>35</v>
      </c>
      <c s="29" t="s">
        <v>929</v>
      </c>
      <c s="25" t="s">
        <v>46</v>
      </c>
      <c s="30" t="s">
        <v>930</v>
      </c>
      <c s="31" t="s">
        <v>205</v>
      </c>
      <c s="32">
        <v>6.4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49</v>
      </c>
      <c r="E27" s="35" t="s">
        <v>931</v>
      </c>
    </row>
    <row r="28" spans="1:5" ht="12.75">
      <c r="A28" s="36" t="s">
        <v>51</v>
      </c>
      <c r="E28" s="37" t="s">
        <v>932</v>
      </c>
    </row>
    <row r="29" spans="1:5" ht="318.75">
      <c r="A29" t="s">
        <v>53</v>
      </c>
      <c r="E29" s="35" t="s">
        <v>859</v>
      </c>
    </row>
    <row r="30" spans="1:16" ht="12.75">
      <c r="A30" s="25" t="s">
        <v>44</v>
      </c>
      <c s="29" t="s">
        <v>37</v>
      </c>
      <c s="29" t="s">
        <v>856</v>
      </c>
      <c s="25" t="s">
        <v>46</v>
      </c>
      <c s="30" t="s">
        <v>857</v>
      </c>
      <c s="31" t="s">
        <v>205</v>
      </c>
      <c s="32">
        <v>21.65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49</v>
      </c>
      <c r="E31" s="35" t="s">
        <v>46</v>
      </c>
    </row>
    <row r="32" spans="1:5" ht="63.75">
      <c r="A32" s="36" t="s">
        <v>51</v>
      </c>
      <c r="E32" s="37" t="s">
        <v>933</v>
      </c>
    </row>
    <row r="33" spans="1:5" ht="318.75">
      <c r="A33" t="s">
        <v>53</v>
      </c>
      <c r="E33" s="35" t="s">
        <v>859</v>
      </c>
    </row>
    <row r="34" spans="1:16" ht="12.75">
      <c r="A34" s="25" t="s">
        <v>44</v>
      </c>
      <c s="29" t="s">
        <v>76</v>
      </c>
      <c s="29" t="s">
        <v>860</v>
      </c>
      <c s="25" t="s">
        <v>46</v>
      </c>
      <c s="30" t="s">
        <v>861</v>
      </c>
      <c s="31" t="s">
        <v>205</v>
      </c>
      <c s="32">
        <v>11.73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49</v>
      </c>
      <c r="E35" s="35" t="s">
        <v>862</v>
      </c>
    </row>
    <row r="36" spans="1:5" ht="51">
      <c r="A36" s="36" t="s">
        <v>51</v>
      </c>
      <c r="E36" s="37" t="s">
        <v>934</v>
      </c>
    </row>
    <row r="37" spans="1:5" ht="318.75">
      <c r="A37" t="s">
        <v>53</v>
      </c>
      <c r="E37" s="35" t="s">
        <v>859</v>
      </c>
    </row>
    <row r="38" spans="1:16" ht="12.75">
      <c r="A38" s="25" t="s">
        <v>44</v>
      </c>
      <c s="29" t="s">
        <v>81</v>
      </c>
      <c s="29" t="s">
        <v>864</v>
      </c>
      <c s="25" t="s">
        <v>46</v>
      </c>
      <c s="30" t="s">
        <v>865</v>
      </c>
      <c s="31" t="s">
        <v>205</v>
      </c>
      <c s="32">
        <v>11.73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49</v>
      </c>
      <c r="E39" s="35" t="s">
        <v>866</v>
      </c>
    </row>
    <row r="40" spans="1:5" ht="12.75">
      <c r="A40" s="36" t="s">
        <v>51</v>
      </c>
      <c r="E40" s="37" t="s">
        <v>46</v>
      </c>
    </row>
    <row r="41" spans="1:5" ht="191.25">
      <c r="A41" t="s">
        <v>53</v>
      </c>
      <c r="E41" s="35" t="s">
        <v>867</v>
      </c>
    </row>
    <row r="42" spans="1:16" ht="12.75">
      <c r="A42" s="25" t="s">
        <v>44</v>
      </c>
      <c s="29" t="s">
        <v>40</v>
      </c>
      <c s="29" t="s">
        <v>255</v>
      </c>
      <c s="25" t="s">
        <v>46</v>
      </c>
      <c s="30" t="s">
        <v>256</v>
      </c>
      <c s="31" t="s">
        <v>205</v>
      </c>
      <c s="32">
        <v>28.05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49</v>
      </c>
      <c r="E43" s="35" t="s">
        <v>46</v>
      </c>
    </row>
    <row r="44" spans="1:5" ht="63.75">
      <c r="A44" s="36" t="s">
        <v>51</v>
      </c>
      <c r="E44" s="37" t="s">
        <v>935</v>
      </c>
    </row>
    <row r="45" spans="1:5" ht="229.5">
      <c r="A45" t="s">
        <v>53</v>
      </c>
      <c r="E45" s="35" t="s">
        <v>869</v>
      </c>
    </row>
    <row r="46" spans="1:16" ht="12.75">
      <c r="A46" s="25" t="s">
        <v>44</v>
      </c>
      <c s="29" t="s">
        <v>42</v>
      </c>
      <c s="29" t="s">
        <v>261</v>
      </c>
      <c s="25" t="s">
        <v>46</v>
      </c>
      <c s="30" t="s">
        <v>262</v>
      </c>
      <c s="31" t="s">
        <v>205</v>
      </c>
      <c s="32">
        <v>9.43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49</v>
      </c>
      <c r="E47" s="35" t="s">
        <v>873</v>
      </c>
    </row>
    <row r="48" spans="1:5" ht="12.75">
      <c r="A48" s="36" t="s">
        <v>51</v>
      </c>
      <c r="E48" s="37" t="s">
        <v>936</v>
      </c>
    </row>
    <row r="49" spans="1:5" ht="293.25">
      <c r="A49" t="s">
        <v>53</v>
      </c>
      <c r="E49" s="35" t="s">
        <v>875</v>
      </c>
    </row>
    <row r="50" spans="1:18" ht="12.75" customHeight="1">
      <c r="A50" s="6" t="s">
        <v>43</v>
      </c>
      <c s="6"/>
      <c s="40" t="s">
        <v>33</v>
      </c>
      <c s="6"/>
      <c s="27" t="s">
        <v>338</v>
      </c>
      <c s="6"/>
      <c s="6"/>
      <c s="6"/>
      <c s="41">
        <f>0+Q50</f>
      </c>
      <c r="O50">
        <f>0+R50</f>
      </c>
      <c r="Q50">
        <f>0+I51</f>
      </c>
      <c>
        <f>0+O51</f>
      </c>
    </row>
    <row r="51" spans="1:16" ht="12.75">
      <c r="A51" s="25" t="s">
        <v>44</v>
      </c>
      <c s="29" t="s">
        <v>95</v>
      </c>
      <c s="29" t="s">
        <v>876</v>
      </c>
      <c s="25" t="s">
        <v>877</v>
      </c>
      <c s="30" t="s">
        <v>878</v>
      </c>
      <c s="31" t="s">
        <v>205</v>
      </c>
      <c s="32">
        <v>2.3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49</v>
      </c>
      <c r="E52" s="35" t="s">
        <v>873</v>
      </c>
    </row>
    <row r="53" spans="1:5" ht="12.75">
      <c r="A53" s="36" t="s">
        <v>51</v>
      </c>
      <c r="E53" s="37" t="s">
        <v>937</v>
      </c>
    </row>
    <row r="54" spans="1:5" ht="38.25">
      <c r="A54" t="s">
        <v>53</v>
      </c>
      <c r="E54" s="35" t="s">
        <v>880</v>
      </c>
    </row>
    <row r="55" spans="1:18" ht="12.75" customHeight="1">
      <c r="A55" s="6" t="s">
        <v>43</v>
      </c>
      <c s="6"/>
      <c s="40" t="s">
        <v>81</v>
      </c>
      <c s="6"/>
      <c s="27" t="s">
        <v>433</v>
      </c>
      <c s="6"/>
      <c s="6"/>
      <c s="6"/>
      <c s="41">
        <f>0+Q55</f>
      </c>
      <c r="O55">
        <f>0+R55</f>
      </c>
      <c r="Q55">
        <f>0+I56+I60+I64+I68+I72+I76+I80+I84+I88</f>
      </c>
      <c>
        <f>0+O56+O60+O64+O68+O72+O76+O80+O84+O88</f>
      </c>
    </row>
    <row r="56" spans="1:16" ht="12.75">
      <c r="A56" s="25" t="s">
        <v>44</v>
      </c>
      <c s="29" t="s">
        <v>101</v>
      </c>
      <c s="29" t="s">
        <v>884</v>
      </c>
      <c s="25" t="s">
        <v>46</v>
      </c>
      <c s="30" t="s">
        <v>885</v>
      </c>
      <c s="31" t="s">
        <v>84</v>
      </c>
      <c s="32">
        <v>23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89.25">
      <c r="A57" s="34" t="s">
        <v>49</v>
      </c>
      <c r="E57" s="35" t="s">
        <v>938</v>
      </c>
    </row>
    <row r="58" spans="1:5" ht="12.75">
      <c r="A58" s="36" t="s">
        <v>51</v>
      </c>
      <c r="E58" s="37" t="s">
        <v>46</v>
      </c>
    </row>
    <row r="59" spans="1:5" ht="255">
      <c r="A59" t="s">
        <v>53</v>
      </c>
      <c r="E59" s="35" t="s">
        <v>887</v>
      </c>
    </row>
    <row r="60" spans="1:16" ht="12.75">
      <c r="A60" s="25" t="s">
        <v>44</v>
      </c>
      <c s="29" t="s">
        <v>106</v>
      </c>
      <c s="29" t="s">
        <v>939</v>
      </c>
      <c s="25" t="s">
        <v>46</v>
      </c>
      <c s="30" t="s">
        <v>940</v>
      </c>
      <c s="31" t="s">
        <v>98</v>
      </c>
      <c s="32">
        <v>1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49</v>
      </c>
      <c r="E61" s="35" t="s">
        <v>941</v>
      </c>
    </row>
    <row r="62" spans="1:5" ht="12.75">
      <c r="A62" s="36" t="s">
        <v>51</v>
      </c>
      <c r="E62" s="37" t="s">
        <v>46</v>
      </c>
    </row>
    <row r="63" spans="1:5" ht="25.5">
      <c r="A63" t="s">
        <v>53</v>
      </c>
      <c r="E63" s="35" t="s">
        <v>942</v>
      </c>
    </row>
    <row r="64" spans="1:16" ht="12.75">
      <c r="A64" s="25" t="s">
        <v>44</v>
      </c>
      <c s="29" t="s">
        <v>110</v>
      </c>
      <c s="29" t="s">
        <v>943</v>
      </c>
      <c s="25" t="s">
        <v>46</v>
      </c>
      <c s="30" t="s">
        <v>944</v>
      </c>
      <c s="31" t="s">
        <v>98</v>
      </c>
      <c s="32">
        <v>1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49</v>
      </c>
      <c r="E65" s="35" t="s">
        <v>945</v>
      </c>
    </row>
    <row r="66" spans="1:5" ht="12.75">
      <c r="A66" s="36" t="s">
        <v>51</v>
      </c>
      <c r="E66" s="37" t="s">
        <v>46</v>
      </c>
    </row>
    <row r="67" spans="1:5" ht="25.5">
      <c r="A67" t="s">
        <v>53</v>
      </c>
      <c r="E67" s="35" t="s">
        <v>942</v>
      </c>
    </row>
    <row r="68" spans="1:16" ht="12.75">
      <c r="A68" s="25" t="s">
        <v>44</v>
      </c>
      <c s="29" t="s">
        <v>115</v>
      </c>
      <c s="29" t="s">
        <v>946</v>
      </c>
      <c s="25" t="s">
        <v>46</v>
      </c>
      <c s="30" t="s">
        <v>947</v>
      </c>
      <c s="31" t="s">
        <v>98</v>
      </c>
      <c s="32">
        <v>1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25.5">
      <c r="A69" s="34" t="s">
        <v>49</v>
      </c>
      <c r="E69" s="35" t="s">
        <v>948</v>
      </c>
    </row>
    <row r="70" spans="1:5" ht="12.75">
      <c r="A70" s="36" t="s">
        <v>51</v>
      </c>
      <c r="E70" s="37" t="s">
        <v>46</v>
      </c>
    </row>
    <row r="71" spans="1:5" ht="25.5">
      <c r="A71" t="s">
        <v>53</v>
      </c>
      <c r="E71" s="35" t="s">
        <v>942</v>
      </c>
    </row>
    <row r="72" spans="1:16" ht="12.75">
      <c r="A72" s="25" t="s">
        <v>44</v>
      </c>
      <c s="29" t="s">
        <v>121</v>
      </c>
      <c s="29" t="s">
        <v>899</v>
      </c>
      <c s="25" t="s">
        <v>46</v>
      </c>
      <c s="30" t="s">
        <v>900</v>
      </c>
      <c s="31" t="s">
        <v>84</v>
      </c>
      <c s="32">
        <v>23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49</v>
      </c>
      <c r="E73" s="35" t="s">
        <v>949</v>
      </c>
    </row>
    <row r="74" spans="1:5" ht="12.75">
      <c r="A74" s="36" t="s">
        <v>51</v>
      </c>
      <c r="E74" s="37" t="s">
        <v>46</v>
      </c>
    </row>
    <row r="75" spans="1:5" ht="51">
      <c r="A75" t="s">
        <v>53</v>
      </c>
      <c r="E75" s="35" t="s">
        <v>902</v>
      </c>
    </row>
    <row r="76" spans="1:16" ht="12.75">
      <c r="A76" s="25" t="s">
        <v>44</v>
      </c>
      <c s="29" t="s">
        <v>127</v>
      </c>
      <c s="29" t="s">
        <v>903</v>
      </c>
      <c s="25" t="s">
        <v>46</v>
      </c>
      <c s="30" t="s">
        <v>904</v>
      </c>
      <c s="31" t="s">
        <v>84</v>
      </c>
      <c s="32">
        <v>23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49</v>
      </c>
      <c r="E77" s="35" t="s">
        <v>46</v>
      </c>
    </row>
    <row r="78" spans="1:5" ht="12.75">
      <c r="A78" s="36" t="s">
        <v>51</v>
      </c>
      <c r="E78" s="37" t="s">
        <v>46</v>
      </c>
    </row>
    <row r="79" spans="1:5" ht="38.25">
      <c r="A79" t="s">
        <v>53</v>
      </c>
      <c r="E79" s="35" t="s">
        <v>906</v>
      </c>
    </row>
    <row r="80" spans="1:16" ht="12.75">
      <c r="A80" s="25" t="s">
        <v>44</v>
      </c>
      <c s="29" t="s">
        <v>132</v>
      </c>
      <c s="29" t="s">
        <v>950</v>
      </c>
      <c s="25" t="s">
        <v>46</v>
      </c>
      <c s="30" t="s">
        <v>951</v>
      </c>
      <c s="31" t="s">
        <v>98</v>
      </c>
      <c s="32">
        <v>1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49</v>
      </c>
      <c r="E81" s="35" t="s">
        <v>952</v>
      </c>
    </row>
    <row r="82" spans="1:5" ht="12.75">
      <c r="A82" s="36" t="s">
        <v>51</v>
      </c>
      <c r="E82" s="37" t="s">
        <v>46</v>
      </c>
    </row>
    <row r="83" spans="1:5" ht="51">
      <c r="A83" t="s">
        <v>53</v>
      </c>
      <c r="E83" s="35" t="s">
        <v>910</v>
      </c>
    </row>
    <row r="84" spans="1:16" ht="12.75">
      <c r="A84" s="25" t="s">
        <v>44</v>
      </c>
      <c s="29" t="s">
        <v>218</v>
      </c>
      <c s="29" t="s">
        <v>953</v>
      </c>
      <c s="25" t="s">
        <v>46</v>
      </c>
      <c s="30" t="s">
        <v>954</v>
      </c>
      <c s="31" t="s">
        <v>84</v>
      </c>
      <c s="32">
        <v>23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49</v>
      </c>
      <c r="E85" s="35" t="s">
        <v>46</v>
      </c>
    </row>
    <row r="86" spans="1:5" ht="12.75">
      <c r="A86" s="36" t="s">
        <v>51</v>
      </c>
      <c r="E86" s="37" t="s">
        <v>46</v>
      </c>
    </row>
    <row r="87" spans="1:5" ht="51">
      <c r="A87" t="s">
        <v>53</v>
      </c>
      <c r="E87" s="35" t="s">
        <v>913</v>
      </c>
    </row>
    <row r="88" spans="1:16" ht="12.75">
      <c r="A88" s="25" t="s">
        <v>44</v>
      </c>
      <c s="29" t="s">
        <v>224</v>
      </c>
      <c s="29" t="s">
        <v>914</v>
      </c>
      <c s="25" t="s">
        <v>46</v>
      </c>
      <c s="30" t="s">
        <v>915</v>
      </c>
      <c s="31" t="s">
        <v>84</v>
      </c>
      <c s="32">
        <v>23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49</v>
      </c>
      <c r="E89" s="35" t="s">
        <v>46</v>
      </c>
    </row>
    <row r="90" spans="1:5" ht="12.75">
      <c r="A90" s="36" t="s">
        <v>51</v>
      </c>
      <c r="E90" s="37" t="s">
        <v>46</v>
      </c>
    </row>
    <row r="91" spans="1:5" ht="25.5">
      <c r="A91" t="s">
        <v>53</v>
      </c>
      <c r="E91" s="35" t="s">
        <v>917</v>
      </c>
    </row>
    <row r="92" spans="1:18" ht="12.75" customHeight="1">
      <c r="A92" s="6" t="s">
        <v>43</v>
      </c>
      <c s="6"/>
      <c s="40" t="s">
        <v>40</v>
      </c>
      <c s="6"/>
      <c s="27" t="s">
        <v>484</v>
      </c>
      <c s="6"/>
      <c s="6"/>
      <c s="6"/>
      <c s="41">
        <f>0+Q92</f>
      </c>
      <c r="O92">
        <f>0+R92</f>
      </c>
      <c r="Q92">
        <f>0+I93</f>
      </c>
      <c>
        <f>0+O93</f>
      </c>
    </row>
    <row r="93" spans="1:16" ht="12.75">
      <c r="A93" s="25" t="s">
        <v>44</v>
      </c>
      <c s="29" t="s">
        <v>230</v>
      </c>
      <c s="29" t="s">
        <v>955</v>
      </c>
      <c s="25" t="s">
        <v>46</v>
      </c>
      <c s="30" t="s">
        <v>956</v>
      </c>
      <c s="31" t="s">
        <v>84</v>
      </c>
      <c s="32">
        <v>22.47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25.5">
      <c r="A94" s="34" t="s">
        <v>49</v>
      </c>
      <c r="E94" s="35" t="s">
        <v>957</v>
      </c>
    </row>
    <row r="95" spans="1:5" ht="12.75">
      <c r="A95" s="36" t="s">
        <v>51</v>
      </c>
      <c r="E95" s="37" t="s">
        <v>46</v>
      </c>
    </row>
    <row r="96" spans="1:5" ht="76.5">
      <c r="A96" t="s">
        <v>53</v>
      </c>
      <c r="E96" s="35" t="s">
        <v>922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0+O8+O21+O42+O47+O96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958</v>
      </c>
      <c s="38">
        <f>0+I8+I21+I42+I47+I96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958</v>
      </c>
      <c s="6"/>
      <c s="18" t="s">
        <v>959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25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44</v>
      </c>
      <c s="29" t="s">
        <v>29</v>
      </c>
      <c s="29" t="s">
        <v>960</v>
      </c>
      <c s="25" t="s">
        <v>46</v>
      </c>
      <c s="30" t="s">
        <v>961</v>
      </c>
      <c s="31" t="s">
        <v>48</v>
      </c>
      <c s="32">
        <v>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49</v>
      </c>
      <c r="E10" s="35" t="s">
        <v>962</v>
      </c>
    </row>
    <row r="11" spans="1:5" ht="12.75">
      <c r="A11" s="36" t="s">
        <v>51</v>
      </c>
      <c r="E11" s="37" t="s">
        <v>46</v>
      </c>
    </row>
    <row r="12" spans="1:5" ht="51">
      <c r="A12" t="s">
        <v>53</v>
      </c>
      <c r="E12" s="35" t="s">
        <v>963</v>
      </c>
    </row>
    <row r="13" spans="1:16" ht="25.5">
      <c r="A13" s="25" t="s">
        <v>44</v>
      </c>
      <c s="29" t="s">
        <v>23</v>
      </c>
      <c s="29" t="s">
        <v>139</v>
      </c>
      <c s="25" t="s">
        <v>46</v>
      </c>
      <c s="30" t="s">
        <v>140</v>
      </c>
      <c s="31" t="s">
        <v>141</v>
      </c>
      <c s="32">
        <v>201.647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40.25">
      <c r="A14" s="34" t="s">
        <v>49</v>
      </c>
      <c r="E14" s="35" t="s">
        <v>142</v>
      </c>
    </row>
    <row r="15" spans="1:5" ht="12.75">
      <c r="A15" s="36" t="s">
        <v>51</v>
      </c>
      <c r="E15" s="37" t="s">
        <v>46</v>
      </c>
    </row>
    <row r="16" spans="1:5" ht="140.25">
      <c r="A16" t="s">
        <v>53</v>
      </c>
      <c r="E16" s="35" t="s">
        <v>850</v>
      </c>
    </row>
    <row r="17" spans="1:16" ht="12.75">
      <c r="A17" s="25" t="s">
        <v>44</v>
      </c>
      <c s="29" t="s">
        <v>22</v>
      </c>
      <c s="29" t="s">
        <v>964</v>
      </c>
      <c s="25" t="s">
        <v>46</v>
      </c>
      <c s="30" t="s">
        <v>965</v>
      </c>
      <c s="31" t="s">
        <v>48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49</v>
      </c>
      <c r="E18" s="35" t="s">
        <v>966</v>
      </c>
    </row>
    <row r="19" spans="1:5" ht="12.75">
      <c r="A19" s="36" t="s">
        <v>51</v>
      </c>
      <c r="E19" s="37" t="s">
        <v>46</v>
      </c>
    </row>
    <row r="20" spans="1:5" ht="51">
      <c r="A20" t="s">
        <v>53</v>
      </c>
      <c r="E20" s="35" t="s">
        <v>967</v>
      </c>
    </row>
    <row r="21" spans="1:18" ht="12.75" customHeight="1">
      <c r="A21" s="6" t="s">
        <v>43</v>
      </c>
      <c s="6"/>
      <c s="40" t="s">
        <v>29</v>
      </c>
      <c s="6"/>
      <c s="27" t="s">
        <v>166</v>
      </c>
      <c s="6"/>
      <c s="6"/>
      <c s="6"/>
      <c s="41">
        <f>0+Q21</f>
      </c>
      <c r="O21">
        <f>0+R21</f>
      </c>
      <c r="Q21">
        <f>0+I22+I26+I30+I34+I38</f>
      </c>
      <c>
        <f>0+O22+O26+O30+O34+O38</f>
      </c>
    </row>
    <row r="22" spans="1:16" ht="12.75">
      <c r="A22" s="25" t="s">
        <v>44</v>
      </c>
      <c s="29" t="s">
        <v>33</v>
      </c>
      <c s="29" t="s">
        <v>851</v>
      </c>
      <c s="25" t="s">
        <v>46</v>
      </c>
      <c s="30" t="s">
        <v>852</v>
      </c>
      <c s="31" t="s">
        <v>853</v>
      </c>
      <c s="32">
        <v>20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49</v>
      </c>
      <c r="E23" s="35" t="s">
        <v>46</v>
      </c>
    </row>
    <row r="24" spans="1:5" ht="12.75">
      <c r="A24" s="36" t="s">
        <v>51</v>
      </c>
      <c r="E24" s="37" t="s">
        <v>46</v>
      </c>
    </row>
    <row r="25" spans="1:5" ht="102">
      <c r="A25" t="s">
        <v>53</v>
      </c>
      <c r="E25" s="35" t="s">
        <v>968</v>
      </c>
    </row>
    <row r="26" spans="1:16" ht="12.75">
      <c r="A26" s="25" t="s">
        <v>44</v>
      </c>
      <c s="29" t="s">
        <v>35</v>
      </c>
      <c s="29" t="s">
        <v>929</v>
      </c>
      <c s="25" t="s">
        <v>46</v>
      </c>
      <c s="30" t="s">
        <v>930</v>
      </c>
      <c s="31" t="s">
        <v>205</v>
      </c>
      <c s="32">
        <v>45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49</v>
      </c>
      <c r="E27" s="35" t="s">
        <v>969</v>
      </c>
    </row>
    <row r="28" spans="1:5" ht="12.75">
      <c r="A28" s="36" t="s">
        <v>51</v>
      </c>
      <c r="E28" s="37" t="s">
        <v>970</v>
      </c>
    </row>
    <row r="29" spans="1:5" ht="344.25">
      <c r="A29" t="s">
        <v>53</v>
      </c>
      <c r="E29" s="35" t="s">
        <v>971</v>
      </c>
    </row>
    <row r="30" spans="1:16" ht="12.75">
      <c r="A30" s="25" t="s">
        <v>44</v>
      </c>
      <c s="29" t="s">
        <v>37</v>
      </c>
      <c s="29" t="s">
        <v>856</v>
      </c>
      <c s="25" t="s">
        <v>46</v>
      </c>
      <c s="30" t="s">
        <v>857</v>
      </c>
      <c s="31" t="s">
        <v>205</v>
      </c>
      <c s="32">
        <v>73.616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49</v>
      </c>
      <c r="E31" s="35" t="s">
        <v>969</v>
      </c>
    </row>
    <row r="32" spans="1:5" ht="12.75">
      <c r="A32" s="36" t="s">
        <v>51</v>
      </c>
      <c r="E32" s="37" t="s">
        <v>972</v>
      </c>
    </row>
    <row r="33" spans="1:5" ht="344.25">
      <c r="A33" t="s">
        <v>53</v>
      </c>
      <c r="E33" s="35" t="s">
        <v>971</v>
      </c>
    </row>
    <row r="34" spans="1:16" ht="12.75">
      <c r="A34" s="25" t="s">
        <v>44</v>
      </c>
      <c s="29" t="s">
        <v>76</v>
      </c>
      <c s="29" t="s">
        <v>973</v>
      </c>
      <c s="25" t="s">
        <v>46</v>
      </c>
      <c s="30" t="s">
        <v>974</v>
      </c>
      <c s="31" t="s">
        <v>205</v>
      </c>
      <c s="32">
        <v>66.232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49</v>
      </c>
      <c r="E35" s="35" t="s">
        <v>975</v>
      </c>
    </row>
    <row r="36" spans="1:5" ht="12.75">
      <c r="A36" s="36" t="s">
        <v>51</v>
      </c>
      <c r="E36" s="37" t="s">
        <v>46</v>
      </c>
    </row>
    <row r="37" spans="1:5" ht="255">
      <c r="A37" t="s">
        <v>53</v>
      </c>
      <c r="E37" s="35" t="s">
        <v>976</v>
      </c>
    </row>
    <row r="38" spans="1:16" ht="12.75">
      <c r="A38" s="25" t="s">
        <v>44</v>
      </c>
      <c s="29" t="s">
        <v>81</v>
      </c>
      <c s="29" t="s">
        <v>261</v>
      </c>
      <c s="25" t="s">
        <v>46</v>
      </c>
      <c s="30" t="s">
        <v>262</v>
      </c>
      <c s="31" t="s">
        <v>205</v>
      </c>
      <c s="32">
        <v>52.384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49</v>
      </c>
      <c r="E39" s="35" t="s">
        <v>977</v>
      </c>
    </row>
    <row r="40" spans="1:5" ht="12.75">
      <c r="A40" s="36" t="s">
        <v>51</v>
      </c>
      <c r="E40" s="37" t="s">
        <v>978</v>
      </c>
    </row>
    <row r="41" spans="1:5" ht="331.5">
      <c r="A41" t="s">
        <v>53</v>
      </c>
      <c r="E41" s="35" t="s">
        <v>979</v>
      </c>
    </row>
    <row r="42" spans="1:18" ht="12.75" customHeight="1">
      <c r="A42" s="6" t="s">
        <v>43</v>
      </c>
      <c s="6"/>
      <c s="40" t="s">
        <v>76</v>
      </c>
      <c s="6"/>
      <c s="27" t="s">
        <v>421</v>
      </c>
      <c s="6"/>
      <c s="6"/>
      <c s="6"/>
      <c s="41">
        <f>0+Q42</f>
      </c>
      <c r="O42">
        <f>0+R42</f>
      </c>
      <c r="Q42">
        <f>0+I43</f>
      </c>
      <c>
        <f>0+O43</f>
      </c>
    </row>
    <row r="43" spans="1:16" ht="12.75">
      <c r="A43" s="25" t="s">
        <v>44</v>
      </c>
      <c s="29" t="s">
        <v>40</v>
      </c>
      <c s="29" t="s">
        <v>980</v>
      </c>
      <c s="25" t="s">
        <v>46</v>
      </c>
      <c s="30" t="s">
        <v>981</v>
      </c>
      <c s="31" t="s">
        <v>853</v>
      </c>
      <c s="32">
        <v>20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49</v>
      </c>
      <c r="E44" s="35" t="s">
        <v>46</v>
      </c>
    </row>
    <row r="45" spans="1:5" ht="12.75">
      <c r="A45" s="36" t="s">
        <v>51</v>
      </c>
      <c r="E45" s="37" t="s">
        <v>46</v>
      </c>
    </row>
    <row r="46" spans="1:5" ht="102">
      <c r="A46" t="s">
        <v>53</v>
      </c>
      <c r="E46" s="35" t="s">
        <v>982</v>
      </c>
    </row>
    <row r="47" spans="1:18" ht="12.75" customHeight="1">
      <c r="A47" s="6" t="s">
        <v>43</v>
      </c>
      <c s="6"/>
      <c s="40" t="s">
        <v>81</v>
      </c>
      <c s="6"/>
      <c s="27" t="s">
        <v>433</v>
      </c>
      <c s="6"/>
      <c s="6"/>
      <c s="6"/>
      <c s="41">
        <f>0+Q47</f>
      </c>
      <c r="O47">
        <f>0+R47</f>
      </c>
      <c r="Q47">
        <f>0+I48+I52+I56+I60+I64+I68+I72+I76+I80+I84+I88+I92</f>
      </c>
      <c>
        <f>0+O48+O52+O56+O60+O64+O68+O72+O76+O80+O84+O88+O92</f>
      </c>
    </row>
    <row r="48" spans="1:16" ht="12.75">
      <c r="A48" s="25" t="s">
        <v>44</v>
      </c>
      <c s="29" t="s">
        <v>42</v>
      </c>
      <c s="29" t="s">
        <v>983</v>
      </c>
      <c s="25" t="s">
        <v>46</v>
      </c>
      <c s="30" t="s">
        <v>984</v>
      </c>
      <c s="31" t="s">
        <v>48</v>
      </c>
      <c s="32">
        <v>10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25.5">
      <c r="A49" s="34" t="s">
        <v>49</v>
      </c>
      <c r="E49" s="35" t="s">
        <v>985</v>
      </c>
    </row>
    <row r="50" spans="1:5" ht="12.75">
      <c r="A50" s="36" t="s">
        <v>51</v>
      </c>
      <c r="E50" s="37" t="s">
        <v>46</v>
      </c>
    </row>
    <row r="51" spans="1:5" ht="255">
      <c r="A51" t="s">
        <v>53</v>
      </c>
      <c r="E51" s="35" t="s">
        <v>986</v>
      </c>
    </row>
    <row r="52" spans="1:16" ht="12.75">
      <c r="A52" s="25" t="s">
        <v>44</v>
      </c>
      <c s="29" t="s">
        <v>95</v>
      </c>
      <c s="29" t="s">
        <v>987</v>
      </c>
      <c s="25" t="s">
        <v>46</v>
      </c>
      <c s="30" t="s">
        <v>988</v>
      </c>
      <c s="31" t="s">
        <v>84</v>
      </c>
      <c s="32">
        <v>87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25.5">
      <c r="A53" s="34" t="s">
        <v>49</v>
      </c>
      <c r="E53" s="35" t="s">
        <v>989</v>
      </c>
    </row>
    <row r="54" spans="1:5" ht="12.75">
      <c r="A54" s="36" t="s">
        <v>51</v>
      </c>
      <c r="E54" s="37" t="s">
        <v>46</v>
      </c>
    </row>
    <row r="55" spans="1:5" ht="255">
      <c r="A55" t="s">
        <v>53</v>
      </c>
      <c r="E55" s="35" t="s">
        <v>986</v>
      </c>
    </row>
    <row r="56" spans="1:16" ht="12.75">
      <c r="A56" s="25" t="s">
        <v>44</v>
      </c>
      <c s="29" t="s">
        <v>101</v>
      </c>
      <c s="29" t="s">
        <v>990</v>
      </c>
      <c s="25" t="s">
        <v>46</v>
      </c>
      <c s="30" t="s">
        <v>991</v>
      </c>
      <c s="31" t="s">
        <v>84</v>
      </c>
      <c s="32">
        <v>2.8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63.75">
      <c r="A57" s="34" t="s">
        <v>49</v>
      </c>
      <c r="E57" s="35" t="s">
        <v>992</v>
      </c>
    </row>
    <row r="58" spans="1:5" ht="12.75">
      <c r="A58" s="36" t="s">
        <v>51</v>
      </c>
      <c r="E58" s="37" t="s">
        <v>46</v>
      </c>
    </row>
    <row r="59" spans="1:5" ht="255">
      <c r="A59" t="s">
        <v>53</v>
      </c>
      <c r="E59" s="35" t="s">
        <v>986</v>
      </c>
    </row>
    <row r="60" spans="1:16" ht="12.75">
      <c r="A60" s="25" t="s">
        <v>44</v>
      </c>
      <c s="29" t="s">
        <v>106</v>
      </c>
      <c s="29" t="s">
        <v>457</v>
      </c>
      <c s="25" t="s">
        <v>46</v>
      </c>
      <c s="30" t="s">
        <v>458</v>
      </c>
      <c s="31" t="s">
        <v>84</v>
      </c>
      <c s="32">
        <v>24.4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49</v>
      </c>
      <c r="E61" s="35" t="s">
        <v>993</v>
      </c>
    </row>
    <row r="62" spans="1:5" ht="12.75">
      <c r="A62" s="36" t="s">
        <v>51</v>
      </c>
      <c r="E62" s="37" t="s">
        <v>46</v>
      </c>
    </row>
    <row r="63" spans="1:5" ht="255">
      <c r="A63" t="s">
        <v>53</v>
      </c>
      <c r="E63" s="35" t="s">
        <v>994</v>
      </c>
    </row>
    <row r="64" spans="1:16" ht="12.75">
      <c r="A64" s="25" t="s">
        <v>44</v>
      </c>
      <c s="29" t="s">
        <v>110</v>
      </c>
      <c s="29" t="s">
        <v>995</v>
      </c>
      <c s="25" t="s">
        <v>46</v>
      </c>
      <c s="30" t="s">
        <v>996</v>
      </c>
      <c s="31" t="s">
        <v>84</v>
      </c>
      <c s="32">
        <v>24.4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38.25">
      <c r="A65" s="34" t="s">
        <v>49</v>
      </c>
      <c r="E65" s="35" t="s">
        <v>997</v>
      </c>
    </row>
    <row r="66" spans="1:5" ht="12.75">
      <c r="A66" s="36" t="s">
        <v>51</v>
      </c>
      <c r="E66" s="37" t="s">
        <v>46</v>
      </c>
    </row>
    <row r="67" spans="1:5" ht="63.75">
      <c r="A67" t="s">
        <v>53</v>
      </c>
      <c r="E67" s="35" t="s">
        <v>998</v>
      </c>
    </row>
    <row r="68" spans="1:16" ht="12.75">
      <c r="A68" s="25" t="s">
        <v>44</v>
      </c>
      <c s="29" t="s">
        <v>115</v>
      </c>
      <c s="29" t="s">
        <v>999</v>
      </c>
      <c s="25" t="s">
        <v>46</v>
      </c>
      <c s="30" t="s">
        <v>1000</v>
      </c>
      <c s="31" t="s">
        <v>98</v>
      </c>
      <c s="32">
        <v>5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12.75">
      <c r="A69" s="34" t="s">
        <v>49</v>
      </c>
      <c r="E69" s="35" t="s">
        <v>1001</v>
      </c>
    </row>
    <row r="70" spans="1:5" ht="12.75">
      <c r="A70" s="36" t="s">
        <v>51</v>
      </c>
      <c r="E70" s="37" t="s">
        <v>46</v>
      </c>
    </row>
    <row r="71" spans="1:5" ht="51">
      <c r="A71" t="s">
        <v>53</v>
      </c>
      <c r="E71" s="35" t="s">
        <v>1002</v>
      </c>
    </row>
    <row r="72" spans="1:16" ht="12.75">
      <c r="A72" s="25" t="s">
        <v>44</v>
      </c>
      <c s="29" t="s">
        <v>121</v>
      </c>
      <c s="29" t="s">
        <v>1003</v>
      </c>
      <c s="25" t="s">
        <v>46</v>
      </c>
      <c s="30" t="s">
        <v>1004</v>
      </c>
      <c s="31" t="s">
        <v>98</v>
      </c>
      <c s="32">
        <v>5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49</v>
      </c>
      <c r="E73" s="35" t="s">
        <v>1005</v>
      </c>
    </row>
    <row r="74" spans="1:5" ht="12.75">
      <c r="A74" s="36" t="s">
        <v>51</v>
      </c>
      <c r="E74" s="37" t="s">
        <v>46</v>
      </c>
    </row>
    <row r="75" spans="1:5" ht="89.25">
      <c r="A75" t="s">
        <v>53</v>
      </c>
      <c r="E75" s="35" t="s">
        <v>1006</v>
      </c>
    </row>
    <row r="76" spans="1:16" ht="12.75">
      <c r="A76" s="25" t="s">
        <v>44</v>
      </c>
      <c s="29" t="s">
        <v>127</v>
      </c>
      <c s="29" t="s">
        <v>899</v>
      </c>
      <c s="25" t="s">
        <v>46</v>
      </c>
      <c s="30" t="s">
        <v>900</v>
      </c>
      <c s="31" t="s">
        <v>84</v>
      </c>
      <c s="32">
        <v>119.91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49</v>
      </c>
      <c r="E77" s="35" t="s">
        <v>1007</v>
      </c>
    </row>
    <row r="78" spans="1:5" ht="12.75">
      <c r="A78" s="36" t="s">
        <v>51</v>
      </c>
      <c r="E78" s="37" t="s">
        <v>46</v>
      </c>
    </row>
    <row r="79" spans="1:5" ht="89.25">
      <c r="A79" t="s">
        <v>53</v>
      </c>
      <c r="E79" s="35" t="s">
        <v>1008</v>
      </c>
    </row>
    <row r="80" spans="1:16" ht="12.75">
      <c r="A80" s="25" t="s">
        <v>44</v>
      </c>
      <c s="29" t="s">
        <v>132</v>
      </c>
      <c s="29" t="s">
        <v>903</v>
      </c>
      <c s="25" t="s">
        <v>46</v>
      </c>
      <c s="30" t="s">
        <v>904</v>
      </c>
      <c s="31" t="s">
        <v>84</v>
      </c>
      <c s="32">
        <v>114.2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49</v>
      </c>
      <c r="E81" s="35" t="s">
        <v>1009</v>
      </c>
    </row>
    <row r="82" spans="1:5" ht="12.75">
      <c r="A82" s="36" t="s">
        <v>51</v>
      </c>
      <c r="E82" s="37" t="s">
        <v>46</v>
      </c>
    </row>
    <row r="83" spans="1:5" ht="76.5">
      <c r="A83" t="s">
        <v>53</v>
      </c>
      <c r="E83" s="35" t="s">
        <v>1010</v>
      </c>
    </row>
    <row r="84" spans="1:16" ht="12.75">
      <c r="A84" s="25" t="s">
        <v>44</v>
      </c>
      <c s="29" t="s">
        <v>218</v>
      </c>
      <c s="29" t="s">
        <v>1011</v>
      </c>
      <c s="25" t="s">
        <v>29</v>
      </c>
      <c s="30" t="s">
        <v>1012</v>
      </c>
      <c s="31" t="s">
        <v>98</v>
      </c>
      <c s="32">
        <v>20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25.5">
      <c r="A85" s="34" t="s">
        <v>49</v>
      </c>
      <c r="E85" s="35" t="s">
        <v>1013</v>
      </c>
    </row>
    <row r="86" spans="1:5" ht="12.75">
      <c r="A86" s="36" t="s">
        <v>51</v>
      </c>
      <c r="E86" s="37" t="s">
        <v>46</v>
      </c>
    </row>
    <row r="87" spans="1:5" ht="76.5">
      <c r="A87" t="s">
        <v>53</v>
      </c>
      <c r="E87" s="35" t="s">
        <v>1014</v>
      </c>
    </row>
    <row r="88" spans="1:16" ht="12.75">
      <c r="A88" s="25" t="s">
        <v>44</v>
      </c>
      <c s="29" t="s">
        <v>224</v>
      </c>
      <c s="29" t="s">
        <v>1011</v>
      </c>
      <c s="25" t="s">
        <v>23</v>
      </c>
      <c s="30" t="s">
        <v>1012</v>
      </c>
      <c s="31" t="s">
        <v>98</v>
      </c>
      <c s="32">
        <v>10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49</v>
      </c>
      <c r="E89" s="35" t="s">
        <v>1015</v>
      </c>
    </row>
    <row r="90" spans="1:5" ht="12.75">
      <c r="A90" s="36" t="s">
        <v>51</v>
      </c>
      <c r="E90" s="37" t="s">
        <v>46</v>
      </c>
    </row>
    <row r="91" spans="1:5" ht="76.5">
      <c r="A91" t="s">
        <v>53</v>
      </c>
      <c r="E91" s="35" t="s">
        <v>1014</v>
      </c>
    </row>
    <row r="92" spans="1:16" ht="12.75">
      <c r="A92" s="25" t="s">
        <v>44</v>
      </c>
      <c s="29" t="s">
        <v>230</v>
      </c>
      <c s="29" t="s">
        <v>1016</v>
      </c>
      <c s="25" t="s">
        <v>46</v>
      </c>
      <c s="30" t="s">
        <v>1017</v>
      </c>
      <c s="31" t="s">
        <v>84</v>
      </c>
      <c s="32">
        <v>114.2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49</v>
      </c>
      <c r="E93" s="35" t="s">
        <v>1018</v>
      </c>
    </row>
    <row r="94" spans="1:5" ht="12.75">
      <c r="A94" s="36" t="s">
        <v>51</v>
      </c>
      <c r="E94" s="37" t="s">
        <v>46</v>
      </c>
    </row>
    <row r="95" spans="1:5" ht="102">
      <c r="A95" t="s">
        <v>53</v>
      </c>
      <c r="E95" s="35" t="s">
        <v>1019</v>
      </c>
    </row>
    <row r="96" spans="1:18" ht="12.75" customHeight="1">
      <c r="A96" s="6" t="s">
        <v>43</v>
      </c>
      <c s="6"/>
      <c s="40" t="s">
        <v>40</v>
      </c>
      <c s="6"/>
      <c s="27" t="s">
        <v>484</v>
      </c>
      <c s="6"/>
      <c s="6"/>
      <c s="6"/>
      <c s="41">
        <f>0+Q96</f>
      </c>
      <c r="O96">
        <f>0+R96</f>
      </c>
      <c r="Q96">
        <f>0+I97+I101</f>
      </c>
      <c>
        <f>0+O97+O101</f>
      </c>
    </row>
    <row r="97" spans="1:16" ht="12.75">
      <c r="A97" s="25" t="s">
        <v>44</v>
      </c>
      <c s="29" t="s">
        <v>232</v>
      </c>
      <c s="29" t="s">
        <v>1020</v>
      </c>
      <c s="25" t="s">
        <v>46</v>
      </c>
      <c s="30" t="s">
        <v>1021</v>
      </c>
      <c s="31" t="s">
        <v>84</v>
      </c>
      <c s="32">
        <v>10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49</v>
      </c>
      <c r="E98" s="35" t="s">
        <v>46</v>
      </c>
    </row>
    <row r="99" spans="1:5" ht="12.75">
      <c r="A99" s="36" t="s">
        <v>51</v>
      </c>
      <c r="E99" s="37" t="s">
        <v>46</v>
      </c>
    </row>
    <row r="100" spans="1:5" ht="89.25">
      <c r="A100" t="s">
        <v>53</v>
      </c>
      <c r="E100" s="35" t="s">
        <v>1022</v>
      </c>
    </row>
    <row r="101" spans="1:16" ht="12.75">
      <c r="A101" s="25" t="s">
        <v>44</v>
      </c>
      <c s="29" t="s">
        <v>238</v>
      </c>
      <c s="29" t="s">
        <v>1023</v>
      </c>
      <c s="25" t="s">
        <v>46</v>
      </c>
      <c s="30" t="s">
        <v>1024</v>
      </c>
      <c s="31" t="s">
        <v>84</v>
      </c>
      <c s="32">
        <v>114.2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12.75">
      <c r="A102" s="34" t="s">
        <v>49</v>
      </c>
      <c r="E102" s="35" t="s">
        <v>1025</v>
      </c>
    </row>
    <row r="103" spans="1:5" ht="12.75">
      <c r="A103" s="36" t="s">
        <v>51</v>
      </c>
      <c r="E103" s="37" t="s">
        <v>46</v>
      </c>
    </row>
    <row r="104" spans="1:5" ht="102">
      <c r="A104" t="s">
        <v>53</v>
      </c>
      <c r="E104" s="35" t="s">
        <v>1026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