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echnicka dokumentace\Technická řešení\Projekty PASCO a ROBOTEL\Vzorové projekty škol\ZŠ Nový Bor - U Lesa\22DEPRJ00038\PR3_odevzdaná revize 4\Výkazy pro agenturu\"/>
    </mc:Choice>
  </mc:AlternateContent>
  <xr:revisionPtr revIDLastSave="0" documentId="13_ncr:1_{549F1F6F-7502-4ADF-BD5F-2B26D7322A3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Krycí list" sheetId="1" r:id="rId1"/>
    <sheet name="Rekapitulace" sheetId="2" r:id="rId2"/>
    <sheet name="AVT" sheetId="5" r:id="rId3"/>
    <sheet name="Nábytek" sheetId="6" r:id="rId4"/>
    <sheet name="#Figury" sheetId="4" state="hidden" r:id="rId5"/>
  </sheets>
  <definedNames>
    <definedName name="_xlnm.Print_Titles" localSheetId="2">AVT!$11:$13</definedName>
    <definedName name="_xlnm.Print_Titles" localSheetId="3">Nábytek!$11:$13</definedName>
    <definedName name="_xlnm.Print_Titles" localSheetId="1">Rekapitulace!$11:$13</definedName>
    <definedName name="_xlnm.Print_Area" localSheetId="2">AVT!$A$1:$J$57</definedName>
    <definedName name="_xlnm.Print_Area" localSheetId="3">Nábytek!$A$1:$J$26</definedName>
    <definedName name="Z_65E3123D_ED26_44E3_A414_09EEEF825484_.wvu.Cols" localSheetId="2" hidden="1">AVT!#REF!,AVT!#REF!,AVT!#REF!</definedName>
    <definedName name="Z_65E3123D_ED26_44E3_A414_09EEEF825484_.wvu.Cols" localSheetId="3" hidden="1">Nábytek!#REF!,Nábytek!#REF!,Nábytek!#REF!</definedName>
    <definedName name="Z_65E3123D_ED26_44E3_A414_09EEEF825484_.wvu.Cols" localSheetId="1" hidden="1">Rekapitulace!#REF!</definedName>
    <definedName name="Z_65E3123D_ED26_44E3_A414_09EEEF825484_.wvu.PrintArea" localSheetId="2" hidden="1">AVT!$A$1:$J$57</definedName>
    <definedName name="Z_65E3123D_ED26_44E3_A414_09EEEF825484_.wvu.PrintArea" localSheetId="3" hidden="1">Nábytek!$A$1:$J$26</definedName>
    <definedName name="Z_65E3123D_ED26_44E3_A414_09EEEF825484_.wvu.PrintTitles" localSheetId="2" hidden="1">AVT!$11:$13</definedName>
    <definedName name="Z_65E3123D_ED26_44E3_A414_09EEEF825484_.wvu.PrintTitles" localSheetId="3" hidden="1">Nábytek!$11:$13</definedName>
    <definedName name="Z_65E3123D_ED26_44E3_A414_09EEEF825484_.wvu.PrintTitles" localSheetId="1" hidden="1">Rekapitulace!$11:$13</definedName>
    <definedName name="Z_65E3123D_ED26_44E3_A414_09EEEF825484_.wvu.Rows" localSheetId="2" hidden="1">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</definedName>
    <definedName name="Z_65E3123D_ED26_44E3_A414_09EEEF825484_.wvu.Rows" localSheetId="0" hidden="1">'Krycí list'!$1:$1,'Krycí list'!$3:$3,'Krycí list'!$6:$6,'Krycí list'!$8:$8,'Krycí list'!$10:$24</definedName>
    <definedName name="Z_65E3123D_ED26_44E3_A414_09EEEF825484_.wvu.Rows" localSheetId="3" hidden="1">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</definedName>
    <definedName name="Z_82B4F4D9_5370_4303_A97E_2A49E01AF629_.wvu.Cols" localSheetId="2" hidden="1">AVT!#REF!,AVT!#REF!,AVT!#REF!</definedName>
    <definedName name="Z_82B4F4D9_5370_4303_A97E_2A49E01AF629_.wvu.Cols" localSheetId="3" hidden="1">Nábytek!#REF!,Nábytek!#REF!,Nábytek!#REF!</definedName>
    <definedName name="Z_82B4F4D9_5370_4303_A97E_2A49E01AF629_.wvu.Cols" localSheetId="1" hidden="1">Rekapitulace!#REF!</definedName>
    <definedName name="Z_82B4F4D9_5370_4303_A97E_2A49E01AF629_.wvu.PrintArea" localSheetId="2" hidden="1">AVT!$A$1:$J$57</definedName>
    <definedName name="Z_82B4F4D9_5370_4303_A97E_2A49E01AF629_.wvu.PrintArea" localSheetId="3" hidden="1">Nábytek!$A$1:$J$26</definedName>
    <definedName name="Z_82B4F4D9_5370_4303_A97E_2A49E01AF629_.wvu.PrintTitles" localSheetId="2" hidden="1">AVT!$11:$13</definedName>
    <definedName name="Z_82B4F4D9_5370_4303_A97E_2A49E01AF629_.wvu.PrintTitles" localSheetId="3" hidden="1">Nábytek!$11:$13</definedName>
    <definedName name="Z_82B4F4D9_5370_4303_A97E_2A49E01AF629_.wvu.PrintTitles" localSheetId="1" hidden="1">Rekapitulace!$11:$13</definedName>
    <definedName name="Z_82B4F4D9_5370_4303_A97E_2A49E01AF629_.wvu.Rows" localSheetId="2" hidden="1">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</definedName>
    <definedName name="Z_82B4F4D9_5370_4303_A97E_2A49E01AF629_.wvu.Rows" localSheetId="0" hidden="1">'Krycí list'!$1:$1,'Krycí list'!$3:$3,'Krycí list'!$6:$6,'Krycí list'!$8:$8,'Krycí list'!$10:$24</definedName>
    <definedName name="Z_82B4F4D9_5370_4303_A97E_2A49E01AF629_.wvu.Rows" localSheetId="3" hidden="1">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</definedName>
    <definedName name="Z_D6CFA044_0C8C_4ECE_96A2_AFF3DD5E0425_.wvu.Cols" localSheetId="2" hidden="1">AVT!#REF!,AVT!#REF!,AVT!#REF!</definedName>
    <definedName name="Z_D6CFA044_0C8C_4ECE_96A2_AFF3DD5E0425_.wvu.Cols" localSheetId="3" hidden="1">Nábytek!#REF!,Nábytek!#REF!,Nábytek!#REF!</definedName>
    <definedName name="Z_D6CFA044_0C8C_4ECE_96A2_AFF3DD5E0425_.wvu.Cols" localSheetId="1" hidden="1">Rekapitulace!#REF!</definedName>
    <definedName name="Z_D6CFA044_0C8C_4ECE_96A2_AFF3DD5E0425_.wvu.PrintArea" localSheetId="2" hidden="1">AVT!$A$1:$J$57</definedName>
    <definedName name="Z_D6CFA044_0C8C_4ECE_96A2_AFF3DD5E0425_.wvu.PrintArea" localSheetId="3" hidden="1">Nábytek!$A$1:$J$26</definedName>
    <definedName name="Z_D6CFA044_0C8C_4ECE_96A2_AFF3DD5E0425_.wvu.PrintTitles" localSheetId="2" hidden="1">AVT!$11:$13</definedName>
    <definedName name="Z_D6CFA044_0C8C_4ECE_96A2_AFF3DD5E0425_.wvu.PrintTitles" localSheetId="3" hidden="1">Nábytek!$11:$13</definedName>
    <definedName name="Z_D6CFA044_0C8C_4ECE_96A2_AFF3DD5E0425_.wvu.PrintTitles" localSheetId="1" hidden="1">Rekapitulace!$11:$13</definedName>
    <definedName name="Z_D6CFA044_0C8C_4ECE_96A2_AFF3DD5E0425_.wvu.Rows" localSheetId="2" hidden="1">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,AVT!#REF!</definedName>
    <definedName name="Z_D6CFA044_0C8C_4ECE_96A2_AFF3DD5E0425_.wvu.Rows" localSheetId="0" hidden="1">'Krycí list'!$1:$1,'Krycí list'!$3:$3,'Krycí list'!$6:$6,'Krycí list'!$8:$8,'Krycí list'!$10:$24</definedName>
    <definedName name="Z_D6CFA044_0C8C_4ECE_96A2_AFF3DD5E0425_.wvu.Rows" localSheetId="3" hidden="1">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,Nábytek!#REF!</definedName>
  </definedNames>
  <calcPr calcId="191029"/>
  <customWorkbookViews>
    <customWorkbookView name="Petr Smolík – osobní zobrazení" guid="{D6CFA044-0C8C-4ECE-96A2-AFF3DD5E0425}" mergeInterval="0" personalView="1" maximized="1" xWindow="1911" yWindow="-9" windowWidth="1938" windowHeight="1048" activeSheetId="3"/>
    <customWorkbookView name="Vladimír Lazárek – osobní zobrazení" guid="{82B4F4D9-5370-4303-A97E-2A49E01AF629}" mergeInterval="0" personalView="1" maximized="1" xWindow="-8" yWindow="-8" windowWidth="1936" windowHeight="1056" activeSheetId="3"/>
    <customWorkbookView name="Sebastian Fenyk – osobní zobrazení" guid="{65E3123D-ED26-44E3-A414-09EEEF825484}" mergeInterval="0" personalView="1" maximized="1" xWindow="-8" yWindow="-8" windowWidth="1936" windowHeight="105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" l="1"/>
  <c r="I23" i="6" l="1"/>
  <c r="I22" i="6" l="1"/>
  <c r="I52" i="5" l="1"/>
  <c r="I47" i="5"/>
  <c r="I55" i="5" l="1"/>
  <c r="I53" i="5"/>
  <c r="I54" i="5"/>
  <c r="I56" i="5"/>
  <c r="I46" i="5"/>
  <c r="I45" i="5" l="1"/>
  <c r="B16" i="2" l="1"/>
  <c r="B17" i="2" l="1"/>
  <c r="B18" i="2"/>
  <c r="A17" i="2"/>
  <c r="B15" i="2"/>
  <c r="B14" i="2"/>
  <c r="A14" i="2"/>
  <c r="I20" i="6" l="1"/>
  <c r="C9" i="6"/>
  <c r="C8" i="6"/>
  <c r="C7" i="6"/>
  <c r="C5" i="6"/>
  <c r="C4" i="6"/>
  <c r="C3" i="6"/>
  <c r="C2" i="6"/>
  <c r="I51" i="5"/>
  <c r="I50" i="5"/>
  <c r="I48" i="5"/>
  <c r="I34" i="5"/>
  <c r="I33" i="5"/>
  <c r="I24" i="5"/>
  <c r="I23" i="5"/>
  <c r="I22" i="5"/>
  <c r="I19" i="5"/>
  <c r="C9" i="5"/>
  <c r="C8" i="5"/>
  <c r="C7" i="5"/>
  <c r="C5" i="5"/>
  <c r="C4" i="5"/>
  <c r="C3" i="5"/>
  <c r="C2" i="5"/>
  <c r="I24" i="6" l="1"/>
  <c r="I21" i="6"/>
  <c r="I17" i="6"/>
  <c r="I16" i="6"/>
  <c r="I39" i="5"/>
  <c r="I17" i="5"/>
  <c r="I18" i="5"/>
  <c r="I42" i="5"/>
  <c r="I16" i="5"/>
  <c r="I35" i="5"/>
  <c r="I31" i="5"/>
  <c r="I36" i="5"/>
  <c r="I43" i="5"/>
  <c r="I25" i="6"/>
  <c r="I18" i="6"/>
  <c r="I19" i="6"/>
  <c r="I37" i="5"/>
  <c r="I44" i="5"/>
  <c r="I32" i="5"/>
  <c r="I41" i="5"/>
  <c r="I49" i="5"/>
  <c r="I20" i="5"/>
  <c r="I38" i="5"/>
  <c r="I15" i="6" l="1"/>
  <c r="I14" i="6" s="1"/>
  <c r="I26" i="6" s="1"/>
  <c r="I27" i="5"/>
  <c r="I28" i="5"/>
  <c r="I40" i="5"/>
  <c r="I29" i="5"/>
  <c r="I21" i="5"/>
  <c r="I26" i="5"/>
  <c r="I30" i="5" l="1"/>
  <c r="I25" i="5"/>
  <c r="I15" i="5"/>
  <c r="C18" i="2"/>
  <c r="I14" i="5" l="1"/>
  <c r="I57" i="5" s="1"/>
  <c r="C15" i="2"/>
  <c r="C17" i="2"/>
  <c r="C16" i="2"/>
  <c r="E43" i="1" l="1"/>
  <c r="C14" i="2"/>
  <c r="E42" i="1" s="1"/>
  <c r="B2" i="2" l="1"/>
  <c r="B3" i="2"/>
  <c r="B4" i="2"/>
  <c r="B5" i="2"/>
  <c r="B7" i="2"/>
  <c r="B8" i="2"/>
  <c r="B9" i="2"/>
  <c r="E35" i="1"/>
  <c r="J35" i="1"/>
  <c r="R35" i="1"/>
  <c r="P38" i="1"/>
  <c r="P39" i="1"/>
  <c r="P40" i="1"/>
  <c r="P41" i="1"/>
  <c r="P42" i="1"/>
  <c r="J46" i="1"/>
  <c r="K47" i="1"/>
  <c r="E46" i="1" l="1"/>
  <c r="R41" i="1"/>
  <c r="R38" i="1"/>
  <c r="J47" i="1"/>
  <c r="R46" i="1" l="1"/>
  <c r="S49" i="1" s="1"/>
  <c r="R49" i="1" l="1"/>
  <c r="O51" i="1" s="1"/>
  <c r="O50" i="1" s="1"/>
  <c r="S50" i="1" s="1"/>
  <c r="R51" i="1" l="1"/>
  <c r="R50" i="1"/>
  <c r="S51" i="1"/>
  <c r="R52" i="1" l="1"/>
</calcChain>
</file>

<file path=xl/sharedStrings.xml><?xml version="1.0" encoding="utf-8"?>
<sst xmlns="http://schemas.openxmlformats.org/spreadsheetml/2006/main" count="375" uniqueCount="200">
  <si>
    <t>Název stavby</t>
  </si>
  <si>
    <t>JKSO</t>
  </si>
  <si>
    <t xml:space="preserve"> </t>
  </si>
  <si>
    <t>Kód stavby</t>
  </si>
  <si>
    <t>ucebny</t>
  </si>
  <si>
    <t>Název objektu</t>
  </si>
  <si>
    <t>EČO</t>
  </si>
  <si>
    <t/>
  </si>
  <si>
    <t>Kód objektu</t>
  </si>
  <si>
    <t>Název části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</si>
  <si>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</si>
  <si>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</si>
  <si>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</si>
  <si>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</si>
  <si>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</si>
  <si>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</si>
  <si>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</si>
  <si>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</si>
  <si>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</si>
  <si>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</si>
  <si>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</si>
  <si>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</si>
  <si>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</si>
  <si>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</si>
  <si>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</si>
  <si>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</si>
  <si>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</si>
  <si>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</si>
  <si>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</si>
  <si>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</si>
  <si>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</si>
  <si>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</si>
  <si>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</si>
  <si>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</si>
  <si>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</si>
  <si>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</si>
  <si>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</si>
  <si>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Práce přesčas</t>
  </si>
  <si>
    <t>Zařízení staveniště</t>
  </si>
  <si>
    <t>21</t>
  </si>
  <si>
    <t>%</t>
  </si>
  <si>
    <t>Bez pevné podl.</t>
  </si>
  <si>
    <t>Kulturní památka</t>
  </si>
  <si>
    <t>Územní vlivy</t>
  </si>
  <si>
    <t>Provozní vlivy</t>
  </si>
  <si>
    <t>Ostatní</t>
  </si>
  <si>
    <t>VRN z rozpočtu</t>
  </si>
  <si>
    <t>HZS</t>
  </si>
  <si>
    <t>Kompl. činnost</t>
  </si>
  <si>
    <t>Ostatní náklady</t>
  </si>
  <si>
    <t>D</t>
  </si>
  <si>
    <t>Celkové náklady</t>
  </si>
  <si>
    <t>Datum a podpis</t>
  </si>
  <si>
    <t>Razítko</t>
  </si>
  <si>
    <t>DPH</t>
  </si>
  <si>
    <t>E</t>
  </si>
  <si>
    <t>Přípočty a odpočty</t>
  </si>
  <si>
    <t>Dodávky objednatele</t>
  </si>
  <si>
    <t>Klouzavá doložka</t>
  </si>
  <si>
    <t>Zvýhodnění + -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</si>
  <si>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</si>
  <si>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</si>
  <si>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</si>
  <si>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</si>
  <si>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</si>
  <si>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</si>
  <si>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</si>
  <si>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</si>
  <si>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</si>
  <si>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</si>
  <si>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JKSO:</t>
  </si>
  <si>
    <t>P.Č.</t>
  </si>
  <si>
    <t>TV</t>
  </si>
  <si>
    <t>KCN</t>
  </si>
  <si>
    <t>MJ</t>
  </si>
  <si>
    <t>Množství celkem</t>
  </si>
  <si>
    <t>kus</t>
  </si>
  <si>
    <t xml:space="preserve">REKAPITULACE </t>
  </si>
  <si>
    <t>KRYCÍ LIST SOUPISU</t>
  </si>
  <si>
    <t>Nábytek</t>
  </si>
  <si>
    <t>Ovládací SW jazykové laboratoře pro mediální aktivity</t>
  </si>
  <si>
    <t>Učitelský SW</t>
  </si>
  <si>
    <t>Systémový náhlavní set - sluchátka/mikrofon</t>
  </si>
  <si>
    <t>PC ovládací a prezentační stanice pro učitele</t>
  </si>
  <si>
    <t>Kontrolní a prezentační monitor</t>
  </si>
  <si>
    <t>PC stanice pro studenty</t>
  </si>
  <si>
    <t>Datový switch</t>
  </si>
  <si>
    <t>NAS úložiště</t>
  </si>
  <si>
    <t>HDD pro úložiště</t>
  </si>
  <si>
    <t>19" rozvaděč</t>
  </si>
  <si>
    <t xml:space="preserve">Židle učitelská </t>
  </si>
  <si>
    <t>AVT</t>
  </si>
  <si>
    <t>ZRN (ř. 1-8)</t>
  </si>
  <si>
    <t>DN (ř. 10-12)</t>
  </si>
  <si>
    <t>VRN (ř. 14-19)</t>
  </si>
  <si>
    <t>Součet 9, 13, 20-23</t>
  </si>
  <si>
    <t>Projektové práce (DSPS)</t>
  </si>
  <si>
    <t>Cena s DPH (ř. 25-26)</t>
  </si>
  <si>
    <t>Webová kamera učitel</t>
  </si>
  <si>
    <t>Webová kamera studenti</t>
  </si>
  <si>
    <t>Popis / minimální technické parametry</t>
  </si>
  <si>
    <t>Cena jednotková bez DPH</t>
  </si>
  <si>
    <t>Cena celkem bez DPH</t>
  </si>
  <si>
    <t>Kód položky / název</t>
  </si>
  <si>
    <t>Katedra učitele</t>
  </si>
  <si>
    <t>Celkem bez DPH</t>
  </si>
  <si>
    <t>Židle studentská</t>
  </si>
  <si>
    <t>Zvuková karta</t>
  </si>
  <si>
    <t>USB HUB</t>
  </si>
  <si>
    <t>vlastní</t>
  </si>
  <si>
    <t>SOUPIS PRACÍ A DODÁVEK A SLUŽEB vč VÝKAZU VÝMĚR</t>
  </si>
  <si>
    <t>Lavice pro 1x studenta</t>
  </si>
  <si>
    <t>Držák PC</t>
  </si>
  <si>
    <t>Kotvení do podlahy</t>
  </si>
  <si>
    <t>Kabelový žlab k lavici pro 2x studenta - otevírání shora
(pro sestavy do U)</t>
  </si>
  <si>
    <t>Kabelový žlab k lavici pro 1x studenta - otevírací záda</t>
  </si>
  <si>
    <t>Pylonový pojezd s křídly</t>
  </si>
  <si>
    <t xml:space="preserve">Zvuková karta, vstup pro mikrofon 1x 3,5mm konektor, 4pólový výstup pro sluchátka s mikrofonem 1 x 3,5mm, stereo výstup, kompatibilita s USB 2.0 / 3.0. Cena včetně dopravy, instalace.
</t>
  </si>
  <si>
    <t xml:space="preserve">Držák PC plechový, šířkově nastavitelný. Držák je určen pro instalaci počítače s maximálními rozměry š. 220mm × v. 450mm x h. 480 mm. Cena včetně dopravy a instalace.
</t>
  </si>
  <si>
    <t xml:space="preserve">Systémový náhlavní set sluchátek s mikrofonem, aktivní systém potlačení okolních ruchů, provedení  z pružného materiálu odolnému hrubému zacházení, uzavřená stereofonní sluchátka, kondenzátorový mikrofon, polstrovaný a nastavitelný náhlavní most, Min. parametry: Sluchátka: freq. rozsah 120 Hz - 12 kHz, Mikrofon: freq. rozsah 120 Hz - 12 kHz, konektory: 1x 3,5mm stereo jack -  mikrofon, 1x 3,5mm stereo jack -  sluchátka, kabel min. 1,3 m, váha max. 0,5 kg. Cena včetně dopravy, instalace, nastavení.
</t>
  </si>
  <si>
    <t>Sebastian Fenyk</t>
  </si>
  <si>
    <t>Repeater aktivní USB</t>
  </si>
  <si>
    <t>Kabel DisplayPort</t>
  </si>
  <si>
    <t>Kabel DP - HDMI</t>
  </si>
  <si>
    <t>Kabel HDMI</t>
  </si>
  <si>
    <t>HDMI rozbočovač</t>
  </si>
  <si>
    <t>Ovládací SW pro organizaci aktivit v laboratoři</t>
  </si>
  <si>
    <t xml:space="preserve">Webkamera pro videohovory v rozlišení FHD 1080p s podporovanými klienty přes USB, záznam videa min. ve FHD 1080p, zoom, komprese videa H.264, min. 90° zorné pole, vestavěné duální stereofonní mikrofony, univerzální klip pro přichycení k notebookům, monitorům LCD. Cena včetně dopravy, instalace.
</t>
  </si>
  <si>
    <t xml:space="preserve">7-portový Hi-speed USB 2.0 Hub, 6x USB portů typu A, 1x USB port typu B. Cena včetně dopravy, instalace.
</t>
  </si>
  <si>
    <t xml:space="preserve">Kabel DisplayPort (M/M), min. rozlišení 4K*2K@60Hz, 2 m. Cena včetně dopravy, instalace.
</t>
  </si>
  <si>
    <t xml:space="preserve">Audio kabel RCA (M/M), min. 12 m. Cena včetně dopravy, instalace.
</t>
  </si>
  <si>
    <t>Kabel audio</t>
  </si>
  <si>
    <t xml:space="preserve">USB repeater pro prodlužování USB kabelů, délka min. 5 m. Cena včetně dopravy, instalace.
</t>
  </si>
  <si>
    <t xml:space="preserve">Kabel DisplayPort (M/M), min. rozlišení 4K*2K@60Hz, 3 m. Cena včetně dopravy, instalace.
</t>
  </si>
  <si>
    <t xml:space="preserve">Kabel DP - HDMI, min. 2 m, FHD 1080p, min. rozlišení 1920*1080P@60Hz. Cena včetně dopravy, instalace.
</t>
  </si>
  <si>
    <t>Patch panel</t>
  </si>
  <si>
    <t xml:space="preserve">Patch panel, nestíněný panel kategorie 6 osazený 24 porty RJ45, vyvazovací lišta, velikost 1U. Cena včetně dopravy a instalace.
</t>
  </si>
  <si>
    <t>Access point</t>
  </si>
  <si>
    <t>PoE injektor</t>
  </si>
  <si>
    <t xml:space="preserve">PoE adaptér dodávající elektrickou energii po ethernetovém kabelu (30W). Cena včetně dopravy, instalace.
</t>
  </si>
  <si>
    <t xml:space="preserve">pevný disk pro provoz 24/7 a RAID kompatibilní, kapacita 2TB, 3,5 palcový disk, rozhraní SATA 6 Gb/s, počet otáček 7.200ot/s, vyrovnávací paměť 128 MB. Cena včetně dopravy, instalace, nastavení.
</t>
  </si>
  <si>
    <t>Interaktivní systém</t>
  </si>
  <si>
    <t xml:space="preserve">Interaktivní systém určený pro školní prostředí. Velikost zobrazované plochy s úhlopříčkou min. 94" (238 cm), obraz s rozlišením min. FullHD (1920x1080 bodů). Životnost podsvícení/zdroje světla min. 20000 h. 
Dotyková technologie umožňuje ovládání odolným perem, prstem, dokáže rozpoznat min. 20 současných dotyků a zároveň multidotyková gesta. Povrch je odolný. Součástí reproduktory min. 15W. Cena včetně systémové AV kabeláže. Cena včetně dopravy, instalace, nastavení.
</t>
  </si>
  <si>
    <t>Prezentační software</t>
  </si>
  <si>
    <t xml:space="preserve">Pylonový pojezd s křídly pro interaktivní systém. Stabilní konstrukce z hliníkových profilů o výšce min.250cm. Rozsah posunu min. 70 cm. Rozložení hmotnosti sestavy na stěnu a podlahu. Integrovaný úchyt pro držák projektoru. Boční křídla pro popisování fixou. Cena včetně dopravy, instalace.
</t>
  </si>
  <si>
    <t xml:space="preserve">Monitor s viditelnou uhlopříčkou min. 60,45cm (23,8"), matný, antireflexní, LED podsvícení, rozlišení 1920x1080, pozorovací úhel 178° vodorovně, 178° svisle, jas min. 250 cd/m2, kontrastní poměr 1000:1 statický, doba odezvy min. 5ms, video vstupy HDMI, DisplayPort, náklon -5 až +23°, výškově nastavitelný stojan až 100mm, dva integrované reproduktory s výkonem 2 W. Cena včetně dopravy, instalace.
</t>
  </si>
  <si>
    <t xml:space="preserve">Desktop s min. 230W zdrojem a s účinností až 93%, výkon CPU min. 13000 bodu dle nezávislého testu cpubenchmark.net, operační paměť 8GB DDR4 s možnosti rozšíření až na 64GB, SSD disk s kapacitou 256GB, DVD-RW optická mechanika, Gbit síťová karta, Wifi standardu 802.11ac (2x2), Bluetooth, min. video výstup HDMI a DisplayPort, USB Type-C, USB 3.2 Gen2, USB 3.2 Gen1, klávesnici a myš, podstavec pro SFF, přítomnost TPM modulu minimálně verze 2, operační systém s podporu AD (domény), servisní služba u zákazníka s odezvou do následujícího pracovního dne od nahlášení servisní události. Cena včetně dopravy, instalace, nastavení.
</t>
  </si>
  <si>
    <t xml:space="preserve">
Stropní bezdrátový přístupový bod (AP), 802.11ax, dvě rádia, duálně optimalizovaná anténa 2x2 MU-MIMO, 2.4GHz a 5GHz, PoE, RJ45, management, hybridní - možnost správy kontrolérem nebo v cloud. Cena včetně dopravy, instalace, nastavení.
</t>
  </si>
  <si>
    <t xml:space="preserve">LAN přístup učitele do databáze studijních materiálů, mimo jazykovou laboratoř. Příprava cvičení, kontrola vyplněných úloh. Cena včetně dopravy, instalace a zaškolení uživatele, školení viz. technická zpráva.
</t>
  </si>
  <si>
    <t xml:space="preserve">Ovládací SW se společným řízením pro mediální aktivity s obrázky, audio, video a textovými soubory. Samostatná práce a individuální záznam studentů - poslech, sledování, otevřený záznam, simultánní záznam, nahrávka s porovnáním s originálem, přehrávání správné výslovnosti textu, automatické rozpoznávání výslovnosti, neomezené písemné odpovědi, dotazníky, výběr z možností, doplňovačka, určování správného pořadí u vět, slov i písmen. Adresné posílání textových zpráv. Databáze učebních materiálů, organizovaná dle vyučujícího a tříd. Třídění materiálů do učebních lekcí. Databáze pro zasedací pořádek. Jazykové varianty SW. Vč. záruky dostupnosti oprav dodaného software po dobu 5-ti let. Cena včetně dopravy, instalace a zaškolení uživatele, školení viz. technická zpráva.
</t>
  </si>
  <si>
    <t xml:space="preserve">Ovládací SW se společným řízením pro organizaci aktivit v laboratoři. Monitoring jednotlivých stanic, propojování připojených audio signálů a přepínání signálů pro video, klávesnice i myš. Organizace třídy, zasedací pořádek. Režimy  prezentace, monitoring a podpora studentů při cvičení, práce až v 5 skupinách. Přepínač obrazu studentských stanic: sdílení a monitoring videa, vypnutí signálu studentských monitorů. Jazykové varianty SW. Vč. záruky dostupnosti oprav dodaného software po dobu 5-ti let. Cena včetně dopravy, instalace a zaškolení uživatele, školení viz. technická zpráva.
</t>
  </si>
  <si>
    <t xml:space="preserve">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
Balíček dále musí obsahovat nástroj pro rychlou přípravu digitálních učebních aktivit, hlasování. Aktivity je možno sdílet na žákovská zařízení přes cloud prostředí. Cena včetně dopravy, instalace a zaškolení uživatele, školení viz. technická zpráva.
</t>
  </si>
  <si>
    <t>Kabel HDMI, min. 4K*2K @ 60Hz, min. 12,5 m. Cena včetně dopravy, instalace.</t>
  </si>
  <si>
    <t xml:space="preserve">HDMI extender pro zesílení signálu podporující přenos na min. 30 m, podpora rozlišení min. 4K*2K @ 60Hz, HDCP kompatibilní. Cena včetně dopravy, instalace.
</t>
  </si>
  <si>
    <t xml:space="preserve">Kabel HDMI, min. 4K*2K @ 60Hz, min. 0,5 m. Cena včetně dopravy, instalace.
</t>
  </si>
  <si>
    <t>HDMI extender</t>
  </si>
  <si>
    <t xml:space="preserve">Datový přepínač s 24 porty 10/100/1000Mbit, s rychlosti přepnutí až 35.7Mpps, buffer pro 525kB packetu, podporou až 8tis. MAC adres, s pasivním chlazením, setem pro instalaci do rack, s napájecím zdrojem. Cena včetně dopravy a instalace.
</t>
  </si>
  <si>
    <t xml:space="preserve">19" rozvodný panel min. 9x zásuvka 230V, délka kabelu min. 3 m. Cena včetně dopravy a instalace.
</t>
  </si>
  <si>
    <t xml:space="preserve">Montážní sada (šroub, plovoucí matka, podložka). Cena včetně dopravy a instalace.
</t>
  </si>
  <si>
    <t>19" police</t>
  </si>
  <si>
    <t>Montážní sada</t>
  </si>
  <si>
    <t>19" rozvodný panel</t>
  </si>
  <si>
    <t xml:space="preserve">Kabel HDMI, min. 4K*2K @ 60Hz, 3 m. Cena včetně dopravy, instalace.
</t>
  </si>
  <si>
    <t xml:space="preserve">19" perforovaná police do rozvaděče, hloubka 450mm. Cena včetně dopravy a instalace.
</t>
  </si>
  <si>
    <t>Koncové prvky</t>
  </si>
  <si>
    <t>Ovládací SW se společným řízením</t>
  </si>
  <si>
    <t xml:space="preserve">Ovládací SW se společným řízením pro přepínání interkomu, náhodné párování a konference studentů, přednastavené párování a konference studentů a monitoring zvukových spojení studentů učitelem. Cena včetně dopravy, instalace, nastavení a systémového zaškolení obsluhy.
</t>
  </si>
  <si>
    <t>NÁB</t>
  </si>
  <si>
    <t>Interaktivní zobrazovač</t>
  </si>
  <si>
    <t>IT vybavení</t>
  </si>
  <si>
    <t>Základní škola U Lesa Nový Bor, Boženy Němcové 539, okres Česká Lípa, příspěvková organizace</t>
  </si>
  <si>
    <t xml:space="preserve">	Základní škola U Lesa Nový Bor, Boženy Němcové 539, okres Česká Lípa, příspěvková organizace</t>
  </si>
  <si>
    <t>00260771</t>
  </si>
  <si>
    <t>Učebna informatiky a robotiky</t>
  </si>
  <si>
    <t>3D tiskárna</t>
  </si>
  <si>
    <t>Filament</t>
  </si>
  <si>
    <t xml:space="preserve">Filament/tisková struna pro 3D tiskárny, PLA, 1.75 mm s přesnosti +- 0.03 mm, multipack 6x1kg v různých barvách např. v černé, modré, zelené, červené, bílé a žluté. Cena včetně dopravy.
</t>
  </si>
  <si>
    <t>3D skener</t>
  </si>
  <si>
    <t xml:space="preserve">Patch kabel délka 0,5 m, typ konektorů RJ45/RJ45. cena včetně dopravy a instalace.
</t>
  </si>
  <si>
    <t xml:space="preserve">Patch kabel </t>
  </si>
  <si>
    <t>Skříň vysoká</t>
  </si>
  <si>
    <t>Skříň nízká s plastovými boxy</t>
  </si>
  <si>
    <t xml:space="preserve">Uložiště dat, min. dvoudiskové, čtyřjádrový procesor s taktem min. 2GHz, rychlosti šifrovaného čtení až 113MB/s, rychlost šifrovaného zápisu až 112 MB/s, dva Gbit síťové rozhraní, USB 3.0, hardwarové šifrování AES-NI, možnost výměny disků za provozu, přihlášení uživatelů domény, 2x LAN, USB 3.0, včetně softwarového vybavení pro zálohování dat. Cena včetně dopravy, instalace, nastavení.
</t>
  </si>
  <si>
    <t xml:space="preserve">Desktop s min. 250W zdrojem s účinnosti až 92%, výkon CPU min. 18500 bodu dle nezávislého testu cpubenchmark.net, operační paměť min. 16GB DDR4 s možnosti rozšíření na 128 GB, M.2 SSD disk s kapacitou min. 512GB, DVD-RW optická mechanika, Gbit síťová karta, Wifi standardu 802.11ac (2x2), Bluetooth, čtečka pam. karet, min. 2x DisplayPort a 1x HDMI, USB Type-C, USB 3.2 Gen2, USB 3.2 Gen1, USB 2.0, klávesnici a myš, přítomnost TPM modulu minimálně verze 2, operační systém s podporu AD (domény), servisní služba u zákazníka s odezvou do následujícího pracovního dne od nahlášení servisní události. Cena včetně dopravy, instalace, nastavení.
</t>
  </si>
  <si>
    <t xml:space="preserve">Katedra profesora. Vnější rozměry katedry š.1600×h.680×v.760mm, min. 2× kabelová průchodka. V pravé části katedry umístěna uzamykatelná skříňka na soklu o vnitřních rozměrech š.510×h.632×v.688mm. Skříňka vybavena nasávacím otvorem v čele dvířek a otvorem v horní části pro odvedení teplého vzduchu (krytí otvorů perforovaným plechem/mřížkou). V levé části katedry umístěna skříňka s 3× polohovatelnou policí. Prostor mezi skříňkami vybaven falešnými uzamykatelnými zády. Vytvořený propoj mezi prostorem uzamykatelné skříňky a falešnými zády. Možnost napojení katedry na kabelové žlaby pro studentské stoly.  Konstrukce nábytku je z oboustranně laminované dřevotřískové desky, pohledové hrany jsou lepeny voděodolným PUR lepidlem. Možnost výběru barevného provedení alespoň z více základních typů dekorů/barev. Cena včetně dopravy a instalace.
</t>
  </si>
  <si>
    <t xml:space="preserve">Speciální lavice přizpůsobena pro osazení IT techniky. Deska stolu osazena výklopným systémem umožňující uschování LCD monitoru při nepoužívání (vznikne čistá pracovní plocha). Lavice včetně výsuvné desky pro uložení klávesnice a myši. Lavice pro jednoho studenta o vnějších rozměrech š-880 x h-600 x v-757mm, min. 4x kabelová průchodka. Stůl přizpůsoben pro spojení 2 a více stolů dohromady s vedením kabeláže. Standardní minimální použité materiály: lamino desky min. 22mm ABS hrana lepena PUR lepidlem, korpusy lepené v lisu. Volba barevného provedení alespoň z více barevných variant. Cena včetně dopravy a instalace.
</t>
  </si>
  <si>
    <t xml:space="preserve">Kotvení do podlahy do tvaru L, příložka pozink, hmoždinka min. 8x50. Cena včetně dopravy a instalace.
</t>
  </si>
  <si>
    <t xml:space="preserve">Kabelový žlab o rozměrech š.1760×h.150×v.760mm pro spojení 2x lavice pro jednoho studenta a vytvoření podélného layoutu sezení v řadách nebo do U, 2× otvor pro napojení na kabelové průchodky stolu pro jednoho studenta a 2× otvor pro napojení další řady. Uzamykatelná a výklopná horní deska pro případný servisní zásah do technologie jazykové laboratoře, možnost řetězení žlabů dohromady. Konstrukce nábytku je z oboustranně laminované dřevotřískové desky, lepeny jsou voděodolným PUR lepidlem. Možnost výběru barevného provedení alespoň z více základních typů dekorů/barev. Cena včetně dopravy a instalace.
</t>
  </si>
  <si>
    <t xml:space="preserve">Kabelový žlab o rozměrech š.1760×h.150×v.760mm pro spojení 2x lavice pro jednoho studenta a vytvoření sezení v řadách nebo do U, 2× otvor pro napojení na kabelové průchodky stolu pro jednoho studenta a 2× otvor pro napojení další řady. Uzamykatelné a výklopné čelo pro případný servisní zásah do technologie jazykové laboratoře, možnost řetězení žlabů dohromady. Konstrukce nábytku je z oboustranně laminované dřevotřískové desky, lepeny jsou voděodolným PUR lepidlem. Možnost výběru barevného provedení alespoň z více základních typů dekorů/barev. Cena včetně dopravy a instalace.
</t>
  </si>
  <si>
    <t xml:space="preserve">Skříň v jejíž spodní a horní části jsou plné křídlové dveře. Rozměr: 1000 x 500 x 2000 (š x h x v). Korpus je dodáván smontovaný, lepený v lisu bez pohledových spojení, je vyroben z oboustranně laminovaných dřevotřískových desek tloušťky min. 19 mm. Korpus osazen na nepohledových hranách ABS. Hrany lepeny voděodolným PUR lepidlem, úchytky jsou celokovové. Možnost výběru barevného provedení alespoň z více základních typů dekorů/barev. Cena včetně dopravy a instalace. 
</t>
  </si>
  <si>
    <t xml:space="preserve">Skříň s plastovými boxy, je vyrobená z oboustranně laminované dřevotřískové desky tloušťky min. 19 mm, ABS hrany o tloušťce min. 2 mm na pohledových hranách a min. 1 mm na nepohledových jsou lepeny voděodolným polyuretanovým lepidlem. Skříň má záda z oboustranně laminované dřevotřískové desky tloušťky min. 12 mm vsazené v drážce. Korpus je lepený a dodáván vcelku. Uvnitř skříně je min. 32 plastových boxů. Skříň má rektifikační nohy. Rozměry š x v x h 1387 x 850 x 500 mm. Cena včetně dopravy a instalace.
</t>
  </si>
  <si>
    <t xml:space="preserve">Židle pojízdná (s kolečky) s výškovým nastavením pomocí pístu a plastovým šálovým sedákem se vzduchovým polštářem. Volba barvy plastového sedáku alespoň z více barevných variant. Cena včetně dopravy, instalace.
</t>
  </si>
  <si>
    <t xml:space="preserve">3D skener nabízející 3 skenovací módy zarovnání a to obrysy/otočný stolek/manuální. Přesnost jednotlivého snímku je ≤0,05mm, minimální rozměry snímaného objektu jsou 30×30×30mm, maximální rozměry snímaného objektu jsou 1200×1200×1200mm (v ručním režimu) / 200×200×200mm (využití točny). Dále pak disponuje dalšími vlastnostmi jako rozsah jednotlivého snímku 200×150mm, rychlost snímání &lt; 4s, vzdálenost bodů 0,17–0,2mm. Podporuje barevné textury, formát exportovaných souboru OBJ, STL, ASC, PLY. Rozlišení snímací kamery je 1,3 MPx a jako zdroj strukturálního osvitu slouží bílé světlo. Nezbytnou součásti je kalibrační deska s podporou autokalibrace a točna se značkami, která napomáhá 3D skenovacímu procesu a umožní skenování objektů rychle a detailně. Cena včetně dopravy.
</t>
  </si>
  <si>
    <t>NEOCENĚNÝ SOUPIS PRACÍ A DODÁVEK A SLUŽEB</t>
  </si>
  <si>
    <t xml:space="preserve">1x2 HDMI rozbočovač, podpora 4K/UHD @ 60 Hz 4:2:0. EDID management, HDCP kompatibilní. Vestavěný nebo přídavný samostatný audio embeder a de-embeder pro připojení externího zdroje zvuku (audio in) a zesilovače nebo aktivních reproduktorů (audio out). Zvuk z audio vstupu je možné směrovat zároveň na HDMI výstup a analogový audio výstup. Cena včetně dopravy, instalace, nastavení.
</t>
  </si>
  <si>
    <t xml:space="preserve">3D tiskárna - technologie tisku FDM, tisková plocha až 250x 210x 210mm, celkový modelovací prostor až 11.025cm3, výška vrstvy od 0.05mm, vyměnitelná tryska průměru např.0.4mm, která je schopná zpracovávat materiály v teplotním rozsahu do min. 280°C., tiskový materiál je struna o průměru 1.75mm, rychlost tisku min. 200+ mm/s, senzor filamentu, podporuje materiály ABS, PLA, PETT, HIPS, Laywood a další, plně automatická kalibrace tiskové plochy, bezúdržbová tisková plocha, vyhřívaná magnetická podložka s vyměnitelnými tiskovými pláty, detekce a zotavení ze ztráty přívodu energie, LCD displej, USB 2.0, součástí je software pro ovládání zařízení i pro finální přípravu modelů pro tisk bez nutnosti dalších úprav. Cena včetně dopravy.
</t>
  </si>
  <si>
    <t>06/2024</t>
  </si>
  <si>
    <t>Typ</t>
  </si>
  <si>
    <t>Výrobce</t>
  </si>
  <si>
    <t xml:space="preserve">19" rozvaděč stojanový min. 32U / 600x800 mm skleněné dveře. Cena včetně dopravy, instalace.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</si>
</sst>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Kč&quot;* #,##0.00_);_(&quot;Kč&quot;* \(#,##0.00\);_(&quot;Kč&quot;* &quot;-&quot;??_);_(@_)"/>
    <numFmt numFmtId="165" formatCode="#"/>
    <numFmt numFmtId="166" formatCode="#,##0.000"/>
    <numFmt numFmtId="167" formatCode="#,##0.00000"/>
    <numFmt numFmtId="168" formatCode="#,##0\_x0000_"/>
    <numFmt numFmtId="169" formatCode="#,##0.0000"/>
    <numFmt numFmtId="170" formatCode="\'@\'"/>
  </numFmts>
  <fonts count="2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indexed="10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80008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Calibri"/>
      <family val="2"/>
      <scheme val="minor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2" fillId="0" borderId="0"/>
    <xf numFmtId="0" fontId="12" fillId="0" borderId="0"/>
    <xf numFmtId="0" fontId="19" fillId="0" borderId="0"/>
    <xf numFmtId="0" fontId="24" fillId="0" borderId="0" applyNumberFormat="0" applyFill="0" applyBorder="0" applyAlignment="0" applyProtection="0">
      <alignment vertical="top"/>
      <protection locked="0"/>
    </xf>
    <xf numFmtId="164" fontId="23" fillId="0" borderId="0" applyFont="0" applyFill="0" applyBorder="0" applyAlignment="0" applyProtection="0"/>
    <xf numFmtId="0" fontId="1" fillId="0" borderId="0"/>
  </cellStyleXfs>
  <cellXfs count="24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65" fontId="4" fillId="0" borderId="17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49" fontId="2" fillId="0" borderId="27" xfId="0" applyNumberFormat="1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" fontId="2" fillId="0" borderId="30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" fontId="2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" fontId="5" fillId="0" borderId="19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169" fontId="2" fillId="0" borderId="18" xfId="0" applyNumberFormat="1" applyFont="1" applyBorder="1" applyAlignment="1">
      <alignment horizontal="right" vertical="center"/>
    </xf>
    <xf numFmtId="0" fontId="2" fillId="0" borderId="39" xfId="0" applyFont="1" applyBorder="1"/>
    <xf numFmtId="0" fontId="2" fillId="0" borderId="29" xfId="0" applyFont="1" applyBorder="1"/>
    <xf numFmtId="169" fontId="2" fillId="0" borderId="40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vertical="top"/>
    </xf>
    <xf numFmtId="0" fontId="2" fillId="0" borderId="25" xfId="0" applyFont="1" applyBorder="1" applyAlignment="1">
      <alignment vertical="center"/>
    </xf>
    <xf numFmtId="169" fontId="2" fillId="0" borderId="27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3" xfId="0" applyFont="1" applyBorder="1"/>
    <xf numFmtId="0" fontId="2" fillId="0" borderId="44" xfId="0" applyFont="1" applyBorder="1" applyAlignment="1">
      <alignment vertical="center"/>
    </xf>
    <xf numFmtId="0" fontId="2" fillId="0" borderId="45" xfId="0" applyFont="1" applyBorder="1"/>
    <xf numFmtId="0" fontId="2" fillId="0" borderId="46" xfId="0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3" borderId="47" xfId="0" applyNumberFormat="1" applyFont="1" applyFill="1" applyBorder="1" applyAlignment="1">
      <alignment horizontal="center" vertical="center" wrapText="1"/>
    </xf>
    <xf numFmtId="1" fontId="2" fillId="3" borderId="48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/>
    <xf numFmtId="49" fontId="6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49" fontId="2" fillId="4" borderId="0" xfId="0" applyNumberFormat="1" applyFont="1" applyFill="1" applyAlignment="1">
      <alignment horizontal="left" vertical="center"/>
    </xf>
    <xf numFmtId="49" fontId="2" fillId="3" borderId="49" xfId="0" applyNumberFormat="1" applyFont="1" applyFill="1" applyBorder="1" applyAlignment="1">
      <alignment horizontal="center" vertical="center" wrapText="1"/>
    </xf>
    <xf numFmtId="1" fontId="2" fillId="3" borderId="3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/>
    <xf numFmtId="2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9" fontId="3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3" borderId="50" xfId="0" applyNumberFormat="1" applyFont="1" applyFill="1" applyBorder="1" applyAlignment="1">
      <alignment horizontal="center" vertical="center" wrapText="1"/>
    </xf>
    <xf numFmtId="1" fontId="2" fillId="3" borderId="51" xfId="0" applyNumberFormat="1" applyFont="1" applyFill="1" applyBorder="1" applyAlignment="1">
      <alignment horizontal="center" vertical="center" wrapText="1"/>
    </xf>
    <xf numFmtId="0" fontId="1" fillId="4" borderId="16" xfId="0" applyFont="1" applyFill="1" applyBorder="1"/>
    <xf numFmtId="0" fontId="1" fillId="4" borderId="17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8" fillId="0" borderId="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5" fontId="2" fillId="0" borderId="25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vertical="center"/>
    </xf>
    <xf numFmtId="165" fontId="2" fillId="0" borderId="38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26" xfId="0" applyNumberFormat="1" applyFont="1" applyBorder="1" applyAlignment="1">
      <alignment vertical="center"/>
    </xf>
    <xf numFmtId="165" fontId="2" fillId="0" borderId="28" xfId="0" applyNumberFormat="1" applyFont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165" fontId="2" fillId="0" borderId="29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3" fontId="1" fillId="0" borderId="52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/>
    </xf>
    <xf numFmtId="168" fontId="1" fillId="0" borderId="35" xfId="0" applyNumberFormat="1" applyFont="1" applyBorder="1" applyAlignment="1">
      <alignment horizontal="right" vertical="center" wrapText="1"/>
    </xf>
    <xf numFmtId="4" fontId="1" fillId="0" borderId="33" xfId="0" applyNumberFormat="1" applyFont="1" applyBorder="1" applyAlignment="1">
      <alignment horizontal="right" vertical="center" wrapText="1"/>
    </xf>
    <xf numFmtId="3" fontId="1" fillId="0" borderId="3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 wrapText="1"/>
    </xf>
    <xf numFmtId="4" fontId="1" fillId="0" borderId="34" xfId="0" applyNumberFormat="1" applyFont="1" applyBorder="1" applyAlignment="1">
      <alignment horizontal="right" vertical="center" wrapText="1"/>
    </xf>
    <xf numFmtId="3" fontId="1" fillId="0" borderId="46" xfId="0" applyNumberFormat="1" applyFont="1" applyBorder="1" applyAlignment="1">
      <alignment vertical="center"/>
    </xf>
    <xf numFmtId="4" fontId="1" fillId="0" borderId="28" xfId="0" applyNumberFormat="1" applyFont="1" applyBorder="1" applyAlignment="1">
      <alignment horizontal="right" vertical="center" wrapText="1"/>
    </xf>
    <xf numFmtId="4" fontId="1" fillId="0" borderId="28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3" fontId="1" fillId="0" borderId="28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vertical="center"/>
    </xf>
    <xf numFmtId="4" fontId="1" fillId="0" borderId="45" xfId="0" applyNumberFormat="1" applyFont="1" applyBorder="1" applyAlignment="1">
      <alignment horizontal="right" vertical="center" wrapText="1"/>
    </xf>
    <xf numFmtId="4" fontId="1" fillId="0" borderId="17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vertical="center" wrapText="1"/>
    </xf>
    <xf numFmtId="3" fontId="2" fillId="0" borderId="29" xfId="0" applyNumberFormat="1" applyFont="1" applyBorder="1" applyAlignment="1">
      <alignment horizontal="right" vertical="center" wrapText="1"/>
    </xf>
    <xf numFmtId="4" fontId="2" fillId="0" borderId="28" xfId="0" applyNumberFormat="1" applyFont="1" applyBorder="1" applyAlignment="1">
      <alignment horizontal="right" vertical="center" wrapText="1"/>
    </xf>
    <xf numFmtId="4" fontId="1" fillId="0" borderId="29" xfId="0" applyNumberFormat="1" applyFont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 wrapText="1"/>
    </xf>
    <xf numFmtId="4" fontId="4" fillId="0" borderId="53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horizontal="left" vertical="center"/>
    </xf>
    <xf numFmtId="49" fontId="1" fillId="3" borderId="47" xfId="0" applyNumberFormat="1" applyFont="1" applyFill="1" applyBorder="1" applyAlignment="1">
      <alignment horizontal="center" vertical="center" wrapText="1"/>
    </xf>
    <xf numFmtId="1" fontId="1" fillId="3" borderId="48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8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right" vertical="center"/>
    </xf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168" fontId="1" fillId="0" borderId="0" xfId="0" applyNumberFormat="1" applyFont="1" applyAlignment="1">
      <alignment horizontal="right" vertical="center"/>
    </xf>
    <xf numFmtId="168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1" fontId="1" fillId="3" borderId="48" xfId="0" applyNumberFormat="1" applyFont="1" applyFill="1" applyBorder="1" applyAlignment="1">
      <alignment horizontal="center" vertical="center"/>
    </xf>
    <xf numFmtId="166" fontId="1" fillId="5" borderId="0" xfId="0" applyNumberFormat="1" applyFont="1" applyFill="1" applyAlignment="1">
      <alignment horizontal="right" vertical="center"/>
    </xf>
    <xf numFmtId="165" fontId="18" fillId="0" borderId="38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0" fontId="15" fillId="0" borderId="0" xfId="0" applyFont="1" applyAlignment="1">
      <alignment horizontal="left" vertical="top" wrapText="1"/>
    </xf>
    <xf numFmtId="49" fontId="1" fillId="2" borderId="17" xfId="0" applyNumberFormat="1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168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168" fontId="21" fillId="0" borderId="0" xfId="0" applyNumberFormat="1" applyFont="1" applyAlignment="1">
      <alignment horizontal="center" vertical="center"/>
    </xf>
    <xf numFmtId="0" fontId="21" fillId="0" borderId="0" xfId="0" applyFont="1"/>
    <xf numFmtId="4" fontId="21" fillId="0" borderId="0" xfId="0" applyNumberFormat="1" applyFont="1"/>
    <xf numFmtId="0" fontId="2" fillId="0" borderId="0" xfId="0" applyFont="1"/>
    <xf numFmtId="0" fontId="22" fillId="0" borderId="0" xfId="0" applyFont="1"/>
    <xf numFmtId="4" fontId="22" fillId="0" borderId="0" xfId="0" applyNumberFormat="1" applyFont="1"/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49" fontId="1" fillId="3" borderId="49" xfId="0" applyNumberFormat="1" applyFont="1" applyFill="1" applyBorder="1" applyAlignment="1">
      <alignment horizontal="center" vertical="center" wrapText="1"/>
    </xf>
    <xf numFmtId="1" fontId="1" fillId="3" borderId="32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9" fontId="10" fillId="2" borderId="1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 wrapText="1"/>
    </xf>
    <xf numFmtId="49" fontId="1" fillId="4" borderId="0" xfId="0" applyNumberFormat="1" applyFont="1" applyFill="1" applyAlignment="1">
      <alignment horizontal="left" vertical="center" wrapText="1"/>
    </xf>
    <xf numFmtId="49" fontId="10" fillId="2" borderId="17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5" borderId="0" xfId="0" applyFont="1" applyFill="1" applyAlignment="1">
      <alignment horizontal="right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170" fontId="6" fillId="0" borderId="25" xfId="0" applyNumberFormat="1" applyFont="1" applyBorder="1" applyAlignment="1">
      <alignment vertical="center"/>
    </xf>
    <xf numFmtId="49" fontId="1" fillId="0" borderId="0" xfId="0" applyNumberFormat="1" applyFont="1" applyAlignment="1">
      <alignment vertical="top" wrapText="1"/>
    </xf>
    <xf numFmtId="0" fontId="1" fillId="6" borderId="0" xfId="0" applyFont="1" applyFill="1" applyAlignment="1">
      <alignment horizontal="left" vertical="top" wrapText="1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54" xfId="0" applyNumberFormat="1" applyFont="1" applyFill="1" applyBorder="1" applyAlignment="1">
      <alignment horizontal="center" vertical="center" wrapText="1"/>
    </xf>
    <xf numFmtId="1" fontId="1" fillId="3" borderId="52" xfId="0" applyNumberFormat="1" applyFont="1" applyFill="1" applyBorder="1" applyAlignment="1">
      <alignment horizontal="center" vertical="center"/>
    </xf>
    <xf numFmtId="1" fontId="1" fillId="3" borderId="55" xfId="0" applyNumberFormat="1" applyFont="1" applyFill="1" applyBorder="1" applyAlignment="1">
      <alignment horizontal="center" vertical="center"/>
    </xf>
    <xf numFmtId="165" fontId="2" fillId="0" borderId="25" xfId="0" applyNumberFormat="1" applyFont="1" applyBorder="1" applyAlignment="1">
      <alignment horizontal="left" vertical="center" wrapText="1"/>
    </xf>
    <xf numFmtId="165" fontId="2" fillId="0" borderId="8" xfId="0" applyNumberFormat="1" applyFont="1" applyBorder="1" applyAlignment="1">
      <alignment horizontal="left" vertical="center" wrapText="1"/>
    </xf>
    <xf numFmtId="165" fontId="2" fillId="0" borderId="5" xfId="0" applyNumberFormat="1" applyFont="1" applyBorder="1" applyAlignment="1">
      <alignment horizontal="left" vertical="center" wrapText="1"/>
    </xf>
    <xf numFmtId="165" fontId="2" fillId="0" borderId="38" xfId="0" applyNumberFormat="1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165" fontId="2" fillId="0" borderId="7" xfId="0" applyNumberFormat="1" applyFont="1" applyBorder="1" applyAlignment="1">
      <alignment horizontal="left" vertical="center" wrapText="1"/>
    </xf>
    <xf numFmtId="165" fontId="6" fillId="0" borderId="29" xfId="0" applyNumberFormat="1" applyFont="1" applyBorder="1" applyAlignment="1">
      <alignment horizontal="left" vertical="center" wrapText="1"/>
    </xf>
    <xf numFmtId="165" fontId="6" fillId="0" borderId="10" xfId="0" applyNumberFormat="1" applyFont="1" applyBorder="1" applyAlignment="1">
      <alignment horizontal="left" vertical="center" wrapText="1"/>
    </xf>
    <xf numFmtId="165" fontId="6" fillId="0" borderId="11" xfId="0" applyNumberFormat="1" applyFont="1" applyBorder="1" applyAlignment="1">
      <alignment horizontal="left" vertical="center" wrapText="1"/>
    </xf>
    <xf numFmtId="165" fontId="2" fillId="0" borderId="29" xfId="0" applyNumberFormat="1" applyFont="1" applyBorder="1" applyAlignment="1">
      <alignment horizontal="left" vertical="center" wrapText="1"/>
    </xf>
    <xf numFmtId="165" fontId="2" fillId="0" borderId="10" xfId="0" applyNumberFormat="1" applyFont="1" applyBorder="1" applyAlignment="1">
      <alignment horizontal="left" vertical="center" wrapText="1"/>
    </xf>
    <xf numFmtId="165" fontId="2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165" fontId="2" fillId="0" borderId="25" xfId="0" applyNumberFormat="1" applyFont="1" applyBorder="1" applyAlignment="1">
      <alignment horizontal="left" vertical="top" wrapText="1"/>
    </xf>
    <xf numFmtId="165" fontId="2" fillId="0" borderId="8" xfId="0" applyNumberFormat="1" applyFont="1" applyBorder="1" applyAlignment="1">
      <alignment horizontal="left" vertical="top" wrapText="1"/>
    </xf>
    <xf numFmtId="165" fontId="2" fillId="0" borderId="5" xfId="0" applyNumberFormat="1" applyFont="1" applyBorder="1" applyAlignment="1">
      <alignment horizontal="left" vertical="top" wrapText="1"/>
    </xf>
    <xf numFmtId="0" fontId="1" fillId="4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4" borderId="0" xfId="0" applyNumberFormat="1" applyFont="1" applyFill="1" applyAlignment="1">
      <alignment horizontal="left" vertical="center"/>
    </xf>
  </cellXfs>
  <cellStyles count="7">
    <cellStyle name="Hypertextový odkaz 2" xfId="4" xr:uid="{57810245-6986-45C2-82FC-15BC2A6CA051}"/>
    <cellStyle name="Měna 2" xfId="5" xr:uid="{95AB4765-6A4F-41A8-9D20-701B842C82BA}"/>
    <cellStyle name="Normální" xfId="0" builtinId="0"/>
    <cellStyle name="Normální 14" xfId="1" xr:uid="{00000000-0005-0000-0000-000001000000}"/>
    <cellStyle name="Normální 16" xfId="2" xr:uid="{00000000-0005-0000-0000-000002000000}"/>
    <cellStyle name="Normální 2" xfId="6" xr:uid="{27D9EF9B-9068-4824-A315-EF63FE9A3DF7}"/>
    <cellStyle name="Normální 4" xfId="3" xr:uid="{00000000-0005-0000-0000-00000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S59"/>
  <sheetViews>
    <sheetView showGridLines="0" topLeftCell="A2" zoomScaleNormal="100" workbookViewId="0">
      <selection activeCell="U40" sqref="U40"/>
    </sheetView>
  </sheetViews>
  <sheetFormatPr defaultColWidth="9.140625" defaultRowHeight="12.75" x14ac:dyDescent="0.2"/>
  <cols>
    <col min="1" max="1" width="2.42578125" style="80" customWidth="1"/>
    <col min="2" max="2" width="3.140625" style="80" customWidth="1"/>
    <col min="3" max="3" width="2.7109375" style="80" customWidth="1"/>
    <col min="4" max="4" width="6.85546875" style="80" customWidth="1"/>
    <col min="5" max="5" width="13.5703125" style="80" customWidth="1"/>
    <col min="6" max="6" width="0.5703125" style="80" customWidth="1"/>
    <col min="7" max="7" width="2.5703125" style="80" customWidth="1"/>
    <col min="8" max="8" width="2.7109375" style="80" customWidth="1"/>
    <col min="9" max="9" width="9.7109375" style="80" customWidth="1"/>
    <col min="10" max="10" width="13.5703125" style="80" customWidth="1"/>
    <col min="11" max="11" width="0.7109375" style="80" customWidth="1"/>
    <col min="12" max="12" width="2.42578125" style="80" customWidth="1"/>
    <col min="13" max="13" width="2.85546875" style="80" customWidth="1"/>
    <col min="14" max="14" width="2" style="80" customWidth="1"/>
    <col min="15" max="15" width="12.7109375" style="80" customWidth="1"/>
    <col min="16" max="16" width="2.85546875" style="80" customWidth="1"/>
    <col min="17" max="17" width="2" style="80" customWidth="1"/>
    <col min="18" max="18" width="13.5703125" style="80" customWidth="1"/>
    <col min="19" max="19" width="0.5703125" style="80" customWidth="1"/>
    <col min="20" max="16384" width="9.140625" style="80"/>
  </cols>
  <sheetData>
    <row r="1" spans="1:19" ht="12.75" hidden="1" customHeight="1" x14ac:dyDescent="0.2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90"/>
    </row>
    <row r="2" spans="1:19" ht="23.25" customHeight="1" x14ac:dyDescent="0.35">
      <c r="A2" s="88"/>
      <c r="B2" s="89"/>
      <c r="C2" s="89"/>
      <c r="D2" s="89"/>
      <c r="E2" s="89"/>
      <c r="F2" s="89"/>
      <c r="G2" s="91" t="s">
        <v>78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90"/>
    </row>
    <row r="3" spans="1:19" ht="12" hidden="1" customHeight="1" x14ac:dyDescent="0.2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4"/>
    </row>
    <row r="4" spans="1:19" ht="8.25" customHeight="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1:19" ht="24" customHeight="1" x14ac:dyDescent="0.2">
      <c r="A5" s="5"/>
      <c r="B5" s="1" t="s">
        <v>0</v>
      </c>
      <c r="C5" s="1"/>
      <c r="D5" s="1"/>
      <c r="E5" s="221" t="s">
        <v>173</v>
      </c>
      <c r="F5" s="222"/>
      <c r="G5" s="222"/>
      <c r="H5" s="222"/>
      <c r="I5" s="222"/>
      <c r="J5" s="223"/>
      <c r="K5" s="1"/>
      <c r="L5" s="1"/>
      <c r="M5" s="1"/>
      <c r="N5" s="1"/>
      <c r="O5" s="1" t="s">
        <v>1</v>
      </c>
      <c r="P5" s="95" t="s">
        <v>2</v>
      </c>
      <c r="Q5" s="96"/>
      <c r="R5" s="6"/>
      <c r="S5" s="7"/>
    </row>
    <row r="6" spans="1:19" ht="17.25" hidden="1" customHeight="1" x14ac:dyDescent="0.2">
      <c r="A6" s="5"/>
      <c r="B6" s="1" t="s">
        <v>3</v>
      </c>
      <c r="C6" s="1"/>
      <c r="D6" s="1"/>
      <c r="E6" s="151" t="s">
        <v>4</v>
      </c>
      <c r="F6" s="152"/>
      <c r="G6" s="152"/>
      <c r="H6" s="152"/>
      <c r="I6" s="152"/>
      <c r="J6" s="153"/>
      <c r="K6" s="1"/>
      <c r="L6" s="1"/>
      <c r="M6" s="1"/>
      <c r="N6" s="1"/>
      <c r="O6" s="1"/>
      <c r="P6" s="97"/>
      <c r="Q6" s="98"/>
      <c r="R6" s="8"/>
      <c r="S6" s="7"/>
    </row>
    <row r="7" spans="1:19" ht="24" customHeight="1" x14ac:dyDescent="0.2">
      <c r="A7" s="5"/>
      <c r="B7" s="1" t="s">
        <v>5</v>
      </c>
      <c r="C7" s="1"/>
      <c r="D7" s="1"/>
      <c r="E7" s="224" t="s">
        <v>170</v>
      </c>
      <c r="F7" s="225"/>
      <c r="G7" s="225"/>
      <c r="H7" s="225"/>
      <c r="I7" s="225"/>
      <c r="J7" s="226"/>
      <c r="K7" s="1"/>
      <c r="L7" s="1"/>
      <c r="M7" s="1"/>
      <c r="N7" s="1"/>
      <c r="O7" s="1" t="s">
        <v>6</v>
      </c>
      <c r="P7" s="97" t="s">
        <v>7</v>
      </c>
      <c r="Q7" s="98"/>
      <c r="R7" s="8"/>
      <c r="S7" s="7"/>
    </row>
    <row r="8" spans="1:19" ht="17.25" hidden="1" customHeight="1" x14ac:dyDescent="0.2">
      <c r="A8" s="5"/>
      <c r="B8" s="1" t="s">
        <v>8</v>
      </c>
      <c r="C8" s="1"/>
      <c r="D8" s="1"/>
      <c r="E8" s="97" t="s">
        <v>2</v>
      </c>
      <c r="F8" s="1"/>
      <c r="G8" s="1"/>
      <c r="H8" s="1"/>
      <c r="I8" s="1"/>
      <c r="J8" s="8"/>
      <c r="K8" s="1"/>
      <c r="L8" s="1"/>
      <c r="M8" s="1"/>
      <c r="N8" s="1"/>
      <c r="O8" s="1"/>
      <c r="P8" s="97"/>
      <c r="Q8" s="98"/>
      <c r="R8" s="8"/>
      <c r="S8" s="7"/>
    </row>
    <row r="9" spans="1:19" ht="24" customHeight="1" x14ac:dyDescent="0.2">
      <c r="A9" s="5"/>
      <c r="B9" s="1" t="s">
        <v>9</v>
      </c>
      <c r="C9" s="1"/>
      <c r="D9" s="1"/>
      <c r="E9" s="227" t="s">
        <v>193</v>
      </c>
      <c r="F9" s="228"/>
      <c r="G9" s="228"/>
      <c r="H9" s="228"/>
      <c r="I9" s="228"/>
      <c r="J9" s="229"/>
      <c r="K9" s="1"/>
      <c r="L9" s="1"/>
      <c r="M9" s="1"/>
      <c r="N9" s="1"/>
      <c r="O9" s="1" t="s">
        <v>10</v>
      </c>
      <c r="P9" s="230" t="s">
        <v>7</v>
      </c>
      <c r="Q9" s="231"/>
      <c r="R9" s="232"/>
      <c r="S9" s="7"/>
    </row>
    <row r="10" spans="1:19" ht="17.25" hidden="1" customHeight="1" x14ac:dyDescent="0.2">
      <c r="A10" s="5"/>
      <c r="B10" s="1" t="s">
        <v>11</v>
      </c>
      <c r="C10" s="1"/>
      <c r="D10" s="1"/>
      <c r="E10" s="1" t="s">
        <v>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98"/>
      <c r="Q10" s="98"/>
      <c r="R10" s="1"/>
      <c r="S10" s="7"/>
    </row>
    <row r="11" spans="1:19" ht="17.25" hidden="1" customHeight="1" x14ac:dyDescent="0.2">
      <c r="A11" s="5"/>
      <c r="B11" s="1" t="s">
        <v>12</v>
      </c>
      <c r="C11" s="1"/>
      <c r="D11" s="1"/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98"/>
      <c r="Q11" s="98"/>
      <c r="R11" s="1"/>
      <c r="S11" s="7"/>
    </row>
    <row r="12" spans="1:19" ht="17.25" hidden="1" customHeight="1" x14ac:dyDescent="0.2">
      <c r="A12" s="5"/>
      <c r="B12" s="1" t="s">
        <v>13</v>
      </c>
      <c r="C12" s="1"/>
      <c r="D12" s="1"/>
      <c r="E12" s="1" t="s">
        <v>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98"/>
      <c r="Q12" s="98"/>
      <c r="R12" s="1"/>
      <c r="S12" s="7"/>
    </row>
    <row r="13" spans="1:19" ht="17.25" hidden="1" customHeight="1" x14ac:dyDescent="0.2">
      <c r="A13" s="5"/>
      <c r="B13" s="1"/>
      <c r="C13" s="1"/>
      <c r="D13" s="1"/>
      <c r="E13" s="1" t="s">
        <v>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98"/>
      <c r="Q13" s="98"/>
      <c r="R13" s="1"/>
      <c r="S13" s="7"/>
    </row>
    <row r="14" spans="1:19" ht="17.25" hidden="1" customHeight="1" x14ac:dyDescent="0.2">
      <c r="A14" s="5"/>
      <c r="B14" s="1"/>
      <c r="C14" s="1"/>
      <c r="D14" s="1"/>
      <c r="E14" s="1" t="s">
        <v>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98"/>
      <c r="Q14" s="98"/>
      <c r="R14" s="1"/>
      <c r="S14" s="7"/>
    </row>
    <row r="15" spans="1:19" ht="17.25" hidden="1" customHeight="1" x14ac:dyDescent="0.2">
      <c r="A15" s="5"/>
      <c r="B15" s="1"/>
      <c r="C15" s="1"/>
      <c r="D15" s="1"/>
      <c r="E15" s="1" t="s">
        <v>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98"/>
      <c r="Q15" s="98"/>
      <c r="R15" s="1"/>
      <c r="S15" s="7"/>
    </row>
    <row r="16" spans="1:19" ht="17.25" hidden="1" customHeight="1" x14ac:dyDescent="0.2">
      <c r="A16" s="5"/>
      <c r="B16" s="1"/>
      <c r="C16" s="1"/>
      <c r="D16" s="1"/>
      <c r="E16" s="1" t="s">
        <v>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98"/>
      <c r="Q16" s="98"/>
      <c r="R16" s="1"/>
      <c r="S16" s="7"/>
    </row>
    <row r="17" spans="1:19" ht="17.25" hidden="1" customHeight="1" x14ac:dyDescent="0.2">
      <c r="A17" s="5"/>
      <c r="B17" s="1"/>
      <c r="C17" s="1"/>
      <c r="D17" s="1"/>
      <c r="E17" s="1" t="s">
        <v>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98"/>
      <c r="Q17" s="98"/>
      <c r="R17" s="1"/>
      <c r="S17" s="7"/>
    </row>
    <row r="18" spans="1:19" ht="17.25" hidden="1" customHeight="1" x14ac:dyDescent="0.2">
      <c r="A18" s="5"/>
      <c r="B18" s="1"/>
      <c r="C18" s="1"/>
      <c r="D18" s="1"/>
      <c r="E18" s="1" t="s">
        <v>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98"/>
      <c r="Q18" s="98"/>
      <c r="R18" s="1"/>
      <c r="S18" s="7"/>
    </row>
    <row r="19" spans="1:19" ht="17.25" hidden="1" customHeight="1" x14ac:dyDescent="0.2">
      <c r="A19" s="5"/>
      <c r="B19" s="1"/>
      <c r="C19" s="1"/>
      <c r="D19" s="1"/>
      <c r="E19" s="1" t="s">
        <v>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98"/>
      <c r="Q19" s="98"/>
      <c r="R19" s="1"/>
      <c r="S19" s="7"/>
    </row>
    <row r="20" spans="1:19" ht="17.25" hidden="1" customHeight="1" x14ac:dyDescent="0.2">
      <c r="A20" s="5"/>
      <c r="B20" s="1"/>
      <c r="C20" s="1"/>
      <c r="D20" s="1"/>
      <c r="E20" s="1" t="s">
        <v>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98"/>
      <c r="Q20" s="98"/>
      <c r="R20" s="1"/>
      <c r="S20" s="7"/>
    </row>
    <row r="21" spans="1:19" ht="17.25" hidden="1" customHeight="1" x14ac:dyDescent="0.2">
      <c r="A21" s="5"/>
      <c r="B21" s="1"/>
      <c r="C21" s="1"/>
      <c r="D21" s="1"/>
      <c r="E21" s="1" t="s">
        <v>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98"/>
      <c r="Q21" s="98"/>
      <c r="R21" s="1"/>
      <c r="S21" s="7"/>
    </row>
    <row r="22" spans="1:19" ht="17.25" hidden="1" customHeight="1" x14ac:dyDescent="0.2">
      <c r="A22" s="5"/>
      <c r="B22" s="1"/>
      <c r="C22" s="1"/>
      <c r="D22" s="1"/>
      <c r="E22" s="1" t="s">
        <v>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98"/>
      <c r="Q22" s="98"/>
      <c r="R22" s="1"/>
      <c r="S22" s="7"/>
    </row>
    <row r="23" spans="1:19" ht="17.25" hidden="1" customHeight="1" x14ac:dyDescent="0.2">
      <c r="A23" s="5"/>
      <c r="B23" s="1"/>
      <c r="C23" s="1"/>
      <c r="D23" s="1"/>
      <c r="E23" s="1" t="s">
        <v>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98"/>
      <c r="Q23" s="98"/>
      <c r="R23" s="1"/>
      <c r="S23" s="7"/>
    </row>
    <row r="24" spans="1:19" ht="17.25" hidden="1" customHeight="1" x14ac:dyDescent="0.2">
      <c r="A24" s="5"/>
      <c r="B24" s="1"/>
      <c r="C24" s="1"/>
      <c r="D24" s="1"/>
      <c r="E24" s="1" t="s">
        <v>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98"/>
      <c r="Q24" s="98"/>
      <c r="R24" s="1"/>
      <c r="S24" s="7"/>
    </row>
    <row r="25" spans="1:19" ht="17.850000000000001" customHeight="1" x14ac:dyDescent="0.2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 t="s">
        <v>14</v>
      </c>
      <c r="P25" s="1" t="s">
        <v>15</v>
      </c>
      <c r="Q25" s="1"/>
      <c r="R25" s="1"/>
      <c r="S25" s="7"/>
    </row>
    <row r="26" spans="1:19" ht="28.5" customHeight="1" x14ac:dyDescent="0.2">
      <c r="A26" s="5"/>
      <c r="B26" s="1" t="s">
        <v>16</v>
      </c>
      <c r="C26" s="1"/>
      <c r="D26" s="1"/>
      <c r="E26" s="234" t="s">
        <v>171</v>
      </c>
      <c r="F26" s="235"/>
      <c r="G26" s="235"/>
      <c r="H26" s="235"/>
      <c r="I26" s="235"/>
      <c r="J26" s="236"/>
      <c r="K26" s="1"/>
      <c r="L26" s="1"/>
      <c r="M26" s="1"/>
      <c r="N26" s="1"/>
      <c r="O26" s="104" t="s">
        <v>172</v>
      </c>
      <c r="P26" s="100" t="s">
        <v>7</v>
      </c>
      <c r="Q26" s="101"/>
      <c r="R26" s="10"/>
      <c r="S26" s="7"/>
    </row>
    <row r="27" spans="1:19" ht="17.850000000000001" customHeight="1" x14ac:dyDescent="0.2">
      <c r="A27" s="5"/>
      <c r="B27" s="1" t="s">
        <v>17</v>
      </c>
      <c r="C27" s="1"/>
      <c r="D27" s="1"/>
      <c r="E27" s="97" t="s">
        <v>120</v>
      </c>
      <c r="F27" s="1"/>
      <c r="G27" s="1"/>
      <c r="H27" s="1"/>
      <c r="I27" s="1"/>
      <c r="J27" s="8"/>
      <c r="K27" s="1"/>
      <c r="L27" s="1"/>
      <c r="M27" s="1"/>
      <c r="N27" s="1"/>
      <c r="O27" s="99" t="s">
        <v>7</v>
      </c>
      <c r="P27" s="100" t="s">
        <v>7</v>
      </c>
      <c r="Q27" s="101"/>
      <c r="R27" s="10"/>
      <c r="S27" s="7"/>
    </row>
    <row r="28" spans="1:19" ht="17.850000000000001" customHeight="1" x14ac:dyDescent="0.2">
      <c r="A28" s="5"/>
      <c r="B28" s="1" t="s">
        <v>18</v>
      </c>
      <c r="C28" s="1"/>
      <c r="D28" s="1"/>
      <c r="E28" s="97" t="s">
        <v>2</v>
      </c>
      <c r="F28" s="1"/>
      <c r="G28" s="1"/>
      <c r="H28" s="1"/>
      <c r="I28" s="1"/>
      <c r="J28" s="8"/>
      <c r="K28" s="1"/>
      <c r="L28" s="1"/>
      <c r="M28" s="1"/>
      <c r="N28" s="1"/>
      <c r="O28" s="99" t="s">
        <v>7</v>
      </c>
      <c r="P28" s="100" t="s">
        <v>7</v>
      </c>
      <c r="Q28" s="101"/>
      <c r="R28" s="10"/>
      <c r="S28" s="7"/>
    </row>
    <row r="29" spans="1:19" ht="17.850000000000001" customHeight="1" x14ac:dyDescent="0.2">
      <c r="A29" s="5"/>
      <c r="B29" s="1"/>
      <c r="C29" s="1"/>
      <c r="D29" s="1"/>
      <c r="E29" s="102" t="s">
        <v>7</v>
      </c>
      <c r="F29" s="11"/>
      <c r="G29" s="11"/>
      <c r="H29" s="11"/>
      <c r="I29" s="11"/>
      <c r="J29" s="12"/>
      <c r="K29" s="1"/>
      <c r="L29" s="1"/>
      <c r="M29" s="1"/>
      <c r="N29" s="1"/>
      <c r="O29" s="98"/>
      <c r="P29" s="98"/>
      <c r="Q29" s="98"/>
      <c r="R29" s="1"/>
      <c r="S29" s="7"/>
    </row>
    <row r="30" spans="1:19" ht="17.850000000000001" customHeight="1" x14ac:dyDescent="0.2">
      <c r="A30" s="5"/>
      <c r="B30" s="1"/>
      <c r="C30" s="1"/>
      <c r="D30" s="1"/>
      <c r="E30" s="98" t="s">
        <v>19</v>
      </c>
      <c r="F30" s="1"/>
      <c r="G30" s="1" t="s">
        <v>20</v>
      </c>
      <c r="H30" s="1"/>
      <c r="I30" s="1"/>
      <c r="J30" s="1"/>
      <c r="K30" s="1"/>
      <c r="L30" s="1"/>
      <c r="M30" s="1"/>
      <c r="N30" s="1"/>
      <c r="O30" s="98" t="s">
        <v>21</v>
      </c>
      <c r="P30" s="98"/>
      <c r="Q30" s="98"/>
      <c r="R30" s="13"/>
      <c r="S30" s="7"/>
    </row>
    <row r="31" spans="1:19" ht="17.850000000000001" customHeight="1" x14ac:dyDescent="0.2">
      <c r="A31" s="5"/>
      <c r="B31" s="1"/>
      <c r="C31" s="1"/>
      <c r="D31" s="1"/>
      <c r="E31" s="99" t="s">
        <v>7</v>
      </c>
      <c r="F31" s="1"/>
      <c r="G31" s="100" t="s">
        <v>120</v>
      </c>
      <c r="H31" s="14"/>
      <c r="I31" s="103"/>
      <c r="J31" s="1"/>
      <c r="K31" s="1"/>
      <c r="L31" s="1"/>
      <c r="M31" s="1"/>
      <c r="N31" s="1"/>
      <c r="O31" s="104" t="s">
        <v>196</v>
      </c>
      <c r="P31" s="98"/>
      <c r="Q31" s="98"/>
      <c r="R31" s="13"/>
      <c r="S31" s="7"/>
    </row>
    <row r="32" spans="1:19" ht="8.25" customHeight="1" x14ac:dyDescent="0.2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</row>
    <row r="33" spans="1:19" ht="20.25" customHeight="1" x14ac:dyDescent="0.2">
      <c r="A33" s="18"/>
      <c r="B33" s="19"/>
      <c r="C33" s="19"/>
      <c r="D33" s="19"/>
      <c r="E33" s="20" t="s">
        <v>22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1"/>
    </row>
    <row r="34" spans="1:19" ht="20.25" customHeight="1" x14ac:dyDescent="0.2">
      <c r="A34" s="22" t="s">
        <v>23</v>
      </c>
      <c r="B34" s="23"/>
      <c r="C34" s="23"/>
      <c r="D34" s="24"/>
      <c r="E34" s="25" t="s">
        <v>24</v>
      </c>
      <c r="F34" s="24"/>
      <c r="G34" s="25" t="s">
        <v>25</v>
      </c>
      <c r="H34" s="23"/>
      <c r="I34" s="24"/>
      <c r="J34" s="25" t="s">
        <v>26</v>
      </c>
      <c r="K34" s="23"/>
      <c r="L34" s="25" t="s">
        <v>27</v>
      </c>
      <c r="M34" s="23"/>
      <c r="N34" s="23"/>
      <c r="O34" s="24"/>
      <c r="P34" s="25" t="s">
        <v>28</v>
      </c>
      <c r="Q34" s="23"/>
      <c r="R34" s="23"/>
      <c r="S34" s="26"/>
    </row>
    <row r="35" spans="1:19" ht="20.25" customHeight="1" x14ac:dyDescent="0.2">
      <c r="A35" s="105"/>
      <c r="B35" s="106"/>
      <c r="C35" s="106"/>
      <c r="D35" s="107">
        <v>0</v>
      </c>
      <c r="E35" s="108">
        <f>IF(D35=0,0,R49/D35)</f>
        <v>0</v>
      </c>
      <c r="F35" s="109"/>
      <c r="G35" s="110"/>
      <c r="H35" s="106"/>
      <c r="I35" s="107">
        <v>0</v>
      </c>
      <c r="J35" s="108">
        <f>IF(I35=0,0,R49/I35)</f>
        <v>0</v>
      </c>
      <c r="K35" s="111"/>
      <c r="L35" s="110"/>
      <c r="M35" s="106"/>
      <c r="N35" s="106"/>
      <c r="O35" s="107">
        <v>0</v>
      </c>
      <c r="P35" s="110"/>
      <c r="Q35" s="106"/>
      <c r="R35" s="112">
        <f>IF(O35=0,0,R49/O35)</f>
        <v>0</v>
      </c>
      <c r="S35" s="113"/>
    </row>
    <row r="36" spans="1:19" ht="20.25" customHeight="1" x14ac:dyDescent="0.2">
      <c r="A36" s="18"/>
      <c r="B36" s="19"/>
      <c r="C36" s="19"/>
      <c r="D36" s="19"/>
      <c r="E36" s="20" t="s">
        <v>29</v>
      </c>
      <c r="F36" s="19"/>
      <c r="G36" s="19"/>
      <c r="H36" s="19"/>
      <c r="I36" s="19"/>
      <c r="J36" s="27" t="s">
        <v>30</v>
      </c>
      <c r="K36" s="19"/>
      <c r="L36" s="19"/>
      <c r="M36" s="19"/>
      <c r="N36" s="19"/>
      <c r="O36" s="19"/>
      <c r="P36" s="19"/>
      <c r="Q36" s="19"/>
      <c r="R36" s="19"/>
      <c r="S36" s="21"/>
    </row>
    <row r="37" spans="1:19" ht="20.25" customHeight="1" x14ac:dyDescent="0.2">
      <c r="A37" s="28" t="s">
        <v>31</v>
      </c>
      <c r="B37" s="29"/>
      <c r="C37" s="30" t="s">
        <v>32</v>
      </c>
      <c r="D37" s="31"/>
      <c r="E37" s="31"/>
      <c r="F37" s="32"/>
      <c r="G37" s="28" t="s">
        <v>33</v>
      </c>
      <c r="H37" s="33"/>
      <c r="I37" s="30" t="s">
        <v>34</v>
      </c>
      <c r="J37" s="31"/>
      <c r="K37" s="31"/>
      <c r="L37" s="28" t="s">
        <v>35</v>
      </c>
      <c r="M37" s="33"/>
      <c r="N37" s="30" t="s">
        <v>36</v>
      </c>
      <c r="O37" s="31"/>
      <c r="P37" s="31"/>
      <c r="Q37" s="31"/>
      <c r="R37" s="31"/>
      <c r="S37" s="32"/>
    </row>
    <row r="38" spans="1:19" ht="20.25" customHeight="1" x14ac:dyDescent="0.2">
      <c r="A38" s="34">
        <v>1</v>
      </c>
      <c r="B38" s="35"/>
      <c r="C38" s="6"/>
      <c r="D38" s="36"/>
      <c r="E38" s="114"/>
      <c r="F38" s="37"/>
      <c r="G38" s="34">
        <v>10</v>
      </c>
      <c r="H38" s="38" t="s">
        <v>37</v>
      </c>
      <c r="I38" s="10"/>
      <c r="J38" s="115">
        <v>0</v>
      </c>
      <c r="K38" s="116"/>
      <c r="L38" s="34">
        <v>14</v>
      </c>
      <c r="M38" s="100" t="s">
        <v>38</v>
      </c>
      <c r="N38" s="14"/>
      <c r="O38" s="14"/>
      <c r="P38" s="117" t="str">
        <f>M51</f>
        <v>21</v>
      </c>
      <c r="Q38" s="118" t="s">
        <v>40</v>
      </c>
      <c r="R38" s="114">
        <f>(E38+E39+E40)*0.01</f>
        <v>0</v>
      </c>
      <c r="S38" s="39"/>
    </row>
    <row r="39" spans="1:19" ht="20.25" customHeight="1" x14ac:dyDescent="0.2">
      <c r="A39" s="34">
        <v>2</v>
      </c>
      <c r="B39" s="35"/>
      <c r="C39" s="6"/>
      <c r="D39" s="36"/>
      <c r="E39" s="114"/>
      <c r="F39" s="37"/>
      <c r="G39" s="34">
        <v>11</v>
      </c>
      <c r="H39" s="1" t="s">
        <v>41</v>
      </c>
      <c r="I39" s="36"/>
      <c r="J39" s="115">
        <v>0</v>
      </c>
      <c r="K39" s="116"/>
      <c r="L39" s="34">
        <v>15</v>
      </c>
      <c r="M39" s="100" t="s">
        <v>96</v>
      </c>
      <c r="N39" s="14"/>
      <c r="O39" s="14"/>
      <c r="P39" s="117" t="str">
        <f>M51</f>
        <v>21</v>
      </c>
      <c r="Q39" s="118" t="s">
        <v>40</v>
      </c>
      <c r="R39" s="114">
        <v>0</v>
      </c>
      <c r="S39" s="39"/>
    </row>
    <row r="40" spans="1:19" ht="20.25" customHeight="1" x14ac:dyDescent="0.2">
      <c r="A40" s="34">
        <v>3</v>
      </c>
      <c r="B40" s="35"/>
      <c r="C40" s="6"/>
      <c r="D40" s="36"/>
      <c r="E40" s="114"/>
      <c r="F40" s="37"/>
      <c r="G40" s="34">
        <v>12</v>
      </c>
      <c r="H40" s="38" t="s">
        <v>42</v>
      </c>
      <c r="I40" s="10"/>
      <c r="J40" s="115">
        <v>0</v>
      </c>
      <c r="K40" s="116"/>
      <c r="L40" s="34">
        <v>16</v>
      </c>
      <c r="M40" s="100" t="s">
        <v>43</v>
      </c>
      <c r="N40" s="14"/>
      <c r="O40" s="14"/>
      <c r="P40" s="117" t="str">
        <f>M51</f>
        <v>21</v>
      </c>
      <c r="Q40" s="118" t="s">
        <v>40</v>
      </c>
      <c r="R40" s="114">
        <v>0</v>
      </c>
      <c r="S40" s="39"/>
    </row>
    <row r="41" spans="1:19" ht="20.25" customHeight="1" x14ac:dyDescent="0.2">
      <c r="A41" s="34">
        <v>4</v>
      </c>
      <c r="B41" s="35"/>
      <c r="C41" s="6"/>
      <c r="D41" s="36"/>
      <c r="E41" s="114"/>
      <c r="F41" s="37"/>
      <c r="G41" s="34"/>
      <c r="H41" s="38"/>
      <c r="I41" s="10"/>
      <c r="J41" s="115"/>
      <c r="K41" s="116"/>
      <c r="L41" s="34">
        <v>17</v>
      </c>
      <c r="M41" s="100" t="s">
        <v>44</v>
      </c>
      <c r="N41" s="14"/>
      <c r="O41" s="14"/>
      <c r="P41" s="117" t="str">
        <f>M51</f>
        <v>21</v>
      </c>
      <c r="Q41" s="118" t="s">
        <v>40</v>
      </c>
      <c r="R41" s="114">
        <f>(E38+E39+E40)*0.02</f>
        <v>0</v>
      </c>
      <c r="S41" s="39"/>
    </row>
    <row r="42" spans="1:19" ht="20.25" customHeight="1" x14ac:dyDescent="0.2">
      <c r="A42" s="34">
        <v>5</v>
      </c>
      <c r="B42" s="211" t="s">
        <v>91</v>
      </c>
      <c r="C42" s="6"/>
      <c r="D42" s="36"/>
      <c r="E42" s="114">
        <f>Rekapitulace!C14</f>
        <v>0</v>
      </c>
      <c r="F42" s="68"/>
      <c r="G42" s="40"/>
      <c r="H42" s="14"/>
      <c r="I42" s="10"/>
      <c r="J42" s="119"/>
      <c r="K42" s="120"/>
      <c r="L42" s="34">
        <v>18</v>
      </c>
      <c r="M42" s="100" t="s">
        <v>45</v>
      </c>
      <c r="N42" s="14"/>
      <c r="O42" s="14"/>
      <c r="P42" s="117">
        <f>M53</f>
        <v>0</v>
      </c>
      <c r="Q42" s="118" t="s">
        <v>40</v>
      </c>
      <c r="R42" s="114">
        <v>0</v>
      </c>
      <c r="S42" s="7"/>
    </row>
    <row r="43" spans="1:19" ht="20.25" customHeight="1" x14ac:dyDescent="0.2">
      <c r="A43" s="34">
        <v>6</v>
      </c>
      <c r="B43" s="211" t="s">
        <v>167</v>
      </c>
      <c r="C43" s="6"/>
      <c r="D43" s="36"/>
      <c r="E43" s="114">
        <f>Rekapitulace!C17</f>
        <v>0</v>
      </c>
      <c r="F43" s="68"/>
      <c r="G43" s="40"/>
      <c r="H43" s="14"/>
      <c r="I43" s="10"/>
      <c r="J43" s="119"/>
      <c r="K43" s="120"/>
      <c r="L43" s="34">
        <v>19</v>
      </c>
      <c r="M43" s="38" t="s">
        <v>46</v>
      </c>
      <c r="N43" s="14"/>
      <c r="O43" s="14"/>
      <c r="P43" s="14"/>
      <c r="Q43" s="10"/>
      <c r="R43" s="114">
        <v>0</v>
      </c>
      <c r="S43" s="7"/>
    </row>
    <row r="44" spans="1:19" ht="20.25" customHeight="1" x14ac:dyDescent="0.2">
      <c r="A44" s="34">
        <v>7</v>
      </c>
      <c r="B44" s="211"/>
      <c r="C44" s="6"/>
      <c r="D44" s="36"/>
      <c r="E44" s="114"/>
      <c r="F44" s="68"/>
      <c r="G44" s="40"/>
      <c r="H44" s="14"/>
      <c r="I44" s="10"/>
      <c r="J44" s="119"/>
      <c r="K44" s="120"/>
      <c r="L44" s="34"/>
      <c r="M44" s="38"/>
      <c r="N44" s="14"/>
      <c r="O44" s="14"/>
      <c r="P44" s="14"/>
      <c r="Q44" s="10"/>
      <c r="R44" s="114"/>
      <c r="S44" s="7"/>
    </row>
    <row r="45" spans="1:19" ht="20.25" customHeight="1" x14ac:dyDescent="0.2">
      <c r="A45" s="34">
        <v>8</v>
      </c>
      <c r="B45" s="35"/>
      <c r="C45" s="6"/>
      <c r="D45" s="36"/>
      <c r="E45" s="114"/>
      <c r="F45" s="68"/>
      <c r="G45" s="40"/>
      <c r="H45" s="14"/>
      <c r="I45" s="10"/>
      <c r="J45" s="120"/>
      <c r="K45" s="120"/>
      <c r="L45" s="34"/>
      <c r="M45" s="38"/>
      <c r="N45" s="14"/>
      <c r="O45" s="14"/>
      <c r="P45" s="14"/>
      <c r="Q45" s="10"/>
      <c r="R45" s="114"/>
      <c r="S45" s="7"/>
    </row>
    <row r="46" spans="1:19" ht="20.25" customHeight="1" x14ac:dyDescent="0.2">
      <c r="A46" s="34">
        <v>9</v>
      </c>
      <c r="B46" s="41" t="s">
        <v>92</v>
      </c>
      <c r="C46" s="14"/>
      <c r="D46" s="10"/>
      <c r="E46" s="121">
        <f>SUM(E38:E45)</f>
        <v>0</v>
      </c>
      <c r="F46" s="42"/>
      <c r="G46" s="34">
        <v>13</v>
      </c>
      <c r="H46" s="41" t="s">
        <v>93</v>
      </c>
      <c r="I46" s="10"/>
      <c r="J46" s="122">
        <f>SUM(J38:J41)</f>
        <v>0</v>
      </c>
      <c r="K46" s="123"/>
      <c r="L46" s="34">
        <v>20</v>
      </c>
      <c r="M46" s="35" t="s">
        <v>94</v>
      </c>
      <c r="N46" s="9"/>
      <c r="O46" s="9"/>
      <c r="P46" s="9"/>
      <c r="Q46" s="43"/>
      <c r="R46" s="121">
        <f>SUM(R38:R43)</f>
        <v>0</v>
      </c>
      <c r="S46" s="21"/>
    </row>
    <row r="47" spans="1:19" ht="20.25" customHeight="1" x14ac:dyDescent="0.2">
      <c r="A47" s="44">
        <v>21</v>
      </c>
      <c r="B47" s="45" t="s">
        <v>47</v>
      </c>
      <c r="C47" s="46"/>
      <c r="D47" s="47"/>
      <c r="E47" s="124">
        <v>0</v>
      </c>
      <c r="F47" s="48"/>
      <c r="G47" s="44">
        <v>22</v>
      </c>
      <c r="H47" s="45" t="s">
        <v>48</v>
      </c>
      <c r="I47" s="47"/>
      <c r="J47" s="125">
        <f>(E38+E39+E40)*0.02</f>
        <v>0</v>
      </c>
      <c r="K47" s="126" t="str">
        <f>M51</f>
        <v>21</v>
      </c>
      <c r="L47" s="44">
        <v>23</v>
      </c>
      <c r="M47" s="45" t="s">
        <v>49</v>
      </c>
      <c r="N47" s="46"/>
      <c r="O47" s="46"/>
      <c r="P47" s="46"/>
      <c r="Q47" s="47"/>
      <c r="R47" s="124">
        <v>0</v>
      </c>
      <c r="S47" s="17"/>
    </row>
    <row r="48" spans="1:19" ht="20.25" customHeight="1" x14ac:dyDescent="0.2">
      <c r="A48" s="49" t="s">
        <v>17</v>
      </c>
      <c r="B48" s="3"/>
      <c r="C48" s="3"/>
      <c r="D48" s="3"/>
      <c r="E48" s="3"/>
      <c r="F48" s="50"/>
      <c r="G48" s="51"/>
      <c r="H48" s="3"/>
      <c r="I48" s="3"/>
      <c r="J48" s="3"/>
      <c r="K48" s="3"/>
      <c r="L48" s="52" t="s">
        <v>50</v>
      </c>
      <c r="M48" s="24"/>
      <c r="N48" s="30" t="s">
        <v>51</v>
      </c>
      <c r="O48" s="23"/>
      <c r="P48" s="23"/>
      <c r="Q48" s="23"/>
      <c r="R48" s="23"/>
      <c r="S48" s="26"/>
    </row>
    <row r="49" spans="1:19" ht="20.25" customHeight="1" x14ac:dyDescent="0.2">
      <c r="A49" s="5"/>
      <c r="B49" s="1"/>
      <c r="C49" s="1"/>
      <c r="D49" s="1"/>
      <c r="E49" s="1"/>
      <c r="F49" s="8"/>
      <c r="G49" s="53"/>
      <c r="H49" s="1"/>
      <c r="I49" s="1"/>
      <c r="J49" s="1"/>
      <c r="K49" s="1"/>
      <c r="L49" s="34">
        <v>24</v>
      </c>
      <c r="M49" s="38" t="s">
        <v>95</v>
      </c>
      <c r="N49" s="14"/>
      <c r="O49" s="14"/>
      <c r="P49" s="14"/>
      <c r="Q49" s="39"/>
      <c r="R49" s="121">
        <f>ROUND(E46+J46+R46+E47+J47+R47,2)</f>
        <v>0</v>
      </c>
      <c r="S49" s="54">
        <f>E46+J46+R46+E47+J47+R47</f>
        <v>0</v>
      </c>
    </row>
    <row r="50" spans="1:19" ht="20.25" customHeight="1" x14ac:dyDescent="0.2">
      <c r="A50" s="55" t="s">
        <v>52</v>
      </c>
      <c r="B50" s="11"/>
      <c r="C50" s="11"/>
      <c r="D50" s="11"/>
      <c r="E50" s="11"/>
      <c r="F50" s="12"/>
      <c r="G50" s="56" t="s">
        <v>53</v>
      </c>
      <c r="H50" s="11"/>
      <c r="I50" s="11"/>
      <c r="J50" s="11"/>
      <c r="K50" s="11"/>
      <c r="L50" s="34">
        <v>25</v>
      </c>
      <c r="M50" s="127">
        <v>12</v>
      </c>
      <c r="N50" s="12" t="s">
        <v>40</v>
      </c>
      <c r="O50" s="128">
        <f>ROUND(R49-O51,2)</f>
        <v>0</v>
      </c>
      <c r="P50" s="14" t="s">
        <v>54</v>
      </c>
      <c r="Q50" s="10"/>
      <c r="R50" s="129">
        <f>ROUND(O50*M50/100,2)</f>
        <v>0</v>
      </c>
      <c r="S50" s="57">
        <f>O50*M50/100</f>
        <v>0</v>
      </c>
    </row>
    <row r="51" spans="1:19" ht="20.25" customHeight="1" thickBot="1" x14ac:dyDescent="0.25">
      <c r="A51" s="58" t="s">
        <v>16</v>
      </c>
      <c r="B51" s="9"/>
      <c r="C51" s="9"/>
      <c r="D51" s="9"/>
      <c r="E51" s="9"/>
      <c r="F51" s="6"/>
      <c r="G51" s="59"/>
      <c r="H51" s="9"/>
      <c r="I51" s="9"/>
      <c r="J51" s="9"/>
      <c r="K51" s="9"/>
      <c r="L51" s="34">
        <v>26</v>
      </c>
      <c r="M51" s="130" t="s">
        <v>39</v>
      </c>
      <c r="N51" s="10" t="s">
        <v>40</v>
      </c>
      <c r="O51" s="128">
        <f>R49</f>
        <v>0</v>
      </c>
      <c r="P51" s="14" t="s">
        <v>54</v>
      </c>
      <c r="Q51" s="10"/>
      <c r="R51" s="114">
        <f>ROUND(O51*M51/100,2)</f>
        <v>0</v>
      </c>
      <c r="S51" s="60">
        <f>O51*M51/100</f>
        <v>0</v>
      </c>
    </row>
    <row r="52" spans="1:19" ht="20.25" customHeight="1" thickBot="1" x14ac:dyDescent="0.25">
      <c r="A52" s="5"/>
      <c r="B52" s="1"/>
      <c r="C52" s="1"/>
      <c r="D52" s="1"/>
      <c r="E52" s="1"/>
      <c r="F52" s="8"/>
      <c r="G52" s="53"/>
      <c r="H52" s="1"/>
      <c r="I52" s="1"/>
      <c r="J52" s="1"/>
      <c r="K52" s="1"/>
      <c r="L52" s="44">
        <v>27</v>
      </c>
      <c r="M52" s="61" t="s">
        <v>97</v>
      </c>
      <c r="N52" s="46"/>
      <c r="O52" s="46"/>
      <c r="P52" s="46"/>
      <c r="Q52" s="62"/>
      <c r="R52" s="131">
        <f>R49+R50+R51</f>
        <v>0</v>
      </c>
      <c r="S52" s="63"/>
    </row>
    <row r="53" spans="1:19" ht="20.25" customHeight="1" x14ac:dyDescent="0.2">
      <c r="A53" s="55" t="s">
        <v>52</v>
      </c>
      <c r="B53" s="11"/>
      <c r="C53" s="11"/>
      <c r="D53" s="11"/>
      <c r="E53" s="11"/>
      <c r="F53" s="12"/>
      <c r="G53" s="56" t="s">
        <v>53</v>
      </c>
      <c r="H53" s="11"/>
      <c r="I53" s="11"/>
      <c r="J53" s="11"/>
      <c r="K53" s="11"/>
      <c r="L53" s="52" t="s">
        <v>55</v>
      </c>
      <c r="M53" s="24"/>
      <c r="N53" s="30" t="s">
        <v>56</v>
      </c>
      <c r="O53" s="23"/>
      <c r="P53" s="23"/>
      <c r="Q53" s="23"/>
      <c r="R53" s="132"/>
      <c r="S53" s="26"/>
    </row>
    <row r="54" spans="1:19" ht="20.25" customHeight="1" x14ac:dyDescent="0.2">
      <c r="A54" s="58" t="s">
        <v>18</v>
      </c>
      <c r="B54" s="9"/>
      <c r="C54" s="9"/>
      <c r="D54" s="9"/>
      <c r="E54" s="9"/>
      <c r="F54" s="6"/>
      <c r="G54" s="59"/>
      <c r="H54" s="9"/>
      <c r="I54" s="9"/>
      <c r="J54" s="9"/>
      <c r="K54" s="9"/>
      <c r="L54" s="34">
        <v>28</v>
      </c>
      <c r="M54" s="38" t="s">
        <v>57</v>
      </c>
      <c r="N54" s="14"/>
      <c r="O54" s="14"/>
      <c r="P54" s="14"/>
      <c r="Q54" s="10"/>
      <c r="R54" s="114">
        <v>0</v>
      </c>
      <c r="S54" s="39"/>
    </row>
    <row r="55" spans="1:19" ht="20.25" customHeight="1" x14ac:dyDescent="0.2">
      <c r="A55" s="5"/>
      <c r="B55" s="1"/>
      <c r="C55" s="1"/>
      <c r="D55" s="1"/>
      <c r="E55" s="1"/>
      <c r="F55" s="8"/>
      <c r="G55" s="53"/>
      <c r="H55" s="1"/>
      <c r="I55" s="1"/>
      <c r="J55" s="1"/>
      <c r="K55" s="1"/>
      <c r="L55" s="34">
        <v>29</v>
      </c>
      <c r="M55" s="38" t="s">
        <v>58</v>
      </c>
      <c r="N55" s="14"/>
      <c r="O55" s="14"/>
      <c r="P55" s="14"/>
      <c r="Q55" s="10"/>
      <c r="R55" s="114">
        <v>0</v>
      </c>
      <c r="S55" s="39"/>
    </row>
    <row r="56" spans="1:19" ht="20.25" customHeight="1" x14ac:dyDescent="0.2">
      <c r="A56" s="64" t="s">
        <v>52</v>
      </c>
      <c r="B56" s="16"/>
      <c r="C56" s="16"/>
      <c r="D56" s="16"/>
      <c r="E56" s="16"/>
      <c r="F56" s="65"/>
      <c r="G56" s="66" t="s">
        <v>53</v>
      </c>
      <c r="H56" s="16"/>
      <c r="I56" s="16"/>
      <c r="J56" s="16"/>
      <c r="K56" s="16"/>
      <c r="L56" s="44">
        <v>30</v>
      </c>
      <c r="M56" s="45" t="s">
        <v>59</v>
      </c>
      <c r="N56" s="46"/>
      <c r="O56" s="46"/>
      <c r="P56" s="46"/>
      <c r="Q56" s="47"/>
      <c r="R56" s="108">
        <v>0</v>
      </c>
      <c r="S56" s="67"/>
    </row>
    <row r="59" spans="1:19" ht="27" customHeight="1" x14ac:dyDescent="0.2">
      <c r="A59" s="233"/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</row>
  </sheetData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1"/>
      <headerFooter alignWithMargins="0">
        <oddFooter>&amp;A</oddFooter>
      </headerFooter>
    </customSheetView>
    <customSheetView guid="{82B4F4D9-5370-4303-A97E-2A49E01AF629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2"/>
      <headerFooter alignWithMargins="0">
        <oddFooter>&amp;A</oddFooter>
      </headerFooter>
    </customSheetView>
    <customSheetView guid="{65E3123D-ED26-44E3-A414-09EEEF825484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3"/>
      <headerFooter alignWithMargins="0">
        <oddFooter>&amp;A</oddFooter>
      </headerFooter>
    </customSheetView>
  </customSheetViews>
  <mergeCells count="6">
    <mergeCell ref="E5:J5"/>
    <mergeCell ref="E7:J7"/>
    <mergeCell ref="E9:J9"/>
    <mergeCell ref="P9:R9"/>
    <mergeCell ref="A59:R59"/>
    <mergeCell ref="E26:J26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94" orientation="portrait" errors="blank" horizontalDpi="200" verticalDpi="200" r:id="rId4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D19"/>
  <sheetViews>
    <sheetView showGridLines="0" workbookViewId="0">
      <selection activeCell="C20" sqref="C20"/>
    </sheetView>
  </sheetViews>
  <sheetFormatPr defaultColWidth="9.140625" defaultRowHeight="11.25" x14ac:dyDescent="0.2"/>
  <cols>
    <col min="1" max="1" width="11.7109375" style="155" customWidth="1"/>
    <col min="2" max="2" width="62.85546875" style="155" customWidth="1"/>
    <col min="3" max="3" width="13.5703125" style="155" customWidth="1"/>
    <col min="4" max="4" width="9.140625" style="156"/>
    <col min="5" max="16384" width="9.140625" style="155"/>
  </cols>
  <sheetData>
    <row r="1" spans="1:4" s="80" customFormat="1" ht="18" x14ac:dyDescent="0.25">
      <c r="A1" s="71" t="s">
        <v>77</v>
      </c>
      <c r="B1" s="78"/>
      <c r="C1" s="78"/>
      <c r="D1" s="79"/>
    </row>
    <row r="2" spans="1:4" s="80" customFormat="1" ht="12.75" x14ac:dyDescent="0.2">
      <c r="A2" s="72" t="s">
        <v>60</v>
      </c>
      <c r="B2" s="74" t="str">
        <f>'Krycí list'!E5</f>
        <v>Učebna informatiky a robotiky</v>
      </c>
      <c r="C2" s="81"/>
      <c r="D2" s="79"/>
    </row>
    <row r="3" spans="1:4" s="80" customFormat="1" ht="12.75" x14ac:dyDescent="0.2">
      <c r="A3" s="72" t="s">
        <v>61</v>
      </c>
      <c r="B3" s="74" t="str">
        <f>'Krycí list'!E7</f>
        <v>Základní škola U Lesa Nový Bor, Boženy Němcové 539, okres Česká Lípa, příspěvková organizace</v>
      </c>
      <c r="C3" s="82"/>
      <c r="D3" s="79"/>
    </row>
    <row r="4" spans="1:4" s="80" customFormat="1" ht="12.75" x14ac:dyDescent="0.2">
      <c r="A4" s="72" t="s">
        <v>62</v>
      </c>
      <c r="B4" s="74" t="str">
        <f>'Krycí list'!E9</f>
        <v>NEOCENĚNÝ SOUPIS PRACÍ A DODÁVEK A SLUŽEB</v>
      </c>
      <c r="C4" s="82"/>
      <c r="D4" s="79"/>
    </row>
    <row r="5" spans="1:4" s="80" customFormat="1" ht="12.75" x14ac:dyDescent="0.2">
      <c r="A5" s="73" t="s">
        <v>63</v>
      </c>
      <c r="B5" s="74" t="str">
        <f>'Krycí list'!P5</f>
        <v xml:space="preserve"> </v>
      </c>
      <c r="C5" s="82"/>
      <c r="D5" s="79"/>
    </row>
    <row r="6" spans="1:4" s="80" customFormat="1" ht="6" customHeight="1" x14ac:dyDescent="0.2">
      <c r="A6" s="73"/>
      <c r="B6" s="74"/>
      <c r="C6" s="82"/>
      <c r="D6" s="79"/>
    </row>
    <row r="7" spans="1:4" s="80" customFormat="1" ht="12.75" x14ac:dyDescent="0.2">
      <c r="A7" s="83" t="s">
        <v>64</v>
      </c>
      <c r="B7" s="74" t="str">
        <f>'Krycí list'!E26</f>
        <v xml:space="preserve">	Základní škola U Lesa Nový Bor, Boženy Němcové 539, okres Česká Lípa, příspěvková organizace</v>
      </c>
      <c r="C7" s="82"/>
      <c r="D7" s="79"/>
    </row>
    <row r="8" spans="1:4" s="80" customFormat="1" ht="12.75" x14ac:dyDescent="0.2">
      <c r="A8" s="83" t="s">
        <v>65</v>
      </c>
      <c r="B8" s="74" t="str">
        <f>'Krycí list'!E28</f>
        <v xml:space="preserve"> </v>
      </c>
      <c r="C8" s="82"/>
      <c r="D8" s="79"/>
    </row>
    <row r="9" spans="1:4" s="80" customFormat="1" ht="12.75" x14ac:dyDescent="0.2">
      <c r="A9" s="83" t="s">
        <v>66</v>
      </c>
      <c r="B9" s="75" t="str">
        <f>'Krycí list'!O31</f>
        <v>06/2024</v>
      </c>
      <c r="C9" s="82"/>
      <c r="D9" s="79"/>
    </row>
    <row r="10" spans="1:4" s="80" customFormat="1" ht="6.75" customHeight="1" x14ac:dyDescent="0.2">
      <c r="A10" s="78"/>
      <c r="B10" s="78"/>
      <c r="C10" s="78"/>
      <c r="D10" s="79"/>
    </row>
    <row r="11" spans="1:4" s="80" customFormat="1" ht="12.75" x14ac:dyDescent="0.2">
      <c r="A11" s="76" t="s">
        <v>67</v>
      </c>
      <c r="B11" s="69" t="s">
        <v>68</v>
      </c>
      <c r="C11" s="84" t="s">
        <v>69</v>
      </c>
      <c r="D11" s="79"/>
    </row>
    <row r="12" spans="1:4" s="80" customFormat="1" ht="12.75" x14ac:dyDescent="0.2">
      <c r="A12" s="77">
        <v>1</v>
      </c>
      <c r="B12" s="70">
        <v>2</v>
      </c>
      <c r="C12" s="85">
        <v>3</v>
      </c>
      <c r="D12" s="79"/>
    </row>
    <row r="13" spans="1:4" s="80" customFormat="1" ht="4.5" customHeight="1" x14ac:dyDescent="0.2">
      <c r="A13" s="86"/>
      <c r="B13" s="87"/>
      <c r="C13" s="87"/>
      <c r="D13" s="79"/>
    </row>
    <row r="14" spans="1:4" x14ac:dyDescent="0.2">
      <c r="A14" s="164" t="str">
        <f>AVT!D14</f>
        <v>AVT</v>
      </c>
      <c r="B14" s="165" t="str">
        <f>AVT!E14</f>
        <v>Koncové prvky</v>
      </c>
      <c r="C14" s="166">
        <f>AVT!I14</f>
        <v>0</v>
      </c>
    </row>
    <row r="15" spans="1:4" x14ac:dyDescent="0.2">
      <c r="A15" s="167"/>
      <c r="B15" s="168" t="str">
        <f>AVT!E15</f>
        <v>Interaktivní zobrazovač</v>
      </c>
      <c r="C15" s="169">
        <f>AVT!I15</f>
        <v>0</v>
      </c>
    </row>
    <row r="16" spans="1:4" x14ac:dyDescent="0.2">
      <c r="A16" s="167"/>
      <c r="B16" s="168" t="str">
        <f>AVT!E25</f>
        <v>IT vybavení</v>
      </c>
      <c r="C16" s="169">
        <f>AVT!I25</f>
        <v>0</v>
      </c>
    </row>
    <row r="17" spans="1:3" x14ac:dyDescent="0.2">
      <c r="A17" s="164" t="str">
        <f>Nábytek!D14</f>
        <v>NÁB</v>
      </c>
      <c r="B17" s="165" t="str">
        <f>Nábytek!E14</f>
        <v>Nábytek</v>
      </c>
      <c r="C17" s="166">
        <f>Nábytek!I14</f>
        <v>0</v>
      </c>
    </row>
    <row r="18" spans="1:3" x14ac:dyDescent="0.2">
      <c r="A18" s="167"/>
      <c r="B18" s="168" t="str">
        <f>Nábytek!E15</f>
        <v>Nábytek</v>
      </c>
      <c r="C18" s="169">
        <f>Nábytek!I15</f>
        <v>0</v>
      </c>
    </row>
    <row r="19" spans="1:3" x14ac:dyDescent="0.2">
      <c r="A19" s="170"/>
      <c r="B19" s="171" t="s">
        <v>105</v>
      </c>
      <c r="C19" s="172">
        <f>C14+C17</f>
        <v>0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howPageBreaks="1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1"/>
      <headerFooter alignWithMargins="0"/>
    </customSheetView>
    <customSheetView guid="{82B4F4D9-5370-4303-A97E-2A49E01AF629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2"/>
      <headerFooter alignWithMargins="0"/>
    </customSheetView>
    <customSheetView guid="{65E3123D-ED26-44E3-A414-09EEEF825484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3"/>
      <headerFooter alignWithMargins="0"/>
    </customSheetView>
  </customSheetViews>
  <printOptions horizontalCentered="1"/>
  <pageMargins left="1.1023622047244095" right="1.1023622047244095" top="0.78740157480314965" bottom="0.78740157480314965" header="0.51181102362204722" footer="0.51181102362204722"/>
  <pageSetup paperSize="9" scale="89" fitToHeight="999" orientation="portrait" errors="blank" horizontalDpi="8189" verticalDpi="8189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50B99-950E-4C02-B5E1-6AB73520FF20}">
  <sheetPr>
    <pageSetUpPr fitToPage="1"/>
  </sheetPr>
  <dimension ref="A1:L57"/>
  <sheetViews>
    <sheetView showGridLines="0" tabSelected="1" topLeftCell="A46" zoomScaleNormal="100" workbookViewId="0">
      <selection activeCell="E53" sqref="E53"/>
    </sheetView>
  </sheetViews>
  <sheetFormatPr defaultColWidth="9.140625" defaultRowHeight="12.75" x14ac:dyDescent="0.2"/>
  <cols>
    <col min="1" max="1" width="5.5703125" style="184" customWidth="1"/>
    <col min="2" max="2" width="4.42578125" style="187" customWidth="1"/>
    <col min="3" max="3" width="6" style="187" customWidth="1"/>
    <col min="4" max="4" width="12.7109375" style="197" customWidth="1"/>
    <col min="5" max="5" width="94.28515625" style="163" customWidth="1"/>
    <col min="6" max="6" width="7.7109375" style="187" customWidth="1"/>
    <col min="7" max="7" width="9.85546875" style="184" customWidth="1"/>
    <col min="8" max="8" width="13.140625" style="184" customWidth="1"/>
    <col min="9" max="9" width="15.5703125" style="184" customWidth="1"/>
    <col min="10" max="10" width="9.140625" style="184"/>
    <col min="11" max="12" width="25.140625" style="80" customWidth="1"/>
    <col min="13" max="16384" width="9.140625" style="80"/>
  </cols>
  <sheetData>
    <row r="1" spans="1:12" s="175" customFormat="1" ht="18" x14ac:dyDescent="0.2">
      <c r="A1" s="208" t="s">
        <v>110</v>
      </c>
      <c r="B1" s="209"/>
      <c r="C1" s="209"/>
      <c r="D1" s="190"/>
      <c r="E1" s="190"/>
      <c r="F1" s="209"/>
      <c r="G1" s="209"/>
      <c r="H1" s="209"/>
      <c r="I1" s="209"/>
    </row>
    <row r="2" spans="1:12" s="175" customFormat="1" x14ac:dyDescent="0.2">
      <c r="A2" s="210" t="s">
        <v>60</v>
      </c>
      <c r="B2" s="209"/>
      <c r="C2" s="134" t="str">
        <f>'Krycí list'!E5</f>
        <v>Učebna informatiky a robotiky</v>
      </c>
      <c r="D2" s="191"/>
      <c r="E2" s="191"/>
      <c r="F2" s="209"/>
      <c r="G2" s="209"/>
      <c r="H2" s="209"/>
      <c r="I2" s="209"/>
    </row>
    <row r="3" spans="1:12" s="175" customFormat="1" x14ac:dyDescent="0.2">
      <c r="A3" s="210" t="s">
        <v>61</v>
      </c>
      <c r="B3" s="209"/>
      <c r="C3" s="237" t="str">
        <f>'Krycí list'!E7</f>
        <v>Základní škola U Lesa Nový Bor, Boženy Němcové 539, okres Česká Lípa, příspěvková organizace</v>
      </c>
      <c r="D3" s="238"/>
      <c r="E3" s="238"/>
      <c r="F3" s="209"/>
      <c r="G3" s="209"/>
      <c r="H3" s="209"/>
      <c r="I3" s="134"/>
    </row>
    <row r="4" spans="1:12" s="175" customFormat="1" x14ac:dyDescent="0.2">
      <c r="A4" s="210" t="s">
        <v>62</v>
      </c>
      <c r="B4" s="209"/>
      <c r="C4" s="134" t="str">
        <f>'Krycí list'!E9</f>
        <v>NEOCENĚNÝ SOUPIS PRACÍ A DODÁVEK A SLUŽEB</v>
      </c>
      <c r="D4" s="191"/>
      <c r="E4" s="191"/>
      <c r="F4" s="209"/>
      <c r="G4" s="209"/>
      <c r="H4" s="209"/>
      <c r="I4" s="134"/>
    </row>
    <row r="5" spans="1:12" s="175" customFormat="1" x14ac:dyDescent="0.2">
      <c r="A5" s="209" t="s">
        <v>70</v>
      </c>
      <c r="B5" s="209"/>
      <c r="C5" s="134" t="str">
        <f>'Krycí list'!P5</f>
        <v xml:space="preserve"> </v>
      </c>
      <c r="D5" s="191"/>
      <c r="E5" s="191"/>
      <c r="F5" s="209"/>
      <c r="G5" s="209"/>
      <c r="H5" s="209"/>
      <c r="I5" s="134"/>
    </row>
    <row r="6" spans="1:12" s="175" customFormat="1" x14ac:dyDescent="0.2">
      <c r="A6" s="209"/>
      <c r="B6" s="209"/>
      <c r="C6" s="134"/>
      <c r="D6" s="191"/>
      <c r="E6" s="191"/>
      <c r="F6" s="209"/>
      <c r="G6" s="209"/>
      <c r="H6" s="209"/>
      <c r="I6" s="134"/>
    </row>
    <row r="7" spans="1:12" s="175" customFormat="1" x14ac:dyDescent="0.2">
      <c r="A7" s="209" t="s">
        <v>64</v>
      </c>
      <c r="B7" s="209"/>
      <c r="C7" s="237" t="str">
        <f>'Krycí list'!E26</f>
        <v xml:space="preserve">	Základní škola U Lesa Nový Bor, Boženy Němcové 539, okres Česká Lípa, příspěvková organizace</v>
      </c>
      <c r="D7" s="238"/>
      <c r="E7" s="238"/>
      <c r="F7" s="209"/>
      <c r="G7" s="209"/>
      <c r="H7" s="209"/>
      <c r="I7" s="134"/>
    </row>
    <row r="8" spans="1:12" s="175" customFormat="1" x14ac:dyDescent="0.2">
      <c r="A8" s="209" t="s">
        <v>65</v>
      </c>
      <c r="B8" s="209"/>
      <c r="C8" s="237" t="str">
        <f>'Krycí list'!E28</f>
        <v xml:space="preserve"> </v>
      </c>
      <c r="D8" s="238"/>
      <c r="E8" s="191"/>
      <c r="F8" s="209"/>
      <c r="G8" s="209"/>
      <c r="H8" s="209"/>
      <c r="I8" s="134"/>
    </row>
    <row r="9" spans="1:12" s="175" customFormat="1" x14ac:dyDescent="0.2">
      <c r="A9" s="209" t="s">
        <v>66</v>
      </c>
      <c r="B9" s="209"/>
      <c r="C9" s="239" t="str">
        <f>'Krycí list'!O31</f>
        <v>06/2024</v>
      </c>
      <c r="D9" s="238"/>
      <c r="E9" s="191"/>
      <c r="F9" s="209"/>
      <c r="G9" s="209"/>
      <c r="H9" s="209"/>
      <c r="I9" s="134"/>
    </row>
    <row r="10" spans="1:12" s="175" customFormat="1" x14ac:dyDescent="0.2">
      <c r="A10" s="209"/>
      <c r="B10" s="209"/>
      <c r="C10" s="209"/>
      <c r="D10" s="190"/>
      <c r="E10" s="190"/>
      <c r="F10" s="209"/>
      <c r="G10" s="209"/>
      <c r="H10" s="209"/>
      <c r="I10" s="209"/>
    </row>
    <row r="11" spans="1:12" s="206" customFormat="1" ht="50.25" customHeight="1" x14ac:dyDescent="0.2">
      <c r="A11" s="181" t="s">
        <v>71</v>
      </c>
      <c r="B11" s="135" t="s">
        <v>72</v>
      </c>
      <c r="C11" s="135" t="s">
        <v>73</v>
      </c>
      <c r="D11" s="135" t="s">
        <v>103</v>
      </c>
      <c r="E11" s="135" t="s">
        <v>100</v>
      </c>
      <c r="F11" s="135" t="s">
        <v>74</v>
      </c>
      <c r="G11" s="135" t="s">
        <v>75</v>
      </c>
      <c r="H11" s="135" t="s">
        <v>101</v>
      </c>
      <c r="I11" s="135" t="s">
        <v>102</v>
      </c>
      <c r="J11" s="205"/>
      <c r="K11" s="217" t="s">
        <v>197</v>
      </c>
      <c r="L11" s="218" t="s">
        <v>198</v>
      </c>
    </row>
    <row r="12" spans="1:12" s="187" customFormat="1" x14ac:dyDescent="0.2">
      <c r="A12" s="182">
        <v>1</v>
      </c>
      <c r="B12" s="149">
        <v>2</v>
      </c>
      <c r="C12" s="149">
        <v>3</v>
      </c>
      <c r="D12" s="136">
        <v>4</v>
      </c>
      <c r="E12" s="136">
        <v>5</v>
      </c>
      <c r="F12" s="149">
        <v>6</v>
      </c>
      <c r="G12" s="149">
        <v>7</v>
      </c>
      <c r="H12" s="149">
        <v>8</v>
      </c>
      <c r="I12" s="149">
        <v>9</v>
      </c>
      <c r="J12" s="207"/>
      <c r="K12" s="219">
        <v>10</v>
      </c>
      <c r="L12" s="220">
        <v>11</v>
      </c>
    </row>
    <row r="13" spans="1:12" x14ac:dyDescent="0.2">
      <c r="A13" s="183"/>
      <c r="B13" s="185"/>
      <c r="C13" s="185"/>
      <c r="D13" s="192"/>
      <c r="E13" s="158"/>
      <c r="F13" s="185"/>
      <c r="G13" s="183"/>
      <c r="H13" s="183"/>
      <c r="I13" s="183"/>
    </row>
    <row r="14" spans="1:12" s="137" customFormat="1" x14ac:dyDescent="0.2">
      <c r="A14" s="178"/>
      <c r="B14" s="145"/>
      <c r="C14" s="188"/>
      <c r="D14" s="193" t="s">
        <v>91</v>
      </c>
      <c r="E14" s="159" t="s">
        <v>164</v>
      </c>
      <c r="F14" s="188"/>
      <c r="G14" s="176"/>
      <c r="H14" s="176"/>
      <c r="I14" s="146">
        <f>SUBTOTAL(9,I15:I56)</f>
        <v>0</v>
      </c>
      <c r="J14" s="176"/>
    </row>
    <row r="15" spans="1:12" s="133" customFormat="1" x14ac:dyDescent="0.2">
      <c r="A15" s="144"/>
      <c r="B15" s="138"/>
      <c r="C15" s="180"/>
      <c r="D15" s="194"/>
      <c r="E15" s="157" t="s">
        <v>168</v>
      </c>
      <c r="F15" s="180"/>
      <c r="G15" s="177"/>
      <c r="H15" s="177"/>
      <c r="I15" s="139">
        <f>SUBTOTAL(9,I16:I24)</f>
        <v>0</v>
      </c>
      <c r="J15" s="200"/>
    </row>
    <row r="16" spans="1:12" s="133" customFormat="1" ht="76.5" x14ac:dyDescent="0.2">
      <c r="A16" s="144">
        <v>1</v>
      </c>
      <c r="B16" s="140"/>
      <c r="C16" s="140" t="s">
        <v>109</v>
      </c>
      <c r="D16" s="195" t="s">
        <v>141</v>
      </c>
      <c r="E16" s="160" t="s">
        <v>142</v>
      </c>
      <c r="F16" s="140" t="s">
        <v>76</v>
      </c>
      <c r="G16" s="141">
        <v>1</v>
      </c>
      <c r="H16" s="142"/>
      <c r="I16" s="142">
        <f>ROUND(G16*H16,2)</f>
        <v>0</v>
      </c>
      <c r="J16" s="144"/>
    </row>
    <row r="17" spans="1:10" s="133" customFormat="1" ht="89.25" x14ac:dyDescent="0.2">
      <c r="A17" s="144">
        <v>2</v>
      </c>
      <c r="B17" s="140"/>
      <c r="C17" s="140" t="s">
        <v>109</v>
      </c>
      <c r="D17" s="195" t="s">
        <v>143</v>
      </c>
      <c r="E17" s="160" t="s">
        <v>151</v>
      </c>
      <c r="F17" s="140" t="s">
        <v>76</v>
      </c>
      <c r="G17" s="141">
        <v>1</v>
      </c>
      <c r="H17" s="142"/>
      <c r="I17" s="142">
        <f t="shared" ref="I17:I18" si="0">ROUND(G17*H17,2)</f>
        <v>0</v>
      </c>
      <c r="J17" s="144"/>
    </row>
    <row r="18" spans="1:10" s="133" customFormat="1" ht="51" x14ac:dyDescent="0.2">
      <c r="A18" s="144">
        <v>3</v>
      </c>
      <c r="B18" s="140"/>
      <c r="C18" s="140" t="s">
        <v>109</v>
      </c>
      <c r="D18" s="195" t="s">
        <v>116</v>
      </c>
      <c r="E18" s="161" t="s">
        <v>144</v>
      </c>
      <c r="F18" s="140" t="s">
        <v>76</v>
      </c>
      <c r="G18" s="141">
        <v>1</v>
      </c>
      <c r="H18" s="142"/>
      <c r="I18" s="142">
        <f t="shared" si="0"/>
        <v>0</v>
      </c>
      <c r="J18" s="200"/>
    </row>
    <row r="19" spans="1:10" s="133" customFormat="1" ht="25.5" x14ac:dyDescent="0.2">
      <c r="A19" s="144">
        <v>4</v>
      </c>
      <c r="B19" s="140"/>
      <c r="C19" s="189" t="s">
        <v>109</v>
      </c>
      <c r="D19" s="154" t="s">
        <v>124</v>
      </c>
      <c r="E19" s="160" t="s">
        <v>152</v>
      </c>
      <c r="F19" s="140" t="s">
        <v>76</v>
      </c>
      <c r="G19" s="141">
        <v>1</v>
      </c>
      <c r="H19" s="142"/>
      <c r="I19" s="142">
        <f t="shared" ref="I19:I24" si="1">ROUND(G19*H19,2)</f>
        <v>0</v>
      </c>
      <c r="J19" s="202"/>
    </row>
    <row r="20" spans="1:10" s="133" customFormat="1" ht="38.25" x14ac:dyDescent="0.2">
      <c r="A20" s="144">
        <v>5</v>
      </c>
      <c r="B20" s="140"/>
      <c r="C20" s="189" t="s">
        <v>109</v>
      </c>
      <c r="D20" s="154" t="s">
        <v>155</v>
      </c>
      <c r="E20" s="160" t="s">
        <v>153</v>
      </c>
      <c r="F20" s="140" t="s">
        <v>76</v>
      </c>
      <c r="G20" s="141">
        <v>1</v>
      </c>
      <c r="H20" s="142"/>
      <c r="I20" s="142">
        <f t="shared" si="1"/>
        <v>0</v>
      </c>
      <c r="J20" s="202"/>
    </row>
    <row r="21" spans="1:10" s="133" customFormat="1" ht="25.5" x14ac:dyDescent="0.2">
      <c r="A21" s="144">
        <v>6</v>
      </c>
      <c r="B21" s="140"/>
      <c r="C21" s="189" t="s">
        <v>109</v>
      </c>
      <c r="D21" s="154" t="s">
        <v>124</v>
      </c>
      <c r="E21" s="160" t="s">
        <v>154</v>
      </c>
      <c r="F21" s="140" t="s">
        <v>76</v>
      </c>
      <c r="G21" s="141">
        <v>1</v>
      </c>
      <c r="H21" s="142"/>
      <c r="I21" s="142">
        <f t="shared" si="1"/>
        <v>0</v>
      </c>
      <c r="J21" s="202"/>
    </row>
    <row r="22" spans="1:10" s="133" customFormat="1" ht="25.5" x14ac:dyDescent="0.2">
      <c r="A22" s="144">
        <v>7</v>
      </c>
      <c r="B22" s="140"/>
      <c r="C22" s="140" t="s">
        <v>109</v>
      </c>
      <c r="D22" s="154" t="s">
        <v>121</v>
      </c>
      <c r="E22" s="160" t="s">
        <v>132</v>
      </c>
      <c r="F22" s="140" t="s">
        <v>76</v>
      </c>
      <c r="G22" s="150">
        <v>1</v>
      </c>
      <c r="H22" s="142"/>
      <c r="I22" s="142">
        <f t="shared" si="1"/>
        <v>0</v>
      </c>
      <c r="J22" s="200"/>
    </row>
    <row r="23" spans="1:10" s="133" customFormat="1" ht="25.5" x14ac:dyDescent="0.2">
      <c r="A23" s="144">
        <v>8</v>
      </c>
      <c r="B23" s="140"/>
      <c r="C23" s="140" t="s">
        <v>109</v>
      </c>
      <c r="D23" s="154" t="s">
        <v>131</v>
      </c>
      <c r="E23" s="160" t="s">
        <v>130</v>
      </c>
      <c r="F23" s="140" t="s">
        <v>76</v>
      </c>
      <c r="G23" s="150">
        <v>1</v>
      </c>
      <c r="H23" s="142"/>
      <c r="I23" s="142">
        <f t="shared" si="1"/>
        <v>0</v>
      </c>
      <c r="J23" s="200"/>
    </row>
    <row r="24" spans="1:10" s="133" customFormat="1" ht="63.75" x14ac:dyDescent="0.2">
      <c r="A24" s="144">
        <v>9</v>
      </c>
      <c r="B24" s="140"/>
      <c r="C24" s="140" t="s">
        <v>109</v>
      </c>
      <c r="D24" s="195" t="s">
        <v>125</v>
      </c>
      <c r="E24" s="161" t="s">
        <v>194</v>
      </c>
      <c r="F24" s="140" t="s">
        <v>76</v>
      </c>
      <c r="G24" s="141">
        <v>1</v>
      </c>
      <c r="H24" s="142"/>
      <c r="I24" s="142">
        <f t="shared" si="1"/>
        <v>0</v>
      </c>
      <c r="J24" s="200"/>
    </row>
    <row r="25" spans="1:10" s="133" customFormat="1" x14ac:dyDescent="0.2">
      <c r="A25" s="144"/>
      <c r="B25" s="140"/>
      <c r="C25" s="138"/>
      <c r="D25" s="174"/>
      <c r="E25" s="157" t="s">
        <v>169</v>
      </c>
      <c r="F25" s="198"/>
      <c r="G25" s="177"/>
      <c r="H25" s="177"/>
      <c r="I25" s="139">
        <f>SUBTOTAL(9,I26:I56)</f>
        <v>0</v>
      </c>
      <c r="J25" s="200"/>
    </row>
    <row r="26" spans="1:10" s="133" customFormat="1" ht="89.25" x14ac:dyDescent="0.2">
      <c r="A26" s="144">
        <v>10</v>
      </c>
      <c r="B26" s="140"/>
      <c r="C26" s="140" t="s">
        <v>109</v>
      </c>
      <c r="D26" s="195" t="s">
        <v>126</v>
      </c>
      <c r="E26" s="160" t="s">
        <v>150</v>
      </c>
      <c r="F26" s="140" t="s">
        <v>76</v>
      </c>
      <c r="G26" s="141">
        <v>24</v>
      </c>
      <c r="H26" s="142"/>
      <c r="I26" s="147">
        <f t="shared" ref="I26:I29" si="2">ROUND(G26*H26,2)</f>
        <v>0</v>
      </c>
      <c r="J26" s="200"/>
    </row>
    <row r="27" spans="1:10" s="133" customFormat="1" ht="114.75" x14ac:dyDescent="0.2">
      <c r="A27" s="144">
        <v>11</v>
      </c>
      <c r="B27" s="140"/>
      <c r="C27" s="140" t="s">
        <v>109</v>
      </c>
      <c r="D27" s="195" t="s">
        <v>80</v>
      </c>
      <c r="E27" s="160" t="s">
        <v>149</v>
      </c>
      <c r="F27" s="140" t="s">
        <v>76</v>
      </c>
      <c r="G27" s="141">
        <v>24</v>
      </c>
      <c r="H27" s="142"/>
      <c r="I27" s="147">
        <f t="shared" si="2"/>
        <v>0</v>
      </c>
      <c r="J27" s="200"/>
    </row>
    <row r="28" spans="1:10" s="133" customFormat="1" ht="51" x14ac:dyDescent="0.2">
      <c r="A28" s="144">
        <v>12</v>
      </c>
      <c r="B28" s="140"/>
      <c r="C28" s="140" t="s">
        <v>109</v>
      </c>
      <c r="D28" s="195" t="s">
        <v>165</v>
      </c>
      <c r="E28" s="160" t="s">
        <v>166</v>
      </c>
      <c r="F28" s="140" t="s">
        <v>76</v>
      </c>
      <c r="G28" s="141">
        <v>24</v>
      </c>
      <c r="H28" s="142"/>
      <c r="I28" s="142">
        <f t="shared" si="2"/>
        <v>0</v>
      </c>
      <c r="J28" s="143"/>
    </row>
    <row r="29" spans="1:10" s="133" customFormat="1" ht="38.25" x14ac:dyDescent="0.2">
      <c r="A29" s="144">
        <v>13</v>
      </c>
      <c r="B29" s="140"/>
      <c r="C29" s="140" t="s">
        <v>109</v>
      </c>
      <c r="D29" s="195" t="s">
        <v>81</v>
      </c>
      <c r="E29" s="160" t="s">
        <v>148</v>
      </c>
      <c r="F29" s="140" t="s">
        <v>76</v>
      </c>
      <c r="G29" s="141">
        <v>4</v>
      </c>
      <c r="H29" s="142"/>
      <c r="I29" s="147">
        <f t="shared" si="2"/>
        <v>0</v>
      </c>
      <c r="J29" s="200"/>
    </row>
    <row r="30" spans="1:10" s="133" customFormat="1" ht="76.5" x14ac:dyDescent="0.2">
      <c r="A30" s="144">
        <v>14</v>
      </c>
      <c r="B30" s="140"/>
      <c r="C30" s="140" t="s">
        <v>109</v>
      </c>
      <c r="D30" s="195" t="s">
        <v>82</v>
      </c>
      <c r="E30" s="161" t="s">
        <v>119</v>
      </c>
      <c r="F30" s="140" t="s">
        <v>76</v>
      </c>
      <c r="G30" s="141">
        <v>25</v>
      </c>
      <c r="H30" s="142"/>
      <c r="I30" s="147">
        <f t="shared" ref="I30:I51" si="3">ROUND(G30*H30,2)</f>
        <v>0</v>
      </c>
      <c r="J30" s="200"/>
    </row>
    <row r="31" spans="1:10" s="133" customFormat="1" ht="102" x14ac:dyDescent="0.2">
      <c r="A31" s="144">
        <v>15</v>
      </c>
      <c r="B31" s="140"/>
      <c r="C31" s="140" t="s">
        <v>109</v>
      </c>
      <c r="D31" s="195" t="s">
        <v>83</v>
      </c>
      <c r="E31" s="160" t="s">
        <v>183</v>
      </c>
      <c r="F31" s="140" t="s">
        <v>76</v>
      </c>
      <c r="G31" s="141">
        <v>1</v>
      </c>
      <c r="H31" s="142"/>
      <c r="I31" s="147">
        <f t="shared" si="3"/>
        <v>0</v>
      </c>
      <c r="J31" s="203"/>
    </row>
    <row r="32" spans="1:10" s="133" customFormat="1" ht="38.25" x14ac:dyDescent="0.2">
      <c r="A32" s="144">
        <v>16</v>
      </c>
      <c r="B32" s="140"/>
      <c r="C32" s="140" t="s">
        <v>109</v>
      </c>
      <c r="D32" s="154" t="s">
        <v>107</v>
      </c>
      <c r="E32" s="161" t="s">
        <v>117</v>
      </c>
      <c r="F32" s="140" t="s">
        <v>76</v>
      </c>
      <c r="G32" s="141">
        <v>25</v>
      </c>
      <c r="H32" s="142"/>
      <c r="I32" s="147">
        <f t="shared" si="3"/>
        <v>0</v>
      </c>
      <c r="J32" s="200"/>
    </row>
    <row r="33" spans="1:10" s="133" customFormat="1" ht="63.75" x14ac:dyDescent="0.2">
      <c r="A33" s="144">
        <v>17</v>
      </c>
      <c r="B33" s="140"/>
      <c r="C33" s="140" t="s">
        <v>109</v>
      </c>
      <c r="D33" s="195" t="s">
        <v>84</v>
      </c>
      <c r="E33" s="160" t="s">
        <v>145</v>
      </c>
      <c r="F33" s="140" t="s">
        <v>76</v>
      </c>
      <c r="G33" s="141">
        <v>2</v>
      </c>
      <c r="H33" s="142"/>
      <c r="I33" s="147">
        <f t="shared" si="3"/>
        <v>0</v>
      </c>
      <c r="J33" s="200"/>
    </row>
    <row r="34" spans="1:10" s="133" customFormat="1" ht="25.5" x14ac:dyDescent="0.2">
      <c r="A34" s="144">
        <v>18</v>
      </c>
      <c r="B34" s="140"/>
      <c r="C34" s="140" t="s">
        <v>109</v>
      </c>
      <c r="D34" s="173" t="s">
        <v>122</v>
      </c>
      <c r="E34" s="161" t="s">
        <v>133</v>
      </c>
      <c r="F34" s="140" t="s">
        <v>76</v>
      </c>
      <c r="G34" s="141">
        <v>1</v>
      </c>
      <c r="H34" s="142"/>
      <c r="I34" s="147">
        <f t="shared" si="3"/>
        <v>0</v>
      </c>
      <c r="J34" s="204"/>
    </row>
    <row r="35" spans="1:10" s="133" customFormat="1" ht="25.5" x14ac:dyDescent="0.2">
      <c r="A35" s="144">
        <v>19</v>
      </c>
      <c r="B35" s="140"/>
      <c r="C35" s="140" t="s">
        <v>109</v>
      </c>
      <c r="D35" s="173" t="s">
        <v>123</v>
      </c>
      <c r="E35" s="160" t="s">
        <v>134</v>
      </c>
      <c r="F35" s="140" t="s">
        <v>76</v>
      </c>
      <c r="G35" s="141">
        <v>1</v>
      </c>
      <c r="H35" s="142"/>
      <c r="I35" s="147">
        <f t="shared" si="3"/>
        <v>0</v>
      </c>
      <c r="J35" s="204"/>
    </row>
    <row r="36" spans="1:10" s="133" customFormat="1" ht="25.5" x14ac:dyDescent="0.2">
      <c r="A36" s="144">
        <v>20</v>
      </c>
      <c r="B36" s="140"/>
      <c r="C36" s="140" t="s">
        <v>109</v>
      </c>
      <c r="D36" s="173" t="s">
        <v>124</v>
      </c>
      <c r="E36" s="160" t="s">
        <v>162</v>
      </c>
      <c r="F36" s="140" t="s">
        <v>76</v>
      </c>
      <c r="G36" s="141">
        <v>1</v>
      </c>
      <c r="H36" s="142"/>
      <c r="I36" s="147">
        <f t="shared" si="3"/>
        <v>0</v>
      </c>
      <c r="J36" s="204"/>
    </row>
    <row r="37" spans="1:10" s="133" customFormat="1" ht="51" x14ac:dyDescent="0.2">
      <c r="A37" s="144">
        <v>21</v>
      </c>
      <c r="B37" s="140"/>
      <c r="C37" s="140" t="s">
        <v>109</v>
      </c>
      <c r="D37" s="195" t="s">
        <v>98</v>
      </c>
      <c r="E37" s="161" t="s">
        <v>127</v>
      </c>
      <c r="F37" s="140" t="s">
        <v>76</v>
      </c>
      <c r="G37" s="141">
        <v>1</v>
      </c>
      <c r="H37" s="142"/>
      <c r="I37" s="147">
        <f t="shared" si="3"/>
        <v>0</v>
      </c>
      <c r="J37" s="204"/>
    </row>
    <row r="38" spans="1:10" s="133" customFormat="1" ht="102" x14ac:dyDescent="0.2">
      <c r="A38" s="144">
        <v>22</v>
      </c>
      <c r="B38" s="140"/>
      <c r="C38" s="140" t="s">
        <v>109</v>
      </c>
      <c r="D38" s="195" t="s">
        <v>85</v>
      </c>
      <c r="E38" s="160" t="s">
        <v>146</v>
      </c>
      <c r="F38" s="140" t="s">
        <v>76</v>
      </c>
      <c r="G38" s="141">
        <v>24</v>
      </c>
      <c r="H38" s="142"/>
      <c r="I38" s="147">
        <f t="shared" si="3"/>
        <v>0</v>
      </c>
      <c r="J38" s="200"/>
    </row>
    <row r="39" spans="1:10" s="133" customFormat="1" ht="63.75" x14ac:dyDescent="0.2">
      <c r="A39" s="144">
        <v>23</v>
      </c>
      <c r="B39" s="140"/>
      <c r="C39" s="140" t="s">
        <v>109</v>
      </c>
      <c r="D39" s="195" t="s">
        <v>84</v>
      </c>
      <c r="E39" s="160" t="s">
        <v>145</v>
      </c>
      <c r="F39" s="140" t="s">
        <v>76</v>
      </c>
      <c r="G39" s="141">
        <v>24</v>
      </c>
      <c r="H39" s="142"/>
      <c r="I39" s="147">
        <f t="shared" si="3"/>
        <v>0</v>
      </c>
      <c r="J39" s="204"/>
    </row>
    <row r="40" spans="1:10" s="133" customFormat="1" ht="25.5" x14ac:dyDescent="0.2">
      <c r="A40" s="144">
        <v>24</v>
      </c>
      <c r="B40" s="140"/>
      <c r="C40" s="140" t="s">
        <v>109</v>
      </c>
      <c r="D40" s="173" t="s">
        <v>122</v>
      </c>
      <c r="E40" s="161" t="s">
        <v>129</v>
      </c>
      <c r="F40" s="140" t="s">
        <v>76</v>
      </c>
      <c r="G40" s="141">
        <v>24</v>
      </c>
      <c r="H40" s="142"/>
      <c r="I40" s="147">
        <f t="shared" si="3"/>
        <v>0</v>
      </c>
      <c r="J40" s="204"/>
    </row>
    <row r="41" spans="1:10" s="133" customFormat="1" ht="51" x14ac:dyDescent="0.2">
      <c r="A41" s="144">
        <v>25</v>
      </c>
      <c r="B41" s="140"/>
      <c r="C41" s="140" t="s">
        <v>109</v>
      </c>
      <c r="D41" s="195" t="s">
        <v>99</v>
      </c>
      <c r="E41" s="161" t="s">
        <v>127</v>
      </c>
      <c r="F41" s="140" t="s">
        <v>76</v>
      </c>
      <c r="G41" s="141">
        <v>24</v>
      </c>
      <c r="H41" s="142"/>
      <c r="I41" s="147">
        <f t="shared" si="3"/>
        <v>0</v>
      </c>
      <c r="J41" s="204"/>
    </row>
    <row r="42" spans="1:10" s="133" customFormat="1" ht="25.5" x14ac:dyDescent="0.2">
      <c r="A42" s="144">
        <v>26</v>
      </c>
      <c r="B42" s="140"/>
      <c r="C42" s="140" t="s">
        <v>109</v>
      </c>
      <c r="D42" s="195" t="s">
        <v>108</v>
      </c>
      <c r="E42" s="160" t="s">
        <v>128</v>
      </c>
      <c r="F42" s="140" t="s">
        <v>76</v>
      </c>
      <c r="G42" s="141">
        <v>1</v>
      </c>
      <c r="H42" s="142"/>
      <c r="I42" s="147">
        <f t="shared" si="3"/>
        <v>0</v>
      </c>
      <c r="J42" s="204"/>
    </row>
    <row r="43" spans="1:10" s="133" customFormat="1" ht="63.75" x14ac:dyDescent="0.2">
      <c r="A43" s="144">
        <v>27</v>
      </c>
      <c r="B43" s="140"/>
      <c r="C43" s="140" t="s">
        <v>109</v>
      </c>
      <c r="D43" s="195" t="s">
        <v>87</v>
      </c>
      <c r="E43" s="160" t="s">
        <v>182</v>
      </c>
      <c r="F43" s="140" t="s">
        <v>76</v>
      </c>
      <c r="G43" s="141">
        <v>1</v>
      </c>
      <c r="H43" s="142"/>
      <c r="I43" s="147">
        <f t="shared" si="3"/>
        <v>0</v>
      </c>
      <c r="J43" s="203"/>
    </row>
    <row r="44" spans="1:10" s="133" customFormat="1" ht="39" customHeight="1" x14ac:dyDescent="0.2">
      <c r="A44" s="144">
        <v>28</v>
      </c>
      <c r="B44" s="140"/>
      <c r="C44" s="140" t="s">
        <v>109</v>
      </c>
      <c r="D44" s="195" t="s">
        <v>88</v>
      </c>
      <c r="E44" s="160" t="s">
        <v>140</v>
      </c>
      <c r="F44" s="140" t="s">
        <v>76</v>
      </c>
      <c r="G44" s="141">
        <v>2</v>
      </c>
      <c r="H44" s="142"/>
      <c r="I44" s="147">
        <f t="shared" si="3"/>
        <v>0</v>
      </c>
      <c r="J44" s="204"/>
    </row>
    <row r="45" spans="1:10" s="133" customFormat="1" ht="114.75" x14ac:dyDescent="0.2">
      <c r="A45" s="144">
        <v>29</v>
      </c>
      <c r="B45" s="140"/>
      <c r="C45" s="140" t="s">
        <v>109</v>
      </c>
      <c r="D45" s="195" t="s">
        <v>174</v>
      </c>
      <c r="E45" s="160" t="s">
        <v>195</v>
      </c>
      <c r="F45" s="140" t="s">
        <v>76</v>
      </c>
      <c r="G45" s="141">
        <v>2</v>
      </c>
      <c r="H45" s="142"/>
      <c r="I45" s="142">
        <f t="shared" si="3"/>
        <v>0</v>
      </c>
      <c r="J45" s="201"/>
    </row>
    <row r="46" spans="1:10" s="133" customFormat="1" ht="38.25" x14ac:dyDescent="0.2">
      <c r="A46" s="144">
        <v>30</v>
      </c>
      <c r="B46" s="140"/>
      <c r="C46" s="140" t="s">
        <v>109</v>
      </c>
      <c r="D46" s="195" t="s">
        <v>175</v>
      </c>
      <c r="E46" s="160" t="s">
        <v>176</v>
      </c>
      <c r="F46" s="140" t="s">
        <v>76</v>
      </c>
      <c r="G46" s="141">
        <v>2</v>
      </c>
      <c r="H46" s="142"/>
      <c r="I46" s="142">
        <f t="shared" si="3"/>
        <v>0</v>
      </c>
      <c r="J46" s="200"/>
    </row>
    <row r="47" spans="1:10" s="133" customFormat="1" ht="114.75" x14ac:dyDescent="0.2">
      <c r="A47" s="144">
        <v>31</v>
      </c>
      <c r="B47" s="140"/>
      <c r="C47" s="140" t="s">
        <v>109</v>
      </c>
      <c r="D47" s="195" t="s">
        <v>177</v>
      </c>
      <c r="E47" s="213" t="s">
        <v>192</v>
      </c>
      <c r="F47" s="140" t="s">
        <v>76</v>
      </c>
      <c r="G47" s="141">
        <v>1</v>
      </c>
      <c r="H47" s="142"/>
      <c r="I47" s="142">
        <f t="shared" si="3"/>
        <v>0</v>
      </c>
      <c r="J47" s="204"/>
    </row>
    <row r="48" spans="1:10" s="133" customFormat="1" ht="66" customHeight="1" x14ac:dyDescent="0.2">
      <c r="A48" s="144">
        <v>32</v>
      </c>
      <c r="B48" s="140"/>
      <c r="C48" s="140" t="s">
        <v>109</v>
      </c>
      <c r="D48" s="195" t="s">
        <v>137</v>
      </c>
      <c r="E48" s="160" t="s">
        <v>147</v>
      </c>
      <c r="F48" s="140" t="s">
        <v>76</v>
      </c>
      <c r="G48" s="141">
        <v>1</v>
      </c>
      <c r="H48" s="142"/>
      <c r="I48" s="142">
        <f t="shared" si="3"/>
        <v>0</v>
      </c>
      <c r="J48" s="200"/>
    </row>
    <row r="49" spans="1:10" s="133" customFormat="1" ht="25.5" x14ac:dyDescent="0.2">
      <c r="A49" s="144">
        <v>33</v>
      </c>
      <c r="B49" s="140"/>
      <c r="C49" s="140" t="s">
        <v>109</v>
      </c>
      <c r="D49" s="195" t="s">
        <v>138</v>
      </c>
      <c r="E49" s="160" t="s">
        <v>139</v>
      </c>
      <c r="F49" s="140" t="s">
        <v>76</v>
      </c>
      <c r="G49" s="141">
        <v>1</v>
      </c>
      <c r="H49" s="142"/>
      <c r="I49" s="142">
        <f t="shared" si="3"/>
        <v>0</v>
      </c>
      <c r="J49" s="200"/>
    </row>
    <row r="50" spans="1:10" s="133" customFormat="1" ht="51" x14ac:dyDescent="0.2">
      <c r="A50" s="144">
        <v>34</v>
      </c>
      <c r="B50" s="140"/>
      <c r="C50" s="140" t="s">
        <v>109</v>
      </c>
      <c r="D50" s="195" t="s">
        <v>86</v>
      </c>
      <c r="E50" s="160" t="s">
        <v>156</v>
      </c>
      <c r="F50" s="140" t="s">
        <v>76</v>
      </c>
      <c r="G50" s="141">
        <v>2</v>
      </c>
      <c r="H50" s="142"/>
      <c r="I50" s="147">
        <f t="shared" si="3"/>
        <v>0</v>
      </c>
      <c r="J50" s="200"/>
    </row>
    <row r="51" spans="1:10" s="133" customFormat="1" ht="38.25" x14ac:dyDescent="0.2">
      <c r="A51" s="144">
        <v>35</v>
      </c>
      <c r="B51" s="140"/>
      <c r="C51" s="140" t="s">
        <v>109</v>
      </c>
      <c r="D51" s="195" t="s">
        <v>135</v>
      </c>
      <c r="E51" s="161" t="s">
        <v>136</v>
      </c>
      <c r="F51" s="140" t="s">
        <v>76</v>
      </c>
      <c r="G51" s="141">
        <v>2</v>
      </c>
      <c r="H51" s="142"/>
      <c r="I51" s="142">
        <f t="shared" si="3"/>
        <v>0</v>
      </c>
      <c r="J51" s="204"/>
    </row>
    <row r="52" spans="1:10" s="133" customFormat="1" ht="25.5" x14ac:dyDescent="0.2">
      <c r="A52" s="144">
        <v>36</v>
      </c>
      <c r="B52" s="140"/>
      <c r="C52" s="140" t="s">
        <v>109</v>
      </c>
      <c r="D52" s="195" t="s">
        <v>179</v>
      </c>
      <c r="E52" s="161" t="s">
        <v>178</v>
      </c>
      <c r="F52" s="140" t="s">
        <v>76</v>
      </c>
      <c r="G52" s="141">
        <v>31</v>
      </c>
      <c r="H52" s="142"/>
      <c r="I52" s="142">
        <f t="shared" ref="I52" si="4">ROUND(G52*H52,2)</f>
        <v>0</v>
      </c>
      <c r="J52" s="204"/>
    </row>
    <row r="53" spans="1:10" s="133" customFormat="1" ht="25.5" x14ac:dyDescent="0.2">
      <c r="A53" s="144">
        <v>37</v>
      </c>
      <c r="B53" s="140"/>
      <c r="C53" s="140" t="s">
        <v>109</v>
      </c>
      <c r="D53" s="195" t="s">
        <v>89</v>
      </c>
      <c r="E53" s="161" t="s">
        <v>199</v>
      </c>
      <c r="F53" s="140" t="s">
        <v>76</v>
      </c>
      <c r="G53" s="141">
        <v>1</v>
      </c>
      <c r="H53" s="142"/>
      <c r="I53" s="142">
        <f t="shared" ref="I53:I56" si="5">ROUND(G53*H53,2)</f>
        <v>0</v>
      </c>
      <c r="J53" s="204"/>
    </row>
    <row r="54" spans="1:10" s="133" customFormat="1" ht="25.5" x14ac:dyDescent="0.2">
      <c r="A54" s="144">
        <v>38</v>
      </c>
      <c r="B54" s="140"/>
      <c r="C54" s="140" t="s">
        <v>109</v>
      </c>
      <c r="D54" s="195" t="s">
        <v>159</v>
      </c>
      <c r="E54" s="160" t="s">
        <v>163</v>
      </c>
      <c r="F54" s="140" t="s">
        <v>76</v>
      </c>
      <c r="G54" s="141">
        <v>2</v>
      </c>
      <c r="H54" s="142"/>
      <c r="I54" s="142">
        <f t="shared" si="5"/>
        <v>0</v>
      </c>
      <c r="J54" s="204"/>
    </row>
    <row r="55" spans="1:10" s="133" customFormat="1" ht="25.5" x14ac:dyDescent="0.2">
      <c r="A55" s="144">
        <v>39</v>
      </c>
      <c r="B55" s="140"/>
      <c r="C55" s="140" t="s">
        <v>109</v>
      </c>
      <c r="D55" s="195" t="s">
        <v>161</v>
      </c>
      <c r="E55" s="160" t="s">
        <v>157</v>
      </c>
      <c r="F55" s="140" t="s">
        <v>76</v>
      </c>
      <c r="G55" s="141">
        <v>1</v>
      </c>
      <c r="H55" s="142"/>
      <c r="I55" s="142">
        <f t="shared" si="5"/>
        <v>0</v>
      </c>
      <c r="J55" s="204"/>
    </row>
    <row r="56" spans="1:10" s="133" customFormat="1" ht="25.5" x14ac:dyDescent="0.2">
      <c r="A56" s="144">
        <v>40</v>
      </c>
      <c r="B56" s="140"/>
      <c r="C56" s="140" t="s">
        <v>109</v>
      </c>
      <c r="D56" s="195" t="s">
        <v>160</v>
      </c>
      <c r="E56" s="160" t="s">
        <v>158</v>
      </c>
      <c r="F56" s="140" t="s">
        <v>76</v>
      </c>
      <c r="G56" s="141">
        <v>3</v>
      </c>
      <c r="H56" s="142"/>
      <c r="I56" s="142">
        <f t="shared" si="5"/>
        <v>0</v>
      </c>
      <c r="J56" s="204"/>
    </row>
    <row r="57" spans="1:10" x14ac:dyDescent="0.2">
      <c r="A57" s="179"/>
      <c r="B57" s="186"/>
      <c r="C57" s="186"/>
      <c r="D57" s="196"/>
      <c r="E57" s="162" t="s">
        <v>105</v>
      </c>
      <c r="F57" s="186"/>
      <c r="G57" s="199"/>
      <c r="H57" s="199"/>
      <c r="I57" s="148">
        <f>SUBTOTAL(9,I14:I56)</f>
        <v>0</v>
      </c>
      <c r="J57" s="199"/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56" fitToHeight="99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54DCD-72CB-4F14-A5EB-7545FD619326}">
  <sheetPr>
    <pageSetUpPr fitToPage="1"/>
  </sheetPr>
  <dimension ref="A1:L56"/>
  <sheetViews>
    <sheetView showGridLines="0" zoomScaleNormal="100" workbookViewId="0">
      <selection activeCell="K1" sqref="K1:L1048576"/>
    </sheetView>
  </sheetViews>
  <sheetFormatPr defaultColWidth="9.140625" defaultRowHeight="12.75" x14ac:dyDescent="0.2"/>
  <cols>
    <col min="1" max="1" width="5.5703125" style="184" customWidth="1"/>
    <col min="2" max="2" width="4.42578125" style="187" customWidth="1"/>
    <col min="3" max="3" width="6" style="187" customWidth="1"/>
    <col min="4" max="4" width="12.7109375" style="197" customWidth="1"/>
    <col min="5" max="5" width="94.28515625" style="163" customWidth="1"/>
    <col min="6" max="6" width="7.7109375" style="187" customWidth="1"/>
    <col min="7" max="7" width="9.85546875" style="184" customWidth="1"/>
    <col min="8" max="8" width="13.140625" style="184" customWidth="1"/>
    <col min="9" max="9" width="15.5703125" style="184" customWidth="1"/>
    <col min="10" max="10" width="9.140625" style="184"/>
    <col min="11" max="12" width="25.140625" style="80" customWidth="1"/>
    <col min="13" max="16384" width="9.140625" style="80"/>
  </cols>
  <sheetData>
    <row r="1" spans="1:12" s="175" customFormat="1" ht="18" x14ac:dyDescent="0.2">
      <c r="A1" s="208" t="s">
        <v>110</v>
      </c>
      <c r="B1" s="209"/>
      <c r="C1" s="209"/>
      <c r="D1" s="190"/>
      <c r="E1" s="190"/>
      <c r="F1" s="209"/>
      <c r="G1" s="209"/>
      <c r="H1" s="209"/>
      <c r="I1" s="209"/>
    </row>
    <row r="2" spans="1:12" s="175" customFormat="1" x14ac:dyDescent="0.2">
      <c r="A2" s="210" t="s">
        <v>60</v>
      </c>
      <c r="B2" s="209"/>
      <c r="C2" s="134" t="str">
        <f>'Krycí list'!E5</f>
        <v>Učebna informatiky a robotiky</v>
      </c>
      <c r="D2" s="191"/>
      <c r="E2" s="191"/>
      <c r="F2" s="209"/>
      <c r="G2" s="209"/>
      <c r="H2" s="209"/>
      <c r="I2" s="209"/>
    </row>
    <row r="3" spans="1:12" s="175" customFormat="1" x14ac:dyDescent="0.2">
      <c r="A3" s="210" t="s">
        <v>61</v>
      </c>
      <c r="B3" s="209"/>
      <c r="C3" s="237" t="str">
        <f>'Krycí list'!E7</f>
        <v>Základní škola U Lesa Nový Bor, Boženy Němcové 539, okres Česká Lípa, příspěvková organizace</v>
      </c>
      <c r="D3" s="238"/>
      <c r="E3" s="238"/>
      <c r="F3" s="209"/>
      <c r="G3" s="209"/>
      <c r="H3" s="209"/>
      <c r="I3" s="134"/>
    </row>
    <row r="4" spans="1:12" s="175" customFormat="1" x14ac:dyDescent="0.2">
      <c r="A4" s="210" t="s">
        <v>62</v>
      </c>
      <c r="B4" s="209"/>
      <c r="C4" s="134" t="str">
        <f>'Krycí list'!E9</f>
        <v>NEOCENĚNÝ SOUPIS PRACÍ A DODÁVEK A SLUŽEB</v>
      </c>
      <c r="D4" s="191"/>
      <c r="E4" s="191"/>
      <c r="F4" s="209"/>
      <c r="G4" s="209"/>
      <c r="H4" s="209"/>
      <c r="I4" s="134"/>
    </row>
    <row r="5" spans="1:12" s="175" customFormat="1" x14ac:dyDescent="0.2">
      <c r="A5" s="209" t="s">
        <v>70</v>
      </c>
      <c r="B5" s="209"/>
      <c r="C5" s="134" t="str">
        <f>'Krycí list'!P5</f>
        <v xml:space="preserve"> </v>
      </c>
      <c r="D5" s="191"/>
      <c r="E5" s="191"/>
      <c r="F5" s="209"/>
      <c r="G5" s="209"/>
      <c r="H5" s="209"/>
      <c r="I5" s="134"/>
    </row>
    <row r="6" spans="1:12" s="175" customFormat="1" x14ac:dyDescent="0.2">
      <c r="A6" s="209"/>
      <c r="B6" s="209"/>
      <c r="C6" s="134"/>
      <c r="D6" s="191"/>
      <c r="E6" s="191"/>
      <c r="F6" s="209"/>
      <c r="G6" s="209"/>
      <c r="H6" s="209"/>
      <c r="I6" s="134"/>
    </row>
    <row r="7" spans="1:12" s="175" customFormat="1" x14ac:dyDescent="0.2">
      <c r="A7" s="209" t="s">
        <v>64</v>
      </c>
      <c r="B7" s="209"/>
      <c r="C7" s="237" t="str">
        <f>'Krycí list'!E26</f>
        <v xml:space="preserve">	Základní škola U Lesa Nový Bor, Boženy Němcové 539, okres Česká Lípa, příspěvková organizace</v>
      </c>
      <c r="D7" s="238"/>
      <c r="E7" s="238"/>
      <c r="F7" s="209"/>
      <c r="G7" s="209"/>
      <c r="H7" s="209"/>
      <c r="I7" s="134"/>
    </row>
    <row r="8" spans="1:12" s="175" customFormat="1" x14ac:dyDescent="0.2">
      <c r="A8" s="209" t="s">
        <v>65</v>
      </c>
      <c r="B8" s="209"/>
      <c r="C8" s="237" t="str">
        <f>'Krycí list'!E28</f>
        <v xml:space="preserve"> </v>
      </c>
      <c r="D8" s="238"/>
      <c r="E8" s="191"/>
      <c r="F8" s="209"/>
      <c r="G8" s="209"/>
      <c r="H8" s="209"/>
      <c r="I8" s="134"/>
    </row>
    <row r="9" spans="1:12" s="175" customFormat="1" x14ac:dyDescent="0.2">
      <c r="A9" s="209" t="s">
        <v>66</v>
      </c>
      <c r="B9" s="209"/>
      <c r="C9" s="239" t="str">
        <f>'Krycí list'!O31</f>
        <v>06/2024</v>
      </c>
      <c r="D9" s="238"/>
      <c r="E9" s="191"/>
      <c r="F9" s="209"/>
      <c r="G9" s="209"/>
      <c r="H9" s="209"/>
      <c r="I9" s="134"/>
    </row>
    <row r="10" spans="1:12" s="175" customFormat="1" x14ac:dyDescent="0.2">
      <c r="A10" s="209"/>
      <c r="B10" s="209"/>
      <c r="C10" s="209"/>
      <c r="D10" s="190"/>
      <c r="E10" s="190"/>
      <c r="F10" s="209"/>
      <c r="G10" s="209"/>
      <c r="H10" s="209"/>
      <c r="I10" s="209"/>
    </row>
    <row r="11" spans="1:12" s="206" customFormat="1" ht="50.25" customHeight="1" x14ac:dyDescent="0.2">
      <c r="A11" s="181" t="s">
        <v>71</v>
      </c>
      <c r="B11" s="135" t="s">
        <v>72</v>
      </c>
      <c r="C11" s="135" t="s">
        <v>73</v>
      </c>
      <c r="D11" s="135" t="s">
        <v>103</v>
      </c>
      <c r="E11" s="135" t="s">
        <v>100</v>
      </c>
      <c r="F11" s="135" t="s">
        <v>74</v>
      </c>
      <c r="G11" s="135" t="s">
        <v>75</v>
      </c>
      <c r="H11" s="135" t="s">
        <v>101</v>
      </c>
      <c r="I11" s="135" t="s">
        <v>102</v>
      </c>
      <c r="J11" s="205"/>
      <c r="K11" s="217" t="s">
        <v>197</v>
      </c>
      <c r="L11" s="218" t="s">
        <v>198</v>
      </c>
    </row>
    <row r="12" spans="1:12" s="187" customFormat="1" x14ac:dyDescent="0.2">
      <c r="A12" s="182">
        <v>1</v>
      </c>
      <c r="B12" s="149">
        <v>2</v>
      </c>
      <c r="C12" s="149">
        <v>3</v>
      </c>
      <c r="D12" s="136">
        <v>4</v>
      </c>
      <c r="E12" s="136">
        <v>5</v>
      </c>
      <c r="F12" s="149">
        <v>6</v>
      </c>
      <c r="G12" s="149">
        <v>7</v>
      </c>
      <c r="H12" s="149">
        <v>8</v>
      </c>
      <c r="I12" s="149">
        <v>9</v>
      </c>
      <c r="J12" s="207"/>
      <c r="K12" s="219">
        <v>10</v>
      </c>
      <c r="L12" s="220">
        <v>11</v>
      </c>
    </row>
    <row r="13" spans="1:12" x14ac:dyDescent="0.2">
      <c r="A13" s="183"/>
      <c r="B13" s="185"/>
      <c r="C13" s="185"/>
      <c r="D13" s="192"/>
      <c r="E13" s="158"/>
      <c r="F13" s="185"/>
      <c r="G13" s="183"/>
      <c r="H13" s="183"/>
      <c r="I13" s="183"/>
    </row>
    <row r="14" spans="1:12" s="137" customFormat="1" x14ac:dyDescent="0.2">
      <c r="A14" s="178"/>
      <c r="B14" s="145"/>
      <c r="C14" s="188"/>
      <c r="D14" s="193" t="s">
        <v>167</v>
      </c>
      <c r="E14" s="159" t="s">
        <v>79</v>
      </c>
      <c r="F14" s="188"/>
      <c r="G14" s="176"/>
      <c r="H14" s="176"/>
      <c r="I14" s="146">
        <f>SUBTOTAL(9,I15:I25)</f>
        <v>0</v>
      </c>
      <c r="J14" s="176"/>
    </row>
    <row r="15" spans="1:12" s="133" customFormat="1" x14ac:dyDescent="0.2">
      <c r="A15" s="144"/>
      <c r="B15" s="140"/>
      <c r="C15" s="140"/>
      <c r="D15" s="195"/>
      <c r="E15" s="157" t="s">
        <v>79</v>
      </c>
      <c r="F15" s="140"/>
      <c r="G15" s="177"/>
      <c r="H15" s="177"/>
      <c r="I15" s="139">
        <f>SUBTOTAL(9,I16:I25)</f>
        <v>0</v>
      </c>
      <c r="J15" s="200"/>
    </row>
    <row r="16" spans="1:12" s="133" customFormat="1" ht="127.5" x14ac:dyDescent="0.2">
      <c r="A16" s="144">
        <v>1</v>
      </c>
      <c r="B16" s="140"/>
      <c r="C16" s="140" t="s">
        <v>109</v>
      </c>
      <c r="D16" s="195" t="s">
        <v>104</v>
      </c>
      <c r="E16" s="160" t="s">
        <v>184</v>
      </c>
      <c r="F16" s="140" t="s">
        <v>76</v>
      </c>
      <c r="G16" s="141">
        <v>1</v>
      </c>
      <c r="H16" s="142"/>
      <c r="I16" s="142">
        <f t="shared" ref="I16:I25" si="0">ROUND(G16*H16,2)</f>
        <v>0</v>
      </c>
      <c r="J16" s="200"/>
    </row>
    <row r="17" spans="1:12" s="133" customFormat="1" ht="102" x14ac:dyDescent="0.2">
      <c r="A17" s="144">
        <v>2</v>
      </c>
      <c r="B17" s="140"/>
      <c r="C17" s="140" t="s">
        <v>109</v>
      </c>
      <c r="D17" s="214" t="s">
        <v>111</v>
      </c>
      <c r="E17" s="160" t="s">
        <v>185</v>
      </c>
      <c r="F17" s="140" t="s">
        <v>76</v>
      </c>
      <c r="G17" s="141">
        <v>24</v>
      </c>
      <c r="H17" s="142"/>
      <c r="I17" s="142">
        <f t="shared" si="0"/>
        <v>0</v>
      </c>
      <c r="J17" s="200"/>
    </row>
    <row r="18" spans="1:12" s="133" customFormat="1" ht="38.25" x14ac:dyDescent="0.2">
      <c r="A18" s="144">
        <v>3</v>
      </c>
      <c r="B18" s="140"/>
      <c r="C18" s="140" t="s">
        <v>109</v>
      </c>
      <c r="D18" s="195" t="s">
        <v>112</v>
      </c>
      <c r="E18" s="160" t="s">
        <v>118</v>
      </c>
      <c r="F18" s="140" t="s">
        <v>76</v>
      </c>
      <c r="G18" s="141">
        <v>24</v>
      </c>
      <c r="H18" s="142"/>
      <c r="I18" s="142">
        <f t="shared" si="0"/>
        <v>0</v>
      </c>
      <c r="J18" s="200"/>
    </row>
    <row r="19" spans="1:12" s="133" customFormat="1" ht="25.5" x14ac:dyDescent="0.2">
      <c r="A19" s="144">
        <v>4</v>
      </c>
      <c r="B19" s="140"/>
      <c r="C19" s="140" t="s">
        <v>109</v>
      </c>
      <c r="D19" s="195" t="s">
        <v>113</v>
      </c>
      <c r="E19" s="160" t="s">
        <v>186</v>
      </c>
      <c r="F19" s="140" t="s">
        <v>76</v>
      </c>
      <c r="G19" s="141">
        <v>48</v>
      </c>
      <c r="H19" s="142"/>
      <c r="I19" s="142">
        <f t="shared" si="0"/>
        <v>0</v>
      </c>
      <c r="J19" s="200"/>
    </row>
    <row r="20" spans="1:12" s="133" customFormat="1" ht="89.25" x14ac:dyDescent="0.2">
      <c r="A20" s="144">
        <v>5</v>
      </c>
      <c r="B20" s="140"/>
      <c r="C20" s="140" t="s">
        <v>109</v>
      </c>
      <c r="D20" s="195" t="s">
        <v>114</v>
      </c>
      <c r="E20" s="160" t="s">
        <v>187</v>
      </c>
      <c r="F20" s="140" t="s">
        <v>76</v>
      </c>
      <c r="G20" s="141">
        <v>1</v>
      </c>
      <c r="H20" s="142"/>
      <c r="I20" s="142">
        <f t="shared" si="0"/>
        <v>0</v>
      </c>
      <c r="J20" s="200"/>
    </row>
    <row r="21" spans="1:12" s="133" customFormat="1" ht="89.25" x14ac:dyDescent="0.2">
      <c r="A21" s="144">
        <v>6</v>
      </c>
      <c r="B21" s="140"/>
      <c r="C21" s="140" t="s">
        <v>109</v>
      </c>
      <c r="D21" s="195" t="s">
        <v>115</v>
      </c>
      <c r="E21" s="160" t="s">
        <v>188</v>
      </c>
      <c r="F21" s="140" t="s">
        <v>76</v>
      </c>
      <c r="G21" s="141">
        <v>11</v>
      </c>
      <c r="H21" s="142"/>
      <c r="I21" s="142">
        <f t="shared" si="0"/>
        <v>0</v>
      </c>
      <c r="J21" s="200"/>
    </row>
    <row r="22" spans="1:12" s="133" customFormat="1" ht="76.5" x14ac:dyDescent="0.2">
      <c r="A22" s="144">
        <v>7</v>
      </c>
      <c r="B22" s="140"/>
      <c r="C22" s="140" t="s">
        <v>109</v>
      </c>
      <c r="D22" s="212" t="s">
        <v>180</v>
      </c>
      <c r="E22" s="215" t="s">
        <v>189</v>
      </c>
      <c r="F22" s="140" t="s">
        <v>76</v>
      </c>
      <c r="G22" s="141">
        <v>5</v>
      </c>
      <c r="H22" s="142"/>
      <c r="I22" s="142">
        <f t="shared" ref="I22:I23" si="1">ROUND(G22*H22,2)</f>
        <v>0</v>
      </c>
      <c r="J22" s="200"/>
    </row>
    <row r="23" spans="1:12" s="133" customFormat="1" ht="89.25" x14ac:dyDescent="0.2">
      <c r="A23" s="144">
        <v>8</v>
      </c>
      <c r="B23" s="140"/>
      <c r="C23" s="140" t="s">
        <v>109</v>
      </c>
      <c r="D23" s="212" t="s">
        <v>181</v>
      </c>
      <c r="E23" s="216" t="s">
        <v>190</v>
      </c>
      <c r="F23" s="140" t="s">
        <v>76</v>
      </c>
      <c r="G23" s="141">
        <v>2</v>
      </c>
      <c r="H23" s="142"/>
      <c r="I23" s="142">
        <f t="shared" si="1"/>
        <v>0</v>
      </c>
      <c r="J23" s="200"/>
    </row>
    <row r="24" spans="1:12" s="133" customFormat="1" ht="51" x14ac:dyDescent="0.2">
      <c r="A24" s="144">
        <v>9</v>
      </c>
      <c r="B24" s="140"/>
      <c r="C24" s="140" t="s">
        <v>109</v>
      </c>
      <c r="D24" s="195" t="s">
        <v>90</v>
      </c>
      <c r="E24" s="160" t="s">
        <v>191</v>
      </c>
      <c r="F24" s="140" t="s">
        <v>76</v>
      </c>
      <c r="G24" s="141">
        <v>1</v>
      </c>
      <c r="H24" s="142"/>
      <c r="I24" s="142">
        <f t="shared" si="0"/>
        <v>0</v>
      </c>
      <c r="J24" s="200"/>
    </row>
    <row r="25" spans="1:12" s="133" customFormat="1" ht="51" x14ac:dyDescent="0.2">
      <c r="A25" s="144">
        <v>10</v>
      </c>
      <c r="B25" s="140"/>
      <c r="C25" s="140" t="s">
        <v>109</v>
      </c>
      <c r="D25" s="195" t="s">
        <v>106</v>
      </c>
      <c r="E25" s="160" t="s">
        <v>191</v>
      </c>
      <c r="F25" s="140" t="s">
        <v>76</v>
      </c>
      <c r="G25" s="141">
        <v>24</v>
      </c>
      <c r="H25" s="142"/>
      <c r="I25" s="142">
        <f t="shared" si="0"/>
        <v>0</v>
      </c>
      <c r="J25" s="200"/>
    </row>
    <row r="26" spans="1:12" x14ac:dyDescent="0.2">
      <c r="A26" s="179"/>
      <c r="B26" s="186"/>
      <c r="C26" s="186"/>
      <c r="D26" s="196"/>
      <c r="E26" s="162" t="s">
        <v>105</v>
      </c>
      <c r="F26" s="186"/>
      <c r="G26" s="199"/>
      <c r="H26" s="199"/>
      <c r="I26" s="148">
        <f>SUBTOTAL(9,I14:I25)</f>
        <v>0</v>
      </c>
      <c r="J26" s="199"/>
      <c r="K26" s="133"/>
      <c r="L26" s="133"/>
    </row>
    <row r="27" spans="1:12" x14ac:dyDescent="0.2">
      <c r="K27" s="133"/>
      <c r="L27" s="133"/>
    </row>
    <row r="28" spans="1:12" x14ac:dyDescent="0.2">
      <c r="K28" s="133"/>
      <c r="L28" s="133"/>
    </row>
    <row r="29" spans="1:12" x14ac:dyDescent="0.2">
      <c r="K29" s="133"/>
      <c r="L29" s="133"/>
    </row>
    <row r="30" spans="1:12" x14ac:dyDescent="0.2">
      <c r="K30" s="133"/>
      <c r="L30" s="133"/>
    </row>
    <row r="31" spans="1:12" x14ac:dyDescent="0.2">
      <c r="K31" s="133"/>
      <c r="L31" s="133"/>
    </row>
    <row r="32" spans="1:12" x14ac:dyDescent="0.2">
      <c r="K32" s="133"/>
      <c r="L32" s="133"/>
    </row>
    <row r="33" spans="11:12" x14ac:dyDescent="0.2">
      <c r="K33" s="133"/>
      <c r="L33" s="133"/>
    </row>
    <row r="34" spans="11:12" x14ac:dyDescent="0.2">
      <c r="K34" s="133"/>
      <c r="L34" s="133"/>
    </row>
    <row r="35" spans="11:12" x14ac:dyDescent="0.2">
      <c r="K35" s="133"/>
      <c r="L35" s="133"/>
    </row>
    <row r="36" spans="11:12" x14ac:dyDescent="0.2">
      <c r="K36" s="133"/>
      <c r="L36" s="133"/>
    </row>
    <row r="37" spans="11:12" x14ac:dyDescent="0.2">
      <c r="K37" s="133"/>
      <c r="L37" s="133"/>
    </row>
    <row r="38" spans="11:12" x14ac:dyDescent="0.2">
      <c r="K38" s="133"/>
      <c r="L38" s="133"/>
    </row>
    <row r="39" spans="11:12" x14ac:dyDescent="0.2">
      <c r="K39" s="133"/>
      <c r="L39" s="133"/>
    </row>
    <row r="40" spans="11:12" x14ac:dyDescent="0.2">
      <c r="K40" s="133"/>
      <c r="L40" s="133"/>
    </row>
    <row r="41" spans="11:12" x14ac:dyDescent="0.2">
      <c r="K41" s="133"/>
      <c r="L41" s="133"/>
    </row>
    <row r="42" spans="11:12" x14ac:dyDescent="0.2">
      <c r="K42" s="133"/>
      <c r="L42" s="133"/>
    </row>
    <row r="43" spans="11:12" x14ac:dyDescent="0.2">
      <c r="K43" s="133"/>
      <c r="L43" s="133"/>
    </row>
    <row r="44" spans="11:12" x14ac:dyDescent="0.2">
      <c r="K44" s="133"/>
      <c r="L44" s="133"/>
    </row>
    <row r="45" spans="11:12" x14ac:dyDescent="0.2">
      <c r="K45" s="133"/>
      <c r="L45" s="133"/>
    </row>
    <row r="46" spans="11:12" x14ac:dyDescent="0.2">
      <c r="K46" s="133"/>
      <c r="L46" s="133"/>
    </row>
    <row r="47" spans="11:12" x14ac:dyDescent="0.2">
      <c r="K47" s="133"/>
      <c r="L47" s="133"/>
    </row>
    <row r="48" spans="11:12" x14ac:dyDescent="0.2">
      <c r="K48" s="133"/>
      <c r="L48" s="133"/>
    </row>
    <row r="49" spans="11:12" x14ac:dyDescent="0.2">
      <c r="K49" s="133"/>
      <c r="L49" s="133"/>
    </row>
    <row r="50" spans="11:12" x14ac:dyDescent="0.2">
      <c r="K50" s="133"/>
      <c r="L50" s="133"/>
    </row>
    <row r="51" spans="11:12" x14ac:dyDescent="0.2">
      <c r="K51" s="133"/>
      <c r="L51" s="133"/>
    </row>
    <row r="52" spans="11:12" x14ac:dyDescent="0.2">
      <c r="K52" s="133"/>
      <c r="L52" s="133"/>
    </row>
    <row r="53" spans="11:12" x14ac:dyDescent="0.2">
      <c r="K53" s="133"/>
      <c r="L53" s="133"/>
    </row>
    <row r="54" spans="11:12" x14ac:dyDescent="0.2">
      <c r="K54" s="133"/>
      <c r="L54" s="133"/>
    </row>
    <row r="55" spans="11:12" x14ac:dyDescent="0.2">
      <c r="K55" s="133"/>
      <c r="L55" s="133"/>
    </row>
    <row r="56" spans="11:12" x14ac:dyDescent="0.2">
      <c r="K56" s="133"/>
      <c r="L56" s="133"/>
    </row>
  </sheetData>
  <sheetProtection formatCells="0" formatColumns="0" formatRows="0" insertColumns="0" insertRows="0" insertHyperlinks="0" deleteColumns="0" deleteRows="0" sort="0" autoFilter="0" pivotTables="0"/>
  <mergeCells count="4">
    <mergeCell ref="C3:E3"/>
    <mergeCell ref="C7:E7"/>
    <mergeCell ref="C8:D8"/>
    <mergeCell ref="C9:D9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56" fitToHeight="99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"/>
  <sheetViews>
    <sheetView workbookViewId="0"/>
  </sheetViews>
  <sheetFormatPr defaultRowHeight="12.75" x14ac:dyDescent="0.2"/>
  <sheetData/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tate="hidden">
      <pageMargins left="0.69999998807907104" right="0.69999998807907104" top="0.75" bottom="0.75" header="0.30000001192092896" footer="0.30000001192092896"/>
      <pageSetup errors="blank"/>
    </customSheetView>
    <customSheetView guid="{82B4F4D9-5370-4303-A97E-2A49E01AF629}" state="hidden">
      <pageMargins left="0.69999998807907104" right="0.69999998807907104" top="0.75" bottom="0.75" header="0.30000001192092896" footer="0.30000001192092896"/>
      <pageSetup errors="blank"/>
    </customSheetView>
    <customSheetView guid="{65E3123D-ED26-44E3-A414-09EEEF825484}" state="hidden">
      <pageMargins left="0.69999998807907104" right="0.69999998807907104" top="0.75" bottom="0.75" header="0.30000001192092896" footer="0.30000001192092896"/>
      <pageSetup errors="blank"/>
    </customSheetView>
  </customSheetViews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1A117082-AE84-45DC-B4B1-E854891D3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Krycí list</vt:lpstr>
      <vt:lpstr>Rekapitulace</vt:lpstr>
      <vt:lpstr>AVT</vt:lpstr>
      <vt:lpstr>Nábytek</vt:lpstr>
      <vt:lpstr>#Figury</vt:lpstr>
      <vt:lpstr>AVT!Názvy_tisku</vt:lpstr>
      <vt:lpstr>Nábytek!Názvy_tisku</vt:lpstr>
      <vt:lpstr>Rekapitulace!Názvy_tisku</vt:lpstr>
      <vt:lpstr>AVT!Oblast_tisku</vt:lpstr>
      <vt:lpstr>Nábytek!Oblast_tisku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</dc:creator>
  <cp:lastModifiedBy>Sebastian Fenyk</cp:lastModifiedBy>
  <cp:lastPrinted>2019-11-21T13:12:23Z</cp:lastPrinted>
  <dcterms:created xsi:type="dcterms:W3CDTF">2006-04-27T05:25:48Z</dcterms:created>
  <dcterms:modified xsi:type="dcterms:W3CDTF">2024-08-06T11:47:10Z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