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nyk\OneDrive - AV MEDIA, a.s\Plocha\"/>
    </mc:Choice>
  </mc:AlternateContent>
  <xr:revisionPtr revIDLastSave="0" documentId="13_ncr:1_{5A9F2256-C635-48BB-AAD6-606DDF9928F4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Krycí list" sheetId="1" r:id="rId1"/>
    <sheet name="Rekapitulace" sheetId="2" r:id="rId2"/>
    <sheet name="AVT" sheetId="5" r:id="rId3"/>
    <sheet name="Nábytek" sheetId="6" r:id="rId4"/>
    <sheet name="#Figury" sheetId="4" state="hidden" r:id="rId5"/>
  </sheets>
  <definedNames>
    <definedName name="_xlnm.Print_Titles" localSheetId="2">AVT!$11:$13</definedName>
    <definedName name="_xlnm.Print_Titles" localSheetId="3">Nábytek!$11:$13</definedName>
    <definedName name="_xlnm.Print_Titles" localSheetId="1">Rekapitulace!$11:$13</definedName>
    <definedName name="_xlnm.Print_Area" localSheetId="2">AVT!$A$1:$O$71</definedName>
    <definedName name="_xlnm.Print_Area" localSheetId="3">Nábytek!$A$1:$O$23</definedName>
    <definedName name="Z_65E3123D_ED26_44E3_A414_09EEEF825484_.wvu.Cols" localSheetId="2" hidden="1">AVT!#REF!,AVT!#REF!,AVT!#REF!</definedName>
    <definedName name="Z_65E3123D_ED26_44E3_A414_09EEEF825484_.wvu.Cols" localSheetId="3" hidden="1">Nábytek!#REF!,Nábytek!#REF!,Nábytek!#REF!</definedName>
    <definedName name="Z_65E3123D_ED26_44E3_A414_09EEEF825484_.wvu.Cols" localSheetId="1" hidden="1">Rekapitulace!#REF!</definedName>
    <definedName name="Z_65E3123D_ED26_44E3_A414_09EEEF825484_.wvu.PrintArea" localSheetId="2" hidden="1">AVT!$A$1:$O$71</definedName>
    <definedName name="Z_65E3123D_ED26_44E3_A414_09EEEF825484_.wvu.PrintArea" localSheetId="3" hidden="1">Nábytek!$A$1:$O$23</definedName>
    <definedName name="Z_65E3123D_ED26_44E3_A414_09EEEF825484_.wvu.PrintTitles" localSheetId="2" hidden="1">AVT!$11:$13</definedName>
    <definedName name="Z_65E3123D_ED26_44E3_A414_09EEEF825484_.wvu.PrintTitles" localSheetId="3" hidden="1">Nábytek!$11:$13</definedName>
    <definedName name="Z_65E3123D_ED26_44E3_A414_09EEEF825484_.wvu.PrintTitles" localSheetId="1" hidden="1">Rekapitulace!$11:$13</definedName>
    <definedName name="Z_65E3123D_ED26_44E3_A414_09EEEF825484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3" hidden="1">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</definedName>
    <definedName name="Z_82B4F4D9_5370_4303_A97E_2A49E01AF629_.wvu.Cols" localSheetId="2" hidden="1">AVT!#REF!,AVT!#REF!,AVT!#REF!</definedName>
    <definedName name="Z_82B4F4D9_5370_4303_A97E_2A49E01AF629_.wvu.Cols" localSheetId="3" hidden="1">Nábytek!#REF!,Nábytek!#REF!,Nábytek!#REF!</definedName>
    <definedName name="Z_82B4F4D9_5370_4303_A97E_2A49E01AF629_.wvu.Cols" localSheetId="1" hidden="1">Rekapitulace!#REF!</definedName>
    <definedName name="Z_82B4F4D9_5370_4303_A97E_2A49E01AF629_.wvu.PrintArea" localSheetId="2" hidden="1">AVT!$A$1:$O$71</definedName>
    <definedName name="Z_82B4F4D9_5370_4303_A97E_2A49E01AF629_.wvu.PrintArea" localSheetId="3" hidden="1">Nábytek!$A$1:$O$23</definedName>
    <definedName name="Z_82B4F4D9_5370_4303_A97E_2A49E01AF629_.wvu.PrintTitles" localSheetId="2" hidden="1">AVT!$11:$13</definedName>
    <definedName name="Z_82B4F4D9_5370_4303_A97E_2A49E01AF629_.wvu.PrintTitles" localSheetId="3" hidden="1">Nábytek!$11:$13</definedName>
    <definedName name="Z_82B4F4D9_5370_4303_A97E_2A49E01AF629_.wvu.PrintTitles" localSheetId="1" hidden="1">Rekapitulace!$11:$13</definedName>
    <definedName name="Z_82B4F4D9_5370_4303_A97E_2A49E01AF629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3" hidden="1">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</definedName>
    <definedName name="Z_D6CFA044_0C8C_4ECE_96A2_AFF3DD5E0425_.wvu.Cols" localSheetId="2" hidden="1">AVT!#REF!,AVT!#REF!,AVT!#REF!</definedName>
    <definedName name="Z_D6CFA044_0C8C_4ECE_96A2_AFF3DD5E0425_.wvu.Cols" localSheetId="3" hidden="1">Nábytek!#REF!,Nábytek!#REF!,Nábytek!#REF!</definedName>
    <definedName name="Z_D6CFA044_0C8C_4ECE_96A2_AFF3DD5E0425_.wvu.Cols" localSheetId="1" hidden="1">Rekapitulace!#REF!</definedName>
    <definedName name="Z_D6CFA044_0C8C_4ECE_96A2_AFF3DD5E0425_.wvu.PrintArea" localSheetId="2" hidden="1">AVT!$A$1:$O$71</definedName>
    <definedName name="Z_D6CFA044_0C8C_4ECE_96A2_AFF3DD5E0425_.wvu.PrintArea" localSheetId="3" hidden="1">Nábytek!$A$1:$O$23</definedName>
    <definedName name="Z_D6CFA044_0C8C_4ECE_96A2_AFF3DD5E0425_.wvu.PrintTitles" localSheetId="2" hidden="1">AVT!$11:$13</definedName>
    <definedName name="Z_D6CFA044_0C8C_4ECE_96A2_AFF3DD5E0425_.wvu.PrintTitles" localSheetId="3" hidden="1">Nábytek!$11:$13</definedName>
    <definedName name="Z_D6CFA044_0C8C_4ECE_96A2_AFF3DD5E0425_.wvu.PrintTitles" localSheetId="1" hidden="1">Rekapitulace!$11:$13</definedName>
    <definedName name="Z_D6CFA044_0C8C_4ECE_96A2_AFF3DD5E0425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3" hidden="1">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</definedName>
  </definedNames>
  <calcPr calcId="191029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I17" i="6" l="1"/>
  <c r="I70" i="5" l="1"/>
  <c r="I69" i="5" s="1"/>
  <c r="C18" i="2" s="1"/>
  <c r="I48" i="5" l="1"/>
  <c r="I49" i="5"/>
  <c r="I50" i="5"/>
  <c r="I51" i="5"/>
  <c r="I31" i="5" l="1"/>
  <c r="I20" i="5" l="1"/>
  <c r="G46" i="5"/>
  <c r="I45" i="5" l="1"/>
  <c r="I52" i="5"/>
  <c r="I46" i="5"/>
  <c r="I47" i="5"/>
  <c r="I43" i="5"/>
  <c r="I42" i="5"/>
  <c r="I41" i="5" l="1"/>
  <c r="G40" i="5" l="1"/>
  <c r="G39" i="5"/>
  <c r="G38" i="5"/>
  <c r="I37" i="5" l="1"/>
  <c r="I39" i="5"/>
  <c r="I40" i="5"/>
  <c r="I38" i="5"/>
  <c r="I35" i="5" l="1"/>
  <c r="I36" i="5"/>
  <c r="I34" i="5"/>
  <c r="G26" i="5" l="1"/>
  <c r="I25" i="5" l="1"/>
  <c r="I26" i="5"/>
  <c r="G27" i="5"/>
  <c r="I27" i="5" s="1"/>
  <c r="G28" i="5" l="1"/>
  <c r="I28" i="5" l="1"/>
  <c r="I58" i="5"/>
  <c r="I18" i="6" l="1"/>
  <c r="I19" i="6"/>
  <c r="I20" i="6"/>
  <c r="I21" i="6"/>
  <c r="I16" i="6"/>
  <c r="B17" i="2" l="1"/>
  <c r="B16" i="2"/>
  <c r="G44" i="5"/>
  <c r="I66" i="5" l="1"/>
  <c r="B19" i="2" l="1"/>
  <c r="B20" i="2"/>
  <c r="A19" i="2"/>
  <c r="B15" i="2"/>
  <c r="B14" i="2"/>
  <c r="A14" i="2"/>
  <c r="I22" i="6" l="1"/>
  <c r="I15" i="6" l="1"/>
  <c r="I14" i="6" s="1"/>
  <c r="I23" i="6" s="1"/>
  <c r="C9" i="6" l="1"/>
  <c r="C8" i="6"/>
  <c r="C7" i="6"/>
  <c r="C5" i="6"/>
  <c r="C4" i="6"/>
  <c r="C3" i="6"/>
  <c r="C2" i="6"/>
  <c r="G67" i="5"/>
  <c r="G68" i="5" s="1"/>
  <c r="G65" i="5"/>
  <c r="G64" i="5"/>
  <c r="I63" i="5"/>
  <c r="G62" i="5"/>
  <c r="I57" i="5"/>
  <c r="I54" i="5"/>
  <c r="I53" i="5"/>
  <c r="I44" i="5"/>
  <c r="I32" i="5"/>
  <c r="I29" i="5"/>
  <c r="I24" i="5"/>
  <c r="G22" i="5"/>
  <c r="I21" i="5"/>
  <c r="I19" i="5"/>
  <c r="I18" i="5"/>
  <c r="I16" i="5"/>
  <c r="C9" i="5"/>
  <c r="C8" i="5"/>
  <c r="C7" i="5"/>
  <c r="C5" i="5"/>
  <c r="C4" i="5"/>
  <c r="C3" i="5"/>
  <c r="C2" i="5"/>
  <c r="I68" i="5" l="1"/>
  <c r="I60" i="5"/>
  <c r="I17" i="5"/>
  <c r="I33" i="5"/>
  <c r="I30" i="5" s="1"/>
  <c r="I65" i="5"/>
  <c r="I67" i="5"/>
  <c r="I59" i="5"/>
  <c r="I62" i="5"/>
  <c r="I56" i="5"/>
  <c r="I61" i="5"/>
  <c r="G23" i="5"/>
  <c r="I22" i="5"/>
  <c r="I64" i="5"/>
  <c r="I55" i="5" l="1"/>
  <c r="C17" i="2"/>
  <c r="I23" i="5"/>
  <c r="I15" i="5" s="1"/>
  <c r="C16" i="2" l="1"/>
  <c r="I14" i="5"/>
  <c r="C20" i="2"/>
  <c r="C15" i="2" l="1"/>
  <c r="C19" i="2"/>
  <c r="E43" i="1" s="1"/>
  <c r="C14" i="2" l="1"/>
  <c r="E42" i="1" l="1"/>
  <c r="C21" i="2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E46" i="1" l="1"/>
  <c r="J47" i="1" l="1"/>
  <c r="R41" i="1"/>
  <c r="R38" i="1"/>
  <c r="R46" i="1" l="1"/>
  <c r="S49" i="1" s="1"/>
  <c r="R49" i="1" l="1"/>
  <c r="O51" i="1" s="1"/>
  <c r="O50" i="1" s="1"/>
  <c r="R50" i="1" s="1"/>
  <c r="R51" i="1" l="1"/>
  <c r="R52" i="1" s="1"/>
  <c r="S50" i="1"/>
  <c r="S51" i="1"/>
  <c r="I71" i="5" l="1"/>
</calcChain>
</file>

<file path=xl/sharedStrings.xml><?xml version="1.0" encoding="utf-8"?>
<sst xmlns="http://schemas.openxmlformats.org/spreadsheetml/2006/main" count="416" uniqueCount="214">
  <si>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</si>
  <si>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</si>
  <si>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</si>
  <si>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</si>
  <si>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</si>
  <si>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</si>
  <si>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</si>
  <si>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</si>
  <si>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</si>
  <si>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</si>
  <si>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</si>
  <si>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</si>
  <si>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</si>
  <si>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</si>
  <si>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</si>
  <si>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</si>
  <si>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</si>
  <si>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</si>
  <si>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</si>
  <si>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</si>
  <si>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</si>
  <si>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</si>
  <si>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</si>
  <si>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</si>
  <si>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</si>
  <si>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</si>
  <si>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</si>
  <si>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</si>
  <si>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</si>
  <si>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</si>
  <si>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</si>
  <si>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</si>
  <si>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</si>
  <si>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</si>
  <si>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</si>
  <si>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</si>
  <si>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</si>
  <si>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</si>
  <si>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</si>
  <si>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</si>
  <si>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</si>
  <si>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</si>
  <si>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</si>
  <si>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</si>
  <si>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</si>
  <si>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</si>
  <si>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</si>
  <si>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</si>
  <si>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</si>
  <si>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</si>
  <si>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</si>
  <si>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</si>
  <si>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</si>
  <si>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</si>
  <si>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</si>
  <si>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</si>
  <si>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</si>
  <si>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</si>
  <si>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</si>
  <si>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</si>
  <si>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</si>
  <si>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</si>
  <si>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</si>
  <si>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</si>
  <si>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</si>
  <si>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</si>
  <si>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</si>
  <si>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</si>
  <si>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</si>
  <si>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</si>
  <si>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</si>
  <si>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</si>
  <si>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</si>
  <si>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</si>
  <si>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</si>
  <si>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</si>
  <si>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</si>
  <si>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</si>
  <si>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 xml:space="preserve">REKAPITULACE </t>
  </si>
  <si>
    <t>KRYCÍ LIST SOUPISU</t>
  </si>
  <si>
    <t>Nábytek</t>
  </si>
  <si>
    <t>Stolní vizualizér</t>
  </si>
  <si>
    <t>PC ovládací a prezentační stanice pro učitele</t>
  </si>
  <si>
    <t>Datový switch</t>
  </si>
  <si>
    <t xml:space="preserve">Židle učitelská </t>
  </si>
  <si>
    <t>Stínící technika</t>
  </si>
  <si>
    <t>Látková roleta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</si>
  <si>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</si>
  <si>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</si>
  <si>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</si>
  <si>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</si>
  <si>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</si>
  <si>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</si>
  <si>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</si>
  <si>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</si>
  <si>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</si>
  <si>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</si>
  <si>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</si>
  <si>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</si>
  <si>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Židle studentská</t>
  </si>
  <si>
    <t>Typ</t>
  </si>
  <si>
    <t>vlastní</t>
  </si>
  <si>
    <t>SOUPIS PRACÍ A DODÁVEK A SLUŽEB vč VÝKAZU VÝMĚR</t>
  </si>
  <si>
    <t xml:space="preserve">Židle pojízdná (s kolečky) s výškovým nastavením pomocí pístu a plastovým šálovým sedákem se vzduchovým polštářem. Volba barvy plastového sedáku alespoň ze čtyř barevných variant. Cena včetně dopravy, instalace.
</t>
  </si>
  <si>
    <t>Sebastian Fenyk</t>
  </si>
  <si>
    <t>Repeater aktivní USB</t>
  </si>
  <si>
    <t>Kabel DisplayPort</t>
  </si>
  <si>
    <t>Kabel DP - HDMI</t>
  </si>
  <si>
    <t>Kabel HDMI</t>
  </si>
  <si>
    <t>HDMI rozbočovač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</si>
  <si>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</si>
  <si>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USB repeater pro prodlužování USB kabelů, délka min. 5 m. Cena včetně dopravy, instalace.
</t>
  </si>
  <si>
    <t>Videokamera</t>
  </si>
  <si>
    <t>Soundbar</t>
  </si>
  <si>
    <t>Profesionální LCD monitor</t>
  </si>
  <si>
    <t>Sestava mobilního stojanu</t>
  </si>
  <si>
    <t xml:space="preserve">Pojízdná základna pro stojany s 1 stojinou. Možnost protáhnout kabely ze stojin základnou dolů. 4 velká kolečka s brzdou, nosnost s 1 stojnou 80 kg. Stojina k montáži stojanů o délce 180 cm. Kanály pro vedení kabelů. Madlo pro pojízdný stojan. Vodorovná část adaptéru pro displej s VESA až 1110 mm, nosnost až 80 kg. Svislá ramena s náklonem pro uchycení monitoru na vodorovnou část adaptéru (VESA až 420). Držák na videokonferenční kameru / reproduktor pro uchycení na adaptéry pro displeje 55-90", nosnost min. 8 kg. Polička pro AV/IT příslušenství, nosnost min. 8 kg, libovolná výška montáže. Lišta pro uchycení soundbaru. Cena včetně dopravy a instalace.
</t>
  </si>
  <si>
    <t xml:space="preserve">Konferenční USB kamera. Využití pro videokonference typu MS Teams, Google Meet, Webex apod. k připojení přes USB k laptopu nebo počítači. Minimální parametry kamery: objektiv F4,7 mm-42,3 mm s 10x optickým a 16x digitálním zoomem se záběrem 58,5° horizontálně, obrazový CMOS čip 2,07 MP, rozlišení fullHD, rozsah motorického ovládání minimálně P&amp;T +/- 170°, 90° nahoru, 30° dolů, 64 pozic předvoleb. Ovládání kamery přes dálkový ovladač. Vstupy: minimálně 1x USB 2.0 typ B, 1x RS232 (8-pin DIN). Rozměry a hmotnost: maximálně 145 x 155 x 165 mm (V x Š x H), 1,5 kg. Cena včetně dopravy a instalace.
</t>
  </si>
  <si>
    <t>Standard smíšené výuky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</si>
  <si>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</si>
  <si>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</si>
  <si>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>Access point</t>
  </si>
  <si>
    <t>PoE injektor</t>
  </si>
  <si>
    <t xml:space="preserve">PoE adaptér dodávající elektrickou energii po ethernetovém kabelu (30W). Cena včetně dopravy, instalace.
</t>
  </si>
  <si>
    <t xml:space="preserve">Konferenční USB soundbar. Soundbar obsahuje vestavěné reproduktory a mikrofon. Využití pro videokonference typu MS Teams, Google Meet, Webex apod. k připojení přes USB k laptopu nebo počítači. Parametry reproduktoru: minimálně 4 reproduktory, stereo, celkový výkon minimálně 2 x 20W, frekvenční rozsah minimálně 250 Hz – 20 kHz. Parametry mikrofonu: minimálně 180 stupňů pokrytí, dosah minimálně 4,5 metru. Další funkce: DSP procesor pro redukci ozvěn a potlačení okolního ruchu, LED indikátor zapnutí/vypnutí mikrofonu. Montáž: držák pro montáž na zeď. Vstupy/výstupy: minimálně 1x USB typ A. Rozměry a hmotnost: maximálně 120 x 1110 x 100 mm (V x Š x H), 6,8 Kg. Cena včetně dopravy a instalace.
</t>
  </si>
  <si>
    <t>Interaktivní systém</t>
  </si>
  <si>
    <t>Prezentační software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</si>
  <si>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</si>
  <si>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 xml:space="preserve">Desktop s min. 250W zdrojem s účinnosti až 92%, výkon CPU min. 18500 bodu dle nezávislého testu cpubenchmark.net, operační paměť min. 8GB DDR4 s možnosti rozšíření na 128 GB, pevný M.2 SSD disk s kapacitou min. 512GB, DVD-RW optická mechanika, Gbit síťová karta, Wifi standardu 802.11ac (2x2), Bluetooth, čtečka pam. karet, min. 2x DisplayPort a 1x HDMI, USB Type-C,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</si>
  <si>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</si>
  <si>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</si>
  <si>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Výrobce</t>
  </si>
  <si>
    <t>Poznámka</t>
  </si>
  <si>
    <t>Kabel HDMI, min. 4K*2K @ 60Hz, min. 7,5 m. Cena včetně dopravy, instalace.</t>
  </si>
  <si>
    <t>Kabel HDMI, min. 4K*2K @ 60Hz, min. 10 m. Cena včetně dopravy, instalace.</t>
  </si>
  <si>
    <t xml:space="preserve">HDMI extender pro zesílení signálu podporující přenos na min. 30 m, podpora rozlišení min. 4K*2K @ 60Hz, HDCP kompatibilní. Cena včetně dopravy, instalace.
</t>
  </si>
  <si>
    <t xml:space="preserve">Kabel HDMI, min. 4K*2K @ 60Hz, min. 0,5 m. Cena včetně dopravy, instalace.
</t>
  </si>
  <si>
    <t>HDMI extender</t>
  </si>
  <si>
    <t>Přípojné místo HDMI a USB určené k montáži na katedru. Cena včetně dopravy a instalace.</t>
  </si>
  <si>
    <t xml:space="preserve">Kabel HDMI, min. 4K*2K @ 60Hz, 3 m. Cena včetně dopravy, instalace.
</t>
  </si>
  <si>
    <t>Přípojné místo HDMI a USB</t>
  </si>
  <si>
    <t>Koncové prvky</t>
  </si>
  <si>
    <t>NÁB</t>
  </si>
  <si>
    <t>Monitor</t>
  </si>
  <si>
    <t xml:space="preserve">Monitor s viditelnou uhlopříčkou min. 24", s LED podsvícením, technologie IPS, formát 16:10, antireflexní matný povrch, rozlišením min. 1920x1200 bodu, video vstupy VGA, DisplayPort, HDMI, USB 3.0, odezva 5ms, dynamickým kontrastním poměrem 5mil:1, jasem 250cd/m2, plná ergonomie, náklon -5 až +20°, otočení ±45°, kloubové otáčení 90° (Pivot), výškově nastavitelný stojan v rozsahu 150 mm, VESA, Certifikace TCO, TUV Low Blue Light, EnergyStar 8.0. Cena včetně dopravy, instalace, nastavení.
</t>
  </si>
  <si>
    <t>Pracovní stanice pro studenty</t>
  </si>
  <si>
    <t>Aktivní pero</t>
  </si>
  <si>
    <t xml:space="preserve">Aktivní pero s náhradním hrotem, průměr hrotu 3 mm, tlaková citlivost 4 096 úrovní , dvě tlačítka, omezení rušení dlaní při psaní. Cena včetně dopravy.
</t>
  </si>
  <si>
    <t>Dobíjecí skříň</t>
  </si>
  <si>
    <t xml:space="preserve">Dobíjecí skříň pro Notebook – prostor pro uložení až 20ks (2in1/tabletu), pro min. 10ks notebooků standardních 13“-15" rozměrů, max. velikost uložených zařízení je až 450 x 355mm (dle tloušťky zařízení), řízení nabíjení - funkce měkkého startu měří náběhové proudy a zabraňuje přetížení, rozložení startu nabíjení zařízení v časovém rozmezí, pojistková ochrana proti přepětí a přetížení, nastavitelný časovač na konstantní nabíjení s možnosti naplánování napájení zařízení ve 3 časových plánech, správa kabelů, uzamykatelná, mobilní na kolečkách (dvě bržděné), umožnuje připojit a nabíjet současně až 20 zařízení ze sítě 230V. Cena včetně dopravy, instalace. 
</t>
  </si>
  <si>
    <t>IT vybavení</t>
  </si>
  <si>
    <t>USB HUB</t>
  </si>
  <si>
    <t xml:space="preserve">7-portový Hi-speed USB 2.0 Hub, 6x USB portů typu A, 1x USB port typu B. Cena včetně dopravy, instalace.
</t>
  </si>
  <si>
    <t xml:space="preserve">65” IPS panel, rozlišení 3840 x 2160, jas 500cd/m2, provoz 16/7, orientace landscape a portrait, min. 3x HDMI, RS232C, RJ45, USB-C, USB-A, microSD slot, vestavěná WiFi a BT, USB Media Player, HTML prohlížeč, Android OS, rámeček max. T/R/L 13mm - B 17mm, integrované reproduktory 2x 10W, content management software pro jednoduchou správu a distribuci obsahu, podpora barevné kalibrace. Cena včetně dopravy, instalace, nastavení a AV kabeláže.
</t>
  </si>
  <si>
    <t>Rámové plátno</t>
  </si>
  <si>
    <t xml:space="preserve">Promítací plátno rámové, rozměr obrazu 2400x1500mm, projektční povrch matt white se ziskem 1.1, formát 16:10. Cena včetně dopravy a instalace.
</t>
  </si>
  <si>
    <t>Datový projektor</t>
  </si>
  <si>
    <t>Držák projektoru</t>
  </si>
  <si>
    <t xml:space="preserve">Univerzální držák - komplet vč. universálního adaptéru pro mobilní projektory. Bílá barva.
Nosnost min. 10 kg. Cena včetně dopravy a instalace.
</t>
  </si>
  <si>
    <t>Reproduktorová soustava</t>
  </si>
  <si>
    <t xml:space="preserve">Sestava 2 ks dvoupásmových reprosoustav a RS-232 řízení signálu, minimální konfigurace: výkon 2x 30W (aktivní + pasivní repro), 80 Hz - 20 kHz, 2 linkové vstupy, vč. nástěnného držáku a propojovacího kabelu. Cena včetně dopravy, instalace a kabeláže.
</t>
  </si>
  <si>
    <t xml:space="preserve">Datový projektor, technologie 3LCD, rozlišení min.  1920 x 1200,  výkon min. 5000 ANSI lumenů, kontrast min. 15 000 : 1, obrazové vstupy min. 2 x HDMI, 2 x VGA,  hmotnost max. 4,8 kg. Včetně objektivu. Cena včetně dopravy a instalace.
</t>
  </si>
  <si>
    <t xml:space="preserve">Kabel HDMI, min. 4K*2K @ 60Hz, min. 5 m. Cena včetně dopravy, instalace.
</t>
  </si>
  <si>
    <t>Příslušenství displeje</t>
  </si>
  <si>
    <t>Mobilní stojan</t>
  </si>
  <si>
    <t xml:space="preserve">PC modul pro OPS slot - Procesor – 8650u (CPU passmark minimálně 10000 bodů), RAM 8GB DDR4, pevný disk 128GB SSD, vestavěná wifi 2,4GHz i 5GHz, standard a/b/g/n/ac. Cena včetně dopravy, instalace.
</t>
  </si>
  <si>
    <t xml:space="preserve">Elektricky výškově nastavitelný mobilní stojan. Kolečka s brzdou. Rozsah pohybu min. 650 mm. Nosnost 100 kg. Pojistka proti přiskřípnutí. Cena včetně dopravy, instalace.
</t>
  </si>
  <si>
    <t>Software pro správu učebny</t>
  </si>
  <si>
    <t>PC stanice pro studenty</t>
  </si>
  <si>
    <t>Držák pro PC</t>
  </si>
  <si>
    <t>Kontrolní a prezentační monitor</t>
  </si>
  <si>
    <t xml:space="preserve">Kabel DisplayPort (M/M), min. rozlišení 4K*2K@60Hz, 1 m. Cena včetně dopravy, instalace.
</t>
  </si>
  <si>
    <t xml:space="preserve">Montážní držák pro připevnění mini PC s VESA k monitoru. Cena včetně dopravy a instalace.
</t>
  </si>
  <si>
    <t>3D tiskárna</t>
  </si>
  <si>
    <t>Filament</t>
  </si>
  <si>
    <t xml:space="preserve">Filament/tisková struna pro 3D tiskárny, PLA, 1.75 mm s přesnosti +- 0.03 mm, multipack 6x1kg v různých barvách např. v černé, modré, zelené, červené, bílé a žluté. Cena včetně dopravy.
</t>
  </si>
  <si>
    <t>3D skener</t>
  </si>
  <si>
    <t xml:space="preserve">3D skener nabízející 3 skenovací módy zarovnání a to obrysy/otočný stolek/manuální. Přesnost jednotlivého snímku je min. ≤0,1mm, minimální rozměry snímaného objektu jsou 30×30×30mm s možnosti skenovat objekty do maximální velikosti až 700×700×700mm (v ručním režimu) / 200×200×200mm (využití točny). Dále pak disponuje dalšími parametry jako rozsah jednotlivého snímku min. 190×140mm, rychlost snímání do 8s, vzdálenost bodů v max. rozsahu 0,17–0,2mm. Podporuje barevné textury, formát exportovaných souboru OBJ, STL, ASC, PLY. Rozlišení snímací kamery je min. 1,3 MPx a jako zdroj strukturálního osvitu slouží bílé světlo. Nezbytnou součásti jsou položky software, kalibrační deska a točna, které napomáhají 3D skenovacímu procesu a umožní skenování objektů rychle a detailně. Cena včetně dopravy.
</t>
  </si>
  <si>
    <t>Sestava pro výuku robotiky</t>
  </si>
  <si>
    <t xml:space="preserve">Robotická výuková stavebnice - sada min. 500 plastových konstrukčních a pohybových dílů, min. 3 motory, min. 4 senzory, mozek robota s nabíjecí baterií, dálkový ovladač. Vše uloženo v plastovém přenosném boxu. Mozek robota s LCD displejem, min. 4 ovládacími tlačítky nebo dotykový displej a min 8 I/O portů pro připojení senzorů a/nebo motorů. Součástí dodávky je aplikace s možností programování pomocí bloků založeném na Scratch a také textové programování založené Python a C++. Školení viz technická zpráva. Cena včetně dopravy.
</t>
  </si>
  <si>
    <t>Barevná laserová multifunkce</t>
  </si>
  <si>
    <t xml:space="preserve">Digitální plnobarevný multifunkční systém (kopírka, tiskárna, skener, ukládání dokumentů), OPC válec ve stroji a DV v balení, 26 kopií/min. barevně i černobíle, RSPF na 100 originálů, barevný dotykový 10,1 palcový LCD, duplex, laserový osvit, velikost papíru max. SRA3, rozlišení 1200 dpi, ZOOM 25-400%, standardně tiskový řadič PCL, rozhraní USB 2.0, 10/100/1000BaseT, paměť kopírka/tiskárna 5 GB, HDD 500 GB, 1 kazeta 550 listů, boční vstup 100 listů, doporučený počet kopií měsíčně do 20.000. Stolek s kazetou na 1x 550 listů. Cena včetně tonerů (černý, magenta, cyan, žlutý). Cena včetně dopravy a instalace.
</t>
  </si>
  <si>
    <t>Sada</t>
  </si>
  <si>
    <t xml:space="preserve">Žákovská sada 8 kusů bezdrátových senzorů – univerzálních přístrojů pro monitorování atmosférických podmínek. Vestavěný anemometr a senzory teploty, vlhkosti, tlaku, světla a GPS poskytují až 19 různých měření, po připojení k PC umožní rozličné aktivity zvyšující digitální kompetence žáků. Cena včetně dopravy.
</t>
  </si>
  <si>
    <t xml:space="preserve">Žákovská sada je složena z 8 kusů bezdrátových senzorů CO2. Pomocí tohoto snímače je možné např. zkoumat dýchání živočichů či fotosyntézu rostlin, sledovat chemické reakce atd., po připojení k PC umožní rozličné aktivity zvyšující digitální kompetence žáků. Cena včetně dopravy.
</t>
  </si>
  <si>
    <t xml:space="preserve">
Stropní bezdrátový přístupový bod (AP), 802.11ax, dvě rádia, MU-MIMO, 2.4GHz a 5GHz, PoE, RJ45. Cena včetně dopravy, instalace, nastavení.
</t>
  </si>
  <si>
    <t xml:space="preserve">Datový přepínač s 48x  GbE RJ45 port, 4x 10G SFP+, přepínací kapacita 176 Gbps, Spravovatelnost (smart switch, web manageable), VLAN (virtual local area network). Cena včetně dopravy, instalace, nastavení.
</t>
  </si>
  <si>
    <t>Výukový software II</t>
  </si>
  <si>
    <t xml:space="preserve">Online vzdělávací prostředí pro učitele, které umožňuje komunikaci a interakci se žáky pomocí žákovských zařízení při zadávání a řešení úloh ve výuce. Učitel má možnost určovat, co se žákům na jejich tabletech zobrazí, má přehled o práci a výsledcích žáků. Aplikace s jednoduchou administrací bez nutnosti zřizovat žákům vlastní účty, prostředí v češtině s možností vkládání vlastního obsahu (včetně obrázků), galerie 6000+ dostupných klipartů a fotografií, možnost ukládání připravených úloh pro další využití a sdílení úloh mezi učiteli, možnost tisku pracovních listů, nástroje pro zadávání domácích úkolů včetně archivu a statistiky výsledů, možnost přímého propojení s MS Office 365. Cena včetně dopravy, instalace a nastavení.
</t>
  </si>
  <si>
    <t xml:space="preserve">Audio kabel </t>
  </si>
  <si>
    <t xml:space="preserve">Audio kabel 3,5mm jack - 3,5mm jack M/M, min. 24AWG, dvojité stínění, zlacené konektory, délka min. 10m.  Cena včetně dopravy, instalace.
</t>
  </si>
  <si>
    <t xml:space="preserve">Interaktivní displej s úhlopříčkou min. 75" (190cm) a rozlišením obrazu 4K UHD. Automatické rozpoznání dotyku prstem pro ovládání myši a popisovačem pro psaní a zárověň odlišení popisovačů pro současné psaní různou barvou. Počítačový modul s minimálními parametry 8GB RAM a 32GB, který obsahuje aplikaci pro psaní na bílé ploše a prohlížeč webových stránek. Integrované reproduktory 2x18W + subwoofer 15W, integrované mikrofonní pole, integrovaná čtečka NFC karet. Minimálně konektory HDMI a USB-C a bezdrátovou konektivitu Wifi (s podporou Wi-fi 6) a Bluetooth (min. 5.0). Displej musí mít certifikaci ENERGY STAR. Cena včetně systémové AV kabeláže. Cena včetně dopravy, instalace, nastavení.
</t>
  </si>
  <si>
    <t xml:space="preserve">3D tiskárna - technologie tisku FDM, tisková plocha min. 245x 200x 215mm, výška tiknutelné vrstvy 0.05 – 0,30 mm, tryska 0.4 mm, tiskový materiál je struna 1.75mm, rychlost tisku 200+ mm/s, IR senzor filamentu, podporuje materiály PLA, PETG, Flex, Nylon, ASA, PVA, PC, PP, kompozitní filamenty, atd., plně automatická kalibrace tiskové plochy, bezúdržbová tisková plocha, vyhřívaná magnetická podložka s vyměnitelnými tiskovými pláty, detekce a zotavení ze ztráty přívodu energie, 3,5" barevný LCD displej, čtečka SD, LAN + WiFI, USB 2.0, včetně školení. Cena včetně dopravy.
</t>
  </si>
  <si>
    <t xml:space="preserve">Licence pro školu s neomezeným přístupem pro všechny zaměstnance a žáky školy, s přístupem k aktualizaci po dobu min. 60 měsíců s ohledem na OS, cloud rozhraní umožňující správu, monitoring a simultánní ovládání a mazání obsahu u všech náhlavních VR sad (NSVR) současně, portál pro učitele umožňující zobrazení obsahu z více NSVR současně, umožnuje učiteli vést žáky ke sledování dynamického bodu zájmů výuky, řídit a distribuovat obsah pro žákovské NSVR, vytváření a sdílení vlastních playlistů, celkové cloud uložiště o kapacitě 100GB, aplikaci pro rozšířenou realitou (ARC), aplikace a pracovní listy s rozšířenou realitou. Licence zajistí přístup k více než 750 vzdělávacím zdrojům AR/VR a předem připravených aktivit s 360° obrázky, videí a 3D objekty řazené dle tematických vzdělávacích okruhů a rozčlenění do knihoven umění, biologie, chemie, historie, matematika, fyzika, zeměpis, hudební nauka. Obsah augmentové reality je provázán s aplikaci ARC integrovaná v náhlavních soupravách a umožnuje práci s pracovními listy a současně nad nimi zobrazení 3D objektů. Dále pak licence obsahuje virtuální vzdělávací prostředí/ tematické parky, rozdělené dle okruhů zájmu do virtuálních scén, které mohou studenti při výuce prozkoumávat pomoci kompatibilních náhlavních setů (nejsou součásti licence). VR scény obsahují řadu strukturovaných aktivit a úkolů. Licence také obsahuje 360stupňové obrázky a videa které studentům poskytují "skutečný" pohled na lidi a místa a s možnosti vložení a vytvoření vlastního obsahu (3D videa, 3D fotky, blokové programování pomoci Scratche). Součásti jsou hodnotící kvízy a cvičení, včetně přístupu k virtuálnímu tréninku pro získaní znalostí nabízeného řešení pro VR headsety a obeznámení se s obsahem. Cena včetně dopravy a instalace.
</t>
  </si>
  <si>
    <t>Licence</t>
  </si>
  <si>
    <t xml:space="preserve">Látková roleta manuálně ovládáná řetízkem s protitahem. Rozměry látky 160x250cm. Přesný rozměr bude určen po zaměření dodavatelem. Cena včetně dopravy, instalace, zaměření a seřízení.
</t>
  </si>
  <si>
    <t>Katedra učitele</t>
  </si>
  <si>
    <t xml:space="preserve">Katedra profesora robotiky.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</si>
  <si>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>Skříň nízká s plastovými boxy</t>
  </si>
  <si>
    <t xml:space="preserve">Skříň s plastovými boxy,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32 plastových boxů. Skříň má rektifikační nohy. Rozměry š x v x h 1387 x 850 x 500 mm. Cena včetně dopravy a instalace.
</t>
  </si>
  <si>
    <t xml:space="preserve">Skříň s plastovými boxy,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16 plastových boxů. Skříň má rektifikační nohy. Rozměry š x v x h 703 x 850 x 500 mm. Cena včetně dopravy a instalace.
</t>
  </si>
  <si>
    <t>Stůl pro 2 žáky</t>
  </si>
  <si>
    <t>Stůl pro 2 žáky s výklopným uzamykatelným kabelovým kanálem. Rozměr 1600x650 mm, pracovní deska síly min 23,6 mm oboustranně laminována HPL o síle 0,8mm lepeno voděodolným lepidlem. Pracovní plocha je dělená, přední část je pevná, v zadní části je  kabelový kanál pro el. rozvody, krytý výklopem. Standardní minimální použité materiály: ocelové profily ovál 80x25mm, D 55x35mm, hranol, 30x30, min. síla ocelového profilu je min. 2 mm, deska min. 22 mm ABS min. 2 mm hrana lepena voděodolným PUR lepidlem, kovová konstrukce je ošetřena práškovou barvou s nanopasivací. Možnost kotvení stolu do podlahy. Kabelový kanál je vnitřních rozměrů min. 90x55 - zde je možné umístit rozvody silno/slaboproudu a síť. Tyto rozvody je možné do kanálu zavést nohou stolu. Kanál a pracovní plocha mají mezi sebou mezeru krytou gumou, kterou se dají kabely používané na stole minimalizovat a tudíž na stole nepřekážejí. Kanál s rozvody je uzamykatelný. Dekor - dle nabídky dodavatele. Kluzáky standardně v barvě šedé RAL 7040, šetrné k podlahovým krytinám. Cena včetně dopravy a instalace.</t>
  </si>
  <si>
    <t xml:space="preserve">Židle pevná (na kluzácích) s výškovým nastavením pomocí pístu a plastovým šálovým sedákem se vzduchovým polštářem. Volba barvy plastového sedáku alespoň ze čtyř barevných variant. Cena včetně dopravy, instalace.
</t>
  </si>
  <si>
    <t xml:space="preserve">Stůl tvořený spodní pojízdnou částí a deskou s bočnicemi. Spodní část se skládá z pojízdné konstrukce a z uzavíratelné skříňky s boxy. Korpus je vyrobený z oboustranně laminované dřevotřískové desky o tl. min. 19 mm, ABS hrany o tloušťce min. 2 mm na pohledových hranách a min. 1 mm na nepohledových, jsou lepeny voděodolným polyuretanovým lepidlem. Korpus skříňky je rozdělen do 4 částí dělených mezistěnou. Vždy dvě části uložené úhlopříčně jsou stejné. Jedny jsou s policemi uzavřené dvířky s možností uzamykání a druhé jsou osazeny plastovými boxy pro ukládání stavebnic. Vždy 3 boxy na každé straně. Podstavná část s otočnými a bržděnými kolečky je vyrobená z kovových profilů o průřezu 40x20 mm se sílou stěny min. 2mm je ošetřena práškovou vypalovací barvou. Deska s bočnicemi je vyrobená: dno = bílá deska magnetická, bočnice = oboustranně laminovaná překližka HPL laminátem, hrany zakulacené, olejované, možnost vytvoření rovné plochy bez bočnic. Rozměry š x v x h: spodní část: 703 x 800 x 703 mm, horní část: 1090 x 90 x 1090 mm. Cena včetně dopravy a montáže.
</t>
  </si>
  <si>
    <t>Stůl pro práci s robotickými stavebnicemi</t>
  </si>
  <si>
    <t>Učebna polytechniky a robotiky</t>
  </si>
  <si>
    <t>ZŠ Nový Bor, náměstí Míru 128, okres Česká Lípa, p.o.</t>
  </si>
  <si>
    <t>10/2023</t>
  </si>
  <si>
    <t>Zobrazovač</t>
  </si>
  <si>
    <t xml:space="preserve">Software pro učitele na základních a středních školách. Pomáhá při správě a řízení počítačové učebny. Licence pro učebnu. Cena včetně dopravy, instalace a nastavení.
</t>
  </si>
  <si>
    <t xml:space="preserve">Desktop mini s min. 80W zdrojem s účinnosti až 89%, výkon CPU min. 16500 bodu dle nezávislého testu cpubenchmark.net, operační paměť 8GB DDR4, SSD disk 512GB, LAN, WiFi 6 ax, Bluetooth, USB-C 3.2, USB 3.2, USB 2.0, 2x DisplayPort, 1x HDMI, klávesnice, myš, vertikální stojan, operační systém s podporu AD (domény), servisní služba u zákazníka s odezvou do následujícího pracovního dne od nahlášení servisní události. Cena včetně dopravy, instalace, nastavení.
</t>
  </si>
  <si>
    <t>Konvertibilní zařízení s dotykovým displejem min. 11,6" z tvrzeného skla např. Corning® Gorilla® Glass a LED podsvícením, rozlišení min. 1366 x 768, čelní kamera s rozlišením min.720p, zadní sekundární 5Mpx kamera, výkon CPU min. 10000 bodu dle nezávislého testu cpubenchmark.net, operační paměť min. 8GB DDR3, SSD disk s kapacitou min. 256GB, Gbit síťová karta, WiFi ac (2x2) + BT, min. video výstup HDMI, USB-C, USB 3.1, klávesnice odolná vůči polití, povrch odolný vůdčí pádům a nárazům, operační systém s podporu AD (domény)</t>
  </si>
  <si>
    <t>NEOCENĚNÝ SOUPIS PRACÍ A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</si>
</sst>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"/>
    <numFmt numFmtId="165" formatCode="#,##0.000"/>
    <numFmt numFmtId="166" formatCode="#,##0\_x0000_"/>
    <numFmt numFmtId="167" formatCode="#,##0.0000"/>
    <numFmt numFmtId="168" formatCode="\'@\'"/>
    <numFmt numFmtId="169" formatCode="_-* #,##0.00\ _K_č_-;\-* #,##0.00\ _K_č_-;_-* &quot;-&quot;??\ _K_č_-;_-@_-"/>
    <numFmt numFmtId="170" formatCode="#,##0_ ;[Red]\-#,##0\ "/>
    <numFmt numFmtId="171" formatCode="#,##0&quot; F&quot;_);[Red]\(#,##0&quot; F&quot;\)"/>
    <numFmt numFmtId="172" formatCode="_(&quot;$&quot;* #,##0.00_);_(&quot;$&quot;* \(#,##0.00\);_(&quot;$&quot;* &quot;-&quot;??_);_(@_)"/>
    <numFmt numFmtId="173" formatCode="_-[$€-2]\ * #,##0.00_-;\-[$€-2]\ * #,##0.00_-;_-[$€-2]\ * &quot;-&quot;??_-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#,##0&quot; Kč&quot;"/>
  </numFmts>
  <fonts count="6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7">
    <xf numFmtId="0" fontId="0" fillId="0" borderId="0"/>
    <xf numFmtId="0" fontId="13" fillId="0" borderId="0"/>
    <xf numFmtId="0" fontId="13" fillId="0" borderId="0"/>
    <xf numFmtId="0" fontId="19" fillId="0" borderId="0"/>
    <xf numFmtId="0" fontId="24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32" fillId="0" borderId="0"/>
    <xf numFmtId="0" fontId="63" fillId="0" borderId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57" applyNumberFormat="0" applyFill="0" applyAlignment="0" applyProtection="0"/>
    <xf numFmtId="170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33" fillId="0" borderId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8" fillId="7" borderId="0" applyNumberFormat="0" applyBorder="0" applyAlignment="0" applyProtection="0"/>
    <xf numFmtId="0" fontId="39" fillId="20" borderId="0" applyNumberFormat="0" applyBorder="0" applyAlignment="0" applyProtection="0">
      <alignment horizontal="left"/>
    </xf>
    <xf numFmtId="0" fontId="40" fillId="21" borderId="58" applyNumberFormat="0" applyAlignment="0" applyProtection="0"/>
    <xf numFmtId="0" fontId="28" fillId="0" borderId="10" applyNumberFormat="0" applyFont="0" applyFill="0" applyAlignment="0" applyProtection="0">
      <alignment horizontal="left"/>
    </xf>
    <xf numFmtId="49" fontId="11" fillId="0" borderId="56" applyNumberFormat="0">
      <alignment vertical="center" wrapText="1"/>
    </xf>
    <xf numFmtId="49" fontId="29" fillId="0" borderId="14" applyNumberFormat="0">
      <alignment horizontal="left" vertical="center"/>
    </xf>
    <xf numFmtId="0" fontId="41" fillId="0" borderId="59" applyNumberFormat="0" applyFill="0" applyAlignment="0" applyProtection="0"/>
    <xf numFmtId="0" fontId="42" fillId="0" borderId="60" applyNumberFormat="0" applyFill="0" applyAlignment="0" applyProtection="0"/>
    <xf numFmtId="0" fontId="43" fillId="0" borderId="61" applyNumberFormat="0" applyFill="0" applyAlignment="0" applyProtection="0"/>
    <xf numFmtId="0" fontId="43" fillId="0" borderId="0" applyNumberFormat="0" applyFill="0" applyBorder="0" applyAlignment="0" applyProtection="0"/>
    <xf numFmtId="49" fontId="44" fillId="22" borderId="62" applyNumberFormat="0" applyFont="0" applyAlignment="0">
      <alignment horizontal="left" vertical="center"/>
    </xf>
    <xf numFmtId="0" fontId="33" fillId="23" borderId="63" applyNumberFormat="0" applyAlignment="0"/>
    <xf numFmtId="49" fontId="45" fillId="24" borderId="12" applyNumberFormat="0" applyAlignment="0">
      <alignment horizontal="left" vertical="center"/>
    </xf>
    <xf numFmtId="49" fontId="46" fillId="25" borderId="0" applyNumberFormat="0" applyAlignment="0">
      <alignment horizontal="left" vertical="center"/>
    </xf>
    <xf numFmtId="0" fontId="47" fillId="0" borderId="0" applyNumberFormat="0" applyFill="0" applyBorder="0" applyAlignment="0" applyProtection="0"/>
    <xf numFmtId="0" fontId="30" fillId="26" borderId="17" applyNumberFormat="0"/>
    <xf numFmtId="0" fontId="48" fillId="27" borderId="0" applyNumberFormat="0" applyBorder="0" applyAlignment="0" applyProtection="0"/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 applyProtection="0"/>
    <xf numFmtId="0" fontId="2" fillId="0" borderId="0"/>
    <xf numFmtId="0" fontId="64" fillId="0" borderId="0"/>
    <xf numFmtId="0" fontId="52" fillId="0" borderId="0" applyNumberFormat="0" applyFill="0" applyBorder="0" applyAlignment="0" applyProtection="0">
      <alignment horizontal="left"/>
    </xf>
    <xf numFmtId="0" fontId="53" fillId="0" borderId="0" applyFill="0" applyBorder="0" applyProtection="0">
      <alignment horizontal="left"/>
    </xf>
    <xf numFmtId="49" fontId="54" fillId="0" borderId="0" applyNumberFormat="0">
      <alignment horizontal="left" vertical="center"/>
    </xf>
    <xf numFmtId="0" fontId="33" fillId="2" borderId="64" applyNumberFormat="0" applyFont="0" applyAlignment="0" applyProtection="0"/>
    <xf numFmtId="9" fontId="2" fillId="0" borderId="0" applyFont="0" applyFill="0" applyBorder="0" applyAlignment="0" applyProtection="0"/>
    <xf numFmtId="0" fontId="55" fillId="0" borderId="65" applyNumberFormat="0" applyFill="0" applyAlignment="0" applyProtection="0"/>
    <xf numFmtId="0" fontId="56" fillId="8" borderId="0" applyNumberFormat="0" applyBorder="0" applyAlignment="0" applyProtection="0"/>
    <xf numFmtId="0" fontId="2" fillId="28" borderId="0"/>
    <xf numFmtId="0" fontId="31" fillId="0" borderId="0"/>
    <xf numFmtId="0" fontId="57" fillId="0" borderId="0" applyNumberFormat="0" applyFill="0" applyBorder="0" applyAlignment="0" applyProtection="0"/>
    <xf numFmtId="0" fontId="58" fillId="22" borderId="66">
      <alignment vertical="center"/>
    </xf>
    <xf numFmtId="0" fontId="59" fillId="11" borderId="67" applyNumberFormat="0" applyAlignment="0" applyProtection="0"/>
    <xf numFmtId="0" fontId="60" fillId="29" borderId="67" applyNumberFormat="0" applyAlignment="0" applyProtection="0"/>
    <xf numFmtId="0" fontId="61" fillId="29" borderId="68" applyNumberFormat="0" applyAlignment="0" applyProtection="0"/>
    <xf numFmtId="0" fontId="62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33" borderId="0" applyNumberFormat="0" applyBorder="0" applyAlignment="0" applyProtection="0"/>
    <xf numFmtId="0" fontId="11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65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1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24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64" fontId="5" fillId="0" borderId="17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3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3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67" fontId="3" fillId="0" borderId="18" xfId="0" applyNumberFormat="1" applyFont="1" applyBorder="1" applyAlignment="1">
      <alignment horizontal="right" vertical="center"/>
    </xf>
    <xf numFmtId="0" fontId="3" fillId="0" borderId="39" xfId="0" applyFont="1" applyBorder="1"/>
    <xf numFmtId="0" fontId="3" fillId="0" borderId="29" xfId="0" applyFont="1" applyBorder="1"/>
    <xf numFmtId="167" fontId="3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167" fontId="3" fillId="0" borderId="27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3" xfId="0" applyFont="1" applyBorder="1"/>
    <xf numFmtId="0" fontId="3" fillId="0" borderId="44" xfId="0" applyFont="1" applyBorder="1" applyAlignment="1">
      <alignment vertical="center"/>
    </xf>
    <xf numFmtId="0" fontId="3" fillId="0" borderId="45" xfId="0" applyFont="1" applyBorder="1"/>
    <xf numFmtId="0" fontId="3" fillId="0" borderId="46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3" borderId="47" xfId="0" applyNumberFormat="1" applyFont="1" applyFill="1" applyBorder="1" applyAlignment="1">
      <alignment horizontal="center" vertical="center" wrapText="1"/>
    </xf>
    <xf numFmtId="1" fontId="3" fillId="3" borderId="4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/>
    <xf numFmtId="49" fontId="7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3" fillId="3" borderId="49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2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3" borderId="50" xfId="0" applyNumberFormat="1" applyFont="1" applyFill="1" applyBorder="1" applyAlignment="1">
      <alignment horizontal="center" vertical="center" wrapText="1"/>
    </xf>
    <xf numFmtId="1" fontId="3" fillId="3" borderId="51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4" fontId="3" fillId="0" borderId="25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26" xfId="0" applyNumberFormat="1" applyFont="1" applyBorder="1" applyAlignment="1">
      <alignment vertical="center"/>
    </xf>
    <xf numFmtId="164" fontId="3" fillId="0" borderId="28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166" fontId="2" fillId="0" borderId="35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3" fontId="2" fillId="0" borderId="3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 wrapText="1"/>
    </xf>
    <xf numFmtId="4" fontId="2" fillId="0" borderId="34" xfId="0" applyNumberFormat="1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vertical="center"/>
    </xf>
    <xf numFmtId="4" fontId="2" fillId="0" borderId="28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2" fillId="0" borderId="2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4" fontId="5" fillId="0" borderId="53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1" fontId="2" fillId="3" borderId="48" xfId="0" applyNumberFormat="1" applyFont="1" applyFill="1" applyBorder="1" applyAlignment="1">
      <alignment horizontal="center" vertical="center"/>
    </xf>
    <xf numFmtId="165" fontId="2" fillId="5" borderId="0" xfId="0" applyNumberFormat="1" applyFont="1" applyFill="1" applyAlignment="1">
      <alignment horizontal="right" vertical="center"/>
    </xf>
    <xf numFmtId="166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166" fontId="2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9" fontId="2" fillId="2" borderId="17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166" fontId="2" fillId="5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/>
    <xf numFmtId="4" fontId="21" fillId="0" borderId="0" xfId="0" applyNumberFormat="1" applyFont="1"/>
    <xf numFmtId="0" fontId="3" fillId="0" borderId="0" xfId="0" applyFont="1"/>
    <xf numFmtId="0" fontId="22" fillId="0" borderId="0" xfId="0" applyFont="1"/>
    <xf numFmtId="4" fontId="22" fillId="0" borderId="0" xfId="0" applyNumberFormat="1" applyFo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9" fontId="2" fillId="3" borderId="54" xfId="0" applyNumberFormat="1" applyFont="1" applyFill="1" applyBorder="1" applyAlignment="1">
      <alignment horizontal="center" vertical="center" wrapText="1"/>
    </xf>
    <xf numFmtId="1" fontId="2" fillId="3" borderId="55" xfId="0" applyNumberFormat="1" applyFont="1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1" fontId="2" fillId="3" borderId="5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8" fontId="7" fillId="0" borderId="25" xfId="0" applyNumberFormat="1" applyFont="1" applyBorder="1" applyAlignment="1">
      <alignment vertical="center"/>
    </xf>
    <xf numFmtId="49" fontId="2" fillId="5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top" wrapText="1"/>
    </xf>
    <xf numFmtId="0" fontId="25" fillId="0" borderId="0" xfId="6" applyAlignment="1">
      <alignment horizontal="left" vertical="center"/>
    </xf>
    <xf numFmtId="0" fontId="2" fillId="0" borderId="0" xfId="0" applyFont="1" applyAlignment="1">
      <alignment vertical="top" wrapText="1"/>
    </xf>
    <xf numFmtId="164" fontId="3" fillId="0" borderId="25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38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7" fillId="0" borderId="29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</cellXfs>
  <cellStyles count="117">
    <cellStyle name="_Ceník CBC - 03,2007" xfId="8" xr:uid="{F1AF50AA-DC3F-4008-984B-07AF5F4767E3}"/>
    <cellStyle name="_Ceník CBC - 03,2007_zesilovače" xfId="9" xr:uid="{E2EBCB68-1621-4BCC-A9D3-B8D052A6D5B1}"/>
    <cellStyle name="20 % – Zvýraznění 1 2" xfId="10" xr:uid="{B8E8A698-57EE-49AC-880F-2B768C288D7F}"/>
    <cellStyle name="20 % – Zvýraznění 2 2" xfId="11" xr:uid="{994FD22F-378A-4E4F-9A65-233916A15109}"/>
    <cellStyle name="20 % – Zvýraznění 3 2" xfId="12" xr:uid="{AAAD66C8-1500-4E63-A162-5B1FB141A491}"/>
    <cellStyle name="20 % – Zvýraznění 4 2" xfId="13" xr:uid="{799DE2F1-C192-4E1B-9397-3EBA197EFEC5}"/>
    <cellStyle name="20 % – Zvýraznění 5 2" xfId="14" xr:uid="{4D1A7377-AE16-45FC-9FE5-CA02FF024D6D}"/>
    <cellStyle name="20 % – Zvýraznění 6 2" xfId="15" xr:uid="{06721306-C4FF-4D89-A115-9871B443C05C}"/>
    <cellStyle name="40 % – Zvýraznění 1 2" xfId="16" xr:uid="{0D84B52D-4CF5-45FF-AA1E-F35AD85F9B3A}"/>
    <cellStyle name="40 % – Zvýraznění 2 2" xfId="17" xr:uid="{883CA349-D5DA-457A-8217-6A8276ABA663}"/>
    <cellStyle name="40 % – Zvýraznění 3 2" xfId="18" xr:uid="{F131F3C2-B8CA-4B2A-ABAB-780424AF8573}"/>
    <cellStyle name="40 % – Zvýraznění 4 2" xfId="19" xr:uid="{2AEDCBFA-1993-45F7-BA90-5C6F9D9724CE}"/>
    <cellStyle name="40 % – Zvýraznění 5 2" xfId="20" xr:uid="{637840B5-49C1-4D70-9590-3E9FA8E5900B}"/>
    <cellStyle name="40 % – Zvýraznění 6 2" xfId="21" xr:uid="{D8263579-129D-4737-BF08-EEAED7E7B234}"/>
    <cellStyle name="60 % – Zvýraznění 1 2" xfId="22" xr:uid="{8D178F00-3E38-4689-889B-153D44F7B095}"/>
    <cellStyle name="60 % – Zvýraznění 2 2" xfId="23" xr:uid="{1FB8DAC2-FB8B-46E9-9C3E-7C6B975E59BE}"/>
    <cellStyle name="60 % – Zvýraznění 3 2" xfId="24" xr:uid="{9CB74FB6-FDB9-410E-90A0-CC7FD7E7F451}"/>
    <cellStyle name="60 % – Zvýraznění 4 2" xfId="25" xr:uid="{FC0E68F8-70A9-4AFE-9480-A50FB88131AA}"/>
    <cellStyle name="60 % – Zvýraznění 5 2" xfId="26" xr:uid="{999CD2B6-EED7-40A7-980D-E8E57FEF5C09}"/>
    <cellStyle name="60 % – Zvýraznění 6 2" xfId="27" xr:uid="{B208BE09-74B7-4E73-899D-C0B781C841C8}"/>
    <cellStyle name="Celkem 2" xfId="28" xr:uid="{D5402235-164A-4598-8907-D4EC4164043F}"/>
    <cellStyle name="Comma [0]_laroux" xfId="29" xr:uid="{AA306F14-94E2-47C8-9682-E8DC86E653AE}"/>
    <cellStyle name="Comma_laroux" xfId="30" xr:uid="{273757DF-C52F-4849-A141-F0A1F17A7663}"/>
    <cellStyle name="Currency [0]_laroux" xfId="31" xr:uid="{15B0904A-5D54-40DF-9B57-078B0CE7F515}"/>
    <cellStyle name="Currency_laroux" xfId="32" xr:uid="{CC70A8FD-27D3-4602-A4F2-57B5A1721EAD}"/>
    <cellStyle name="čárky 2" xfId="33" xr:uid="{7F94627F-4431-4240-AEB8-D4BFD00E9185}"/>
    <cellStyle name="Dezimal [0]_Compiling Utility Macros" xfId="34" xr:uid="{0EA42AF6-CDC0-43CD-8A07-4ED93AD9B962}"/>
    <cellStyle name="Dezimal_Compiling Utility Macros" xfId="35" xr:uid="{13315F31-0382-46FE-8645-3B06DCC47107}"/>
    <cellStyle name="Euro" xfId="36" xr:uid="{95CBC506-408C-4ABC-9FC2-FD223FA2C6DF}"/>
    <cellStyle name="Hypertextový odkaz" xfId="6" builtinId="8"/>
    <cellStyle name="Hypertextový odkaz 2" xfId="4" xr:uid="{57810245-6986-45C2-82FC-15BC2A6CA051}"/>
    <cellStyle name="Hypertextový odkaz 2 2" xfId="38" xr:uid="{313C8CF1-B48C-40A9-8F85-F5F60E552D5B}"/>
    <cellStyle name="Hypertextový odkaz 3" xfId="39" xr:uid="{E3A63300-AAAE-43A4-A3FD-A9D063F3F196}"/>
    <cellStyle name="Hypertextový odkaz 3 2" xfId="111" xr:uid="{B379E965-AEC8-495E-8E29-08C619E0A0B9}"/>
    <cellStyle name="Hypertextový odkaz 4" xfId="37" xr:uid="{DCCBDD32-4D9C-43F1-A668-EDD81F4FB740}"/>
    <cellStyle name="KAPITOLA" xfId="41" xr:uid="{AE6E11DE-7DA6-4BF2-85FC-6C43DAC33493}"/>
    <cellStyle name="Kontrolní buňka 2" xfId="42" xr:uid="{CEC4FC69-F8E2-46D5-B24B-0AA6B088F935}"/>
    <cellStyle name="lehký dolní okraj" xfId="43" xr:uid="{5B05E8BA-A15A-4C1B-AB20-EC0828F3E7FA}"/>
    <cellStyle name="Měna 2" xfId="5" xr:uid="{95AB4765-6A4F-41A8-9D20-701B842C82BA}"/>
    <cellStyle name="Měna 3" xfId="97" xr:uid="{8A38D115-695B-4E74-8C84-1C5AF32757B9}"/>
    <cellStyle name="Měna 4" xfId="114" xr:uid="{4F47F7D0-932C-46E3-87D8-785FF264A53A}"/>
    <cellStyle name="MřížkaNormální" xfId="44" xr:uid="{221FC959-EAEA-48A9-B576-1F6D4959FBF5}"/>
    <cellStyle name="nadpis" xfId="45" xr:uid="{5919C2E2-B8AE-442E-AD60-979C10DE616B}"/>
    <cellStyle name="Nadpis 1 2" xfId="46" xr:uid="{412BC761-14D5-433E-BC39-AFAE06525D8B}"/>
    <cellStyle name="Nadpis 2 2" xfId="47" xr:uid="{AC9CAD0A-ED7F-4530-8D4E-D5E3BFF54C01}"/>
    <cellStyle name="Nadpis 3 2" xfId="48" xr:uid="{E9C647F2-C12C-48F3-A65B-118D0B917E31}"/>
    <cellStyle name="Nadpis 4 2" xfId="49" xr:uid="{3C5AD8E7-FBBD-4478-812D-4A897760C1E1}"/>
    <cellStyle name="Nadpis1" xfId="50" xr:uid="{DB3853F9-0525-4D2B-A74D-531009018CB6}"/>
    <cellStyle name="Nadpis1 1" xfId="51" xr:uid="{494BF52A-4303-4710-99A3-65DED1BBE583}"/>
    <cellStyle name="Nadpis2" xfId="52" xr:uid="{0762E718-3C0C-4CAA-9535-519EB8CB5027}"/>
    <cellStyle name="Nadpis3" xfId="53" xr:uid="{FE24E5D7-0EDD-4F32-B24C-10A9EA559E57}"/>
    <cellStyle name="Název 2" xfId="54" xr:uid="{74B7A17B-F265-468F-8AB1-3B6AB45C6784}"/>
    <cellStyle name="Název skupiny" xfId="55" xr:uid="{53CDD076-B22C-43E7-A873-B9E61D3634AD}"/>
    <cellStyle name="Neutrální 2" xfId="56" xr:uid="{7A038298-DBC1-4E56-B835-9B78C4CDD959}"/>
    <cellStyle name="Normal_0201axi2" xfId="57" xr:uid="{11465351-872C-4C5F-917C-56F79549C4E7}"/>
    <cellStyle name="Normale_NEWAY-£" xfId="58" xr:uid="{5DB8B973-BF98-40A2-A47D-82009241179F}"/>
    <cellStyle name="Normální" xfId="0" builtinId="0"/>
    <cellStyle name="normální 10" xfId="59" xr:uid="{5C142657-8832-47BC-AA54-5EB9614D64AD}"/>
    <cellStyle name="normální 10 2" xfId="60" xr:uid="{65C6A691-F5FD-4384-B74F-C46E2E2F0D0F}"/>
    <cellStyle name="normální 11" xfId="61" xr:uid="{4B9A5D40-43A9-48CB-860D-12CBD7FFE87C}"/>
    <cellStyle name="normální 12" xfId="62" xr:uid="{DFFFE0DC-4E27-4C3A-A220-0E42CB590612}"/>
    <cellStyle name="Normální 13" xfId="7" xr:uid="{E6A82325-F19D-4310-8542-0FBC14C5364B}"/>
    <cellStyle name="Normální 14" xfId="1" xr:uid="{00000000-0005-0000-0000-000001000000}"/>
    <cellStyle name="Normální 15" xfId="99" xr:uid="{5677712E-50BD-4044-98D1-D5A2F3776D81}"/>
    <cellStyle name="Normální 16" xfId="2" xr:uid="{00000000-0005-0000-0000-000002000000}"/>
    <cellStyle name="Normální 17" xfId="108" xr:uid="{927ACEA8-131E-469B-AF87-15AFD07839A9}"/>
    <cellStyle name="Normální 18" xfId="100" xr:uid="{D99F9D6B-5171-45B1-80D4-E21143C062D5}"/>
    <cellStyle name="Normální 19" xfId="96" xr:uid="{677A1175-034A-4846-A540-DBF6417A710E}"/>
    <cellStyle name="normální 2" xfId="63" xr:uid="{0893EBC1-0B94-4493-844A-46DF20748020}"/>
    <cellStyle name="normální 2 2" xfId="64" xr:uid="{13EBA488-4633-4479-B660-93C2575542BC}"/>
    <cellStyle name="Normální 2 3" xfId="105" xr:uid="{FBC7FA15-253B-476F-8525-327DE1B67898}"/>
    <cellStyle name="Normální 2 4" xfId="109" xr:uid="{3EA8E9C6-8FFC-4723-AFCC-1F26BEEDB3A5}"/>
    <cellStyle name="Normální 20" xfId="107" xr:uid="{A45FF753-A936-441B-8FA2-9C6FE5BD4516}"/>
    <cellStyle name="Normální 21" xfId="101" xr:uid="{1103EBDE-4F52-436E-8874-6E9C850794A0}"/>
    <cellStyle name="Normální 22" xfId="106" xr:uid="{23A7A5B1-880C-4AED-9EA5-413EB0D598E4}"/>
    <cellStyle name="Normální 23" xfId="102" xr:uid="{28D8E207-228B-4756-A4EC-302A08E1CA81}"/>
    <cellStyle name="Normální 24" xfId="104" xr:uid="{9B7EB51E-3639-430D-B82B-2E3E30B0CB06}"/>
    <cellStyle name="Normální 25" xfId="110" xr:uid="{1CF0EF30-7783-4FB4-B597-D66846070489}"/>
    <cellStyle name="Normální 26" xfId="113" xr:uid="{1E76A405-1540-4055-95D9-16CE697FA44A}"/>
    <cellStyle name="Normální 27" xfId="116" xr:uid="{00D32502-60AB-4BC9-A5E6-6B0CADB538F9}"/>
    <cellStyle name="normální 3" xfId="65" xr:uid="{852CF49B-6A0B-446A-AE70-7E0AB529D15B}"/>
    <cellStyle name="normální 3 2" xfId="112" xr:uid="{BB106D1D-D776-476F-80AC-19380B57C155}"/>
    <cellStyle name="Normální 4" xfId="3" xr:uid="{00000000-0005-0000-0000-000003000000}"/>
    <cellStyle name="normální 4 2" xfId="66" xr:uid="{745F2A90-4FDA-48B1-9479-843708785CD6}"/>
    <cellStyle name="normální 5" xfId="67" xr:uid="{1DBF15FD-8EC0-4AB6-9FBD-4FB682C31CFD}"/>
    <cellStyle name="normální 6" xfId="68" xr:uid="{B1B4DA9F-39E4-4ABC-A7D3-D9ADF1B6EF5F}"/>
    <cellStyle name="normální 7" xfId="69" xr:uid="{AEBA4548-DFA4-4B27-A3E3-DF5BF02B7396}"/>
    <cellStyle name="normální 8" xfId="70" xr:uid="{AEE5BE2E-A0F7-4F20-A021-EFE11C5CE70E}"/>
    <cellStyle name="normální 9" xfId="71" xr:uid="{5038E076-8B4B-4732-AF35-D65E06B53326}"/>
    <cellStyle name="Normalny_Pr1taa2000A" xfId="72" xr:uid="{80B846FA-EB35-438B-B36A-DAD2AD40C829}"/>
    <cellStyle name="ODDIL" xfId="73" xr:uid="{987671D2-4647-4121-9DA3-05D3D82188C2}"/>
    <cellStyle name="POLOŽKA" xfId="74" xr:uid="{F023B806-36E8-4F41-8933-95BE86B5C914}"/>
    <cellStyle name="PopisSystému" xfId="75" xr:uid="{CA3AC186-8A95-49E8-A7F3-6087C83C3A70}"/>
    <cellStyle name="Poznámka 2" xfId="76" xr:uid="{1517187D-8ABE-44E7-831C-6A80D608C747}"/>
    <cellStyle name="procent 2" xfId="77" xr:uid="{26F380D1-BF11-4932-AC60-0ABB09E50F98}"/>
    <cellStyle name="Procenta 2" xfId="98" xr:uid="{E12702A9-5249-4519-9756-FF7C8ACA3A90}"/>
    <cellStyle name="Procenta 2 2" xfId="103" xr:uid="{56EC08F4-6D45-44B4-8CA7-9F38FC5C2E04}"/>
    <cellStyle name="Procenta 3" xfId="115" xr:uid="{96C27A8D-6E67-473B-92FC-394CFC84891F}"/>
    <cellStyle name="Propojená buňka 2" xfId="78" xr:uid="{D42EF372-54A9-4FDD-A4B3-39199DB9E970}"/>
    <cellStyle name="Správně 2" xfId="79" xr:uid="{680F8C08-C0E6-47C0-B575-B3FAE2DE9FD1}"/>
    <cellStyle name="Standard_Anpassen der Amortisation" xfId="80" xr:uid="{DF2D37C4-AB76-4BF0-93DB-257504040432}"/>
    <cellStyle name="Styl 1" xfId="81" xr:uid="{E52A250F-0927-4C8E-89AA-8364CC764AB6}"/>
    <cellStyle name="Špatně 2" xfId="40" xr:uid="{DC4548B5-ED03-426D-A902-5D24F9369CA4}"/>
    <cellStyle name="Text upozornění 2" xfId="82" xr:uid="{60EA2962-5F3C-4F22-AA40-B275758D25A2}"/>
    <cellStyle name="TYP ŘÁDKU_1" xfId="83" xr:uid="{D3094E09-7091-4B00-825C-DFC1563F1539}"/>
    <cellStyle name="Vstup 2" xfId="84" xr:uid="{4579C1FA-CDEB-44F5-A192-E5CA9E2EECC3}"/>
    <cellStyle name="Výpočet 2" xfId="85" xr:uid="{10A8498D-832F-4199-B79C-AD473FD02160}"/>
    <cellStyle name="Výstup 2" xfId="86" xr:uid="{AEF800AA-A19C-4C91-889D-84429D0CE96A}"/>
    <cellStyle name="Vysvětlující text 2" xfId="87" xr:uid="{31783C42-9C0D-47EF-8EFE-FB2D365C0C53}"/>
    <cellStyle name="Währung [0]_Compiling Utility Macros" xfId="88" xr:uid="{781B05D2-A7EB-4A54-BD94-BAD22CBD77C9}"/>
    <cellStyle name="Währung_Compiling Utility Macros" xfId="89" xr:uid="{D5C21729-1A55-4F55-9FF1-B0A7A3DE0EAF}"/>
    <cellStyle name="Zvýraznění 1 2" xfId="90" xr:uid="{C741F07C-BBB9-443C-94F3-68687AC210D1}"/>
    <cellStyle name="Zvýraznění 2 2" xfId="91" xr:uid="{CA034411-C07F-4110-8AA0-D32783E9845D}"/>
    <cellStyle name="Zvýraznění 3 2" xfId="92" xr:uid="{FC648CA0-84DB-4437-BFA0-1492F4C5ACC5}"/>
    <cellStyle name="Zvýraznění 4 2" xfId="93" xr:uid="{C9C07E13-09B4-4828-92A9-610A7D6ECED1}"/>
    <cellStyle name="Zvýraznění 5 2" xfId="94" xr:uid="{5095A900-128E-452B-AA35-6AED98FF1F95}"/>
    <cellStyle name="Zvýraznění 6 2" xfId="95" xr:uid="{70A6695E-7FFB-489F-A057-04F7FC8C5172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abSelected="1" topLeftCell="A2" zoomScaleNormal="100" workbookViewId="0">
      <selection activeCell="Q31" sqref="Q31"/>
    </sheetView>
  </sheetViews>
  <sheetFormatPr defaultColWidth="9.140625" defaultRowHeight="12.75"/>
  <cols>
    <col min="1" max="1" width="2.42578125" style="80" customWidth="1"/>
    <col min="2" max="2" width="3.140625" style="80" customWidth="1"/>
    <col min="3" max="3" width="2.7109375" style="80" customWidth="1"/>
    <col min="4" max="4" width="6.85546875" style="80" customWidth="1"/>
    <col min="5" max="5" width="13.5703125" style="80" customWidth="1"/>
    <col min="6" max="6" width="0.5703125" style="80" customWidth="1"/>
    <col min="7" max="7" width="2.5703125" style="80" customWidth="1"/>
    <col min="8" max="8" width="2.7109375" style="80" customWidth="1"/>
    <col min="9" max="9" width="9.7109375" style="80" customWidth="1"/>
    <col min="10" max="10" width="13.5703125" style="80" customWidth="1"/>
    <col min="11" max="11" width="0.7109375" style="80" customWidth="1"/>
    <col min="12" max="12" width="2.42578125" style="80" customWidth="1"/>
    <col min="13" max="13" width="2.85546875" style="80" customWidth="1"/>
    <col min="14" max="14" width="2" style="80" customWidth="1"/>
    <col min="15" max="15" width="12.7109375" style="80" customWidth="1"/>
    <col min="16" max="16" width="2.85546875" style="80" customWidth="1"/>
    <col min="17" max="17" width="2" style="80" customWidth="1"/>
    <col min="18" max="18" width="13.5703125" style="80" customWidth="1"/>
    <col min="19" max="19" width="0.5703125" style="80" customWidth="1"/>
    <col min="20" max="16384" width="9.140625" style="80"/>
  </cols>
  <sheetData>
    <row r="1" spans="1:19" ht="12.75" hidden="1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3.25" customHeight="1">
      <c r="A2" s="88"/>
      <c r="B2" s="89"/>
      <c r="C2" s="89"/>
      <c r="D2" s="89"/>
      <c r="E2" s="89"/>
      <c r="F2" s="89"/>
      <c r="G2" s="91" t="s">
        <v>79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2" hidden="1" customHeight="1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0</v>
      </c>
      <c r="C5" s="1"/>
      <c r="D5" s="1"/>
      <c r="E5" s="232" t="s">
        <v>206</v>
      </c>
      <c r="F5" s="233"/>
      <c r="G5" s="233"/>
      <c r="H5" s="233"/>
      <c r="I5" s="233"/>
      <c r="J5" s="234"/>
      <c r="K5" s="1"/>
      <c r="L5" s="1"/>
      <c r="M5" s="1"/>
      <c r="N5" s="1"/>
      <c r="O5" s="1" t="s">
        <v>1</v>
      </c>
      <c r="P5" s="95" t="s">
        <v>2</v>
      </c>
      <c r="Q5" s="96"/>
      <c r="R5" s="6"/>
      <c r="S5" s="7"/>
    </row>
    <row r="6" spans="1:19" ht="17.25" hidden="1" customHeight="1">
      <c r="A6" s="5"/>
      <c r="B6" s="1" t="s">
        <v>3</v>
      </c>
      <c r="C6" s="1"/>
      <c r="D6" s="1"/>
      <c r="E6" s="97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97"/>
      <c r="Q6" s="98"/>
      <c r="R6" s="8"/>
      <c r="S6" s="7"/>
    </row>
    <row r="7" spans="1:19" ht="24" customHeight="1">
      <c r="A7" s="5"/>
      <c r="B7" s="1" t="s">
        <v>5</v>
      </c>
      <c r="C7" s="1"/>
      <c r="D7" s="1"/>
      <c r="E7" s="235" t="s">
        <v>207</v>
      </c>
      <c r="F7" s="236"/>
      <c r="G7" s="236"/>
      <c r="H7" s="236"/>
      <c r="I7" s="236"/>
      <c r="J7" s="237"/>
      <c r="K7" s="1"/>
      <c r="L7" s="1"/>
      <c r="M7" s="1"/>
      <c r="N7" s="1"/>
      <c r="O7" s="1" t="s">
        <v>6</v>
      </c>
      <c r="P7" s="97" t="s">
        <v>7</v>
      </c>
      <c r="Q7" s="98"/>
      <c r="R7" s="8"/>
      <c r="S7" s="7"/>
    </row>
    <row r="8" spans="1:19" ht="17.25" hidden="1" customHeight="1">
      <c r="A8" s="5"/>
      <c r="B8" s="1" t="s">
        <v>8</v>
      </c>
      <c r="C8" s="1"/>
      <c r="D8" s="1"/>
      <c r="E8" s="97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7"/>
      <c r="Q8" s="98"/>
      <c r="R8" s="8"/>
      <c r="S8" s="7"/>
    </row>
    <row r="9" spans="1:19" ht="24" customHeight="1">
      <c r="A9" s="5"/>
      <c r="B9" s="1" t="s">
        <v>9</v>
      </c>
      <c r="C9" s="1"/>
      <c r="D9" s="1"/>
      <c r="E9" s="238" t="s">
        <v>213</v>
      </c>
      <c r="F9" s="239"/>
      <c r="G9" s="239"/>
      <c r="H9" s="239"/>
      <c r="I9" s="239"/>
      <c r="J9" s="240"/>
      <c r="K9" s="1"/>
      <c r="L9" s="1"/>
      <c r="M9" s="1"/>
      <c r="N9" s="1"/>
      <c r="O9" s="1" t="s">
        <v>10</v>
      </c>
      <c r="P9" s="241" t="s">
        <v>7</v>
      </c>
      <c r="Q9" s="242"/>
      <c r="R9" s="243"/>
      <c r="S9" s="7"/>
    </row>
    <row r="10" spans="1:19" ht="17.25" hidden="1" customHeight="1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8"/>
      <c r="Q10" s="98"/>
      <c r="R10" s="1"/>
      <c r="S10" s="7"/>
    </row>
    <row r="11" spans="1:19" ht="17.25" hidden="1" customHeight="1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8"/>
      <c r="Q11" s="98"/>
      <c r="R11" s="1"/>
      <c r="S11" s="7"/>
    </row>
    <row r="12" spans="1:19" ht="17.25" hidden="1" customHeight="1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8"/>
      <c r="Q12" s="98"/>
      <c r="R12" s="1"/>
      <c r="S12" s="7"/>
    </row>
    <row r="13" spans="1:19" ht="17.25" hidden="1" customHeight="1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8"/>
      <c r="Q13" s="98"/>
      <c r="R13" s="1"/>
      <c r="S13" s="7"/>
    </row>
    <row r="14" spans="1:19" ht="17.25" hidden="1" customHeight="1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8"/>
      <c r="Q14" s="98"/>
      <c r="R14" s="1"/>
      <c r="S14" s="7"/>
    </row>
    <row r="15" spans="1:19" ht="17.25" hidden="1" customHeight="1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8"/>
      <c r="Q15" s="98"/>
      <c r="R15" s="1"/>
      <c r="S15" s="7"/>
    </row>
    <row r="16" spans="1:19" ht="17.25" hidden="1" customHeight="1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8"/>
      <c r="Q16" s="98"/>
      <c r="R16" s="1"/>
      <c r="S16" s="7"/>
    </row>
    <row r="17" spans="1:19" ht="17.25" hidden="1" customHeight="1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8"/>
      <c r="Q17" s="98"/>
      <c r="R17" s="1"/>
      <c r="S17" s="7"/>
    </row>
    <row r="18" spans="1:19" ht="17.25" hidden="1" customHeight="1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8"/>
      <c r="Q18" s="98"/>
      <c r="R18" s="1"/>
      <c r="S18" s="7"/>
    </row>
    <row r="19" spans="1:19" ht="17.25" hidden="1" customHeight="1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8"/>
      <c r="Q19" s="98"/>
      <c r="R19" s="1"/>
      <c r="S19" s="7"/>
    </row>
    <row r="20" spans="1:19" ht="17.25" hidden="1" customHeight="1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8"/>
      <c r="Q20" s="98"/>
      <c r="R20" s="1"/>
      <c r="S20" s="7"/>
    </row>
    <row r="21" spans="1:19" ht="17.25" hidden="1" customHeight="1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8"/>
      <c r="Q21" s="98"/>
      <c r="R21" s="1"/>
      <c r="S21" s="7"/>
    </row>
    <row r="22" spans="1:19" ht="17.25" hidden="1" customHeight="1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8"/>
      <c r="Q22" s="98"/>
      <c r="R22" s="1"/>
      <c r="S22" s="7"/>
    </row>
    <row r="23" spans="1:19" ht="17.25" hidden="1" customHeight="1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8"/>
      <c r="Q23" s="98"/>
      <c r="R23" s="1"/>
      <c r="S23" s="7"/>
    </row>
    <row r="24" spans="1:19" ht="17.25" hidden="1" customHeight="1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8"/>
      <c r="Q24" s="98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7.850000000000001" customHeight="1">
      <c r="A26" s="5"/>
      <c r="B26" s="1" t="s">
        <v>16</v>
      </c>
      <c r="C26" s="1"/>
      <c r="D26" s="1"/>
      <c r="E26" s="95" t="s">
        <v>207</v>
      </c>
      <c r="F26" s="9"/>
      <c r="G26" s="9"/>
      <c r="H26" s="9"/>
      <c r="I26" s="9"/>
      <c r="J26" s="6"/>
      <c r="K26" s="1"/>
      <c r="L26" s="1"/>
      <c r="M26" s="1"/>
      <c r="N26" s="1"/>
      <c r="O26" s="99" t="s">
        <v>7</v>
      </c>
      <c r="P26" s="100" t="s">
        <v>7</v>
      </c>
      <c r="Q26" s="101"/>
      <c r="R26" s="10"/>
      <c r="S26" s="7"/>
    </row>
    <row r="27" spans="1:19" ht="17.850000000000001" customHeight="1">
      <c r="A27" s="5"/>
      <c r="B27" s="1" t="s">
        <v>17</v>
      </c>
      <c r="C27" s="1"/>
      <c r="D27" s="1"/>
      <c r="E27" s="97" t="s">
        <v>104</v>
      </c>
      <c r="F27" s="1"/>
      <c r="G27" s="1"/>
      <c r="H27" s="1"/>
      <c r="I27" s="1"/>
      <c r="J27" s="8"/>
      <c r="K27" s="1"/>
      <c r="L27" s="1"/>
      <c r="M27" s="1"/>
      <c r="N27" s="1"/>
      <c r="O27" s="99" t="s">
        <v>7</v>
      </c>
      <c r="P27" s="100" t="s">
        <v>7</v>
      </c>
      <c r="Q27" s="101"/>
      <c r="R27" s="10"/>
      <c r="S27" s="7"/>
    </row>
    <row r="28" spans="1:19" ht="17.850000000000001" customHeight="1">
      <c r="A28" s="5"/>
      <c r="B28" s="1" t="s">
        <v>18</v>
      </c>
      <c r="C28" s="1"/>
      <c r="D28" s="1"/>
      <c r="E28" s="97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99" t="s">
        <v>7</v>
      </c>
      <c r="P28" s="100" t="s">
        <v>7</v>
      </c>
      <c r="Q28" s="101"/>
      <c r="R28" s="10"/>
      <c r="S28" s="7"/>
    </row>
    <row r="29" spans="1:19" ht="17.850000000000001" customHeight="1">
      <c r="A29" s="5"/>
      <c r="B29" s="1"/>
      <c r="C29" s="1"/>
      <c r="D29" s="1"/>
      <c r="E29" s="102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8"/>
      <c r="P29" s="98"/>
      <c r="Q29" s="98"/>
      <c r="R29" s="1"/>
      <c r="S29" s="7"/>
    </row>
    <row r="30" spans="1:19" ht="17.850000000000001" customHeight="1">
      <c r="A30" s="5"/>
      <c r="B30" s="1"/>
      <c r="C30" s="1"/>
      <c r="D30" s="1"/>
      <c r="E30" s="98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8" t="s">
        <v>21</v>
      </c>
      <c r="P30" s="98"/>
      <c r="Q30" s="98"/>
      <c r="R30" s="13"/>
      <c r="S30" s="7"/>
    </row>
    <row r="31" spans="1:19" ht="17.850000000000001" customHeight="1">
      <c r="A31" s="5"/>
      <c r="B31" s="1"/>
      <c r="C31" s="1"/>
      <c r="D31" s="1"/>
      <c r="E31" s="99" t="s">
        <v>7</v>
      </c>
      <c r="F31" s="1"/>
      <c r="G31" s="100" t="s">
        <v>104</v>
      </c>
      <c r="H31" s="14"/>
      <c r="I31" s="103"/>
      <c r="J31" s="1"/>
      <c r="K31" s="1"/>
      <c r="L31" s="1"/>
      <c r="M31" s="1"/>
      <c r="N31" s="1"/>
      <c r="O31" s="104" t="s">
        <v>208</v>
      </c>
      <c r="P31" s="98"/>
      <c r="Q31" s="98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>
      <c r="A35" s="105"/>
      <c r="B35" s="106"/>
      <c r="C35" s="106"/>
      <c r="D35" s="107">
        <v>0</v>
      </c>
      <c r="E35" s="108">
        <f>IF(D35=0,0,R49/D35)</f>
        <v>0</v>
      </c>
      <c r="F35" s="109"/>
      <c r="G35" s="110"/>
      <c r="H35" s="106"/>
      <c r="I35" s="107">
        <v>0</v>
      </c>
      <c r="J35" s="108">
        <f>IF(I35=0,0,R49/I35)</f>
        <v>0</v>
      </c>
      <c r="K35" s="111"/>
      <c r="L35" s="110"/>
      <c r="M35" s="106"/>
      <c r="N35" s="106"/>
      <c r="O35" s="107">
        <v>0</v>
      </c>
      <c r="P35" s="110"/>
      <c r="Q35" s="106"/>
      <c r="R35" s="112">
        <f>IF(O35=0,0,R49/O35)</f>
        <v>0</v>
      </c>
      <c r="S35" s="113"/>
    </row>
    <row r="36" spans="1:19" ht="20.25" customHeight="1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/>
      <c r="C38" s="6"/>
      <c r="D38" s="36"/>
      <c r="E38" s="114"/>
      <c r="F38" s="37"/>
      <c r="G38" s="34">
        <v>10</v>
      </c>
      <c r="H38" s="38" t="s">
        <v>37</v>
      </c>
      <c r="I38" s="10"/>
      <c r="J38" s="115">
        <v>0</v>
      </c>
      <c r="K38" s="116"/>
      <c r="L38" s="34">
        <v>14</v>
      </c>
      <c r="M38" s="100" t="s">
        <v>38</v>
      </c>
      <c r="N38" s="14"/>
      <c r="O38" s="14"/>
      <c r="P38" s="117" t="str">
        <f>M51</f>
        <v>21</v>
      </c>
      <c r="Q38" s="118" t="s">
        <v>40</v>
      </c>
      <c r="R38" s="114">
        <f>(E38+E39+E40)*0.025</f>
        <v>0</v>
      </c>
      <c r="S38" s="39"/>
    </row>
    <row r="39" spans="1:19" ht="20.25" customHeight="1">
      <c r="A39" s="34">
        <v>2</v>
      </c>
      <c r="B39" s="35"/>
      <c r="C39" s="6"/>
      <c r="D39" s="36"/>
      <c r="E39" s="114"/>
      <c r="F39" s="37"/>
      <c r="G39" s="34">
        <v>11</v>
      </c>
      <c r="H39" s="1" t="s">
        <v>41</v>
      </c>
      <c r="I39" s="36"/>
      <c r="J39" s="115">
        <v>0</v>
      </c>
      <c r="K39" s="116"/>
      <c r="L39" s="34">
        <v>15</v>
      </c>
      <c r="M39" s="100" t="s">
        <v>92</v>
      </c>
      <c r="N39" s="14"/>
      <c r="O39" s="14"/>
      <c r="P39" s="117" t="str">
        <f>M51</f>
        <v>21</v>
      </c>
      <c r="Q39" s="118" t="s">
        <v>40</v>
      </c>
      <c r="R39" s="114">
        <v>0</v>
      </c>
      <c r="S39" s="39"/>
    </row>
    <row r="40" spans="1:19" ht="20.25" customHeight="1">
      <c r="A40" s="34">
        <v>3</v>
      </c>
      <c r="B40" s="35"/>
      <c r="C40" s="6"/>
      <c r="D40" s="36"/>
      <c r="E40" s="114"/>
      <c r="F40" s="37"/>
      <c r="G40" s="34">
        <v>12</v>
      </c>
      <c r="H40" s="38" t="s">
        <v>42</v>
      </c>
      <c r="I40" s="10"/>
      <c r="J40" s="115">
        <v>0</v>
      </c>
      <c r="K40" s="116"/>
      <c r="L40" s="34">
        <v>16</v>
      </c>
      <c r="M40" s="100" t="s">
        <v>43</v>
      </c>
      <c r="N40" s="14"/>
      <c r="O40" s="14"/>
      <c r="P40" s="117" t="str">
        <f>M51</f>
        <v>21</v>
      </c>
      <c r="Q40" s="118" t="s">
        <v>40</v>
      </c>
      <c r="R40" s="114">
        <v>0</v>
      </c>
      <c r="S40" s="39"/>
    </row>
    <row r="41" spans="1:19" ht="20.25" customHeight="1">
      <c r="A41" s="34">
        <v>4</v>
      </c>
      <c r="B41" s="35"/>
      <c r="C41" s="6"/>
      <c r="D41" s="36"/>
      <c r="E41" s="114"/>
      <c r="F41" s="37"/>
      <c r="G41" s="34"/>
      <c r="H41" s="38"/>
      <c r="I41" s="10"/>
      <c r="J41" s="115"/>
      <c r="K41" s="116"/>
      <c r="L41" s="34">
        <v>17</v>
      </c>
      <c r="M41" s="100" t="s">
        <v>44</v>
      </c>
      <c r="N41" s="14"/>
      <c r="O41" s="14"/>
      <c r="P41" s="117" t="str">
        <f>M51</f>
        <v>21</v>
      </c>
      <c r="Q41" s="118" t="s">
        <v>40</v>
      </c>
      <c r="R41" s="114">
        <f>(E38+E39+E40)*0.04</f>
        <v>0</v>
      </c>
      <c r="S41" s="39"/>
    </row>
    <row r="42" spans="1:19" ht="20.25" customHeight="1">
      <c r="A42" s="34">
        <v>5</v>
      </c>
      <c r="B42" s="226" t="s">
        <v>87</v>
      </c>
      <c r="C42" s="6"/>
      <c r="D42" s="36"/>
      <c r="E42" s="114">
        <f>Rekapitulace!C14</f>
        <v>0</v>
      </c>
      <c r="F42" s="68"/>
      <c r="G42" s="40"/>
      <c r="H42" s="14"/>
      <c r="I42" s="10"/>
      <c r="J42" s="119"/>
      <c r="K42" s="120"/>
      <c r="L42" s="34">
        <v>18</v>
      </c>
      <c r="M42" s="100" t="s">
        <v>45</v>
      </c>
      <c r="N42" s="14"/>
      <c r="O42" s="14"/>
      <c r="P42" s="117">
        <f>M53</f>
        <v>0</v>
      </c>
      <c r="Q42" s="118" t="s">
        <v>40</v>
      </c>
      <c r="R42" s="114">
        <v>0</v>
      </c>
      <c r="S42" s="7"/>
    </row>
    <row r="43" spans="1:19" ht="20.25" customHeight="1">
      <c r="A43" s="34">
        <v>6</v>
      </c>
      <c r="B43" s="226" t="s">
        <v>142</v>
      </c>
      <c r="C43" s="6"/>
      <c r="D43" s="36"/>
      <c r="E43" s="114">
        <f>Rekapitulace!C19</f>
        <v>0</v>
      </c>
      <c r="F43" s="68"/>
      <c r="G43" s="40"/>
      <c r="H43" s="14"/>
      <c r="I43" s="10"/>
      <c r="J43" s="119"/>
      <c r="K43" s="120"/>
      <c r="L43" s="34">
        <v>19</v>
      </c>
      <c r="M43" s="38" t="s">
        <v>46</v>
      </c>
      <c r="N43" s="14"/>
      <c r="O43" s="14"/>
      <c r="P43" s="14"/>
      <c r="Q43" s="10"/>
      <c r="R43" s="114">
        <v>0</v>
      </c>
      <c r="S43" s="7"/>
    </row>
    <row r="44" spans="1:19" ht="20.25" customHeight="1">
      <c r="A44" s="34">
        <v>7</v>
      </c>
      <c r="B44" s="226"/>
      <c r="C44" s="6"/>
      <c r="D44" s="36"/>
      <c r="E44" s="114"/>
      <c r="F44" s="68"/>
      <c r="G44" s="40"/>
      <c r="H44" s="14"/>
      <c r="I44" s="10"/>
      <c r="J44" s="119"/>
      <c r="K44" s="120"/>
      <c r="L44" s="34"/>
      <c r="M44" s="38"/>
      <c r="N44" s="14"/>
      <c r="O44" s="14"/>
      <c r="P44" s="14"/>
      <c r="Q44" s="10"/>
      <c r="R44" s="114"/>
      <c r="S44" s="7"/>
    </row>
    <row r="45" spans="1:19" ht="20.25" customHeight="1">
      <c r="A45" s="34">
        <v>8</v>
      </c>
      <c r="B45" s="35"/>
      <c r="C45" s="6"/>
      <c r="D45" s="36"/>
      <c r="E45" s="114"/>
      <c r="F45" s="68"/>
      <c r="G45" s="40"/>
      <c r="H45" s="14"/>
      <c r="I45" s="10"/>
      <c r="J45" s="120"/>
      <c r="K45" s="120"/>
      <c r="L45" s="34"/>
      <c r="M45" s="38"/>
      <c r="N45" s="14"/>
      <c r="O45" s="14"/>
      <c r="P45" s="14"/>
      <c r="Q45" s="10"/>
      <c r="R45" s="114"/>
      <c r="S45" s="7"/>
    </row>
    <row r="46" spans="1:19" ht="20.25" customHeight="1">
      <c r="A46" s="34">
        <v>9</v>
      </c>
      <c r="B46" s="41" t="s">
        <v>88</v>
      </c>
      <c r="C46" s="14"/>
      <c r="D46" s="10"/>
      <c r="E46" s="121">
        <f>SUM(E38:E45)</f>
        <v>0</v>
      </c>
      <c r="F46" s="42"/>
      <c r="G46" s="34">
        <v>13</v>
      </c>
      <c r="H46" s="41" t="s">
        <v>89</v>
      </c>
      <c r="I46" s="10"/>
      <c r="J46" s="122">
        <f>SUM(J38:J41)</f>
        <v>0</v>
      </c>
      <c r="K46" s="123"/>
      <c r="L46" s="34">
        <v>20</v>
      </c>
      <c r="M46" s="35" t="s">
        <v>90</v>
      </c>
      <c r="N46" s="9"/>
      <c r="O46" s="9"/>
      <c r="P46" s="9"/>
      <c r="Q46" s="43"/>
      <c r="R46" s="121">
        <f>SUM(R38:R43)</f>
        <v>0</v>
      </c>
      <c r="S46" s="21"/>
    </row>
    <row r="47" spans="1:19" ht="20.25" customHeight="1">
      <c r="A47" s="44">
        <v>21</v>
      </c>
      <c r="B47" s="45" t="s">
        <v>47</v>
      </c>
      <c r="C47" s="46"/>
      <c r="D47" s="47"/>
      <c r="E47" s="124">
        <v>0</v>
      </c>
      <c r="F47" s="48"/>
      <c r="G47" s="44">
        <v>22</v>
      </c>
      <c r="H47" s="45" t="s">
        <v>48</v>
      </c>
      <c r="I47" s="47"/>
      <c r="J47" s="125">
        <f>(E38+E39+E40)*0.03</f>
        <v>0</v>
      </c>
      <c r="K47" s="126" t="str">
        <f>M51</f>
        <v>21</v>
      </c>
      <c r="L47" s="44">
        <v>23</v>
      </c>
      <c r="M47" s="45" t="s">
        <v>49</v>
      </c>
      <c r="N47" s="46"/>
      <c r="O47" s="46"/>
      <c r="P47" s="46"/>
      <c r="Q47" s="47"/>
      <c r="R47" s="124">
        <v>0</v>
      </c>
      <c r="S47" s="17"/>
    </row>
    <row r="48" spans="1:19" ht="20.25" customHeight="1">
      <c r="A48" s="49" t="s">
        <v>17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50</v>
      </c>
      <c r="M48" s="24"/>
      <c r="N48" s="30" t="s">
        <v>51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4">
        <v>24</v>
      </c>
      <c r="M49" s="38" t="s">
        <v>91</v>
      </c>
      <c r="N49" s="14"/>
      <c r="O49" s="14"/>
      <c r="P49" s="14"/>
      <c r="Q49" s="39"/>
      <c r="R49" s="121">
        <f>ROUND(E46+J46+R46+E47+J47+R47,2)</f>
        <v>0</v>
      </c>
      <c r="S49" s="54">
        <f>E46+J46+R46+E47+J47+R47</f>
        <v>0</v>
      </c>
    </row>
    <row r="50" spans="1:19" ht="20.25" customHeight="1">
      <c r="A50" s="55" t="s">
        <v>52</v>
      </c>
      <c r="B50" s="11"/>
      <c r="C50" s="11"/>
      <c r="D50" s="11"/>
      <c r="E50" s="11"/>
      <c r="F50" s="12"/>
      <c r="G50" s="56" t="s">
        <v>53</v>
      </c>
      <c r="H50" s="11"/>
      <c r="I50" s="11"/>
      <c r="J50" s="11"/>
      <c r="K50" s="11"/>
      <c r="L50" s="34">
        <v>25</v>
      </c>
      <c r="M50" s="127" t="s">
        <v>54</v>
      </c>
      <c r="N50" s="12" t="s">
        <v>40</v>
      </c>
      <c r="O50" s="128">
        <f>ROUND(R49-O51,2)</f>
        <v>0</v>
      </c>
      <c r="P50" s="14" t="s">
        <v>55</v>
      </c>
      <c r="Q50" s="10"/>
      <c r="R50" s="129">
        <f>ROUND(O50*M50/100,2)</f>
        <v>0</v>
      </c>
      <c r="S50" s="57">
        <f>O50*M50/100</f>
        <v>0</v>
      </c>
    </row>
    <row r="51" spans="1:19" ht="20.25" customHeight="1" thickBot="1">
      <c r="A51" s="58" t="s">
        <v>16</v>
      </c>
      <c r="B51" s="9"/>
      <c r="C51" s="9"/>
      <c r="D51" s="9"/>
      <c r="E51" s="9"/>
      <c r="F51" s="6"/>
      <c r="G51" s="59"/>
      <c r="H51" s="9"/>
      <c r="I51" s="9"/>
      <c r="J51" s="9"/>
      <c r="K51" s="9"/>
      <c r="L51" s="34">
        <v>26</v>
      </c>
      <c r="M51" s="130" t="s">
        <v>39</v>
      </c>
      <c r="N51" s="10" t="s">
        <v>40</v>
      </c>
      <c r="O51" s="128">
        <f>R49</f>
        <v>0</v>
      </c>
      <c r="P51" s="14" t="s">
        <v>55</v>
      </c>
      <c r="Q51" s="10"/>
      <c r="R51" s="114">
        <f>ROUND(O51*M51/100,2)</f>
        <v>0</v>
      </c>
      <c r="S51" s="60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61" t="s">
        <v>93</v>
      </c>
      <c r="N52" s="46"/>
      <c r="O52" s="46"/>
      <c r="P52" s="46"/>
      <c r="Q52" s="62"/>
      <c r="R52" s="131">
        <f>R49+R50+R51</f>
        <v>0</v>
      </c>
      <c r="S52" s="63"/>
    </row>
    <row r="53" spans="1:19" ht="20.25" customHeight="1">
      <c r="A53" s="55" t="s">
        <v>52</v>
      </c>
      <c r="B53" s="11"/>
      <c r="C53" s="11"/>
      <c r="D53" s="11"/>
      <c r="E53" s="11"/>
      <c r="F53" s="12"/>
      <c r="G53" s="56" t="s">
        <v>53</v>
      </c>
      <c r="H53" s="11"/>
      <c r="I53" s="11"/>
      <c r="J53" s="11"/>
      <c r="K53" s="11"/>
      <c r="L53" s="52" t="s">
        <v>56</v>
      </c>
      <c r="M53" s="24"/>
      <c r="N53" s="30" t="s">
        <v>57</v>
      </c>
      <c r="O53" s="23"/>
      <c r="P53" s="23"/>
      <c r="Q53" s="23"/>
      <c r="R53" s="132"/>
      <c r="S53" s="26"/>
    </row>
    <row r="54" spans="1:19" ht="20.25" customHeight="1">
      <c r="A54" s="58" t="s">
        <v>18</v>
      </c>
      <c r="B54" s="9"/>
      <c r="C54" s="9"/>
      <c r="D54" s="9"/>
      <c r="E54" s="9"/>
      <c r="F54" s="6"/>
      <c r="G54" s="59"/>
      <c r="H54" s="9"/>
      <c r="I54" s="9"/>
      <c r="J54" s="9"/>
      <c r="K54" s="9"/>
      <c r="L54" s="34">
        <v>28</v>
      </c>
      <c r="M54" s="38" t="s">
        <v>58</v>
      </c>
      <c r="N54" s="14"/>
      <c r="O54" s="14"/>
      <c r="P54" s="14"/>
      <c r="Q54" s="10"/>
      <c r="R54" s="114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4">
        <v>29</v>
      </c>
      <c r="M55" s="38" t="s">
        <v>59</v>
      </c>
      <c r="N55" s="14"/>
      <c r="O55" s="14"/>
      <c r="P55" s="14"/>
      <c r="Q55" s="10"/>
      <c r="R55" s="114">
        <v>0</v>
      </c>
      <c r="S55" s="39"/>
    </row>
    <row r="56" spans="1:19" ht="20.25" customHeight="1">
      <c r="A56" s="64" t="s">
        <v>52</v>
      </c>
      <c r="B56" s="16"/>
      <c r="C56" s="16"/>
      <c r="D56" s="16"/>
      <c r="E56" s="16"/>
      <c r="F56" s="65"/>
      <c r="G56" s="66" t="s">
        <v>53</v>
      </c>
      <c r="H56" s="16"/>
      <c r="I56" s="16"/>
      <c r="J56" s="16"/>
      <c r="K56" s="16"/>
      <c r="L56" s="44">
        <v>30</v>
      </c>
      <c r="M56" s="45" t="s">
        <v>60</v>
      </c>
      <c r="N56" s="46"/>
      <c r="O56" s="46"/>
      <c r="P56" s="46"/>
      <c r="Q56" s="47"/>
      <c r="R56" s="108">
        <v>0</v>
      </c>
      <c r="S56" s="67"/>
    </row>
    <row r="59" spans="1:19" ht="27" customHeight="1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21"/>
  <sheetViews>
    <sheetView showGridLines="0" topLeftCell="A5" workbookViewId="0">
      <selection activeCell="C22" sqref="C22"/>
    </sheetView>
  </sheetViews>
  <sheetFormatPr defaultColWidth="9.140625" defaultRowHeight="11.25"/>
  <cols>
    <col min="1" max="1" width="11.7109375" style="154" customWidth="1"/>
    <col min="2" max="2" width="62.85546875" style="154" customWidth="1"/>
    <col min="3" max="3" width="13.5703125" style="154" customWidth="1"/>
    <col min="4" max="4" width="9.140625" style="155"/>
    <col min="5" max="16384" width="9.140625" style="154"/>
  </cols>
  <sheetData>
    <row r="1" spans="1:4" s="80" customFormat="1" ht="18">
      <c r="A1" s="71" t="s">
        <v>78</v>
      </c>
      <c r="B1" s="78"/>
      <c r="C1" s="78"/>
      <c r="D1" s="79"/>
    </row>
    <row r="2" spans="1:4" s="80" customFormat="1" ht="12.75">
      <c r="A2" s="72" t="s">
        <v>61</v>
      </c>
      <c r="B2" s="74" t="str">
        <f>'Krycí list'!E5</f>
        <v>Učebna polytechniky a robotiky</v>
      </c>
      <c r="C2" s="81"/>
      <c r="D2" s="79"/>
    </row>
    <row r="3" spans="1:4" s="80" customFormat="1" ht="12.75">
      <c r="A3" s="72" t="s">
        <v>62</v>
      </c>
      <c r="B3" s="74" t="str">
        <f>'Krycí list'!E7</f>
        <v>ZŠ Nový Bor, náměstí Míru 128, okres Česká Lípa, p.o.</v>
      </c>
      <c r="C3" s="82"/>
      <c r="D3" s="79"/>
    </row>
    <row r="4" spans="1:4" s="80" customFormat="1" ht="12.75">
      <c r="A4" s="72" t="s">
        <v>63</v>
      </c>
      <c r="B4" s="74" t="str">
        <f>'Krycí list'!E9</f>
        <v>NEOCENĚNÝ SOUPIS PRACÍ A DODÁVEK A SLUŽEB</v>
      </c>
      <c r="C4" s="82"/>
      <c r="D4" s="79"/>
    </row>
    <row r="5" spans="1:4" s="80" customFormat="1" ht="12.75">
      <c r="A5" s="73" t="s">
        <v>64</v>
      </c>
      <c r="B5" s="74" t="str">
        <f>'Krycí list'!P5</f>
        <v xml:space="preserve"> </v>
      </c>
      <c r="C5" s="82"/>
      <c r="D5" s="79"/>
    </row>
    <row r="6" spans="1:4" s="80" customFormat="1" ht="6" customHeight="1">
      <c r="A6" s="73"/>
      <c r="B6" s="74"/>
      <c r="C6" s="82"/>
      <c r="D6" s="79"/>
    </row>
    <row r="7" spans="1:4" s="80" customFormat="1" ht="12.75">
      <c r="A7" s="83" t="s">
        <v>65</v>
      </c>
      <c r="B7" s="74" t="str">
        <f>'Krycí list'!E26</f>
        <v>ZŠ Nový Bor, náměstí Míru 128, okres Česká Lípa, p.o.</v>
      </c>
      <c r="C7" s="82"/>
      <c r="D7" s="79"/>
    </row>
    <row r="8" spans="1:4" s="80" customFormat="1" ht="12.75">
      <c r="A8" s="83" t="s">
        <v>66</v>
      </c>
      <c r="B8" s="74" t="str">
        <f>'Krycí list'!E28</f>
        <v xml:space="preserve"> </v>
      </c>
      <c r="C8" s="82"/>
      <c r="D8" s="79"/>
    </row>
    <row r="9" spans="1:4" s="80" customFormat="1" ht="12.75">
      <c r="A9" s="83" t="s">
        <v>67</v>
      </c>
      <c r="B9" s="75" t="str">
        <f>'Krycí list'!O31</f>
        <v>10/2023</v>
      </c>
      <c r="C9" s="82"/>
      <c r="D9" s="79"/>
    </row>
    <row r="10" spans="1:4" s="80" customFormat="1" ht="6.75" customHeight="1">
      <c r="A10" s="78"/>
      <c r="B10" s="78"/>
      <c r="C10" s="78"/>
      <c r="D10" s="79"/>
    </row>
    <row r="11" spans="1:4" s="80" customFormat="1" ht="12.75">
      <c r="A11" s="76" t="s">
        <v>68</v>
      </c>
      <c r="B11" s="69" t="s">
        <v>69</v>
      </c>
      <c r="C11" s="84" t="s">
        <v>70</v>
      </c>
      <c r="D11" s="79"/>
    </row>
    <row r="12" spans="1:4" s="80" customFormat="1" ht="12.75">
      <c r="A12" s="77">
        <v>1</v>
      </c>
      <c r="B12" s="70">
        <v>2</v>
      </c>
      <c r="C12" s="85">
        <v>3</v>
      </c>
      <c r="D12" s="79"/>
    </row>
    <row r="13" spans="1:4" s="80" customFormat="1" ht="4.5" customHeight="1">
      <c r="A13" s="86"/>
      <c r="B13" s="87"/>
      <c r="C13" s="87"/>
      <c r="D13" s="79"/>
    </row>
    <row r="14" spans="1:4">
      <c r="A14" s="165" t="str">
        <f>AVT!D14</f>
        <v>AVT</v>
      </c>
      <c r="B14" s="166" t="str">
        <f>AVT!E14</f>
        <v>Koncové prvky</v>
      </c>
      <c r="C14" s="167">
        <f>AVT!I14</f>
        <v>0</v>
      </c>
    </row>
    <row r="15" spans="1:4">
      <c r="A15" s="168"/>
      <c r="B15" s="169" t="str">
        <f>AVT!E15</f>
        <v>Zobrazovač</v>
      </c>
      <c r="C15" s="170">
        <f>AVT!I15</f>
        <v>0</v>
      </c>
    </row>
    <row r="16" spans="1:4">
      <c r="A16" s="168"/>
      <c r="B16" s="169" t="str">
        <f>AVT!E30</f>
        <v>IT vybavení</v>
      </c>
      <c r="C16" s="170">
        <f>AVT!I30</f>
        <v>0</v>
      </c>
    </row>
    <row r="17" spans="1:3">
      <c r="A17" s="168"/>
      <c r="B17" s="169" t="str">
        <f>AVT!E55</f>
        <v>Standard smíšené výuky</v>
      </c>
      <c r="C17" s="170">
        <f>AVT!I55</f>
        <v>0</v>
      </c>
    </row>
    <row r="18" spans="1:3">
      <c r="A18" s="168"/>
      <c r="B18" s="169" t="str">
        <f>AVT!E69</f>
        <v>Stínící technika</v>
      </c>
      <c r="C18" s="170">
        <f>AVT!I69</f>
        <v>0</v>
      </c>
    </row>
    <row r="19" spans="1:3">
      <c r="A19" s="165" t="str">
        <f>Nábytek!D14</f>
        <v>NÁB</v>
      </c>
      <c r="B19" s="166" t="str">
        <f>Nábytek!E14</f>
        <v>Nábytek</v>
      </c>
      <c r="C19" s="167">
        <f>Nábytek!I14</f>
        <v>0</v>
      </c>
    </row>
    <row r="20" spans="1:3">
      <c r="A20" s="168"/>
      <c r="B20" s="169" t="str">
        <f>Nábytek!E15</f>
        <v>Nábytek</v>
      </c>
      <c r="C20" s="170">
        <f>Nábytek!I15</f>
        <v>0</v>
      </c>
    </row>
    <row r="21" spans="1:3">
      <c r="A21" s="171"/>
      <c r="B21" s="172" t="s">
        <v>98</v>
      </c>
      <c r="C21" s="173">
        <f>C14+C19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B99-950E-4C02-B5E1-6AB73520FF20}">
  <sheetPr>
    <pageSetUpPr fitToPage="1"/>
  </sheetPr>
  <dimension ref="A1:P71"/>
  <sheetViews>
    <sheetView showGridLines="0" zoomScaleNormal="100" workbookViewId="0">
      <selection activeCell="F18" sqref="F18"/>
    </sheetView>
  </sheetViews>
  <sheetFormatPr defaultColWidth="9.140625" defaultRowHeight="12.75"/>
  <cols>
    <col min="1" max="1" width="5.5703125" style="195" customWidth="1"/>
    <col min="2" max="2" width="4.42578125" style="198" customWidth="1"/>
    <col min="3" max="3" width="6" style="198" customWidth="1"/>
    <col min="4" max="4" width="12.7109375" style="208" customWidth="1"/>
    <col min="5" max="5" width="94.28515625" style="164" customWidth="1"/>
    <col min="6" max="6" width="7.7109375" style="198" customWidth="1"/>
    <col min="7" max="7" width="9.85546875" style="195" customWidth="1"/>
    <col min="8" max="8" width="13.140625" style="195" customWidth="1"/>
    <col min="9" max="9" width="15.5703125" style="195" customWidth="1"/>
    <col min="10" max="10" width="9.140625" style="195"/>
    <col min="11" max="11" width="28.7109375" style="183" customWidth="1"/>
    <col min="12" max="12" width="2.7109375" style="195" customWidth="1"/>
    <col min="13" max="13" width="10.7109375" style="183" customWidth="1"/>
    <col min="14" max="14" width="30.7109375" style="183" customWidth="1"/>
    <col min="15" max="15" width="2.7109375" style="195" customWidth="1"/>
    <col min="16" max="16" width="9.140625" style="195"/>
    <col min="17" max="16384" width="9.140625" style="80"/>
  </cols>
  <sheetData>
    <row r="1" spans="1:16" s="183" customFormat="1" ht="18">
      <c r="A1" s="221" t="s">
        <v>102</v>
      </c>
      <c r="B1" s="222"/>
      <c r="C1" s="222"/>
      <c r="D1" s="201"/>
      <c r="E1" s="201"/>
      <c r="F1" s="222"/>
      <c r="G1" s="222"/>
      <c r="H1" s="222"/>
      <c r="I1" s="222"/>
    </row>
    <row r="2" spans="1:16" s="183" customFormat="1">
      <c r="A2" s="223" t="s">
        <v>61</v>
      </c>
      <c r="B2" s="222"/>
      <c r="C2" s="134" t="str">
        <f>'Krycí list'!E5</f>
        <v>Učebna polytechniky a robotiky</v>
      </c>
      <c r="D2" s="202"/>
      <c r="E2" s="202"/>
      <c r="F2" s="222"/>
      <c r="G2" s="222"/>
      <c r="H2" s="222"/>
      <c r="I2" s="222"/>
    </row>
    <row r="3" spans="1:16" s="183" customFormat="1">
      <c r="A3" s="223" t="s">
        <v>62</v>
      </c>
      <c r="B3" s="222"/>
      <c r="C3" s="245" t="str">
        <f>'Krycí list'!E7</f>
        <v>ZŠ Nový Bor, náměstí Míru 128, okres Česká Lípa, p.o.</v>
      </c>
      <c r="D3" s="246"/>
      <c r="E3" s="246"/>
      <c r="F3" s="222"/>
      <c r="G3" s="222"/>
      <c r="H3" s="222"/>
      <c r="I3" s="134"/>
    </row>
    <row r="4" spans="1:16" s="183" customFormat="1">
      <c r="A4" s="223" t="s">
        <v>63</v>
      </c>
      <c r="B4" s="222"/>
      <c r="C4" s="134" t="str">
        <f>'Krycí list'!E9</f>
        <v>NEOCENĚNÝ SOUPIS PRACÍ A DODÁVEK A SLUŽEB</v>
      </c>
      <c r="D4" s="202"/>
      <c r="E4" s="202"/>
      <c r="F4" s="222"/>
      <c r="G4" s="222"/>
      <c r="H4" s="222"/>
      <c r="I4" s="134"/>
    </row>
    <row r="5" spans="1:16" s="183" customFormat="1">
      <c r="A5" s="222" t="s">
        <v>71</v>
      </c>
      <c r="B5" s="222"/>
      <c r="C5" s="134" t="str">
        <f>'Krycí list'!P5</f>
        <v xml:space="preserve"> </v>
      </c>
      <c r="D5" s="202"/>
      <c r="E5" s="202"/>
      <c r="F5" s="222"/>
      <c r="G5" s="222"/>
      <c r="H5" s="222"/>
      <c r="I5" s="134"/>
    </row>
    <row r="6" spans="1:16" s="183" customFormat="1">
      <c r="A6" s="222"/>
      <c r="B6" s="222"/>
      <c r="C6" s="134"/>
      <c r="D6" s="202"/>
      <c r="E6" s="202"/>
      <c r="F6" s="222"/>
      <c r="G6" s="222"/>
      <c r="H6" s="222"/>
      <c r="I6" s="134"/>
    </row>
    <row r="7" spans="1:16" s="183" customFormat="1">
      <c r="A7" s="222" t="s">
        <v>65</v>
      </c>
      <c r="B7" s="222"/>
      <c r="C7" s="245" t="str">
        <f>'Krycí list'!E26</f>
        <v>ZŠ Nový Bor, náměstí Míru 128, okres Česká Lípa, p.o.</v>
      </c>
      <c r="D7" s="246"/>
      <c r="E7" s="246"/>
      <c r="F7" s="222"/>
      <c r="G7" s="222"/>
      <c r="H7" s="222"/>
      <c r="I7" s="134"/>
    </row>
    <row r="8" spans="1:16" s="183" customFormat="1">
      <c r="A8" s="222" t="s">
        <v>66</v>
      </c>
      <c r="B8" s="222"/>
      <c r="C8" s="245" t="str">
        <f>'Krycí list'!E28</f>
        <v xml:space="preserve"> </v>
      </c>
      <c r="D8" s="246"/>
      <c r="E8" s="202"/>
      <c r="F8" s="222"/>
      <c r="G8" s="222"/>
      <c r="H8" s="222"/>
      <c r="I8" s="134"/>
    </row>
    <row r="9" spans="1:16" s="183" customFormat="1">
      <c r="A9" s="222" t="s">
        <v>67</v>
      </c>
      <c r="B9" s="222"/>
      <c r="C9" s="247" t="str">
        <f>'Krycí list'!O31</f>
        <v>10/2023</v>
      </c>
      <c r="D9" s="246"/>
      <c r="E9" s="202"/>
      <c r="F9" s="222"/>
      <c r="G9" s="222"/>
      <c r="H9" s="222"/>
      <c r="I9" s="134"/>
    </row>
    <row r="10" spans="1:16" s="183" customFormat="1">
      <c r="A10" s="222"/>
      <c r="B10" s="222"/>
      <c r="C10" s="222"/>
      <c r="D10" s="201"/>
      <c r="E10" s="201"/>
      <c r="F10" s="222"/>
      <c r="G10" s="222"/>
      <c r="H10" s="222"/>
      <c r="I10" s="222"/>
    </row>
    <row r="11" spans="1:16" s="219" customFormat="1" ht="50.25" customHeight="1">
      <c r="A11" s="192" t="s">
        <v>72</v>
      </c>
      <c r="B11" s="135" t="s">
        <v>73</v>
      </c>
      <c r="C11" s="135" t="s">
        <v>74</v>
      </c>
      <c r="D11" s="135" t="s">
        <v>97</v>
      </c>
      <c r="E11" s="135" t="s">
        <v>94</v>
      </c>
      <c r="F11" s="135" t="s">
        <v>75</v>
      </c>
      <c r="G11" s="135" t="s">
        <v>76</v>
      </c>
      <c r="H11" s="135" t="s">
        <v>95</v>
      </c>
      <c r="I11" s="135" t="s">
        <v>96</v>
      </c>
      <c r="J11" s="218"/>
      <c r="K11" s="225" t="s">
        <v>100</v>
      </c>
      <c r="M11" s="190" t="s">
        <v>131</v>
      </c>
      <c r="N11" s="190" t="s">
        <v>132</v>
      </c>
    </row>
    <row r="12" spans="1:16" s="198" customFormat="1">
      <c r="A12" s="193">
        <v>1</v>
      </c>
      <c r="B12" s="150">
        <v>2</v>
      </c>
      <c r="C12" s="150">
        <v>3</v>
      </c>
      <c r="D12" s="136">
        <v>4</v>
      </c>
      <c r="E12" s="136">
        <v>5</v>
      </c>
      <c r="F12" s="150">
        <v>6</v>
      </c>
      <c r="G12" s="150">
        <v>7</v>
      </c>
      <c r="H12" s="150">
        <v>8</v>
      </c>
      <c r="I12" s="150">
        <v>9</v>
      </c>
      <c r="J12" s="220"/>
      <c r="K12" s="224">
        <v>10</v>
      </c>
      <c r="M12" s="191">
        <v>12</v>
      </c>
      <c r="N12" s="191">
        <v>13</v>
      </c>
    </row>
    <row r="13" spans="1:16">
      <c r="A13" s="194"/>
      <c r="B13" s="196"/>
      <c r="C13" s="196"/>
      <c r="D13" s="203"/>
      <c r="E13" s="158"/>
      <c r="F13" s="196"/>
      <c r="G13" s="194"/>
      <c r="H13" s="194"/>
      <c r="I13" s="194"/>
    </row>
    <row r="14" spans="1:16" s="137" customFormat="1">
      <c r="A14" s="187"/>
      <c r="B14" s="145"/>
      <c r="C14" s="199"/>
      <c r="D14" s="204" t="s">
        <v>87</v>
      </c>
      <c r="E14" s="159" t="s">
        <v>141</v>
      </c>
      <c r="F14" s="199"/>
      <c r="G14" s="185"/>
      <c r="H14" s="185"/>
      <c r="I14" s="146">
        <f>SUBTOTAL(9,I15:I70)</f>
        <v>0</v>
      </c>
      <c r="J14" s="185"/>
      <c r="K14" s="176"/>
      <c r="L14" s="185"/>
      <c r="M14" s="176"/>
      <c r="N14" s="176"/>
      <c r="O14" s="185"/>
      <c r="P14" s="185"/>
    </row>
    <row r="15" spans="1:16" s="133" customFormat="1">
      <c r="A15" s="143"/>
      <c r="B15" s="138"/>
      <c r="C15" s="189"/>
      <c r="D15" s="205"/>
      <c r="E15" s="157" t="s">
        <v>209</v>
      </c>
      <c r="F15" s="189"/>
      <c r="G15" s="186"/>
      <c r="H15" s="186"/>
      <c r="I15" s="139">
        <f>SUBTOTAL(9,I16:I29)</f>
        <v>0</v>
      </c>
      <c r="J15" s="211"/>
      <c r="K15" s="178"/>
      <c r="L15" s="211"/>
      <c r="M15" s="178"/>
      <c r="N15" s="178"/>
      <c r="O15" s="211"/>
      <c r="P15" s="211"/>
    </row>
    <row r="16" spans="1:16" s="133" customFormat="1" ht="38.25">
      <c r="A16" s="143">
        <v>1</v>
      </c>
      <c r="B16" s="140"/>
      <c r="C16" s="140" t="s">
        <v>101</v>
      </c>
      <c r="D16" s="227" t="s">
        <v>154</v>
      </c>
      <c r="E16" s="160" t="s">
        <v>155</v>
      </c>
      <c r="F16" s="140" t="s">
        <v>77</v>
      </c>
      <c r="G16" s="141">
        <v>1</v>
      </c>
      <c r="H16" s="142"/>
      <c r="I16" s="142">
        <f t="shared" ref="I16:I17" si="0">ROUND(G16*H16,2)</f>
        <v>0</v>
      </c>
      <c r="J16" s="143"/>
      <c r="K16" s="181"/>
      <c r="L16" s="211"/>
      <c r="M16" s="153"/>
      <c r="N16" s="178"/>
      <c r="O16" s="211"/>
      <c r="P16" s="211"/>
    </row>
    <row r="17" spans="1:16" s="133" customFormat="1" ht="51">
      <c r="A17" s="143">
        <v>2</v>
      </c>
      <c r="B17" s="140"/>
      <c r="C17" s="140" t="s">
        <v>101</v>
      </c>
      <c r="D17" s="227" t="s">
        <v>156</v>
      </c>
      <c r="E17" s="160" t="s">
        <v>161</v>
      </c>
      <c r="F17" s="140" t="s">
        <v>77</v>
      </c>
      <c r="G17" s="141">
        <v>1</v>
      </c>
      <c r="H17" s="142"/>
      <c r="I17" s="142">
        <f t="shared" si="0"/>
        <v>0</v>
      </c>
      <c r="J17" s="143"/>
      <c r="K17" s="181"/>
      <c r="L17" s="211"/>
      <c r="M17" s="153"/>
      <c r="N17" s="178"/>
      <c r="O17" s="211"/>
      <c r="P17" s="211"/>
    </row>
    <row r="18" spans="1:16" s="133" customFormat="1" ht="38.25">
      <c r="A18" s="143">
        <v>3</v>
      </c>
      <c r="B18" s="140"/>
      <c r="C18" s="140" t="s">
        <v>101</v>
      </c>
      <c r="D18" s="227" t="s">
        <v>157</v>
      </c>
      <c r="E18" s="160" t="s">
        <v>158</v>
      </c>
      <c r="F18" s="140" t="s">
        <v>77</v>
      </c>
      <c r="G18" s="141">
        <v>1</v>
      </c>
      <c r="H18" s="142"/>
      <c r="I18" s="142">
        <f t="shared" ref="I18:I29" si="1">ROUND(G18*H18,2)</f>
        <v>0</v>
      </c>
      <c r="J18" s="143"/>
      <c r="K18" s="181"/>
      <c r="L18" s="211"/>
      <c r="M18" s="153"/>
      <c r="N18" s="178"/>
      <c r="O18" s="211"/>
      <c r="P18" s="211"/>
    </row>
    <row r="19" spans="1:16" s="133" customFormat="1" ht="51">
      <c r="A19" s="143">
        <v>4</v>
      </c>
      <c r="B19" s="140"/>
      <c r="C19" s="140" t="s">
        <v>101</v>
      </c>
      <c r="D19" s="227" t="s">
        <v>159</v>
      </c>
      <c r="E19" s="160" t="s">
        <v>160</v>
      </c>
      <c r="F19" s="140" t="s">
        <v>77</v>
      </c>
      <c r="G19" s="141">
        <v>1</v>
      </c>
      <c r="H19" s="142"/>
      <c r="I19" s="142">
        <f t="shared" si="1"/>
        <v>0</v>
      </c>
      <c r="J19" s="143"/>
      <c r="K19" s="181"/>
      <c r="L19" s="211"/>
      <c r="M19" s="153"/>
      <c r="N19" s="178"/>
      <c r="O19" s="211"/>
      <c r="P19" s="211"/>
    </row>
    <row r="20" spans="1:16" s="144" customFormat="1" ht="38.25">
      <c r="A20" s="143">
        <v>5</v>
      </c>
      <c r="B20" s="147"/>
      <c r="C20" s="140" t="s">
        <v>101</v>
      </c>
      <c r="D20" s="206" t="s">
        <v>189</v>
      </c>
      <c r="E20" s="161" t="s">
        <v>190</v>
      </c>
      <c r="F20" s="140" t="s">
        <v>77</v>
      </c>
      <c r="G20" s="141">
        <v>1</v>
      </c>
      <c r="H20" s="142"/>
      <c r="I20" s="142">
        <f t="shared" ref="I20" si="2">ROUND(G20*H20,2)</f>
        <v>0</v>
      </c>
      <c r="J20" s="213"/>
      <c r="K20" s="153"/>
      <c r="L20" s="212"/>
      <c r="M20" s="179"/>
      <c r="N20" s="174"/>
      <c r="O20" s="212"/>
      <c r="P20" s="212"/>
    </row>
    <row r="21" spans="1:16" s="133" customFormat="1" ht="25.5">
      <c r="A21" s="143">
        <v>6</v>
      </c>
      <c r="B21" s="140"/>
      <c r="C21" s="200" t="s">
        <v>101</v>
      </c>
      <c r="D21" s="153" t="s">
        <v>108</v>
      </c>
      <c r="E21" s="160" t="s">
        <v>134</v>
      </c>
      <c r="F21" s="140" t="s">
        <v>77</v>
      </c>
      <c r="G21" s="141">
        <v>1</v>
      </c>
      <c r="H21" s="142"/>
      <c r="I21" s="142">
        <f t="shared" si="1"/>
        <v>0</v>
      </c>
      <c r="J21" s="214"/>
      <c r="K21" s="153"/>
      <c r="L21" s="211"/>
      <c r="M21" s="181"/>
      <c r="N21" s="178"/>
      <c r="O21" s="211"/>
      <c r="P21" s="211"/>
    </row>
    <row r="22" spans="1:16" s="133" customFormat="1" ht="38.25">
      <c r="A22" s="143">
        <v>7</v>
      </c>
      <c r="B22" s="140"/>
      <c r="C22" s="200" t="s">
        <v>101</v>
      </c>
      <c r="D22" s="153" t="s">
        <v>137</v>
      </c>
      <c r="E22" s="160" t="s">
        <v>135</v>
      </c>
      <c r="F22" s="140" t="s">
        <v>77</v>
      </c>
      <c r="G22" s="141">
        <f>SUM(G21:G21)</f>
        <v>1</v>
      </c>
      <c r="H22" s="142"/>
      <c r="I22" s="142">
        <f t="shared" si="1"/>
        <v>0</v>
      </c>
      <c r="J22" s="214"/>
      <c r="K22" s="178"/>
      <c r="L22" s="211"/>
      <c r="M22" s="181"/>
      <c r="N22" s="178"/>
      <c r="O22" s="211"/>
      <c r="P22" s="211"/>
    </row>
    <row r="23" spans="1:16" s="133" customFormat="1" ht="25.5">
      <c r="A23" s="143">
        <v>8</v>
      </c>
      <c r="B23" s="140"/>
      <c r="C23" s="200" t="s">
        <v>101</v>
      </c>
      <c r="D23" s="153" t="s">
        <v>108</v>
      </c>
      <c r="E23" s="160" t="s">
        <v>162</v>
      </c>
      <c r="F23" s="140" t="s">
        <v>77</v>
      </c>
      <c r="G23" s="141">
        <f>G22</f>
        <v>1</v>
      </c>
      <c r="H23" s="142"/>
      <c r="I23" s="142">
        <f t="shared" si="1"/>
        <v>0</v>
      </c>
      <c r="J23" s="214"/>
      <c r="K23" s="153"/>
      <c r="L23" s="211"/>
      <c r="M23" s="178"/>
      <c r="N23" s="178"/>
      <c r="O23" s="211"/>
      <c r="P23" s="211"/>
    </row>
    <row r="24" spans="1:16" s="133" customFormat="1" ht="63.75">
      <c r="A24" s="143">
        <v>9</v>
      </c>
      <c r="B24" s="140"/>
      <c r="C24" s="140" t="s">
        <v>101</v>
      </c>
      <c r="D24" s="206" t="s">
        <v>109</v>
      </c>
      <c r="E24" s="161" t="s">
        <v>110</v>
      </c>
      <c r="F24" s="140" t="s">
        <v>77</v>
      </c>
      <c r="G24" s="141">
        <v>1</v>
      </c>
      <c r="H24" s="142"/>
      <c r="I24" s="142">
        <f t="shared" si="1"/>
        <v>0</v>
      </c>
      <c r="J24" s="211"/>
      <c r="K24" s="178"/>
      <c r="L24" s="211"/>
      <c r="M24" s="181"/>
      <c r="N24" s="178"/>
      <c r="O24" s="211"/>
      <c r="P24" s="211"/>
    </row>
    <row r="25" spans="1:16" s="133" customFormat="1" ht="102">
      <c r="A25" s="143">
        <v>10</v>
      </c>
      <c r="B25" s="140"/>
      <c r="C25" s="140" t="s">
        <v>101</v>
      </c>
      <c r="D25" s="206" t="s">
        <v>125</v>
      </c>
      <c r="E25" s="161" t="s">
        <v>191</v>
      </c>
      <c r="F25" s="140" t="s">
        <v>77</v>
      </c>
      <c r="G25" s="141">
        <v>1</v>
      </c>
      <c r="H25" s="142"/>
      <c r="I25" s="142">
        <f t="shared" si="1"/>
        <v>0</v>
      </c>
      <c r="J25" s="211"/>
      <c r="K25" s="178"/>
      <c r="L25" s="211"/>
      <c r="M25" s="181"/>
      <c r="N25" s="178"/>
      <c r="O25" s="211"/>
      <c r="P25" s="211"/>
    </row>
    <row r="26" spans="1:16" s="133" customFormat="1" ht="89.25">
      <c r="A26" s="143">
        <v>11</v>
      </c>
      <c r="B26" s="140"/>
      <c r="C26" s="140" t="s">
        <v>101</v>
      </c>
      <c r="D26" s="206" t="s">
        <v>126</v>
      </c>
      <c r="E26" s="161" t="s">
        <v>130</v>
      </c>
      <c r="F26" s="140" t="s">
        <v>77</v>
      </c>
      <c r="G26" s="141">
        <f>G25</f>
        <v>1</v>
      </c>
      <c r="H26" s="142"/>
      <c r="I26" s="142">
        <f t="shared" si="1"/>
        <v>0</v>
      </c>
      <c r="J26" s="143"/>
      <c r="K26" s="153"/>
      <c r="L26" s="211"/>
      <c r="M26" s="153"/>
      <c r="N26" s="178"/>
      <c r="O26" s="211"/>
      <c r="P26" s="211"/>
    </row>
    <row r="27" spans="1:16" s="133" customFormat="1" ht="38.25">
      <c r="A27" s="143">
        <v>12</v>
      </c>
      <c r="B27" s="140"/>
      <c r="C27" s="140" t="s">
        <v>101</v>
      </c>
      <c r="D27" s="206" t="s">
        <v>163</v>
      </c>
      <c r="E27" s="161" t="s">
        <v>165</v>
      </c>
      <c r="F27" s="140" t="s">
        <v>77</v>
      </c>
      <c r="G27" s="141">
        <f t="shared" ref="G27:G28" si="3">G26</f>
        <v>1</v>
      </c>
      <c r="H27" s="142"/>
      <c r="I27" s="142">
        <f t="shared" ref="I27:I28" si="4">ROUND(G27*H27,2)</f>
        <v>0</v>
      </c>
      <c r="J27" s="143"/>
      <c r="K27" s="153"/>
      <c r="L27" s="211"/>
      <c r="M27" s="153"/>
      <c r="N27" s="178"/>
      <c r="O27" s="211"/>
      <c r="P27" s="211"/>
    </row>
    <row r="28" spans="1:16" s="133" customFormat="1" ht="38.25">
      <c r="A28" s="143">
        <v>13</v>
      </c>
      <c r="B28" s="140"/>
      <c r="C28" s="140" t="s">
        <v>101</v>
      </c>
      <c r="D28" s="206" t="s">
        <v>164</v>
      </c>
      <c r="E28" s="161" t="s">
        <v>166</v>
      </c>
      <c r="F28" s="140" t="s">
        <v>77</v>
      </c>
      <c r="G28" s="141">
        <f t="shared" si="3"/>
        <v>1</v>
      </c>
      <c r="H28" s="142"/>
      <c r="I28" s="142">
        <f t="shared" si="4"/>
        <v>0</v>
      </c>
      <c r="J28" s="143"/>
      <c r="K28" s="153"/>
      <c r="L28" s="211"/>
      <c r="M28" s="153"/>
      <c r="N28" s="178"/>
      <c r="O28" s="211"/>
      <c r="P28" s="211"/>
    </row>
    <row r="29" spans="1:16" s="133" customFormat="1" ht="51">
      <c r="A29" s="143">
        <v>14</v>
      </c>
      <c r="B29" s="140"/>
      <c r="C29" s="140" t="s">
        <v>101</v>
      </c>
      <c r="D29" s="206" t="s">
        <v>81</v>
      </c>
      <c r="E29" s="160" t="s">
        <v>127</v>
      </c>
      <c r="F29" s="140" t="s">
        <v>77</v>
      </c>
      <c r="G29" s="141">
        <v>1</v>
      </c>
      <c r="H29" s="142"/>
      <c r="I29" s="142">
        <f t="shared" si="1"/>
        <v>0</v>
      </c>
      <c r="J29" s="211"/>
      <c r="K29" s="178"/>
      <c r="L29" s="211"/>
      <c r="M29" s="153"/>
      <c r="N29" s="178"/>
      <c r="O29" s="211"/>
      <c r="P29" s="211"/>
    </row>
    <row r="30" spans="1:16" s="133" customFormat="1">
      <c r="A30" s="143"/>
      <c r="B30" s="140"/>
      <c r="C30" s="138"/>
      <c r="D30" s="177"/>
      <c r="E30" s="157" t="s">
        <v>150</v>
      </c>
      <c r="F30" s="209"/>
      <c r="G30" s="186"/>
      <c r="H30" s="186"/>
      <c r="I30" s="139">
        <f>SUBTOTAL(9,I31:I54)</f>
        <v>0</v>
      </c>
      <c r="J30" s="211"/>
      <c r="K30" s="178"/>
      <c r="L30" s="211"/>
      <c r="M30" s="178"/>
      <c r="N30" s="178"/>
      <c r="O30" s="211"/>
      <c r="P30" s="211"/>
    </row>
    <row r="31" spans="1:16" s="133" customFormat="1" ht="38.25">
      <c r="A31" s="143">
        <v>15</v>
      </c>
      <c r="B31" s="140"/>
      <c r="C31" s="140" t="s">
        <v>101</v>
      </c>
      <c r="D31" s="206" t="s">
        <v>167</v>
      </c>
      <c r="E31" s="160" t="s">
        <v>210</v>
      </c>
      <c r="F31" s="140" t="s">
        <v>77</v>
      </c>
      <c r="G31" s="141">
        <v>1</v>
      </c>
      <c r="H31" s="142"/>
      <c r="I31" s="148">
        <f t="shared" ref="I31" si="5">ROUND(G31*H31,2)</f>
        <v>0</v>
      </c>
      <c r="J31" s="211"/>
      <c r="K31" s="180"/>
      <c r="L31" s="215"/>
      <c r="M31" s="178"/>
      <c r="N31" s="181"/>
      <c r="O31" s="216"/>
      <c r="P31" s="211"/>
    </row>
    <row r="32" spans="1:16" s="133" customFormat="1" ht="102">
      <c r="A32" s="143">
        <v>16</v>
      </c>
      <c r="B32" s="140"/>
      <c r="C32" s="140" t="s">
        <v>101</v>
      </c>
      <c r="D32" s="206" t="s">
        <v>82</v>
      </c>
      <c r="E32" s="160" t="s">
        <v>128</v>
      </c>
      <c r="F32" s="140" t="s">
        <v>77</v>
      </c>
      <c r="G32" s="141">
        <v>1</v>
      </c>
      <c r="H32" s="142"/>
      <c r="I32" s="148">
        <f t="shared" ref="I32:I54" si="6">ROUND(G32*H32,2)</f>
        <v>0</v>
      </c>
      <c r="J32" s="211"/>
      <c r="K32" s="180"/>
      <c r="L32" s="215"/>
      <c r="M32" s="178"/>
      <c r="N32" s="181"/>
      <c r="O32" s="216"/>
      <c r="P32" s="211"/>
    </row>
    <row r="33" spans="1:16" s="133" customFormat="1" ht="76.5">
      <c r="A33" s="143">
        <v>17</v>
      </c>
      <c r="B33" s="140"/>
      <c r="C33" s="140" t="s">
        <v>101</v>
      </c>
      <c r="D33" s="206" t="s">
        <v>143</v>
      </c>
      <c r="E33" s="160" t="s">
        <v>144</v>
      </c>
      <c r="F33" s="140" t="s">
        <v>77</v>
      </c>
      <c r="G33" s="141">
        <v>2</v>
      </c>
      <c r="H33" s="142"/>
      <c r="I33" s="142">
        <f t="shared" si="6"/>
        <v>0</v>
      </c>
      <c r="J33" s="216"/>
      <c r="K33" s="178"/>
      <c r="L33" s="211"/>
      <c r="M33" s="178"/>
      <c r="N33" s="181"/>
      <c r="O33" s="216"/>
      <c r="P33" s="211"/>
    </row>
    <row r="34" spans="1:16" s="133" customFormat="1" ht="25.5">
      <c r="A34" s="143">
        <v>18</v>
      </c>
      <c r="B34" s="140"/>
      <c r="C34" s="140" t="s">
        <v>101</v>
      </c>
      <c r="D34" s="175" t="s">
        <v>106</v>
      </c>
      <c r="E34" s="161" t="s">
        <v>119</v>
      </c>
      <c r="F34" s="140" t="s">
        <v>77</v>
      </c>
      <c r="G34" s="141">
        <v>1</v>
      </c>
      <c r="H34" s="142"/>
      <c r="I34" s="148">
        <f t="shared" si="6"/>
        <v>0</v>
      </c>
      <c r="J34" s="216"/>
      <c r="K34" s="153"/>
      <c r="L34" s="211"/>
      <c r="M34" s="181"/>
      <c r="N34" s="181"/>
      <c r="O34" s="216"/>
      <c r="P34" s="211"/>
    </row>
    <row r="35" spans="1:16" s="133" customFormat="1" ht="25.5">
      <c r="A35" s="143">
        <v>19</v>
      </c>
      <c r="B35" s="140"/>
      <c r="C35" s="140" t="s">
        <v>101</v>
      </c>
      <c r="D35" s="175" t="s">
        <v>107</v>
      </c>
      <c r="E35" s="160" t="s">
        <v>120</v>
      </c>
      <c r="F35" s="140" t="s">
        <v>77</v>
      </c>
      <c r="G35" s="141">
        <v>1</v>
      </c>
      <c r="H35" s="142"/>
      <c r="I35" s="148">
        <f t="shared" si="6"/>
        <v>0</v>
      </c>
      <c r="J35" s="216"/>
      <c r="K35" s="153"/>
      <c r="L35" s="211"/>
      <c r="M35" s="181"/>
      <c r="N35" s="181"/>
      <c r="O35" s="216"/>
      <c r="P35" s="211"/>
    </row>
    <row r="36" spans="1:16" s="133" customFormat="1" ht="25.5">
      <c r="A36" s="143">
        <v>20</v>
      </c>
      <c r="B36" s="140"/>
      <c r="C36" s="140" t="s">
        <v>101</v>
      </c>
      <c r="D36" s="175" t="s">
        <v>108</v>
      </c>
      <c r="E36" s="160" t="s">
        <v>139</v>
      </c>
      <c r="F36" s="140" t="s">
        <v>77</v>
      </c>
      <c r="G36" s="141">
        <v>1</v>
      </c>
      <c r="H36" s="142"/>
      <c r="I36" s="148">
        <f t="shared" si="6"/>
        <v>0</v>
      </c>
      <c r="J36" s="216"/>
      <c r="K36" s="153"/>
      <c r="L36" s="211"/>
      <c r="M36" s="181"/>
      <c r="N36" s="181"/>
      <c r="O36" s="216"/>
      <c r="P36" s="211"/>
    </row>
    <row r="37" spans="1:16" s="133" customFormat="1" ht="76.5">
      <c r="A37" s="143">
        <v>21</v>
      </c>
      <c r="B37" s="140"/>
      <c r="C37" s="140" t="s">
        <v>101</v>
      </c>
      <c r="D37" s="206" t="s">
        <v>168</v>
      </c>
      <c r="E37" s="231" t="s">
        <v>211</v>
      </c>
      <c r="F37" s="140" t="s">
        <v>77</v>
      </c>
      <c r="G37" s="141">
        <v>26</v>
      </c>
      <c r="H37" s="142"/>
      <c r="I37" s="142">
        <f t="shared" si="6"/>
        <v>0</v>
      </c>
      <c r="J37" s="211"/>
      <c r="K37" s="228"/>
      <c r="L37" s="216"/>
      <c r="M37" s="178"/>
      <c r="N37" s="181"/>
      <c r="O37" s="216"/>
      <c r="P37" s="211"/>
    </row>
    <row r="38" spans="1:16" s="133" customFormat="1" ht="25.5">
      <c r="A38" s="143">
        <v>22</v>
      </c>
      <c r="B38" s="140"/>
      <c r="C38" s="140" t="s">
        <v>101</v>
      </c>
      <c r="D38" s="206" t="s">
        <v>169</v>
      </c>
      <c r="E38" s="160" t="s">
        <v>172</v>
      </c>
      <c r="F38" s="140" t="s">
        <v>77</v>
      </c>
      <c r="G38" s="141">
        <f>G37</f>
        <v>26</v>
      </c>
      <c r="H38" s="142"/>
      <c r="I38" s="142">
        <f t="shared" si="6"/>
        <v>0</v>
      </c>
      <c r="J38" s="211"/>
      <c r="K38" s="153"/>
      <c r="L38" s="216"/>
      <c r="M38" s="178"/>
      <c r="N38" s="181"/>
      <c r="O38" s="216"/>
      <c r="P38" s="211"/>
    </row>
    <row r="39" spans="1:16" s="133" customFormat="1" ht="25.5">
      <c r="A39" s="143">
        <v>23</v>
      </c>
      <c r="B39" s="140"/>
      <c r="C39" s="140" t="s">
        <v>101</v>
      </c>
      <c r="D39" s="175" t="s">
        <v>106</v>
      </c>
      <c r="E39" s="161" t="s">
        <v>171</v>
      </c>
      <c r="F39" s="140" t="s">
        <v>77</v>
      </c>
      <c r="G39" s="141">
        <f>G37</f>
        <v>26</v>
      </c>
      <c r="H39" s="142"/>
      <c r="I39" s="148">
        <f t="shared" si="6"/>
        <v>0</v>
      </c>
      <c r="J39" s="216"/>
      <c r="K39" s="153"/>
      <c r="L39" s="211"/>
      <c r="M39" s="181"/>
      <c r="N39" s="181"/>
      <c r="O39" s="216"/>
      <c r="P39" s="211"/>
    </row>
    <row r="40" spans="1:16" s="133" customFormat="1" ht="63.75">
      <c r="A40" s="143">
        <v>24</v>
      </c>
      <c r="B40" s="140"/>
      <c r="C40" s="140" t="s">
        <v>101</v>
      </c>
      <c r="D40" s="206" t="s">
        <v>170</v>
      </c>
      <c r="E40" s="160" t="s">
        <v>129</v>
      </c>
      <c r="F40" s="140" t="s">
        <v>77</v>
      </c>
      <c r="G40" s="141">
        <f>G37</f>
        <v>26</v>
      </c>
      <c r="H40" s="142"/>
      <c r="I40" s="148">
        <f t="shared" si="6"/>
        <v>0</v>
      </c>
      <c r="J40" s="216"/>
      <c r="K40" s="153"/>
      <c r="L40" s="211"/>
      <c r="M40" s="178"/>
      <c r="N40" s="181"/>
      <c r="O40" s="216"/>
      <c r="P40" s="211"/>
    </row>
    <row r="41" spans="1:16" s="133" customFormat="1" ht="89.25">
      <c r="A41" s="143">
        <v>25</v>
      </c>
      <c r="B41" s="140"/>
      <c r="C41" s="140" t="s">
        <v>101</v>
      </c>
      <c r="D41" s="206" t="s">
        <v>173</v>
      </c>
      <c r="E41" s="160" t="s">
        <v>192</v>
      </c>
      <c r="F41" s="140" t="s">
        <v>77</v>
      </c>
      <c r="G41" s="141">
        <v>1</v>
      </c>
      <c r="H41" s="142"/>
      <c r="I41" s="142">
        <f t="shared" si="6"/>
        <v>0</v>
      </c>
      <c r="J41" s="211"/>
      <c r="K41" s="153"/>
      <c r="L41" s="211"/>
      <c r="M41" s="153"/>
      <c r="N41" s="181"/>
      <c r="O41" s="216"/>
      <c r="P41" s="211"/>
    </row>
    <row r="42" spans="1:16" s="133" customFormat="1" ht="38.25">
      <c r="A42" s="143">
        <v>26</v>
      </c>
      <c r="B42" s="140"/>
      <c r="C42" s="140" t="s">
        <v>101</v>
      </c>
      <c r="D42" s="206" t="s">
        <v>174</v>
      </c>
      <c r="E42" s="160" t="s">
        <v>175</v>
      </c>
      <c r="F42" s="140" t="s">
        <v>77</v>
      </c>
      <c r="G42" s="141">
        <v>1</v>
      </c>
      <c r="H42" s="142"/>
      <c r="I42" s="142">
        <f t="shared" si="6"/>
        <v>0</v>
      </c>
      <c r="J42" s="211"/>
      <c r="K42" s="153"/>
      <c r="L42" s="211"/>
      <c r="M42" s="153"/>
      <c r="N42" s="181"/>
      <c r="O42" s="216"/>
      <c r="P42" s="211"/>
    </row>
    <row r="43" spans="1:16" s="133" customFormat="1" ht="89.25">
      <c r="A43" s="143">
        <v>27</v>
      </c>
      <c r="B43" s="140"/>
      <c r="C43" s="140" t="s">
        <v>101</v>
      </c>
      <c r="D43" s="206" t="s">
        <v>178</v>
      </c>
      <c r="E43" s="160" t="s">
        <v>179</v>
      </c>
      <c r="F43" s="140" t="s">
        <v>77</v>
      </c>
      <c r="G43" s="141">
        <v>10</v>
      </c>
      <c r="H43" s="142"/>
      <c r="I43" s="142">
        <f t="shared" si="6"/>
        <v>0</v>
      </c>
      <c r="J43" s="212"/>
      <c r="K43" s="153"/>
      <c r="L43" s="211"/>
      <c r="M43" s="153"/>
      <c r="N43" s="181"/>
      <c r="O43" s="216"/>
      <c r="P43" s="211"/>
    </row>
    <row r="44" spans="1:16" s="133" customFormat="1" ht="114.75">
      <c r="A44" s="143">
        <v>28</v>
      </c>
      <c r="B44" s="140"/>
      <c r="C44" s="140" t="s">
        <v>101</v>
      </c>
      <c r="D44" s="206" t="s">
        <v>176</v>
      </c>
      <c r="E44" s="160" t="s">
        <v>177</v>
      </c>
      <c r="F44" s="140" t="s">
        <v>77</v>
      </c>
      <c r="G44" s="141">
        <f>G42</f>
        <v>1</v>
      </c>
      <c r="H44" s="142"/>
      <c r="I44" s="142">
        <f t="shared" si="6"/>
        <v>0</v>
      </c>
      <c r="J44" s="212"/>
      <c r="K44" s="153"/>
      <c r="L44" s="211"/>
      <c r="M44" s="153"/>
      <c r="N44" s="181"/>
      <c r="O44" s="216"/>
      <c r="P44" s="211"/>
    </row>
    <row r="45" spans="1:16" s="133" customFormat="1" ht="76.5">
      <c r="A45" s="143">
        <v>29</v>
      </c>
      <c r="B45" s="140"/>
      <c r="C45" s="140" t="s">
        <v>101</v>
      </c>
      <c r="D45" s="206" t="s">
        <v>145</v>
      </c>
      <c r="E45" s="160" t="s">
        <v>212</v>
      </c>
      <c r="F45" s="140" t="s">
        <v>77</v>
      </c>
      <c r="G45" s="141">
        <v>14</v>
      </c>
      <c r="H45" s="142"/>
      <c r="I45" s="142">
        <f t="shared" si="6"/>
        <v>0</v>
      </c>
      <c r="J45" s="212"/>
      <c r="K45" s="153"/>
      <c r="L45" s="211"/>
      <c r="M45" s="153"/>
      <c r="N45" s="181"/>
      <c r="O45" s="216"/>
      <c r="P45" s="211"/>
    </row>
    <row r="46" spans="1:16" s="144" customFormat="1" ht="38.25">
      <c r="A46" s="143">
        <v>30</v>
      </c>
      <c r="B46" s="140"/>
      <c r="C46" s="140" t="s">
        <v>101</v>
      </c>
      <c r="D46" s="206" t="s">
        <v>146</v>
      </c>
      <c r="E46" s="160" t="s">
        <v>147</v>
      </c>
      <c r="F46" s="140" t="s">
        <v>77</v>
      </c>
      <c r="G46" s="141">
        <f>G45</f>
        <v>14</v>
      </c>
      <c r="H46" s="142"/>
      <c r="I46" s="142">
        <f t="shared" si="6"/>
        <v>0</v>
      </c>
      <c r="J46" s="212"/>
      <c r="K46" s="153"/>
      <c r="L46" s="211"/>
      <c r="M46" s="153"/>
      <c r="N46" s="174"/>
      <c r="O46" s="212"/>
      <c r="P46" s="212"/>
    </row>
    <row r="47" spans="1:16" s="133" customFormat="1" ht="102">
      <c r="A47" s="143">
        <v>31</v>
      </c>
      <c r="B47" s="140"/>
      <c r="C47" s="140" t="s">
        <v>101</v>
      </c>
      <c r="D47" s="206" t="s">
        <v>148</v>
      </c>
      <c r="E47" s="160" t="s">
        <v>149</v>
      </c>
      <c r="F47" s="140" t="s">
        <v>77</v>
      </c>
      <c r="G47" s="141">
        <v>1</v>
      </c>
      <c r="H47" s="142"/>
      <c r="I47" s="142">
        <f t="shared" si="6"/>
        <v>0</v>
      </c>
      <c r="J47" s="212"/>
      <c r="K47" s="153"/>
      <c r="L47" s="211"/>
      <c r="M47" s="153"/>
      <c r="N47" s="178"/>
      <c r="O47" s="211"/>
      <c r="P47" s="211"/>
    </row>
    <row r="48" spans="1:16" s="133" customFormat="1" ht="229.5">
      <c r="A48" s="143">
        <v>32</v>
      </c>
      <c r="B48" s="140"/>
      <c r="C48" s="140" t="s">
        <v>101</v>
      </c>
      <c r="D48" s="206" t="s">
        <v>194</v>
      </c>
      <c r="E48" s="160" t="s">
        <v>193</v>
      </c>
      <c r="F48" s="140" t="s">
        <v>77</v>
      </c>
      <c r="G48" s="141">
        <v>1</v>
      </c>
      <c r="H48" s="142"/>
      <c r="I48" s="142">
        <f t="shared" ref="I48:I51" si="7">ROUND(G48*H48,2)</f>
        <v>0</v>
      </c>
      <c r="J48" s="212"/>
      <c r="K48" s="153"/>
      <c r="L48" s="211"/>
      <c r="M48" s="153"/>
      <c r="N48" s="178"/>
      <c r="O48" s="211"/>
      <c r="P48" s="211"/>
    </row>
    <row r="49" spans="1:16" s="133" customFormat="1" ht="89.25">
      <c r="A49" s="143">
        <v>33</v>
      </c>
      <c r="B49" s="140"/>
      <c r="C49" s="140" t="s">
        <v>101</v>
      </c>
      <c r="D49" s="206" t="s">
        <v>180</v>
      </c>
      <c r="E49" s="160" t="s">
        <v>181</v>
      </c>
      <c r="F49" s="140" t="s">
        <v>77</v>
      </c>
      <c r="G49" s="141">
        <v>1</v>
      </c>
      <c r="H49" s="142"/>
      <c r="I49" s="142">
        <f t="shared" si="7"/>
        <v>0</v>
      </c>
      <c r="J49" s="212"/>
      <c r="K49" s="153"/>
      <c r="L49" s="211"/>
      <c r="M49" s="153"/>
      <c r="N49" s="178"/>
      <c r="O49" s="211"/>
      <c r="P49" s="211"/>
    </row>
    <row r="50" spans="1:16" s="133" customFormat="1" ht="51">
      <c r="A50" s="143">
        <v>34</v>
      </c>
      <c r="B50" s="140"/>
      <c r="C50" s="140" t="s">
        <v>101</v>
      </c>
      <c r="D50" s="206" t="s">
        <v>182</v>
      </c>
      <c r="E50" s="160" t="s">
        <v>183</v>
      </c>
      <c r="F50" s="140" t="s">
        <v>77</v>
      </c>
      <c r="G50" s="141">
        <v>1</v>
      </c>
      <c r="H50" s="142"/>
      <c r="I50" s="142">
        <f t="shared" si="7"/>
        <v>0</v>
      </c>
      <c r="J50" s="212"/>
      <c r="K50" s="153"/>
      <c r="L50" s="211"/>
      <c r="M50" s="153"/>
      <c r="N50" s="178"/>
      <c r="O50" s="211"/>
      <c r="P50" s="211"/>
    </row>
    <row r="51" spans="1:16" s="133" customFormat="1" ht="51">
      <c r="A51" s="143">
        <v>35</v>
      </c>
      <c r="B51" s="140"/>
      <c r="C51" s="140" t="s">
        <v>101</v>
      </c>
      <c r="D51" s="206" t="s">
        <v>182</v>
      </c>
      <c r="E51" s="160" t="s">
        <v>184</v>
      </c>
      <c r="F51" s="140" t="s">
        <v>77</v>
      </c>
      <c r="G51" s="141">
        <v>1</v>
      </c>
      <c r="H51" s="142"/>
      <c r="I51" s="142">
        <f t="shared" si="7"/>
        <v>0</v>
      </c>
      <c r="J51" s="212"/>
      <c r="K51" s="153"/>
      <c r="L51" s="211"/>
      <c r="M51" s="153"/>
      <c r="N51" s="178"/>
      <c r="O51" s="211"/>
      <c r="P51" s="211"/>
    </row>
    <row r="52" spans="1:16" s="133" customFormat="1" ht="25.5">
      <c r="A52" s="143">
        <v>36</v>
      </c>
      <c r="B52" s="140"/>
      <c r="C52" s="140" t="s">
        <v>101</v>
      </c>
      <c r="D52" s="206" t="s">
        <v>122</v>
      </c>
      <c r="E52" s="160" t="s">
        <v>123</v>
      </c>
      <c r="F52" s="140" t="s">
        <v>77</v>
      </c>
      <c r="G52" s="141">
        <v>1</v>
      </c>
      <c r="H52" s="142"/>
      <c r="I52" s="142">
        <f t="shared" ref="I52" si="8">ROUND(G52*H52,2)</f>
        <v>0</v>
      </c>
      <c r="J52" s="211"/>
      <c r="K52" s="153"/>
      <c r="L52" s="211"/>
      <c r="M52" s="181"/>
      <c r="N52" s="181"/>
      <c r="O52" s="216"/>
      <c r="P52" s="211"/>
    </row>
    <row r="53" spans="1:16" s="144" customFormat="1" ht="51">
      <c r="A53" s="143">
        <v>37</v>
      </c>
      <c r="B53" s="147"/>
      <c r="C53" s="140" t="s">
        <v>101</v>
      </c>
      <c r="D53" s="206" t="s">
        <v>121</v>
      </c>
      <c r="E53" s="160" t="s">
        <v>185</v>
      </c>
      <c r="F53" s="140" t="s">
        <v>77</v>
      </c>
      <c r="G53" s="141">
        <v>1</v>
      </c>
      <c r="H53" s="142"/>
      <c r="I53" s="142">
        <f t="shared" si="6"/>
        <v>0</v>
      </c>
      <c r="J53" s="216"/>
      <c r="K53" s="178"/>
      <c r="L53" s="211"/>
      <c r="M53" s="178"/>
      <c r="N53" s="230"/>
      <c r="O53" s="217"/>
      <c r="P53" s="212"/>
    </row>
    <row r="54" spans="1:16" s="144" customFormat="1" ht="38.25">
      <c r="A54" s="143">
        <v>38</v>
      </c>
      <c r="B54" s="147"/>
      <c r="C54" s="140" t="s">
        <v>101</v>
      </c>
      <c r="D54" s="206" t="s">
        <v>83</v>
      </c>
      <c r="E54" s="160" t="s">
        <v>186</v>
      </c>
      <c r="F54" s="140" t="s">
        <v>77</v>
      </c>
      <c r="G54" s="141">
        <v>1</v>
      </c>
      <c r="H54" s="142"/>
      <c r="I54" s="142">
        <f t="shared" si="6"/>
        <v>0</v>
      </c>
      <c r="J54" s="216"/>
      <c r="K54" s="178"/>
      <c r="L54" s="211"/>
      <c r="M54" s="178"/>
      <c r="N54" s="230"/>
      <c r="O54" s="217"/>
      <c r="P54" s="212"/>
    </row>
    <row r="55" spans="1:16" s="133" customFormat="1">
      <c r="A55" s="143"/>
      <c r="B55" s="140"/>
      <c r="C55" s="140"/>
      <c r="D55" s="206"/>
      <c r="E55" s="157" t="s">
        <v>118</v>
      </c>
      <c r="F55" s="209"/>
      <c r="G55" s="186"/>
      <c r="H55" s="186"/>
      <c r="I55" s="139">
        <f>SUBTOTAL(9,I56:I68)</f>
        <v>0</v>
      </c>
      <c r="J55" s="211"/>
      <c r="K55" s="153"/>
      <c r="L55" s="211"/>
      <c r="M55" s="178"/>
      <c r="N55" s="178"/>
      <c r="O55" s="211"/>
      <c r="P55" s="211"/>
    </row>
    <row r="56" spans="1:16" s="133" customFormat="1" ht="89.25">
      <c r="A56" s="143">
        <v>39</v>
      </c>
      <c r="B56" s="140"/>
      <c r="C56" s="140" t="s">
        <v>101</v>
      </c>
      <c r="D56" s="152" t="s">
        <v>112</v>
      </c>
      <c r="E56" s="162" t="s">
        <v>117</v>
      </c>
      <c r="F56" s="140" t="s">
        <v>77</v>
      </c>
      <c r="G56" s="141">
        <v>1</v>
      </c>
      <c r="H56" s="142"/>
      <c r="I56" s="142">
        <f>ROUND(G56*H56,2)</f>
        <v>0</v>
      </c>
      <c r="J56" s="211"/>
      <c r="K56" s="153"/>
      <c r="L56" s="211"/>
      <c r="M56" s="178"/>
      <c r="N56" s="178"/>
      <c r="O56" s="211"/>
      <c r="P56" s="211"/>
    </row>
    <row r="57" spans="1:16" s="133" customFormat="1" ht="114.75">
      <c r="A57" s="143">
        <v>40</v>
      </c>
      <c r="B57" s="140"/>
      <c r="C57" s="140" t="s">
        <v>101</v>
      </c>
      <c r="D57" s="152" t="s">
        <v>113</v>
      </c>
      <c r="E57" s="162" t="s">
        <v>124</v>
      </c>
      <c r="F57" s="140" t="s">
        <v>77</v>
      </c>
      <c r="G57" s="141">
        <v>1</v>
      </c>
      <c r="H57" s="142"/>
      <c r="I57" s="142">
        <f>ROUND(G57*H57,2)</f>
        <v>0</v>
      </c>
      <c r="J57" s="211"/>
      <c r="K57" s="153"/>
      <c r="L57" s="211"/>
      <c r="M57" s="178"/>
      <c r="N57" s="178"/>
      <c r="O57" s="211"/>
      <c r="P57" s="211"/>
    </row>
    <row r="58" spans="1:16" s="133" customFormat="1" ht="25.5">
      <c r="A58" s="143">
        <v>41</v>
      </c>
      <c r="B58" s="140"/>
      <c r="C58" s="140" t="s">
        <v>101</v>
      </c>
      <c r="D58" s="206" t="s">
        <v>151</v>
      </c>
      <c r="E58" s="160" t="s">
        <v>152</v>
      </c>
      <c r="F58" s="140" t="s">
        <v>77</v>
      </c>
      <c r="G58" s="141">
        <v>1</v>
      </c>
      <c r="H58" s="142"/>
      <c r="I58" s="148">
        <f t="shared" ref="I58" si="9">ROUND(G58*H58,2)</f>
        <v>0</v>
      </c>
      <c r="J58" s="216"/>
      <c r="K58" s="153"/>
      <c r="L58" s="211"/>
      <c r="M58" s="181"/>
      <c r="N58" s="181"/>
      <c r="O58" s="216"/>
      <c r="P58" s="211"/>
    </row>
    <row r="59" spans="1:16" s="133" customFormat="1" ht="76.5">
      <c r="A59" s="143">
        <v>42</v>
      </c>
      <c r="B59" s="140"/>
      <c r="C59" s="140" t="s">
        <v>101</v>
      </c>
      <c r="D59" s="152" t="s">
        <v>114</v>
      </c>
      <c r="E59" s="156" t="s">
        <v>153</v>
      </c>
      <c r="F59" s="140" t="s">
        <v>77</v>
      </c>
      <c r="G59" s="141">
        <v>1</v>
      </c>
      <c r="H59" s="142"/>
      <c r="I59" s="142">
        <f>ROUND(G59*H59,2)</f>
        <v>0</v>
      </c>
      <c r="J59" s="211"/>
      <c r="K59" s="153"/>
      <c r="L59" s="211"/>
      <c r="M59" s="178"/>
      <c r="N59" s="178"/>
      <c r="O59" s="211"/>
      <c r="P59" s="211"/>
    </row>
    <row r="60" spans="1:16" s="133" customFormat="1" ht="102">
      <c r="A60" s="143">
        <v>43</v>
      </c>
      <c r="B60" s="140"/>
      <c r="C60" s="140" t="s">
        <v>101</v>
      </c>
      <c r="D60" s="152" t="s">
        <v>115</v>
      </c>
      <c r="E60" s="156" t="s">
        <v>116</v>
      </c>
      <c r="F60" s="140" t="s">
        <v>77</v>
      </c>
      <c r="G60" s="141">
        <v>1</v>
      </c>
      <c r="H60" s="142"/>
      <c r="I60" s="142">
        <f>ROUND(G60*H60,2)</f>
        <v>0</v>
      </c>
      <c r="J60" s="211"/>
      <c r="K60" s="153"/>
      <c r="L60" s="211"/>
      <c r="M60" s="178"/>
      <c r="N60" s="178"/>
      <c r="O60" s="211"/>
      <c r="P60" s="211"/>
    </row>
    <row r="61" spans="1:16" s="133" customFormat="1" ht="38.25">
      <c r="A61" s="143">
        <v>44</v>
      </c>
      <c r="B61" s="140"/>
      <c r="C61" s="200" t="s">
        <v>101</v>
      </c>
      <c r="D61" s="152" t="s">
        <v>140</v>
      </c>
      <c r="E61" s="156" t="s">
        <v>138</v>
      </c>
      <c r="F61" s="140" t="s">
        <v>77</v>
      </c>
      <c r="G61" s="151">
        <v>1</v>
      </c>
      <c r="H61" s="142"/>
      <c r="I61" s="142">
        <f t="shared" ref="I61:I66" si="10">ROUND(G61*H61,2)</f>
        <v>0</v>
      </c>
      <c r="J61" s="211"/>
      <c r="K61" s="184"/>
      <c r="L61" s="211"/>
      <c r="M61" s="181"/>
      <c r="N61" s="178"/>
      <c r="O61" s="211"/>
      <c r="P61" s="211"/>
    </row>
    <row r="62" spans="1:16" s="133" customFormat="1" ht="25.5">
      <c r="A62" s="143">
        <v>45</v>
      </c>
      <c r="B62" s="140"/>
      <c r="C62" s="200" t="s">
        <v>101</v>
      </c>
      <c r="D62" s="152" t="s">
        <v>108</v>
      </c>
      <c r="E62" s="160" t="s">
        <v>139</v>
      </c>
      <c r="F62" s="140" t="s">
        <v>77</v>
      </c>
      <c r="G62" s="151">
        <f>G61</f>
        <v>1</v>
      </c>
      <c r="H62" s="142"/>
      <c r="I62" s="142">
        <f t="shared" si="10"/>
        <v>0</v>
      </c>
      <c r="J62" s="211"/>
      <c r="K62" s="184"/>
      <c r="L62" s="211"/>
      <c r="M62" s="181"/>
      <c r="N62" s="178"/>
      <c r="O62" s="211"/>
      <c r="P62" s="211"/>
    </row>
    <row r="63" spans="1:16" s="133" customFormat="1" ht="25.5">
      <c r="A63" s="143">
        <v>46</v>
      </c>
      <c r="B63" s="140"/>
      <c r="C63" s="200" t="s">
        <v>101</v>
      </c>
      <c r="D63" s="153" t="s">
        <v>108</v>
      </c>
      <c r="E63" s="160" t="s">
        <v>133</v>
      </c>
      <c r="F63" s="140" t="s">
        <v>77</v>
      </c>
      <c r="G63" s="141">
        <v>1</v>
      </c>
      <c r="H63" s="142"/>
      <c r="I63" s="142">
        <f t="shared" si="10"/>
        <v>0</v>
      </c>
      <c r="J63" s="214"/>
      <c r="K63" s="153"/>
      <c r="L63" s="211"/>
      <c r="M63" s="181"/>
      <c r="N63" s="178"/>
      <c r="O63" s="211"/>
      <c r="P63" s="211"/>
    </row>
    <row r="64" spans="1:16" s="133" customFormat="1" ht="38.25">
      <c r="A64" s="143">
        <v>47</v>
      </c>
      <c r="B64" s="140"/>
      <c r="C64" s="200" t="s">
        <v>101</v>
      </c>
      <c r="D64" s="153" t="s">
        <v>137</v>
      </c>
      <c r="E64" s="160" t="s">
        <v>135</v>
      </c>
      <c r="F64" s="140" t="s">
        <v>77</v>
      </c>
      <c r="G64" s="141">
        <f>G63</f>
        <v>1</v>
      </c>
      <c r="H64" s="142"/>
      <c r="I64" s="142">
        <f t="shared" si="10"/>
        <v>0</v>
      </c>
      <c r="J64" s="214"/>
      <c r="K64" s="178"/>
      <c r="L64" s="211"/>
      <c r="M64" s="181"/>
      <c r="N64" s="178"/>
      <c r="O64" s="211"/>
      <c r="P64" s="211"/>
    </row>
    <row r="65" spans="1:16" s="133" customFormat="1" ht="25.5">
      <c r="A65" s="143">
        <v>48</v>
      </c>
      <c r="B65" s="140"/>
      <c r="C65" s="200" t="s">
        <v>101</v>
      </c>
      <c r="D65" s="153" t="s">
        <v>108</v>
      </c>
      <c r="E65" s="160" t="s">
        <v>136</v>
      </c>
      <c r="F65" s="140" t="s">
        <v>77</v>
      </c>
      <c r="G65" s="141">
        <f>G63</f>
        <v>1</v>
      </c>
      <c r="H65" s="142"/>
      <c r="I65" s="142">
        <f t="shared" si="10"/>
        <v>0</v>
      </c>
      <c r="J65" s="214"/>
      <c r="K65" s="153"/>
      <c r="L65" s="211"/>
      <c r="M65" s="181"/>
      <c r="N65" s="178"/>
      <c r="O65" s="211"/>
      <c r="P65" s="211"/>
    </row>
    <row r="66" spans="1:16" s="133" customFormat="1" ht="25.5">
      <c r="A66" s="143">
        <v>49</v>
      </c>
      <c r="B66" s="140"/>
      <c r="C66" s="140" t="s">
        <v>101</v>
      </c>
      <c r="D66" s="175" t="s">
        <v>105</v>
      </c>
      <c r="E66" s="160" t="s">
        <v>111</v>
      </c>
      <c r="F66" s="140" t="s">
        <v>77</v>
      </c>
      <c r="G66" s="151">
        <v>1</v>
      </c>
      <c r="H66" s="142"/>
      <c r="I66" s="142">
        <f t="shared" si="10"/>
        <v>0</v>
      </c>
      <c r="J66" s="211"/>
      <c r="K66" s="153"/>
      <c r="L66" s="211"/>
      <c r="M66" s="153"/>
      <c r="N66" s="178"/>
      <c r="O66" s="211"/>
      <c r="P66" s="211"/>
    </row>
    <row r="67" spans="1:16" s="133" customFormat="1" ht="89.25">
      <c r="A67" s="143">
        <v>50</v>
      </c>
      <c r="B67" s="140"/>
      <c r="C67" s="140" t="s">
        <v>101</v>
      </c>
      <c r="D67" s="206" t="s">
        <v>126</v>
      </c>
      <c r="E67" s="161" t="s">
        <v>130</v>
      </c>
      <c r="F67" s="140" t="s">
        <v>77</v>
      </c>
      <c r="G67" s="141">
        <f>G66</f>
        <v>1</v>
      </c>
      <c r="H67" s="142"/>
      <c r="I67" s="142">
        <f>ROUND(G67*H67,2)</f>
        <v>0</v>
      </c>
      <c r="J67" s="143"/>
      <c r="K67" s="153"/>
      <c r="L67" s="211"/>
      <c r="M67" s="153"/>
      <c r="N67" s="178"/>
      <c r="O67" s="211"/>
      <c r="P67" s="211"/>
    </row>
    <row r="68" spans="1:16" s="133" customFormat="1" ht="102">
      <c r="A68" s="143">
        <v>51</v>
      </c>
      <c r="B68" s="140"/>
      <c r="C68" s="140" t="s">
        <v>101</v>
      </c>
      <c r="D68" s="152" t="s">
        <v>187</v>
      </c>
      <c r="E68" s="162" t="s">
        <v>188</v>
      </c>
      <c r="F68" s="140" t="s">
        <v>77</v>
      </c>
      <c r="G68" s="141">
        <f>G67</f>
        <v>1</v>
      </c>
      <c r="H68" s="142"/>
      <c r="I68" s="142">
        <f>ROUND(G68*H68,2)</f>
        <v>0</v>
      </c>
      <c r="J68" s="143"/>
      <c r="K68" s="153"/>
      <c r="L68" s="211"/>
      <c r="M68" s="153"/>
      <c r="N68" s="178"/>
      <c r="O68" s="211"/>
      <c r="P68" s="211"/>
    </row>
    <row r="69" spans="1:16" s="133" customFormat="1">
      <c r="A69" s="143"/>
      <c r="B69" s="140"/>
      <c r="C69" s="140"/>
      <c r="D69" s="206"/>
      <c r="E69" s="157" t="s">
        <v>85</v>
      </c>
      <c r="F69" s="209"/>
      <c r="G69" s="186"/>
      <c r="H69" s="186"/>
      <c r="I69" s="139">
        <f>SUBTOTAL(9,I70)</f>
        <v>0</v>
      </c>
      <c r="J69" s="211"/>
      <c r="K69" s="153"/>
      <c r="L69" s="211"/>
      <c r="M69" s="178"/>
      <c r="N69" s="178"/>
      <c r="O69" s="211"/>
      <c r="P69" s="211"/>
    </row>
    <row r="70" spans="1:16" s="133" customFormat="1" ht="38.25">
      <c r="A70" s="143">
        <v>52</v>
      </c>
      <c r="B70" s="140"/>
      <c r="C70" s="140" t="s">
        <v>101</v>
      </c>
      <c r="D70" s="206" t="s">
        <v>86</v>
      </c>
      <c r="E70" s="161" t="s">
        <v>195</v>
      </c>
      <c r="F70" s="140" t="s">
        <v>77</v>
      </c>
      <c r="G70" s="141">
        <v>4</v>
      </c>
      <c r="H70" s="142"/>
      <c r="I70" s="142">
        <f>ROUND(G70*H70,2)</f>
        <v>0</v>
      </c>
      <c r="J70" s="143"/>
      <c r="K70" s="153"/>
      <c r="L70" s="211"/>
      <c r="M70" s="153"/>
      <c r="N70" s="178"/>
      <c r="O70" s="211"/>
      <c r="P70" s="211"/>
    </row>
    <row r="71" spans="1:16">
      <c r="A71" s="188"/>
      <c r="B71" s="197"/>
      <c r="C71" s="197"/>
      <c r="D71" s="207"/>
      <c r="E71" s="163" t="s">
        <v>98</v>
      </c>
      <c r="F71" s="197"/>
      <c r="G71" s="210"/>
      <c r="H71" s="210"/>
      <c r="I71" s="149">
        <f>SUBTOTAL(9,I14:I70)</f>
        <v>0</v>
      </c>
      <c r="J71" s="210"/>
      <c r="K71" s="182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4DCD-72CB-4F14-A5EB-7545FD619326}">
  <sheetPr>
    <pageSetUpPr fitToPage="1"/>
  </sheetPr>
  <dimension ref="A1:P23"/>
  <sheetViews>
    <sheetView showGridLines="0" zoomScaleNormal="100" workbookViewId="0">
      <selection activeCell="F18" sqref="F18"/>
    </sheetView>
  </sheetViews>
  <sheetFormatPr defaultColWidth="9.140625" defaultRowHeight="12.75"/>
  <cols>
    <col min="1" max="1" width="5.5703125" style="195" customWidth="1"/>
    <col min="2" max="2" width="4.42578125" style="198" customWidth="1"/>
    <col min="3" max="3" width="6" style="198" customWidth="1"/>
    <col min="4" max="4" width="12.7109375" style="208" customWidth="1"/>
    <col min="5" max="5" width="94.28515625" style="164" customWidth="1"/>
    <col min="6" max="6" width="7.7109375" style="198" customWidth="1"/>
    <col min="7" max="7" width="9.85546875" style="195" customWidth="1"/>
    <col min="8" max="8" width="13.140625" style="195" customWidth="1"/>
    <col min="9" max="9" width="15.5703125" style="195" customWidth="1"/>
    <col min="10" max="10" width="9.140625" style="195"/>
    <col min="11" max="11" width="28.7109375" style="183" customWidth="1"/>
    <col min="12" max="12" width="2.7109375" style="195" customWidth="1"/>
    <col min="13" max="13" width="10.7109375" style="183" customWidth="1"/>
    <col min="14" max="14" width="30.7109375" style="183" customWidth="1"/>
    <col min="15" max="15" width="2.7109375" style="195" customWidth="1"/>
    <col min="16" max="16384" width="9.140625" style="80"/>
  </cols>
  <sheetData>
    <row r="1" spans="1:16" s="183" customFormat="1" ht="18">
      <c r="A1" s="221" t="s">
        <v>102</v>
      </c>
      <c r="B1" s="222"/>
      <c r="C1" s="222"/>
      <c r="D1" s="201"/>
      <c r="E1" s="201"/>
      <c r="F1" s="222"/>
      <c r="G1" s="222"/>
      <c r="H1" s="222"/>
      <c r="I1" s="222"/>
    </row>
    <row r="2" spans="1:16" s="183" customFormat="1">
      <c r="A2" s="223" t="s">
        <v>61</v>
      </c>
      <c r="B2" s="222"/>
      <c r="C2" s="134" t="str">
        <f>'Krycí list'!E5</f>
        <v>Učebna polytechniky a robotiky</v>
      </c>
      <c r="D2" s="202"/>
      <c r="E2" s="202"/>
      <c r="F2" s="222"/>
      <c r="G2" s="222"/>
      <c r="H2" s="222"/>
      <c r="I2" s="222"/>
    </row>
    <row r="3" spans="1:16" s="183" customFormat="1">
      <c r="A3" s="223" t="s">
        <v>62</v>
      </c>
      <c r="B3" s="222"/>
      <c r="C3" s="245" t="str">
        <f>'Krycí list'!E7</f>
        <v>ZŠ Nový Bor, náměstí Míru 128, okres Česká Lípa, p.o.</v>
      </c>
      <c r="D3" s="246"/>
      <c r="E3" s="246"/>
      <c r="F3" s="222"/>
      <c r="G3" s="222"/>
      <c r="H3" s="222"/>
      <c r="I3" s="134"/>
    </row>
    <row r="4" spans="1:16" s="183" customFormat="1">
      <c r="A4" s="223" t="s">
        <v>63</v>
      </c>
      <c r="B4" s="222"/>
      <c r="C4" s="134" t="str">
        <f>'Krycí list'!E9</f>
        <v>NEOCENĚNÝ SOUPIS PRACÍ A DODÁVEK A SLUŽEB</v>
      </c>
      <c r="D4" s="202"/>
      <c r="E4" s="202"/>
      <c r="F4" s="222"/>
      <c r="G4" s="222"/>
      <c r="H4" s="222"/>
      <c r="I4" s="134"/>
    </row>
    <row r="5" spans="1:16" s="183" customFormat="1">
      <c r="A5" s="222" t="s">
        <v>71</v>
      </c>
      <c r="B5" s="222"/>
      <c r="C5" s="134" t="str">
        <f>'Krycí list'!P5</f>
        <v xml:space="preserve"> </v>
      </c>
      <c r="D5" s="202"/>
      <c r="E5" s="202"/>
      <c r="F5" s="222"/>
      <c r="G5" s="222"/>
      <c r="H5" s="222"/>
      <c r="I5" s="134"/>
    </row>
    <row r="6" spans="1:16" s="183" customFormat="1">
      <c r="A6" s="222"/>
      <c r="B6" s="222"/>
      <c r="C6" s="134"/>
      <c r="D6" s="202"/>
      <c r="E6" s="202"/>
      <c r="F6" s="222"/>
      <c r="G6" s="222"/>
      <c r="H6" s="222"/>
      <c r="I6" s="134"/>
    </row>
    <row r="7" spans="1:16" s="183" customFormat="1">
      <c r="A7" s="222" t="s">
        <v>65</v>
      </c>
      <c r="B7" s="222"/>
      <c r="C7" s="245" t="str">
        <f>'Krycí list'!E26</f>
        <v>ZŠ Nový Bor, náměstí Míru 128, okres Česká Lípa, p.o.</v>
      </c>
      <c r="D7" s="246"/>
      <c r="E7" s="246"/>
      <c r="F7" s="222"/>
      <c r="G7" s="222"/>
      <c r="H7" s="222"/>
      <c r="I7" s="134"/>
    </row>
    <row r="8" spans="1:16" s="183" customFormat="1">
      <c r="A8" s="222" t="s">
        <v>66</v>
      </c>
      <c r="B8" s="222"/>
      <c r="C8" s="245" t="str">
        <f>'Krycí list'!E28</f>
        <v xml:space="preserve"> </v>
      </c>
      <c r="D8" s="246"/>
      <c r="E8" s="202"/>
      <c r="F8" s="222"/>
      <c r="G8" s="222"/>
      <c r="H8" s="222"/>
      <c r="I8" s="134"/>
    </row>
    <row r="9" spans="1:16" s="183" customFormat="1">
      <c r="A9" s="222" t="s">
        <v>67</v>
      </c>
      <c r="B9" s="222"/>
      <c r="C9" s="247" t="str">
        <f>'Krycí list'!O31</f>
        <v>10/2023</v>
      </c>
      <c r="D9" s="246"/>
      <c r="E9" s="202"/>
      <c r="F9" s="222"/>
      <c r="G9" s="222"/>
      <c r="H9" s="222"/>
      <c r="I9" s="134"/>
    </row>
    <row r="10" spans="1:16" s="183" customFormat="1">
      <c r="A10" s="222"/>
      <c r="B10" s="222"/>
      <c r="C10" s="222"/>
      <c r="D10" s="201"/>
      <c r="E10" s="201"/>
      <c r="F10" s="222"/>
      <c r="G10" s="222"/>
      <c r="H10" s="222"/>
      <c r="I10" s="222"/>
    </row>
    <row r="11" spans="1:16" s="219" customFormat="1" ht="50.25" customHeight="1">
      <c r="A11" s="192" t="s">
        <v>72</v>
      </c>
      <c r="B11" s="135" t="s">
        <v>73</v>
      </c>
      <c r="C11" s="135" t="s">
        <v>74</v>
      </c>
      <c r="D11" s="135" t="s">
        <v>97</v>
      </c>
      <c r="E11" s="135" t="s">
        <v>94</v>
      </c>
      <c r="F11" s="135" t="s">
        <v>75</v>
      </c>
      <c r="G11" s="135" t="s">
        <v>76</v>
      </c>
      <c r="H11" s="135" t="s">
        <v>95</v>
      </c>
      <c r="I11" s="135" t="s">
        <v>96</v>
      </c>
      <c r="J11" s="218"/>
      <c r="K11" s="225" t="s">
        <v>100</v>
      </c>
      <c r="M11" s="190" t="s">
        <v>131</v>
      </c>
      <c r="N11" s="190" t="s">
        <v>132</v>
      </c>
    </row>
    <row r="12" spans="1:16" s="198" customFormat="1">
      <c r="A12" s="193">
        <v>1</v>
      </c>
      <c r="B12" s="150">
        <v>2</v>
      </c>
      <c r="C12" s="150">
        <v>3</v>
      </c>
      <c r="D12" s="136">
        <v>4</v>
      </c>
      <c r="E12" s="136">
        <v>5</v>
      </c>
      <c r="F12" s="150">
        <v>6</v>
      </c>
      <c r="G12" s="150">
        <v>7</v>
      </c>
      <c r="H12" s="150">
        <v>8</v>
      </c>
      <c r="I12" s="150">
        <v>9</v>
      </c>
      <c r="J12" s="220"/>
      <c r="K12" s="224">
        <v>10</v>
      </c>
      <c r="M12" s="191">
        <v>12</v>
      </c>
      <c r="N12" s="191">
        <v>13</v>
      </c>
    </row>
    <row r="13" spans="1:16">
      <c r="A13" s="194"/>
      <c r="B13" s="196"/>
      <c r="C13" s="196"/>
      <c r="D13" s="203"/>
      <c r="E13" s="158"/>
      <c r="F13" s="196"/>
      <c r="G13" s="194"/>
      <c r="H13" s="194"/>
      <c r="I13" s="194"/>
      <c r="P13" s="195"/>
    </row>
    <row r="14" spans="1:16" s="137" customFormat="1">
      <c r="A14" s="187"/>
      <c r="B14" s="145"/>
      <c r="C14" s="199"/>
      <c r="D14" s="204" t="s">
        <v>142</v>
      </c>
      <c r="E14" s="159" t="s">
        <v>80</v>
      </c>
      <c r="F14" s="199"/>
      <c r="G14" s="185"/>
      <c r="H14" s="185"/>
      <c r="I14" s="146">
        <f>SUBTOTAL(9,I15:I22)</f>
        <v>0</v>
      </c>
      <c r="J14" s="185"/>
      <c r="K14" s="176"/>
      <c r="L14" s="185"/>
      <c r="M14" s="176"/>
      <c r="N14" s="176"/>
      <c r="O14" s="185"/>
      <c r="P14" s="185"/>
    </row>
    <row r="15" spans="1:16" s="133" customFormat="1">
      <c r="A15" s="143"/>
      <c r="B15" s="140"/>
      <c r="C15" s="140"/>
      <c r="D15" s="206"/>
      <c r="E15" s="157" t="s">
        <v>80</v>
      </c>
      <c r="F15" s="140"/>
      <c r="G15" s="186"/>
      <c r="H15" s="186"/>
      <c r="I15" s="139">
        <f>SUBTOTAL(9,I16:I22)</f>
        <v>0</v>
      </c>
      <c r="J15" s="211"/>
      <c r="K15" s="178"/>
      <c r="L15" s="211"/>
      <c r="M15" s="178"/>
      <c r="N15" s="178"/>
      <c r="O15" s="211"/>
      <c r="P15" s="211"/>
    </row>
    <row r="16" spans="1:16" s="133" customFormat="1" ht="127.5">
      <c r="A16" s="143">
        <v>1</v>
      </c>
      <c r="B16" s="140"/>
      <c r="C16" s="140" t="s">
        <v>101</v>
      </c>
      <c r="D16" s="229" t="s">
        <v>196</v>
      </c>
      <c r="E16" s="228" t="s">
        <v>197</v>
      </c>
      <c r="F16" s="140" t="s">
        <v>77</v>
      </c>
      <c r="G16" s="141">
        <v>1</v>
      </c>
      <c r="H16" s="142"/>
      <c r="I16" s="142">
        <f t="shared" ref="I16:I21" si="0">ROUND(G16*H16,2)</f>
        <v>0</v>
      </c>
      <c r="J16" s="211"/>
      <c r="K16" s="228"/>
      <c r="L16" s="211"/>
      <c r="N16" s="178"/>
      <c r="O16" s="211"/>
      <c r="P16" s="211"/>
    </row>
    <row r="17" spans="1:16" s="133" customFormat="1" ht="153">
      <c r="A17" s="143">
        <v>5</v>
      </c>
      <c r="B17" s="140"/>
      <c r="C17" s="140" t="s">
        <v>101</v>
      </c>
      <c r="D17" s="206" t="s">
        <v>205</v>
      </c>
      <c r="E17" s="228" t="s">
        <v>204</v>
      </c>
      <c r="F17" s="140" t="s">
        <v>77</v>
      </c>
      <c r="G17" s="141">
        <v>2</v>
      </c>
      <c r="H17" s="142"/>
      <c r="I17" s="142">
        <f t="shared" si="0"/>
        <v>0</v>
      </c>
      <c r="J17" s="143"/>
      <c r="K17" s="153"/>
      <c r="L17" s="211"/>
      <c r="M17" s="153"/>
      <c r="N17" s="178"/>
      <c r="O17" s="211"/>
      <c r="P17" s="211"/>
    </row>
    <row r="18" spans="1:16" s="133" customFormat="1" ht="76.5">
      <c r="A18" s="143">
        <v>3</v>
      </c>
      <c r="B18" s="140"/>
      <c r="C18" s="140" t="s">
        <v>101</v>
      </c>
      <c r="D18" s="229" t="s">
        <v>198</v>
      </c>
      <c r="E18" s="228" t="s">
        <v>199</v>
      </c>
      <c r="F18" s="140" t="s">
        <v>77</v>
      </c>
      <c r="G18" s="141">
        <v>3</v>
      </c>
      <c r="H18" s="142"/>
      <c r="I18" s="142">
        <f t="shared" si="0"/>
        <v>0</v>
      </c>
      <c r="J18" s="211"/>
      <c r="K18" s="228"/>
      <c r="L18" s="211"/>
      <c r="N18" s="178"/>
      <c r="O18" s="211"/>
      <c r="P18" s="211"/>
    </row>
    <row r="19" spans="1:16" s="133" customFormat="1" ht="76.5">
      <c r="A19" s="143">
        <v>4</v>
      </c>
      <c r="B19" s="140"/>
      <c r="C19" s="140" t="s">
        <v>101</v>
      </c>
      <c r="D19" s="229" t="s">
        <v>198</v>
      </c>
      <c r="E19" s="228" t="s">
        <v>200</v>
      </c>
      <c r="F19" s="140" t="s">
        <v>77</v>
      </c>
      <c r="G19" s="141">
        <v>1</v>
      </c>
      <c r="H19" s="142"/>
      <c r="I19" s="142">
        <f t="shared" si="0"/>
        <v>0</v>
      </c>
      <c r="J19" s="211"/>
      <c r="K19" s="228"/>
      <c r="L19" s="211"/>
      <c r="N19" s="178"/>
      <c r="O19" s="211"/>
      <c r="P19" s="211"/>
    </row>
    <row r="20" spans="1:16" s="133" customFormat="1" ht="140.25">
      <c r="A20" s="143">
        <v>5</v>
      </c>
      <c r="B20" s="140"/>
      <c r="C20" s="140" t="s">
        <v>101</v>
      </c>
      <c r="D20" s="229" t="s">
        <v>201</v>
      </c>
      <c r="E20" s="228" t="s">
        <v>202</v>
      </c>
      <c r="F20" s="140" t="s">
        <v>77</v>
      </c>
      <c r="G20" s="141">
        <v>13</v>
      </c>
      <c r="H20" s="142"/>
      <c r="I20" s="142">
        <f t="shared" si="0"/>
        <v>0</v>
      </c>
      <c r="J20" s="211"/>
      <c r="K20" s="228"/>
      <c r="L20" s="211"/>
      <c r="N20" s="178"/>
      <c r="O20" s="211"/>
      <c r="P20" s="211"/>
    </row>
    <row r="21" spans="1:16" s="133" customFormat="1" ht="51">
      <c r="A21" s="143">
        <v>6</v>
      </c>
      <c r="B21" s="140"/>
      <c r="C21" s="140" t="s">
        <v>101</v>
      </c>
      <c r="D21" s="229" t="s">
        <v>84</v>
      </c>
      <c r="E21" s="228" t="s">
        <v>103</v>
      </c>
      <c r="F21" s="140" t="s">
        <v>77</v>
      </c>
      <c r="G21" s="141">
        <v>1</v>
      </c>
      <c r="H21" s="142"/>
      <c r="I21" s="142">
        <f t="shared" si="0"/>
        <v>0</v>
      </c>
      <c r="J21" s="211"/>
      <c r="K21" s="228"/>
      <c r="L21" s="211"/>
      <c r="N21" s="178"/>
      <c r="O21" s="211"/>
      <c r="P21" s="211"/>
    </row>
    <row r="22" spans="1:16" s="133" customFormat="1" ht="51">
      <c r="A22" s="143">
        <v>7</v>
      </c>
      <c r="B22" s="140"/>
      <c r="C22" s="140" t="s">
        <v>101</v>
      </c>
      <c r="D22" s="229" t="s">
        <v>99</v>
      </c>
      <c r="E22" s="228" t="s">
        <v>203</v>
      </c>
      <c r="F22" s="140" t="s">
        <v>77</v>
      </c>
      <c r="G22" s="141">
        <v>26</v>
      </c>
      <c r="H22" s="142"/>
      <c r="I22" s="142">
        <f t="shared" ref="I22" si="1">ROUND(G22*H22,2)</f>
        <v>0</v>
      </c>
      <c r="J22" s="211"/>
      <c r="K22" s="228"/>
      <c r="L22" s="211"/>
      <c r="N22" s="178"/>
      <c r="O22" s="211"/>
      <c r="P22" s="211"/>
    </row>
    <row r="23" spans="1:16">
      <c r="A23" s="188"/>
      <c r="B23" s="197"/>
      <c r="C23" s="197"/>
      <c r="D23" s="207"/>
      <c r="E23" s="163" t="s">
        <v>98</v>
      </c>
      <c r="F23" s="197"/>
      <c r="G23" s="210"/>
      <c r="H23" s="210"/>
      <c r="I23" s="149">
        <f>SUBTOTAL(9,I14:I22)</f>
        <v>0</v>
      </c>
      <c r="J23" s="210"/>
      <c r="K23" s="182"/>
      <c r="P23" s="195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Krycí list</vt:lpstr>
      <vt:lpstr>Rekapitulace</vt:lpstr>
      <vt:lpstr>AVT</vt:lpstr>
      <vt:lpstr>Nábytek</vt:lpstr>
      <vt:lpstr>#Figury</vt:lpstr>
      <vt:lpstr>AVT!Názvy_tisku</vt:lpstr>
      <vt:lpstr>Nábytek!Názvy_tisku</vt:lpstr>
      <vt:lpstr>Rekapitulace!Názvy_tisku</vt:lpstr>
      <vt:lpstr>AVT!Oblast_tisku</vt:lpstr>
      <vt:lpstr>Nábytek!Oblast_tisku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Sebastian Fenyk</cp:lastModifiedBy>
  <cp:lastPrinted>2019-11-21T13:12:23Z</cp:lastPrinted>
  <dcterms:created xsi:type="dcterms:W3CDTF">2006-04-27T05:25:48Z</dcterms:created>
  <dcterms:modified xsi:type="dcterms:W3CDTF">2023-11-01T21:13:18Z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