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630" windowWidth="24615" windowHeight="11445" activeTab="0"/>
  </bookViews>
  <sheets>
    <sheet name="Rekapitulace stavby" sheetId="1" r:id="rId1"/>
    <sheet name="20190127 - NOBYS stavební..." sheetId="2" r:id="rId2"/>
    <sheet name="a - ZTI" sheetId="3" r:id="rId3"/>
    <sheet name="b - elektro" sheetId="4" r:id="rId4"/>
    <sheet name="c - plynovod" sheetId="5" r:id="rId5"/>
    <sheet name="d - UT" sheetId="6" r:id="rId6"/>
  </sheets>
  <definedNames>
    <definedName name="_xlnm._FilterDatabase" localSheetId="1" hidden="1">'20190127 - NOBYS stavební...'!$C$94:$K$471</definedName>
    <definedName name="_xlnm._FilterDatabase" localSheetId="2" hidden="1">'a - ZTI'!$C$85:$K$176</definedName>
    <definedName name="_xlnm._FilterDatabase" localSheetId="3" hidden="1">'b - elektro'!$C$79:$K$167</definedName>
    <definedName name="_xlnm._FilterDatabase" localSheetId="4" hidden="1">'c - plynovod'!$C$78:$K$95</definedName>
    <definedName name="_xlnm._FilterDatabase" localSheetId="5" hidden="1">'d - UT'!$C$78:$K$195</definedName>
    <definedName name="_xlnm.Print_Area" localSheetId="1">'20190127 - NOBYS stavební...'!$C$4:$J$37,'20190127 - NOBYS stavební...'!$C$43:$J$78,'20190127 - NOBYS stavební...'!$C$84:$K$471</definedName>
    <definedName name="_xlnm.Print_Area" localSheetId="2">'a - ZTI'!$C$4:$J$39,'a - ZTI'!$C$45:$J$67,'a - ZTI'!$C$73:$K$176</definedName>
    <definedName name="_xlnm.Print_Area" localSheetId="3">'b - elektro'!$C$4:$J$39,'b - elektro'!$C$45:$J$61,'b - elektro'!$C$67:$K$167</definedName>
    <definedName name="_xlnm.Print_Area" localSheetId="4">'c - plynovod'!$C$4:$J$39,'c - plynovod'!$C$45:$J$60,'c - plynovod'!$C$66:$K$95</definedName>
    <definedName name="_xlnm.Print_Area" localSheetId="5">'d - UT'!$C$4:$J$39,'d - UT'!$C$45:$J$60,'d - UT'!$C$66:$K$195</definedName>
    <definedName name="_xlnm.Print_Area" localSheetId="0">'Rekapitulace stavby'!$D$4:$AO$36,'Rekapitulace stavby'!$C$42:$AQ$60</definedName>
    <definedName name="_xlnm.Print_Titles" localSheetId="0">'Rekapitulace stavby'!$52:$52</definedName>
    <definedName name="_xlnm.Print_Titles" localSheetId="1">'20190127 - NOBYS stavební...'!$94:$94</definedName>
    <definedName name="_xlnm.Print_Titles" localSheetId="2">'a - ZTI'!$85:$85</definedName>
    <definedName name="_xlnm.Print_Titles" localSheetId="3">'b - elektro'!$79:$79</definedName>
    <definedName name="_xlnm.Print_Titles" localSheetId="4">'c - plynovod'!$78:$78</definedName>
    <definedName name="_xlnm.Print_Titles" localSheetId="5">'d - UT'!$78:$78</definedName>
  </definedNames>
  <calcPr calcId="145621"/>
</workbook>
</file>

<file path=xl/sharedStrings.xml><?xml version="1.0" encoding="utf-8"?>
<sst xmlns="http://schemas.openxmlformats.org/spreadsheetml/2006/main" count="7002" uniqueCount="1252">
  <si>
    <t>Export Komplet</t>
  </si>
  <si>
    <t/>
  </si>
  <si>
    <t>2.0</t>
  </si>
  <si>
    <t>ZAMOK</t>
  </si>
  <si>
    <t>False</t>
  </si>
  <si>
    <t>{832a78f7-36e8-4131-a53a-62adb1e3fe03}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</si>
  <si>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</si>
  <si>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</si>
  <si>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</si>
  <si>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</si>
  <si>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</si>
  <si>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</si>
  <si>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</si>
  <si>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</si>
  <si>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20190127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</si>
  <si>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</si>
  <si>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</si>
  <si>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NOBYS stavební úpravy č.p. 227</t>
  </si>
  <si>
    <t>KSO:</t>
  </si>
  <si>
    <t>CC-CZ:</t>
  </si>
  <si>
    <t>Místo:</t>
  </si>
  <si>
    <t>Nový Bor</t>
  </si>
  <si>
    <t>Datum:</t>
  </si>
  <si>
    <t>27. 1. 2019</t>
  </si>
  <si>
    <t>Zadavatel:</t>
  </si>
  <si>
    <t>IČ:</t>
  </si>
  <si>
    <t>Nobys s.r.o.</t>
  </si>
  <si>
    <t>DIČ:</t>
  </si>
  <si>
    <t>Uchazeč:</t>
  </si>
  <si>
    <t>Vyplň údaj</t>
  </si>
  <si>
    <t>Projektant:</t>
  </si>
  <si>
    <t>K. Vojtová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</si>
  <si>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</si>
  <si>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</si>
  <si>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</si>
  <si>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</si>
  <si>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</si>
  <si>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</si>
  <si>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</si>
  <si>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</si>
  <si>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</si>
  <si>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</si>
  <si>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</si>
  <si>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</si>
  <si>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</si>
  <si>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</si>
  <si>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</si>
  <si>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</si>
  <si>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</si>
  <si>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</si>
  <si>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</si>
  <si>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</si>
  <si>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</si>
  <si>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</si>
  <si>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</si>
  <si>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</si>
  <si>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</si>
  <si>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</si>
  <si>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</si>
  <si>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</si>
  <si>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</si>
  <si>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</si>
  <si>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</si>
  <si>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</si>
  <si>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</si>
  <si>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</si>
  <si>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</si>
  <si>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</si>
  <si>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</si>
  <si>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</si>
  <si>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</si>
  <si>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</si>
  <si>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</si>
  <si>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</si>
  <si>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</si>
  <si>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</si>
  <si>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</si>
  <si>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a</t>
  </si>
  <si>
    <t>ZTI</t>
  </si>
  <si>
    <t>{bda4aee7-ca1a-413e-b752-47eaf711bc32}</t>
  </si>
  <si>
    <t>2</t>
  </si>
  <si>
    <t>b</t>
  </si>
  <si>
    <t>elektro</t>
  </si>
  <si>
    <t>{be9d94eb-073e-4eee-9def-0e72ee95f653}</t>
  </si>
  <si>
    <t>c</t>
  </si>
  <si>
    <t>plynovod</t>
  </si>
  <si>
    <t>{8f500886-ea60-4a39-a409-4abff0fd8f05}</t>
  </si>
  <si>
    <t>d</t>
  </si>
  <si>
    <t>UT</t>
  </si>
  <si>
    <t>{911472a5-c44b-435a-8613-3b9bac97e378}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</si>
  <si>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</si>
  <si>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</si>
  <si>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</si>
  <si>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</si>
  <si>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</si>
  <si>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</si>
  <si>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</si>
  <si>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</si>
  <si>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</si>
  <si>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</si>
  <si>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</si>
  <si>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</si>
  <si>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</si>
  <si>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</si>
  <si>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</si>
  <si>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</si>
  <si>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</si>
  <si>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</si>
  <si>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</si>
  <si>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</si>
  <si>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</si>
  <si>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</si>
  <si>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</si>
  <si>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</si>
  <si>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</si>
  <si>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</si>
  <si>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</si>
  <si>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</si>
  <si>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</si>
  <si>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</si>
  <si>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</si>
  <si>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</si>
  <si>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</si>
  <si>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</si>
  <si>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</si>
  <si>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</si>
  <si>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</si>
  <si>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</si>
  <si>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</si>
  <si>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</si>
  <si>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</si>
  <si>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</si>
  <si>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</si>
  <si>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</si>
  <si>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</si>
  <si>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</si>
  <si>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132212101</t>
  </si>
  <si>
    <t>Hloubení rýh š do 600 mm ručním nebo pneum nářadím v soudržných horninách tř. 3</t>
  </si>
  <si>
    <t>m3</t>
  </si>
  <si>
    <t>CS ÚRS 2019 01</t>
  </si>
  <si>
    <t>4</t>
  </si>
  <si>
    <t>-64590056</t>
  </si>
  <si>
    <t>PP</t>
  </si>
  <si>
    <t>Hloubení zapažených i nezapažených rýh šířky do 600 mm ručním nebo pneumatickým nářadím  s urovnáním dna do předepsaného profilu a spádu v horninách tř. 3 soudržných</t>
  </si>
  <si>
    <t>VV</t>
  </si>
  <si>
    <t>0,5*0,6*1,4</t>
  </si>
  <si>
    <t>Zakládání</t>
  </si>
  <si>
    <t>274313611</t>
  </si>
  <si>
    <t>Základové pásy z betonu tř. C 16/20</t>
  </si>
  <si>
    <t>-1739672000</t>
  </si>
  <si>
    <t>Základy z betonu prostého pasy betonu kamenem neprokládaného tř. C 16/20</t>
  </si>
  <si>
    <t>3</t>
  </si>
  <si>
    <t>Svislé a kompletní konstrukce</t>
  </si>
  <si>
    <t>310239211</t>
  </si>
  <si>
    <t>Zazdívka otvorů pl do 4 m2 ve zdivu nadzákladovém cihlami pálenými na MVC</t>
  </si>
  <si>
    <t>49298868</t>
  </si>
  <si>
    <t>Zazdívka otvorů ve zdivu nadzákladovém cihlami pálenými  plochy přes 1 m2 do 4 m2 na maltu vápenocementovou</t>
  </si>
  <si>
    <t>1,4*2,4*0,5</t>
  </si>
  <si>
    <t>0,9*2,05*0,33*2</t>
  </si>
  <si>
    <t>1,32*2,05*0,18*2</t>
  </si>
  <si>
    <t>Součet</t>
  </si>
  <si>
    <t>317944323</t>
  </si>
  <si>
    <t>Válcované nosníky č.14 až 22 dodatečně osazované do připravených otvorů</t>
  </si>
  <si>
    <t>t</t>
  </si>
  <si>
    <t>-254908424</t>
  </si>
  <si>
    <t>Válcované nosníky dodatečně osazované do připravených otvorů  bez zazdění hlav č. 14 až 22</t>
  </si>
  <si>
    <t>2,8*0,061"HEA 200</t>
  </si>
  <si>
    <t>1,2*4*0,0143"I140</t>
  </si>
  <si>
    <t>1,3*4*0,0143</t>
  </si>
  <si>
    <t>5</t>
  </si>
  <si>
    <t>346244381</t>
  </si>
  <si>
    <t>Plentování jednostranné v do 200 mm válcovaných nosníků cihlami</t>
  </si>
  <si>
    <t>m2</t>
  </si>
  <si>
    <t>313505916</t>
  </si>
  <si>
    <t>Plentování ocelových válcovaných nosníků jednostranné cihlami  na maltu, výška stojiny do 200 mm</t>
  </si>
  <si>
    <t>1,3*0,15*2*4</t>
  </si>
  <si>
    <t>Vodorovné konstrukce</t>
  </si>
  <si>
    <t>6</t>
  </si>
  <si>
    <t>411321515</t>
  </si>
  <si>
    <t>Stropy deskové ze ŽB tř. C 20/25</t>
  </si>
  <si>
    <t>995521011</t>
  </si>
  <si>
    <t>Stropy z betonu železového (bez výztuže)  stropů deskových, plochých střech, desek balkonových, desek hřibových stropů včetně hlavic hřibových sloupů tř. C 20/25</t>
  </si>
  <si>
    <t>9,720*0,18</t>
  </si>
  <si>
    <t>7</t>
  </si>
  <si>
    <t>411354121</t>
  </si>
  <si>
    <t>Ztracené bednění stropních podhledů rovných ze štěpkocementových desek tl 25 mm</t>
  </si>
  <si>
    <t>-617297600</t>
  </si>
  <si>
    <t>Ztracené bednění stropních podhledů ze štěpkocementových desek bez podpěrné konstrukce rovných podhledů pro monolitické deskové stropy, z desek tloušťky 25 mm</t>
  </si>
  <si>
    <t>9,72</t>
  </si>
  <si>
    <t>8</t>
  </si>
  <si>
    <t>411361821</t>
  </si>
  <si>
    <t>Výztuž stropů betonářskou ocelí 10 505</t>
  </si>
  <si>
    <t>577487700</t>
  </si>
  <si>
    <t>Výztuž stropů 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</si>
  <si>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1,750*0,12</t>
  </si>
  <si>
    <t>9</t>
  </si>
  <si>
    <t>413232221</t>
  </si>
  <si>
    <t>Zazdívka zhlaví válcovaných nosníků v do 300 mm</t>
  </si>
  <si>
    <t>kus</t>
  </si>
  <si>
    <t>-478509524</t>
  </si>
  <si>
    <t>Zazdívka zhlaví stropních trámů nebo válcovaných nosníků pálenými cihlami  válcovaných nosníků, výšky přes 150 do 300 mm</t>
  </si>
  <si>
    <t>Úpravy povrchů, podlahy a osazování výplní</t>
  </si>
  <si>
    <t>10</t>
  </si>
  <si>
    <t>612311131</t>
  </si>
  <si>
    <t>Potažení vnitřních stěn vápenným štukem tloušťky do 3 mm</t>
  </si>
  <si>
    <t>-2036963429</t>
  </si>
  <si>
    <t>Potažení vnitřních ploch štukem tloušťky do 3 mm svislých konstrukcí stěn</t>
  </si>
  <si>
    <t>(6,5+2,5)*2*3</t>
  </si>
  <si>
    <t>11</t>
  </si>
  <si>
    <t>612325215</t>
  </si>
  <si>
    <t>Vápenocementová hladká omítka malých ploch do 4,0 m2 na stěnách</t>
  </si>
  <si>
    <t>1213268123</t>
  </si>
  <si>
    <t>Vápenocementová omítka jednotlivých malých ploch hladká na stěnách, plochy jednotlivě přes 1,0 do 4 m2</t>
  </si>
  <si>
    <t>12</t>
  </si>
  <si>
    <t>612325225</t>
  </si>
  <si>
    <t>Vápenocementová štuková omítka malých ploch do 4,0 m2 na stěnách</t>
  </si>
  <si>
    <t>190657300</t>
  </si>
  <si>
    <t>Vápenocementová omítka jednotlivých malých ploch štuková na stěnách, plochy jednotlivě přes 1,0 do 4 m2</t>
  </si>
  <si>
    <t>2+4</t>
  </si>
  <si>
    <t>13</t>
  </si>
  <si>
    <t>612325302</t>
  </si>
  <si>
    <t>Vápenocementová štuková omítka ostění nebo nadpraží</t>
  </si>
  <si>
    <t>192595505</t>
  </si>
  <si>
    <t>Vápenocementová omítka ostění nebo nadpraží štuková</t>
  </si>
  <si>
    <t>(2*2+1)*0,33*4</t>
  </si>
  <si>
    <t>14</t>
  </si>
  <si>
    <t>615142012</t>
  </si>
  <si>
    <t>Potažení vnitřních nosníků rabicovým pletivem</t>
  </si>
  <si>
    <t>650102945</t>
  </si>
  <si>
    <t>Potažení vnitřních ploch pletivem  v ploše nebo pruzích, na plném podkladu rabicovým provizorním přichycením nosníků</t>
  </si>
  <si>
    <t>1,3*0,7*4</t>
  </si>
  <si>
    <t>631311124</t>
  </si>
  <si>
    <t>Mazanina tl do 120 mm z betonu prostého bez zvýšených nároků na prostředí tř. C 16/20</t>
  </si>
  <si>
    <t>391982630</t>
  </si>
  <si>
    <t>Mazanina z betonu  prostého bez zvýšených nároků na prostředí tl. přes 80 do 120 mm tř. C 16/20</t>
  </si>
  <si>
    <t>(14,61+2,77+1,73+5,36+1,82+2,06)*0,1</t>
  </si>
  <si>
    <t>16</t>
  </si>
  <si>
    <t>631342213</t>
  </si>
  <si>
    <t>Cementová litá pěna tl do 80 mm objemové hmotnosti 900 kg/m3</t>
  </si>
  <si>
    <t>1843346855</t>
  </si>
  <si>
    <t>Cementová litá pěna – pěnobeton tl. přes 50 do 80 mm, objemové hmotnosti 900 kg/m3</t>
  </si>
  <si>
    <t>(14,61+2,77+1,73+5,36+1,82+2,06)*0,05</t>
  </si>
  <si>
    <t>9,24*0,05</t>
  </si>
  <si>
    <t>17</t>
  </si>
  <si>
    <t>632481111</t>
  </si>
  <si>
    <t>Vložka do potěru nebo mazaniny z rabicového pletiva</t>
  </si>
  <si>
    <t>1175660476</t>
  </si>
  <si>
    <t>Vložka do cementového potěru nebo mazaniny  z rabicového pletiva černého</t>
  </si>
  <si>
    <t>28,34+9,24</t>
  </si>
  <si>
    <t>18</t>
  </si>
  <si>
    <t>632481213</t>
  </si>
  <si>
    <t>Separační vrstva z PE fólie</t>
  </si>
  <si>
    <t>-537174410</t>
  </si>
  <si>
    <t>Separační vrstva k oddělení podlahových vrstev  z polyetylénové fólie</t>
  </si>
  <si>
    <t>(14,61+2,77+1,73+5,36+1,82+2,06)</t>
  </si>
  <si>
    <t>19</t>
  </si>
  <si>
    <t>635111115</t>
  </si>
  <si>
    <t>Násyp pod podlahy ze štěrkopísku s udusáním</t>
  </si>
  <si>
    <t>-193980618</t>
  </si>
  <si>
    <t>Násyp ze štěrkopísku, písku nebo kameniva pod podlahy  s udusáním a urovnáním povrchu ze štěrkopísku</t>
  </si>
  <si>
    <t>20</t>
  </si>
  <si>
    <t>642944121</t>
  </si>
  <si>
    <t>Osazování ocelových zárubní dodatečné pl do 2,5 m2</t>
  </si>
  <si>
    <t>1305139870</t>
  </si>
  <si>
    <t>Osazení ocelových dveřních zárubní lisovaných nebo z úhelníků dodatečně  s vybetonováním prahu, plochy do 2,5 m2</t>
  </si>
  <si>
    <t>M</t>
  </si>
  <si>
    <t>55331117</t>
  </si>
  <si>
    <t>zárubeň ocelová pro běžné zdění hranatý profil 110 800 levá,pravá</t>
  </si>
  <si>
    <t>-1558381521</t>
  </si>
  <si>
    <t>22</t>
  </si>
  <si>
    <t>55331201</t>
  </si>
  <si>
    <t>zárubeň ocelová pro běžné zdění hranatý profil s drážkou 110 800 levá,pravá</t>
  </si>
  <si>
    <t>856828330</t>
  </si>
  <si>
    <t>Ostatní konstrukce a práce, bourání</t>
  </si>
  <si>
    <t>23</t>
  </si>
  <si>
    <t>953942425</t>
  </si>
  <si>
    <t>Osazování rámů litinových poklopů kouřových kanálů bez jejich dodání</t>
  </si>
  <si>
    <t>-985459813</t>
  </si>
  <si>
    <t>Osazování drobných kovových předmětů  se zalitím maltou cementovou, do vysekaných kapes nebo připravených otvorů rámů litinových poklopů v podlahách nebo čisticích dvířek v kouřových kanálech</t>
  </si>
  <si>
    <t>24</t>
  </si>
  <si>
    <t>2861418R</t>
  </si>
  <si>
    <t>poklop revizní pro dlažbu</t>
  </si>
  <si>
    <t>-294557929</t>
  </si>
  <si>
    <t>25</t>
  </si>
  <si>
    <t>962031132</t>
  </si>
  <si>
    <t>Bourání příček z cihel pálených na MVC tl do 100 mm</t>
  </si>
  <si>
    <t>1958908219</t>
  </si>
  <si>
    <t>Bourání příček z cihel, tvárnic nebo příčkovek  z cihel pálených, plných nebo dutých na maltu vápennou nebo vápenocementovou, tl. do 100 mm</t>
  </si>
  <si>
    <t>(1,2+2,4+1,3+2,2+1,2)*2,75</t>
  </si>
  <si>
    <t>26</t>
  </si>
  <si>
    <t>962031133</t>
  </si>
  <si>
    <t>Bourání příček z cihel pálených na MVC tl do 150 mm</t>
  </si>
  <si>
    <t>-1053342192</t>
  </si>
  <si>
    <t>Bourání příček z cihel, tvárnic nebo příčkovek  z cihel pálených, plných nebo dutých na maltu vápennou nebo vápenocementovou, tl. do 150 mm</t>
  </si>
  <si>
    <t>(1,5+1,1)*2,7</t>
  </si>
  <si>
    <t>27</t>
  </si>
  <si>
    <t>965042241</t>
  </si>
  <si>
    <t>Bourání podkladů pod dlažby nebo mazanin betonových nebo z litého asfaltu tl přes 100 mm pl pře 4 m2</t>
  </si>
  <si>
    <t>2002375118</t>
  </si>
  <si>
    <t>Bourání mazanin betonových nebo z litého asfaltu tl. přes 100 mm, plochy přes 4 m2</t>
  </si>
  <si>
    <t>(5,92*2,48+2,77+1,33)*0,2</t>
  </si>
  <si>
    <t>28</t>
  </si>
  <si>
    <t>965082933</t>
  </si>
  <si>
    <t>Odstranění násypů pod podlahami tl do 200 mm pl přes 2 m2</t>
  </si>
  <si>
    <t>732850975</t>
  </si>
  <si>
    <t>Odstranění násypu pod podlahami nebo ochranného násypu na střechách tl. do 200 mm, plochy přes 2 m2</t>
  </si>
  <si>
    <t>(5,92*2,48+2,77+1,33)*0,15</t>
  </si>
  <si>
    <t>29</t>
  </si>
  <si>
    <t>968072455</t>
  </si>
  <si>
    <t>Vybourání kovových dveřních zárubní pl do 2 m2</t>
  </si>
  <si>
    <t>1756714302</t>
  </si>
  <si>
    <t>Vybourání kovových rámů oken s křídly, dveřních zárubní, vrat, stěn, ostění nebo obkladů  dveřních zárubní, plochy do 2 m2</t>
  </si>
  <si>
    <t>1,8+1,6</t>
  </si>
  <si>
    <t>30</t>
  </si>
  <si>
    <t>971033651</t>
  </si>
  <si>
    <t>Vybourání otvorů ve zdivu cihelném pl do 4 m2 na MVC nebo MV tl do 600 mm</t>
  </si>
  <si>
    <t>-531400483</t>
  </si>
  <si>
    <t>Vybourání otvorů ve zdivu základovém nebo nadzákladovém z cihel, tvárnic, příčkovek  z cihel pálených na maltu vápennou nebo vápenocementovou plochy do 4 m2, tl. do 600 mm</t>
  </si>
  <si>
    <t>0,9*2,1*0,33*2</t>
  </si>
  <si>
    <t>31</t>
  </si>
  <si>
    <t>973031334</t>
  </si>
  <si>
    <t>Vysekání kapes ve zdivu cihelném na MV nebo MVC pl do 0,16 m2 hl do 150 mm</t>
  </si>
  <si>
    <t>1990831478</t>
  </si>
  <si>
    <t>Vysekání výklenků nebo kapes ve zdivu z cihel  na maltu vápennou nebo vápenocementovou kapes, plochy do 0,16 m2, hl. do 150 mm</t>
  </si>
  <si>
    <t>32</t>
  </si>
  <si>
    <t>974031164</t>
  </si>
  <si>
    <t>Vysekání rýh ve zdivu cihelném hl do 150 mm š do 150 mm</t>
  </si>
  <si>
    <t>m</t>
  </si>
  <si>
    <t>1146017589</t>
  </si>
  <si>
    <t>Vysekání rýh ve zdivu cihelném na maltu vápennou nebo vápenocementovou  do hl. 150 mm a šířky do 150 mm</t>
  </si>
  <si>
    <t>(3+3,7)*2</t>
  </si>
  <si>
    <t>33</t>
  </si>
  <si>
    <t>974031664</t>
  </si>
  <si>
    <t>Vysekání rýh ve zdivu cihelném pro vtahování nosníků hl do 150 mm v do 150 mm</t>
  </si>
  <si>
    <t>1479913302</t>
  </si>
  <si>
    <t>Vysekání rýh ve zdivu cihelném na maltu vápennou nebo vápenocementovou  pro vtahování nosníků do zdí, před vybouráním otvoru do hl. 150 mm, při v. nosníku do 150 mm</t>
  </si>
  <si>
    <t>1,2*2*2</t>
  </si>
  <si>
    <t>1,3*2*2</t>
  </si>
  <si>
    <t>34</t>
  </si>
  <si>
    <t>977151123</t>
  </si>
  <si>
    <t>Jádrové vrty diamantovými korunkami do D 150 mm do stavebních materiálů</t>
  </si>
  <si>
    <t>-2108994350</t>
  </si>
  <si>
    <t>Jádrové vrty diamantovými korunkami do stavebních materiálů (železobetonu, betonu, cihel, obkladů, dlažeb, kamene) průměru přes 130 do 150 mm</t>
  </si>
  <si>
    <t>35</t>
  </si>
  <si>
    <t>978013191</t>
  </si>
  <si>
    <t>Otlučení (osekání) vnitřní vápenné nebo vápenocementové omítky stěn v rozsahu do 100 %</t>
  </si>
  <si>
    <t>1447379245</t>
  </si>
  <si>
    <t>Otlučení vápenných nebo vápenocementových omítek vnitřních ploch stěn s vyškrabáním spar, s očištěním zdiva, v rozsahu přes 50 do 100 %</t>
  </si>
  <si>
    <t>(3,5+2,3+0,3+1+1,2*2+0,8+1,7)*2</t>
  </si>
  <si>
    <t>997</t>
  </si>
  <si>
    <t>Přesun sutě</t>
  </si>
  <si>
    <t>36</t>
  </si>
  <si>
    <t>997013501</t>
  </si>
  <si>
    <t>Odvoz suti a vybouraných hmot na skládku nebo meziskládku do 1 km se složením</t>
  </si>
  <si>
    <t>224599991</t>
  </si>
  <si>
    <t>Odvoz suti a vybouraných hmot na skládku nebo meziskládku  se složením, na vzdálenost do 1 km</t>
  </si>
  <si>
    <t>37</t>
  </si>
  <si>
    <t>997013509</t>
  </si>
  <si>
    <t>Příplatek k odvozu suti a vybouraných hmot na skládku ZKD 1 km přes 1 km</t>
  </si>
  <si>
    <t>-2045426524</t>
  </si>
  <si>
    <t>Odvoz suti a vybouraných hmot na skládku nebo meziskládku  se složením, na vzdálenost Příplatek k ceně za každý další i započatý 1 km přes 1 km</t>
  </si>
  <si>
    <t>26,378*5 'Přepočtené koeficientem množství</t>
  </si>
  <si>
    <t>38</t>
  </si>
  <si>
    <t>997013831</t>
  </si>
  <si>
    <t>Poplatek za uložení na skládce (skládkovné) stavebního odpadu směsného kód odpadu 170 904</t>
  </si>
  <si>
    <t>918948565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</si>
  <si>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</si>
  <si>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</si>
  <si>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</si>
  <si>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39</t>
  </si>
  <si>
    <t>998011001</t>
  </si>
  <si>
    <t>Přesun hmot pro budovy zděné v do 6 m</t>
  </si>
  <si>
    <t>-299499060</t>
  </si>
  <si>
    <t>Přesun hmot pro budovy občanské výstavby, bydlení, výrobu a služby 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</si>
  <si>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</si>
  <si>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</si>
  <si>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</si>
  <si>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</si>
  <si>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40</t>
  </si>
  <si>
    <t>711111001</t>
  </si>
  <si>
    <t>Provedení izolace proti zemní vlhkosti vodorovné za studena nátěrem penetračním</t>
  </si>
  <si>
    <t>1788559928</t>
  </si>
  <si>
    <t>Provedení izolace proti zemní vlhkosti natěradly a tmely za studena  na ploše vodorovné V nátěrem penetračním</t>
  </si>
  <si>
    <t>(14,61+2,77+1,73+5,36+1,82+2,06)"P2</t>
  </si>
  <si>
    <t>9,72"P3</t>
  </si>
  <si>
    <t>41</t>
  </si>
  <si>
    <t>11163150</t>
  </si>
  <si>
    <t>lak penetrační asfaltový</t>
  </si>
  <si>
    <t>713190958</t>
  </si>
  <si>
    <t>38,07*0,0003 'Přepočtené koeficientem množství</t>
  </si>
  <si>
    <t>42</t>
  </si>
  <si>
    <t>711141559</t>
  </si>
  <si>
    <t>Provedení izolace proti zemní vlhkosti pásy přitavením vodorovné NAIP</t>
  </si>
  <si>
    <t>1559462533</t>
  </si>
  <si>
    <t>Provedení izolace proti zemní vlhkosti pásy přitavením  NAIP na ploše vodorovné V</t>
  </si>
  <si>
    <t>38,07</t>
  </si>
  <si>
    <t>43</t>
  </si>
  <si>
    <t>62855001</t>
  </si>
  <si>
    <t>pás asfaltový natavitelný modifikovaný SBS tl 4,0mm s vložkou z polyesterové rohože a spalitelnou PE fólií nebo jemnozrnný minerálním posypem na horním povrchu</t>
  </si>
  <si>
    <t>519839337</t>
  </si>
  <si>
    <t>38,07*1,15 'Přepočtené koeficientem množství</t>
  </si>
  <si>
    <t>44</t>
  </si>
  <si>
    <t>998711101</t>
  </si>
  <si>
    <t>Přesun hmot tonážní pro izolace proti vodě, vlhkosti a plynům v objektech výšky do 6 m</t>
  </si>
  <si>
    <t>-1505658807</t>
  </si>
  <si>
    <t>Přesun hmot pro izolace proti vodě, vlhkosti a plynům  stanovený z hmotnosti přesunovaného materiálu vodorovná dopravní vzdálenost do 50 m v objektech výšky do 6 m</t>
  </si>
  <si>
    <t>713</t>
  </si>
  <si>
    <t>Izolace tepelné</t>
  </si>
  <si>
    <t>45</t>
  </si>
  <si>
    <t>713121111</t>
  </si>
  <si>
    <t>Montáž izolace tepelné podlah volně kladenými rohožemi, pásy, dílci, deskami 1 vrstva</t>
  </si>
  <si>
    <t>476280865</t>
  </si>
  <si>
    <t>Montáž tepelné izolace podlah rohožemi, pásy, deskami, dílci, bloky (izolační materiál ve specifikaci) kladenými volně jednovrstvá</t>
  </si>
  <si>
    <t>28,35+9,24</t>
  </si>
  <si>
    <t>10,29*4,54</t>
  </si>
  <si>
    <t>46</t>
  </si>
  <si>
    <t>28372312</t>
  </si>
  <si>
    <t>deska EPS 100 pro trvalé zatížení v tlaku (max. 2000 kg/m2) tl 120mm</t>
  </si>
  <si>
    <t>1320160327</t>
  </si>
  <si>
    <t>37,59*1,02 'Přepočtené koeficientem množství</t>
  </si>
  <si>
    <t>47</t>
  </si>
  <si>
    <t>63152124</t>
  </si>
  <si>
    <t>pás tepelně izolační suchá výstavba λ=0,040 tl 220mm</t>
  </si>
  <si>
    <t>-862830960</t>
  </si>
  <si>
    <t>46,7</t>
  </si>
  <si>
    <t>48</t>
  </si>
  <si>
    <t>713191132</t>
  </si>
  <si>
    <t>Montáž izolace tepelné podlah, stropů vrchem nebo střech překrytí separační fólií z PE</t>
  </si>
  <si>
    <t>1872064338</t>
  </si>
  <si>
    <t>Montáž tepelné izolace stavebních konstrukcí - doplňky a konstrukční součásti podlah, stropů vrchem nebo střech překrytím fólií separační z PE</t>
  </si>
  <si>
    <t>49</t>
  </si>
  <si>
    <t>28329011</t>
  </si>
  <si>
    <t>fólie PE vyztužená pro parotěsnou vrstvu (reakce na oheň - třída F) 110g/m2</t>
  </si>
  <si>
    <t>-1634696415</t>
  </si>
  <si>
    <t>46,7*1,1 'Přepočtené koeficientem množství</t>
  </si>
  <si>
    <t>50</t>
  </si>
  <si>
    <t>998713101</t>
  </si>
  <si>
    <t>Přesun hmot tonážní pro izolace tepelné v objektech v do 6 m</t>
  </si>
  <si>
    <t>-1372168262</t>
  </si>
  <si>
    <t>Přesun hmot pro izolace tepelné stanovený z hmotnosti přesunovaného materiálu vodorovná dopravní vzdálenost do 50 m v objektech výšky do 6 m</t>
  </si>
  <si>
    <t>751</t>
  </si>
  <si>
    <t>Vzduchotechnika</t>
  </si>
  <si>
    <t>51</t>
  </si>
  <si>
    <t>751525082</t>
  </si>
  <si>
    <t>Mtž potrubí plast kruh bez příruby D do 200 mm</t>
  </si>
  <si>
    <t>-192263106</t>
  </si>
  <si>
    <t>Montáž potrubí plastového  kruhového bez příruby přes 100 do 200 mm</t>
  </si>
  <si>
    <t>52</t>
  </si>
  <si>
    <t>28619324</t>
  </si>
  <si>
    <t>trubka kanalizační PE-HD D 160mm</t>
  </si>
  <si>
    <t>1479309122</t>
  </si>
  <si>
    <t>53</t>
  </si>
  <si>
    <t>751526249</t>
  </si>
  <si>
    <t>Mtž kalhotového kusu do plast potrubí bez příruby D do 200 mm</t>
  </si>
  <si>
    <t>-1283678053</t>
  </si>
  <si>
    <t>Montáž kalhotového kusu nebo odbočky jednostranné do plastového potrubí  kruhového bez příruby, průměru přes 100 do 200 mm</t>
  </si>
  <si>
    <t>54</t>
  </si>
  <si>
    <t>751526336</t>
  </si>
  <si>
    <t>Mtž odbočky oboustranné do plast potrubí kruh s přírubou D do 200 mm</t>
  </si>
  <si>
    <t>685337126</t>
  </si>
  <si>
    <t>Montáž odbočky oboustranné do plastového potrubí  kruhového s přírubou, průměru přes 100 do 200 mm</t>
  </si>
  <si>
    <t>55</t>
  </si>
  <si>
    <t>28615510</t>
  </si>
  <si>
    <t>odbočka kanalizační PP úhel 87° DN 160/160 pro vysoké teploty</t>
  </si>
  <si>
    <t>-2132514334</t>
  </si>
  <si>
    <t>56</t>
  </si>
  <si>
    <t>28615578</t>
  </si>
  <si>
    <t>odbočka HTEA úhel 87° DN 160/160</t>
  </si>
  <si>
    <t>147366585</t>
  </si>
  <si>
    <t>57</t>
  </si>
  <si>
    <t>28617387</t>
  </si>
  <si>
    <t>odbočka kanalizace PP rohová 160/160/160</t>
  </si>
  <si>
    <t>1321747286</t>
  </si>
  <si>
    <t>762</t>
  </si>
  <si>
    <t>Konstrukce tesařské</t>
  </si>
  <si>
    <t>58</t>
  </si>
  <si>
    <t>762111811</t>
  </si>
  <si>
    <t>Demontáž stěn a příček z hraněného řeziva</t>
  </si>
  <si>
    <t>648150539</t>
  </si>
  <si>
    <t>Demontáž stěn a příček  z hranolků, fošen nebo latí</t>
  </si>
  <si>
    <t>3*2,7</t>
  </si>
  <si>
    <t>59</t>
  </si>
  <si>
    <t>762214811</t>
  </si>
  <si>
    <t>Demontáž schodiště přímočarého nebo křivočarého š do 1,5 m s podstupnicemi</t>
  </si>
  <si>
    <t>1705419398</t>
  </si>
  <si>
    <t>Demontáž schodiště se zábradlím  přímočarých nebo křivočarých z prken nebo fošen s podstupnicemi, šířky přes 1,00 do 1,50 m</t>
  </si>
  <si>
    <t>60</t>
  </si>
  <si>
    <t>762511237</t>
  </si>
  <si>
    <t>Podlahové kce podkladové z desek OSB tl 25 mm broušených na pero a drážku lepených</t>
  </si>
  <si>
    <t>688772390</t>
  </si>
  <si>
    <t>Podlahové konstrukce podkladové z dřevoštěpkových desek OSB jednovrstvých lepených na pero a drážku broušených, tloušťky desky 25 mm</t>
  </si>
  <si>
    <t>2*1,55</t>
  </si>
  <si>
    <t>61</t>
  </si>
  <si>
    <t>762512261</t>
  </si>
  <si>
    <t>Montáž podlahové kce podkladového roštu</t>
  </si>
  <si>
    <t>1011139800</t>
  </si>
  <si>
    <t>Podlahové konstrukce podkladové montáž roštu podkladového</t>
  </si>
  <si>
    <t>1,55*5"3NP</t>
  </si>
  <si>
    <t>3*6"1NP</t>
  </si>
  <si>
    <t>62</t>
  </si>
  <si>
    <t>60512125</t>
  </si>
  <si>
    <t>hranol stavební řezivo průřezu do 120cm2 do dl 6m</t>
  </si>
  <si>
    <t>1435804315</t>
  </si>
  <si>
    <t>7,750*0,3*0,06*1,1</t>
  </si>
  <si>
    <t>22*0,14*0,16*1,1</t>
  </si>
  <si>
    <t>63</t>
  </si>
  <si>
    <t>762522811</t>
  </si>
  <si>
    <t>Demontáž podlah s polštáři z prken tloušťky do 32 mm</t>
  </si>
  <si>
    <t>-1395123265</t>
  </si>
  <si>
    <t>Demontáž podlah  s polštáři z prken tl. do 32 mm</t>
  </si>
  <si>
    <t>3,6*2,7</t>
  </si>
  <si>
    <t>64</t>
  </si>
  <si>
    <t>762523912</t>
  </si>
  <si>
    <t>Doplnění části podlah hrubými prkny tl do 32 mm plochy jednotlivě do 1 m2</t>
  </si>
  <si>
    <t>-488174871</t>
  </si>
  <si>
    <t>Podlahy tesařské  doplnění podlah bez polštářů, s urovnáním násypu prkny tl. do 32 mm (materiál v ceně) nehoblovanými nebo podkladními na sraz plochy jednotlivě přes 0,25 do 1,00 m2</t>
  </si>
  <si>
    <t>1,08*0,7</t>
  </si>
  <si>
    <t>1,3*3</t>
  </si>
  <si>
    <t>65</t>
  </si>
  <si>
    <t>998762101</t>
  </si>
  <si>
    <t>Přesun hmot tonážní pro kce tesařské v objektech v do 6 m</t>
  </si>
  <si>
    <t>-55998973</t>
  </si>
  <si>
    <t>Přesun hmot pro konstrukce tesařské  stanovený z hmotnosti přesunovaného materiálu vodorovná dopravní vzdálenost do 50 m v objektech výšky do 6 m</t>
  </si>
  <si>
    <t>763</t>
  </si>
  <si>
    <t>Konstrukce suché výstavby</t>
  </si>
  <si>
    <t>66</t>
  </si>
  <si>
    <t>763111431</t>
  </si>
  <si>
    <t>SDK příčka tl 100 mm profil CW+UW 50 desky 2xH2 12,5 TI 50 mm EI 60 Rw 50 dB</t>
  </si>
  <si>
    <t>1460634653</t>
  </si>
  <si>
    <t>Příčka ze sádrokartonových desek  s nosnou konstrukcí z jednoduchých ocelových profilů UW, CW dvojitě opláštěná deskami impregnovanými H2 tl. 2 x 12,5 mm, EI 60, příčka tl. 100 mm, profil 50 TI tl. 50 mm, Rw 50 dB</t>
  </si>
  <si>
    <t>(1,82+1,3+4)*2,5</t>
  </si>
  <si>
    <t>67</t>
  </si>
  <si>
    <t>763111437</t>
  </si>
  <si>
    <t>SDK příčka tl 150 mm profil CW+UW 100 desky 2xH2 12,5 TI 100 mm EI 60 Rw 55 DB</t>
  </si>
  <si>
    <t>724319393</t>
  </si>
  <si>
    <t>Příčka ze sádrokartonových desek  s nosnou konstrukcí z jednoduchých ocelových profilů UW, CW dvojitě opláštěná deskami impregnovanými H2 tl. 2 x 12,5 mm, EI 60, příčka tl. 150 mm, profil 100 TI tl. 100 mm, Rw 55 dB</t>
  </si>
  <si>
    <t>(1,42+1,2)*2,5</t>
  </si>
  <si>
    <t>68</t>
  </si>
  <si>
    <t>763121429</t>
  </si>
  <si>
    <t>SDK stěna předsazená tl 112,5 mm profil CW+UW 100 deska 1xH2 12,5 TI 40 mm EI 30</t>
  </si>
  <si>
    <t>-242143221</t>
  </si>
  <si>
    <t>Stěna předsazená ze sádrokartonových desek s nosnou konstrukcí z ocelových profilů CW, UW jednoduše opláštěná deskou impregnovanou H2 tl. 12,5 mm, TI tl. 40 mm, EI 30 stěna tl. 112,5 mm, profil 100</t>
  </si>
  <si>
    <t>1,62*2,65+1*1,5+1,42*1,75+1,2*1,5+1,05*1,5</t>
  </si>
  <si>
    <t>69</t>
  </si>
  <si>
    <t>763131411</t>
  </si>
  <si>
    <t>SDK podhled desky 1xA 12,5 bez TI dvouvrstvá spodní kce profil CD+UD</t>
  </si>
  <si>
    <t>167839980</t>
  </si>
  <si>
    <t>Podhled ze sádrokartonových desek  dvouvrstvá zavěšená spodní konstrukce z ocelových profilů CD, UD jednoduše opláštěná deskou standardní A, tl. 12,5 mm, bez TI</t>
  </si>
  <si>
    <t>6,25"101</t>
  </si>
  <si>
    <t>4,55*2,5"201</t>
  </si>
  <si>
    <t>70</t>
  </si>
  <si>
    <t>763131452</t>
  </si>
  <si>
    <t>SDK podhled deska 1xH2 12,5 TI 100 mm dvouvrstvá spodní kce profil CD+UD</t>
  </si>
  <si>
    <t>1208110704</t>
  </si>
  <si>
    <t>Podhled ze sádrokartonových desek  dvouvrstvá zavěšená spodní konstrukce z ocelových profilů CD, UD jednoduše opláštěná deskou impregnovanou H2, tl. 12,5 mm, TI tl. 100 mm</t>
  </si>
  <si>
    <t>2,77+1,73+5,36+1,82+2,06</t>
  </si>
  <si>
    <t>71</t>
  </si>
  <si>
    <t>763131751</t>
  </si>
  <si>
    <t>Montáž parotěsné zábrany do SDK podhledu</t>
  </si>
  <si>
    <t>1617765421</t>
  </si>
  <si>
    <t>Podhled ze sádrokartonových desek  ostatní práce a konstrukce na podhledech ze sádrokartonových desek montáž parotěsné zábrany</t>
  </si>
  <si>
    <t>72</t>
  </si>
  <si>
    <t>28329274</t>
  </si>
  <si>
    <t>fólie PE vyztužená pro parotěsnou vrstvu (reakce na oheň - třída E) 110g/m2</t>
  </si>
  <si>
    <t>523454378</t>
  </si>
  <si>
    <t>16,74*1,1 'Přepočtené koeficientem množství</t>
  </si>
  <si>
    <t>73</t>
  </si>
  <si>
    <t>763131752</t>
  </si>
  <si>
    <t>Montáž jedné vrstvy tepelné izolace do SDK podhledu</t>
  </si>
  <si>
    <t>1704296765</t>
  </si>
  <si>
    <t>Podhled ze sádrokartonových desek  ostatní práce a konstrukce na podhledech ze sádrokartonových desek montáž jedné vrstvy tepelné izolace</t>
  </si>
  <si>
    <t>13,74</t>
  </si>
  <si>
    <t>74</t>
  </si>
  <si>
    <t>63152186</t>
  </si>
  <si>
    <t>pás tepelně izolační suchá výstavba λ=0,042 tl 120mm</t>
  </si>
  <si>
    <t>-227112737</t>
  </si>
  <si>
    <t>13,74*1,02 'Přepočtené koeficientem množství</t>
  </si>
  <si>
    <t>75</t>
  </si>
  <si>
    <t>-1945427263</t>
  </si>
  <si>
    <t>76</t>
  </si>
  <si>
    <t>763131761</t>
  </si>
  <si>
    <t>Příplatek k SDK podhledu za plochu do 3 m2 jednotlivě</t>
  </si>
  <si>
    <t>-473507841</t>
  </si>
  <si>
    <t>Podhled ze sádrokartonových desek  Příplatek k cenám za plochu do 3 m2 jednotlivě</t>
  </si>
  <si>
    <t>77</t>
  </si>
  <si>
    <t>763161720</t>
  </si>
  <si>
    <t>SDK podkroví deska 1xDF 12,5 TI 200 mm dvouvrstvá spodní kce profil CD+UD</t>
  </si>
  <si>
    <t>-1596393962</t>
  </si>
  <si>
    <t>Podkroví ze sádrokartonových desek  dvouvrstvá spodní konstrukce z ocelových profilů CD, UD jednoduše opláštěná deskou protipožární DF, tl. 12,5 mm, TI 200 mm, REI 15</t>
  </si>
  <si>
    <t>78</t>
  </si>
  <si>
    <t>763161791</t>
  </si>
  <si>
    <t>Příplatek k cenám podkroví za dalších 10 mm tepelné izolace</t>
  </si>
  <si>
    <t>1127494807</t>
  </si>
  <si>
    <t>Podkroví ze sádrokartonových desek  Příplatek k cenám za dalších 10 mm tepelné izolace objemové hmotnosti 16 kg/m2</t>
  </si>
  <si>
    <t>19,400*4</t>
  </si>
  <si>
    <t>79</t>
  </si>
  <si>
    <t>763161821</t>
  </si>
  <si>
    <t>Demontáž SDK podkroví s dvouvrstvou nosnou kcí z ocelových profilů opláštění jednoduché</t>
  </si>
  <si>
    <t>1280972218</t>
  </si>
  <si>
    <t>Demontáž podkroví ze sádrokartonových desek  s nosnou konstrukcí dvouvrstvou z ocelových profilů, opláštění jednoduché</t>
  </si>
  <si>
    <t>2*(4,5+2,5+2,7)</t>
  </si>
  <si>
    <t>80</t>
  </si>
  <si>
    <t>763181311</t>
  </si>
  <si>
    <t>Montáž jednokřídlové kovové zárubně v do 2,75 m SDK příčka</t>
  </si>
  <si>
    <t>-1018699037</t>
  </si>
  <si>
    <t>Výplně otvorů konstrukcí ze sádrokartonových desek  montáž zárubně kovové s příslušenstvím pro příčky výšky do 2,75 m nebo zátěže dveřního křídla do 25 kg, s profily CW a UW jednokřídlové</t>
  </si>
  <si>
    <t>81</t>
  </si>
  <si>
    <t>55331521</t>
  </si>
  <si>
    <t>zárubeň ocelová pro sádrokarton 100 700 levá,pravá</t>
  </si>
  <si>
    <t>-1346344743</t>
  </si>
  <si>
    <t>82</t>
  </si>
  <si>
    <t>998763100</t>
  </si>
  <si>
    <t>Přesun hmot tonážní pro dřevostavby v objektech v do 6 m</t>
  </si>
  <si>
    <t>-588537374</t>
  </si>
  <si>
    <t>Přesun hmot pro dřevostavby  stanovený z hmotnosti přesunovaného materiálu vodorovná dopravní vzdálenost do 50 m v objektech výšky do 6 m</t>
  </si>
  <si>
    <t>766</t>
  </si>
  <si>
    <t>Konstrukce truhlářské</t>
  </si>
  <si>
    <t>83</t>
  </si>
  <si>
    <t>766211500</t>
  </si>
  <si>
    <t>Montáž madel schodišťových dřevených nebo verzalitových průběžných atypických š do 15 cm 1 kus</t>
  </si>
  <si>
    <t>-163240128</t>
  </si>
  <si>
    <t>Montáž madel  schodišťových dřevěných z jednoho kusu průběžných, šířky do 150 mm</t>
  </si>
  <si>
    <t>84</t>
  </si>
  <si>
    <t>553421R1</t>
  </si>
  <si>
    <t>madlo schodišťové</t>
  </si>
  <si>
    <t>1549855256</t>
  </si>
  <si>
    <t>85</t>
  </si>
  <si>
    <t>766231113</t>
  </si>
  <si>
    <t>Montáž sklápěcích půdních schodů</t>
  </si>
  <si>
    <t>850754273</t>
  </si>
  <si>
    <t>Montáž sklápěcich schodů  na půdu s vyřezáním otvoru a kompletizací</t>
  </si>
  <si>
    <t>86</t>
  </si>
  <si>
    <t>61233100</t>
  </si>
  <si>
    <t>schody půdní 109x69x17 cm, výška místnosti 250 cm</t>
  </si>
  <si>
    <t>1528751620</t>
  </si>
  <si>
    <t>87</t>
  </si>
  <si>
    <t>7662911R</t>
  </si>
  <si>
    <t>Podesta dřevěná</t>
  </si>
  <si>
    <t>541699936</t>
  </si>
  <si>
    <t>1,27*2,5</t>
  </si>
  <si>
    <t>88</t>
  </si>
  <si>
    <t>766311111</t>
  </si>
  <si>
    <t>Montáž dřevěného zábradlí vnitřního</t>
  </si>
  <si>
    <t>-398248942</t>
  </si>
  <si>
    <t>Montáž zábradlí  dřevěného vnitřního</t>
  </si>
  <si>
    <t>89</t>
  </si>
  <si>
    <t>553421R</t>
  </si>
  <si>
    <t>zábradlí schodišťové</t>
  </si>
  <si>
    <t>-758933193</t>
  </si>
  <si>
    <t>90</t>
  </si>
  <si>
    <t>766438111</t>
  </si>
  <si>
    <t>Montáž dřevěného obložení betonových stupňů s podstupnicemi</t>
  </si>
  <si>
    <t>227059055</t>
  </si>
  <si>
    <t>Montáž dřevěného obložení betonových stupňů  s podstupnicemi</t>
  </si>
  <si>
    <t>1,1*19</t>
  </si>
  <si>
    <t>91</t>
  </si>
  <si>
    <t>606211R</t>
  </si>
  <si>
    <t>dřevěné stupně schodiště</t>
  </si>
  <si>
    <t>soubor</t>
  </si>
  <si>
    <t>-385412244</t>
  </si>
  <si>
    <t>92</t>
  </si>
  <si>
    <t>766660001</t>
  </si>
  <si>
    <t>Montáž dveřních křídel otvíravých jednokřídlových š do 0,8 m do ocelové zárubně</t>
  </si>
  <si>
    <t>-625439951</t>
  </si>
  <si>
    <t>Montáž dveřních křídel dřevěných nebo plastových otevíravých do ocelové zárubně povrchově upravených jednokřídlových, šířky do 800 mm</t>
  </si>
  <si>
    <t>5+1</t>
  </si>
  <si>
    <t>93</t>
  </si>
  <si>
    <t>61162854</t>
  </si>
  <si>
    <t>dveře vnitřní foliované plné 1křídlé 700x1970mm D2 vč. kování</t>
  </si>
  <si>
    <t>1895581536</t>
  </si>
  <si>
    <t>94</t>
  </si>
  <si>
    <t>61162857</t>
  </si>
  <si>
    <t>dveře vnitřní foliované plné 1křídlé 800x1970mm D19 vč. kování</t>
  </si>
  <si>
    <t>-574694882</t>
  </si>
  <si>
    <t>95</t>
  </si>
  <si>
    <t>766660021</t>
  </si>
  <si>
    <t>Montáž dveřních křídel otvíravých jednokřídlových š do 0,8 m požárních do ocelové zárubně</t>
  </si>
  <si>
    <t>1191941059</t>
  </si>
  <si>
    <t>Montáž dveřních křídel dřevěných nebo plastových otevíravých do ocelové zárubně protipožárních jednokřídlových, šířky do 800 mm</t>
  </si>
  <si>
    <t>96</t>
  </si>
  <si>
    <t>61165610</t>
  </si>
  <si>
    <t>dveře vnitřní požárně odolné CPL fólie EI (EW) 30 D3 1křídlové 800x1970mm vč. kování</t>
  </si>
  <si>
    <t>-1208155176</t>
  </si>
  <si>
    <t>dveře vnitřní požárně odolné CPL fólie EI (EW) 30 D3 1křídlové 800x1970mm</t>
  </si>
  <si>
    <t>97</t>
  </si>
  <si>
    <t>76666391R</t>
  </si>
  <si>
    <t>Oprava dveřních křídel z měkkého dřeva - doplnění madel</t>
  </si>
  <si>
    <t>-1304124296</t>
  </si>
  <si>
    <t>98</t>
  </si>
  <si>
    <t>998766101</t>
  </si>
  <si>
    <t>Přesun hmot tonážní pro konstrukce truhlářské v objektech v do 6 m</t>
  </si>
  <si>
    <t>1484742885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</si>
  <si>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</si>
  <si>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</si>
  <si>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</si>
  <si>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99</t>
  </si>
  <si>
    <t>767210112</t>
  </si>
  <si>
    <t>Montáž schodnic ocelových rovných do zdiva</t>
  </si>
  <si>
    <t>202601742</t>
  </si>
  <si>
    <t>Montáž schodnic ocelových  rovných do zdiva</t>
  </si>
  <si>
    <t>4*4</t>
  </si>
  <si>
    <t>100</t>
  </si>
  <si>
    <t>767250111</t>
  </si>
  <si>
    <t>Montáž ocelových podest šroubováním</t>
  </si>
  <si>
    <t>1589759216</t>
  </si>
  <si>
    <t>Montáž podest z oceli  šroubováním</t>
  </si>
  <si>
    <t>1,3*2,5</t>
  </si>
  <si>
    <t>101</t>
  </si>
  <si>
    <t>693410R</t>
  </si>
  <si>
    <t>OK schodiště</t>
  </si>
  <si>
    <t>1189013326</t>
  </si>
  <si>
    <t>geomembrána hydroizolační hladká tl 2mm</t>
  </si>
  <si>
    <t>771</t>
  </si>
  <si>
    <t>Podlahy z dlaždic</t>
  </si>
  <si>
    <t>102</t>
  </si>
  <si>
    <t>771151012</t>
  </si>
  <si>
    <t>Samonivelační stěrka podlah pevnosti 20 MPa tl 5 mm</t>
  </si>
  <si>
    <t>1579307069</t>
  </si>
  <si>
    <t>Příprava podkladu před provedením dlažby samonivelační stěrka min.pevnosti 20 MPa, tloušťky přes 3 do 5 mm</t>
  </si>
  <si>
    <t>103</t>
  </si>
  <si>
    <t>771574114</t>
  </si>
  <si>
    <t>Montáž podlah keramických hladkých lepených flexibilním lepidlem do 22 ks/m2</t>
  </si>
  <si>
    <t>597115160</t>
  </si>
  <si>
    <t>Montáž podlah z dlaždic keramických lepených flexibilním lepidlem maloformátových hladkých přes 19 do 22 ks/m2</t>
  </si>
  <si>
    <t>104</t>
  </si>
  <si>
    <t>LSS.TR326069</t>
  </si>
  <si>
    <t>dlaždice slinutá TAURUS GRANIT, 198 x 198 x 9 mm</t>
  </si>
  <si>
    <t>-796749349</t>
  </si>
  <si>
    <t>105</t>
  </si>
  <si>
    <t>998771101</t>
  </si>
  <si>
    <t>Přesun hmot tonážní pro podlahy z dlaždic v objektech v do 6 m</t>
  </si>
  <si>
    <t>-663301019</t>
  </si>
  <si>
    <t>Přesun hmot pro podlahy z dlaždic stanovený z hmotnosti přesunovaného materiálu vodorovná dopravní vzdálenost do 50 m v objektech výšky do 6 m</t>
  </si>
  <si>
    <t>776</t>
  </si>
  <si>
    <t>Podlahy povlakové</t>
  </si>
  <si>
    <t>106</t>
  </si>
  <si>
    <t>776111116</t>
  </si>
  <si>
    <t>Odstranění zbytků lepidla z podkladu povlakových podlah broušením</t>
  </si>
  <si>
    <t>-1853206425</t>
  </si>
  <si>
    <t>Příprava podkladu broušení podlah stávajícího podkladu pro odstranění lepidla (po starých krytinách)</t>
  </si>
  <si>
    <t>107</t>
  </si>
  <si>
    <t>776111311</t>
  </si>
  <si>
    <t>Vysátí podkladu povlakových podlah</t>
  </si>
  <si>
    <t>-1996968727</t>
  </si>
  <si>
    <t>Příprava podkladu vysátí podlah</t>
  </si>
  <si>
    <t>108</t>
  </si>
  <si>
    <t>776121111</t>
  </si>
  <si>
    <t>Vodou ředitelná penetrace savého podkladu povlakových podlah ředěná v poměru 1:3</t>
  </si>
  <si>
    <t>-1491409621</t>
  </si>
  <si>
    <t>Příprava podkladu penetrace vodou ředitelná na savý podklad (válečkováním) ředěná v poměru 1:3 podlah</t>
  </si>
  <si>
    <t>109</t>
  </si>
  <si>
    <t>776201811</t>
  </si>
  <si>
    <t>Demontáž lepených povlakových podlah bez podložky ručně</t>
  </si>
  <si>
    <t>916676525</t>
  </si>
  <si>
    <t>Demontáž povlakových podlahovin lepených ručně bez podložky</t>
  </si>
  <si>
    <t>110</t>
  </si>
  <si>
    <t>776221111</t>
  </si>
  <si>
    <t>Lepení pásů z PVC standardním lepidlem</t>
  </si>
  <si>
    <t>-1346083359</t>
  </si>
  <si>
    <t>Montáž podlahovin z PVC lepením standardním lepidlem z pásů standardních</t>
  </si>
  <si>
    <t>111</t>
  </si>
  <si>
    <t>28411000</t>
  </si>
  <si>
    <t>PVC heterogenní zátěžová antibakteriální, nášlapná vrstva 0,90mm, třída zátěže 34/43, otlak do 0,03mm, R10, hořlavost Bfl S1</t>
  </si>
  <si>
    <t>1652628910</t>
  </si>
  <si>
    <t>16,56*1,1 'Přepočtené koeficientem množství</t>
  </si>
  <si>
    <t>112</t>
  </si>
  <si>
    <t>998776101</t>
  </si>
  <si>
    <t>Přesun hmot tonážní pro podlahy povlakové v objektech v do 6 m</t>
  </si>
  <si>
    <t>298768451</t>
  </si>
  <si>
    <t>Přesun hmot pro podlahy povlakové  stanovený z hmotnosti přesunovaného materiálu vodorovná dopravní vzdálenost do 50 m v objektech výšky do 6 m</t>
  </si>
  <si>
    <t>781</t>
  </si>
  <si>
    <t>Dokončovací práce - obklady</t>
  </si>
  <si>
    <t>113</t>
  </si>
  <si>
    <t>781121011</t>
  </si>
  <si>
    <t>Nátěr penetrační na stěnu</t>
  </si>
  <si>
    <t>493563983</t>
  </si>
  <si>
    <t>Příprava podkladu před provedením obkladu nátěr penetrační na stěnu</t>
  </si>
  <si>
    <t>(1,95+1,42)*2*2-1,4*2</t>
  </si>
  <si>
    <t>(1,65+1,05)*2*2-1,4</t>
  </si>
  <si>
    <t>(3,52+1,62)*2*2-1,4*3</t>
  </si>
  <si>
    <t>(1+1,62)*2*2-1,4</t>
  </si>
  <si>
    <t>(1,2+1,75)*2*2-1,4</t>
  </si>
  <si>
    <t>114</t>
  </si>
  <si>
    <t>781474114</t>
  </si>
  <si>
    <t>Montáž obkladů vnitřních keramických hladkých do 22 ks/m2 lepených flexibilním lepidlem</t>
  </si>
  <si>
    <t>-1247916083</t>
  </si>
  <si>
    <t>Montáž obkladů vnitřních stěn z dlaždic keramických lepených flexibilním lepidlem maloformátových hladkých přes 19 do 22 ks/m2</t>
  </si>
  <si>
    <t>115</t>
  </si>
  <si>
    <t>59761040</t>
  </si>
  <si>
    <t>obklad keramický hladký přes 19 do 22ks/m2</t>
  </si>
  <si>
    <t>-254422676</t>
  </si>
  <si>
    <t>55,92*1,1 'Přepočtené koeficientem množství</t>
  </si>
  <si>
    <t>116</t>
  </si>
  <si>
    <t>781494111</t>
  </si>
  <si>
    <t>Plastové profily rohové lepené flexibilním lepidlem</t>
  </si>
  <si>
    <t>-1867502624</t>
  </si>
  <si>
    <t>Obklad - dokončující práce profily ukončovací lepené flexibilním lepidlem rohové</t>
  </si>
  <si>
    <t>2+1,42+1,05+1,2+1,62+1+2*4</t>
  </si>
  <si>
    <t>117</t>
  </si>
  <si>
    <t>781494511</t>
  </si>
  <si>
    <t>Plastové profily ukončovací lepené flexibilním lepidlem</t>
  </si>
  <si>
    <t>15788589</t>
  </si>
  <si>
    <t>Obklad - dokončující práce profily ukončovací lepené flexibilním lepidlem ukončovací</t>
  </si>
  <si>
    <t>118</t>
  </si>
  <si>
    <t>998781101</t>
  </si>
  <si>
    <t>Přesun hmot tonážní pro obklady keramické v objektech v do 6 m</t>
  </si>
  <si>
    <t>1084831384</t>
  </si>
  <si>
    <t>Přesun hmot pro obklady keramické  stanovený z hmotnosti přesunovaného materiálu vodorovná dopravní vzdálenost do 50 m v objektech výšky do 6 m</t>
  </si>
  <si>
    <t>783</t>
  </si>
  <si>
    <t>Dokončovací práce - nátěry</t>
  </si>
  <si>
    <t>119</t>
  </si>
  <si>
    <t>783201201</t>
  </si>
  <si>
    <t>Obroušení tesařských konstrukcí před provedením nátěru</t>
  </si>
  <si>
    <t>-1489768249</t>
  </si>
  <si>
    <t>Příprava podkladu tesařských konstrukcí před provedením nátěru broušení</t>
  </si>
  <si>
    <t>27,35+2,5*3</t>
  </si>
  <si>
    <t>120</t>
  </si>
  <si>
    <t>783214101</t>
  </si>
  <si>
    <t>Základní jednonásobný syntetický nátěr tesařských konstrukcí</t>
  </si>
  <si>
    <t>-804531476</t>
  </si>
  <si>
    <t>Základní nátěr tesařských konstrukcí jednonásobný syntetický</t>
  </si>
  <si>
    <t>121</t>
  </si>
  <si>
    <t>783217101</t>
  </si>
  <si>
    <t>Krycí jednonásobný syntetický nátěr tesařských konstrukcí</t>
  </si>
  <si>
    <t>-1729781540</t>
  </si>
  <si>
    <t>Krycí nátěr tesařských konstrukcí jednonásobný syntetický</t>
  </si>
  <si>
    <t>122</t>
  </si>
  <si>
    <t>783801201</t>
  </si>
  <si>
    <t>Obroušení omítek před provedením nátěru</t>
  </si>
  <si>
    <t>245038552</t>
  </si>
  <si>
    <t>Příprava podkladu omítek před provedením nátěru obroušení</t>
  </si>
  <si>
    <t>(0,8+1,21*2)*2</t>
  </si>
  <si>
    <t>123</t>
  </si>
  <si>
    <t>783813131</t>
  </si>
  <si>
    <t>Penetrační syntetický nátěr hladkých, tenkovrstvých zrnitých a štukových omítek</t>
  </si>
  <si>
    <t>1192544511</t>
  </si>
  <si>
    <t>Penetrační nátěr omítek hladkých omítek hladkých, zrnitých tenkovrstvých nebo štukových stupně členitosti 1 a 2 syntetický</t>
  </si>
  <si>
    <t>124</t>
  </si>
  <si>
    <t>783817121</t>
  </si>
  <si>
    <t>Krycí jednonásobný syntetický nátěr hladkých, zrnitých tenkovrstvých nebo štukových omítek</t>
  </si>
  <si>
    <t>2007751004</t>
  </si>
  <si>
    <t>Krycí (ochranný ) nátěr omítek jednonásobný hladkých omítek hladkých, zrnitých tenkovrstvých nebo štukových stupně členitosti 1 a 2 syntetický</t>
  </si>
  <si>
    <t>125</t>
  </si>
  <si>
    <t>783822213</t>
  </si>
  <si>
    <t>Celoplošné vyrovnání omítky před provedením nátěru modifikovanou cementovou stěrkou tloušťky do 3 mm</t>
  </si>
  <si>
    <t>1958606550</t>
  </si>
  <si>
    <t>Vyrovnání omítek před provedením nátěru celoplošné, tloušťky do 3 mm, stěrkou modifikovanou cementovou</t>
  </si>
  <si>
    <t>784</t>
  </si>
  <si>
    <t>Dokončovací práce - malby a tapety</t>
  </si>
  <si>
    <t>126</t>
  </si>
  <si>
    <t>784181101</t>
  </si>
  <si>
    <t>Základní akrylátová jednonásobná penetrace podkladu v místnostech výšky do 3,80m</t>
  </si>
  <si>
    <t>-142570167</t>
  </si>
  <si>
    <t>Penetrace podkladu jednonásobná základní akrylátová v místnostech výšky do 3,80 m</t>
  </si>
  <si>
    <t>17,8*2+6,55*2+11,653+17,625+13,74</t>
  </si>
  <si>
    <t>(6+2,5)*2*2,5</t>
  </si>
  <si>
    <t>28+5</t>
  </si>
  <si>
    <t>(6,26+4,46)*2*2,5+(6,26+2,5)*2,5+(6,26+2,7)*2,5</t>
  </si>
  <si>
    <t>127</t>
  </si>
  <si>
    <t>784221101</t>
  </si>
  <si>
    <t>Dvojnásobné bílé malby ze směsí za sucha dobře otěruvzdorných v místnostech do 3,80 m</t>
  </si>
  <si>
    <t>-173023067</t>
  </si>
  <si>
    <t>Malby z malířských směsí otěruvzdorných za sucha dvojnásobné, bílé za sucha otěruvzdorné dobře v místnostech výšky do 3,80 m</t>
  </si>
  <si>
    <t>Objekt:</t>
  </si>
  <si>
    <t>a - ZTI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</si>
  <si>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</si>
  <si>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</si>
  <si>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</si>
  <si>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612135101</t>
  </si>
  <si>
    <t>Hrubá výplň rýh ve stěnách maltou jakékoli šířky rýhy</t>
  </si>
  <si>
    <t>1488486572</t>
  </si>
  <si>
    <t>Hrubá výplň rýh maltou  jakékoli šířky rýhy ve stěnách</t>
  </si>
  <si>
    <t>5*0,15</t>
  </si>
  <si>
    <t>5,5*0,07</t>
  </si>
  <si>
    <t>612315121</t>
  </si>
  <si>
    <t>Vápenná štuková omítka rýh ve stěnách šířky do 150 mm</t>
  </si>
  <si>
    <t>907807580</t>
  </si>
  <si>
    <t>Vápenná omítka rýh štuková ve stěnách, šířky rýhy do 150 mm</t>
  </si>
  <si>
    <t>974031142</t>
  </si>
  <si>
    <t>Vysekání rýh ve zdivu cihelném hl do 70 mm š do 70 mm</t>
  </si>
  <si>
    <t>-503043703</t>
  </si>
  <si>
    <t>Vysekání rýh ve zdivu cihelném na maltu vápennou nebo vápenocementovou  do hl. 70 mm a šířky do 70 mm</t>
  </si>
  <si>
    <t>4,5+1</t>
  </si>
  <si>
    <t>-146756320</t>
  </si>
  <si>
    <t>721</t>
  </si>
  <si>
    <t>Zdravotechnika - vnitřní kanalizace</t>
  </si>
  <si>
    <t>721171913</t>
  </si>
  <si>
    <t>Potrubí z PP propojení potrubí DN 50</t>
  </si>
  <si>
    <t>-2093413371</t>
  </si>
  <si>
    <t>Opravy odpadního potrubí plastového  propojení dosavadního potrubí DN 50</t>
  </si>
  <si>
    <t>721171916</t>
  </si>
  <si>
    <t>Potrubí z PP propojení potrubí DN 125</t>
  </si>
  <si>
    <t>-1020930464</t>
  </si>
  <si>
    <t>Opravy odpadního potrubí plastového  propojení dosavadního potrubí DN 125</t>
  </si>
  <si>
    <t>721173401</t>
  </si>
  <si>
    <t>Potrubí kanalizační z PVC SN 4 svodné DN 110</t>
  </si>
  <si>
    <t>1797952372</t>
  </si>
  <si>
    <t>Potrubí z plastových trub PVC SN4 svodné (ležaté) DN 110</t>
  </si>
  <si>
    <t>721173402</t>
  </si>
  <si>
    <t>Potrubí kanalizační z PVC SN 4 svodné DN 125</t>
  </si>
  <si>
    <t>2085336670</t>
  </si>
  <si>
    <t>Potrubí z plastových trub PVC SN4 svodné (ležaté) DN 125</t>
  </si>
  <si>
    <t>721173746</t>
  </si>
  <si>
    <t>Potrubí kanalizační z PE větrací DN 100</t>
  </si>
  <si>
    <t>1607366683</t>
  </si>
  <si>
    <t>Potrubí z plastových trub polyetylenové svařované větrací DN 100</t>
  </si>
  <si>
    <t>721174043</t>
  </si>
  <si>
    <t>Potrubí kanalizační z PP připojovací DN 50</t>
  </si>
  <si>
    <t>98520134</t>
  </si>
  <si>
    <t>Potrubí z plastových trub polypropylenové připojovací DN 50</t>
  </si>
  <si>
    <t>5,5+2</t>
  </si>
  <si>
    <t>721174045</t>
  </si>
  <si>
    <t>Potrubí kanalizační z PP připojovací DN 110</t>
  </si>
  <si>
    <t>-53033877</t>
  </si>
  <si>
    <t>Potrubí z plastových trub polypropylenové připojovací DN 110</t>
  </si>
  <si>
    <t>721194104</t>
  </si>
  <si>
    <t>Vyvedení a upevnění odpadních výpustek DN 40</t>
  </si>
  <si>
    <t>-186367659</t>
  </si>
  <si>
    <t>Vyměření přípojek na potrubí vyvedení a upevnění odpadních výpustek DN 40</t>
  </si>
  <si>
    <t>721194105</t>
  </si>
  <si>
    <t>Vyvedení a upevnění odpadních výpustek DN 50</t>
  </si>
  <si>
    <t>750377183</t>
  </si>
  <si>
    <t>Vyměření přípojek na potrubí vyvedení a upevnění odpadních výpustek DN 50</t>
  </si>
  <si>
    <t>721194109</t>
  </si>
  <si>
    <t>Vyvedení a upevnění odpadních výpustek DN 100</t>
  </si>
  <si>
    <t>-1701448015</t>
  </si>
  <si>
    <t>Vyměření přípojek na potrubí vyvedení a upevnění odpadních výpustek DN 100</t>
  </si>
  <si>
    <t>721273153</t>
  </si>
  <si>
    <t>Hlavice ventilační polypropylen PP DN 110</t>
  </si>
  <si>
    <t>-1571398797</t>
  </si>
  <si>
    <t>Ventilační hlavice z polypropylenu (PP) DN 110</t>
  </si>
  <si>
    <t>721290111</t>
  </si>
  <si>
    <t>Zkouška těsnosti potrubí kanalizace vodou do DN 125</t>
  </si>
  <si>
    <t>-900430283</t>
  </si>
  <si>
    <t>Zkouška těsnosti kanalizace  v objektech vodou do DN 125</t>
  </si>
  <si>
    <t>998721101</t>
  </si>
  <si>
    <t>Přesun hmot tonážní pro vnitřní kanalizace v objektech v do 6 m</t>
  </si>
  <si>
    <t>-497896675</t>
  </si>
  <si>
    <t>Přesun hmot pro vnitřní kanalizace  stanovený z hmotnosti přesunovaného materiálu vodorovná dopravní vzdálenost do 50 m v objektech výšky do 6 m</t>
  </si>
  <si>
    <t>722</t>
  </si>
  <si>
    <t>Zdravotechnika - vnitřní vodovod</t>
  </si>
  <si>
    <t>722171932</t>
  </si>
  <si>
    <t>Potrubí plastové výměna trub nebo tvarovek D do 20 mm</t>
  </si>
  <si>
    <t>-49326848</t>
  </si>
  <si>
    <t>Výměna trubky, tvarovky, vsazení odbočky  na rozvodech vody z plastů D přes 16 do 20 mm</t>
  </si>
  <si>
    <t>722174001</t>
  </si>
  <si>
    <t>Potrubí vodovodní plastové PPR svar polyfuze PN 16 D 16 x 2,2 mm</t>
  </si>
  <si>
    <t>769640405</t>
  </si>
  <si>
    <t>Potrubí z plastových trubek z polypropylenu (PPR) svařovaných polyfuzně PN 16 (SDR 7,4) D 16 x 2,2</t>
  </si>
  <si>
    <t>722174002</t>
  </si>
  <si>
    <t>Potrubí vodovodní plastové PPR svar polyfuze PN 16 D 20 x 2,8 mm</t>
  </si>
  <si>
    <t>1087557141</t>
  </si>
  <si>
    <t>Potrubí z plastových trubek z polypropylenu (PPR) svařovaných polyfuzně PN 16 (SDR 7,4) D 20 x 2,8</t>
  </si>
  <si>
    <t>722174021</t>
  </si>
  <si>
    <t>Potrubí vodovodní plastové PPR svar polyfuze PN 20 D 16 x 2,7 mm</t>
  </si>
  <si>
    <t>1763646548</t>
  </si>
  <si>
    <t>Potrubí z plastových trubek z polypropylenu (PPR) svařovaných polyfuzně PN 20 (SDR 6) D 16 x 2,7</t>
  </si>
  <si>
    <t>722174022</t>
  </si>
  <si>
    <t>Potrubí vodovodní plastové PPR svar polyfuze PN 20 D 20 x 3,4 mm</t>
  </si>
  <si>
    <t>930578841</t>
  </si>
  <si>
    <t>Potrubí z plastových trubek z polypropylenu (PPR) svařovaných polyfuzně PN 20 (SDR 6) D 20 x 3,4</t>
  </si>
  <si>
    <t>722181221</t>
  </si>
  <si>
    <t>Ochrana vodovodního potrubí přilepenými termoizolačními trubicemi z PE tl do 9 mm DN do 22 mm</t>
  </si>
  <si>
    <t>-594010240</t>
  </si>
  <si>
    <t>Ochrana potrubí  termoizolačními trubicemi z pěnového polyetylenu PE přilepenými v příčných a podélných spojích, tloušťky izolace přes 6 do 9 mm, vnitřního průměru izolace DN do 22 mm</t>
  </si>
  <si>
    <t>722181251</t>
  </si>
  <si>
    <t>Ochrana vodovodního potrubí přilepenými termoizolačními trubicemi z PE tl do 25 mm DN do 22 mm</t>
  </si>
  <si>
    <t>-206382251</t>
  </si>
  <si>
    <t>Ochrana potrubí  termoizolačními trubicemi z pěnového polyetylenu PE přilepenými v příčných a podélných spojích, tloušťky izolace přes 20 do 25 mm, vnitřního průměru izolace DN do 22 mm</t>
  </si>
  <si>
    <t>722182011</t>
  </si>
  <si>
    <t>Podpůrný žlab pro potrubí D 20</t>
  </si>
  <si>
    <t>-1968081302</t>
  </si>
  <si>
    <t>Podpůrný žlab pro potrubí průměru D 20</t>
  </si>
  <si>
    <t>722190401</t>
  </si>
  <si>
    <t>Vyvedení a upevnění výpustku do DN 25</t>
  </si>
  <si>
    <t>2072667679</t>
  </si>
  <si>
    <t>Zřízení přípojek na potrubí  vyvedení a upevnění výpustek do DN 25</t>
  </si>
  <si>
    <t>722190901</t>
  </si>
  <si>
    <t>Uzavření nebo otevření vodovodního potrubí při opravách</t>
  </si>
  <si>
    <t>-587830390</t>
  </si>
  <si>
    <t>Opravy ostatní  uzavření nebo otevření vodovodního potrubí při opravách včetně vypuštění a napuštění</t>
  </si>
  <si>
    <t>722220111</t>
  </si>
  <si>
    <t>Nástěnka pro výtokový ventil G 1/2 s jedním závitem</t>
  </si>
  <si>
    <t>2113176464</t>
  </si>
  <si>
    <t>Armatury s jedním závitem nástěnky pro výtokový ventil G 1/2</t>
  </si>
  <si>
    <t>722230102</t>
  </si>
  <si>
    <t>Ventil přímý G 3/4 se dvěma závity</t>
  </si>
  <si>
    <t>-2070474451</t>
  </si>
  <si>
    <t>Armatury se dvěma závity ventily přímé G 3/4</t>
  </si>
  <si>
    <t>722290226</t>
  </si>
  <si>
    <t>Zkouška těsnosti vodovodního potrubí závitového do DN 50</t>
  </si>
  <si>
    <t>1431265556</t>
  </si>
  <si>
    <t>Zkoušky, proplach a desinfekce vodovodního potrubí  zkoušky těsnosti vodovodního potrubí závitového do DN 50</t>
  </si>
  <si>
    <t>998722101</t>
  </si>
  <si>
    <t>Přesun hmot tonážní pro vnitřní vodovod v objektech v do 6 m</t>
  </si>
  <si>
    <t>-1748833889</t>
  </si>
  <si>
    <t>Přesun hmot pro vnitřní vodovod  stanovený z hmotnosti přesunovaného materiálu vodorovná dopravní vzdálenost do 50 m v objektech výšky do 6 m</t>
  </si>
  <si>
    <t>725</t>
  </si>
  <si>
    <t>Zdravotechnika - zařizovací předměty</t>
  </si>
  <si>
    <t>725112022</t>
  </si>
  <si>
    <t>Klozet keramický závěsný na nosné stěny s hlubokým splachováním odpad vodorovný</t>
  </si>
  <si>
    <t>-1655506382</t>
  </si>
  <si>
    <t>Zařízení záchodů klozety keramické závěsné na nosné stěny s hlubokým splachováním odpad vodorovný</t>
  </si>
  <si>
    <t>725211603</t>
  </si>
  <si>
    <t>Umyvadlo keramické bílé šířky 600 mm bez krytu na sifon připevněné na stěnu šrouby</t>
  </si>
  <si>
    <t>-955030158</t>
  </si>
  <si>
    <t>Umyvadla keramická bílá bez výtokových armatur připevněná na stěnu šrouby bez sloupu nebo krytu na sifon 600 mm</t>
  </si>
  <si>
    <t>725331111</t>
  </si>
  <si>
    <t>Výlevka bez výtokových armatur keramická se sklopnou plastovou mřížkou 500 mm</t>
  </si>
  <si>
    <t>560727151</t>
  </si>
  <si>
    <t>Výlevky bez výtokových armatur a splachovací nádrže keramické se sklopnou plastovou mřížkou 425 mm</t>
  </si>
  <si>
    <t>725821312</t>
  </si>
  <si>
    <t>Baterie dřezová nástěnná páková s otáčivým kulatým ústím a délkou ramínka 300 mm</t>
  </si>
  <si>
    <t>-488278391</t>
  </si>
  <si>
    <t>Baterie dřezové nástěnné pákové s otáčivým kulatým ústím a délkou ramínka 300 mm</t>
  </si>
  <si>
    <t>725822612</t>
  </si>
  <si>
    <t>Baterie umyvadlová stojánková páková s výpustí</t>
  </si>
  <si>
    <t>1948840557</t>
  </si>
  <si>
    <t>Baterie umyvadlové stojánkové pákové s výpustí</t>
  </si>
  <si>
    <t>998725101</t>
  </si>
  <si>
    <t>Přesun hmot tonážní pro zařizovací předměty v objektech v do 6 m</t>
  </si>
  <si>
    <t>742726207</t>
  </si>
  <si>
    <t>Přesun hmot pro zařizovací předměty  stanovený z hmotnosti přesunovaného materiálu vodorovná dopravní vzdálenost do 50 m v objektech výšky do 6 m</t>
  </si>
  <si>
    <t>b - elektro</t>
  </si>
  <si>
    <t xml:space="preserve"> </t>
  </si>
  <si>
    <t>D1 - Soupis montážního materiálu s prací</t>
  </si>
  <si>
    <t>D1</t>
  </si>
  <si>
    <t>Soupis montážního materiálu s prací</t>
  </si>
  <si>
    <t>revize</t>
  </si>
  <si>
    <t>1291945416</t>
  </si>
  <si>
    <t>doprava materiálu</t>
  </si>
  <si>
    <t>249574215</t>
  </si>
  <si>
    <t>montážní materiál</t>
  </si>
  <si>
    <t>-560125210</t>
  </si>
  <si>
    <t>Pol1</t>
  </si>
  <si>
    <t>Kabel silový 230 V, CYKY-J 3x6</t>
  </si>
  <si>
    <t>Pol2</t>
  </si>
  <si>
    <t>Kabel silový 400 V, CYKY-J 5x1,5</t>
  </si>
  <si>
    <t>Pol3</t>
  </si>
  <si>
    <t>Kabel silový 400 V, CYKY-J 3x1,5</t>
  </si>
  <si>
    <t>Pol4</t>
  </si>
  <si>
    <t>Kabel silový 400 V, CYKY-J 3x2,5</t>
  </si>
  <si>
    <t>Pol5</t>
  </si>
  <si>
    <t>Vodič CYa 4mm zž</t>
  </si>
  <si>
    <t>Pol6</t>
  </si>
  <si>
    <t>Oko CU lisovací 4/6</t>
  </si>
  <si>
    <t>ks</t>
  </si>
  <si>
    <t>Pol7</t>
  </si>
  <si>
    <t>Ukončení a zap.vodiče ve svorce v rozvaděči 1,5-4mm</t>
  </si>
  <si>
    <t>Pol8</t>
  </si>
  <si>
    <t>Kabel JYTY 4x1</t>
  </si>
  <si>
    <t>Pol9</t>
  </si>
  <si>
    <t>Drážka do zdi 50x40mm</t>
  </si>
  <si>
    <t>Pol10</t>
  </si>
  <si>
    <t>Zajištění kabelu při souběhu</t>
  </si>
  <si>
    <t>Pol11</t>
  </si>
  <si>
    <t>Zazdění a začištění drážky ve zdi/průrazu</t>
  </si>
  <si>
    <t>Pol12</t>
  </si>
  <si>
    <t>Průraz do cihlové zdi o síle 200mm průměr 40mm</t>
  </si>
  <si>
    <t>Pol13</t>
  </si>
  <si>
    <t>Zásuvka jednonásobná 230V/16A, do zdi (Tango ABB)</t>
  </si>
  <si>
    <t>Pol14</t>
  </si>
  <si>
    <t>Vypínač č.1, 230V/10A, do zdi (Tango ABB)</t>
  </si>
  <si>
    <t>Pol15</t>
  </si>
  <si>
    <t>Vypínač č.1, 230V/10A, do zdi s kontrolkou (Tango ABB)</t>
  </si>
  <si>
    <t>Pol16</t>
  </si>
  <si>
    <t>Vypínač č.6, 230V/10A, do zdi (Tango ABB)</t>
  </si>
  <si>
    <t>Pol17</t>
  </si>
  <si>
    <t>Vypínač č.7, 230V/10A, do zdi (Tango ABB)</t>
  </si>
  <si>
    <t>Pol18</t>
  </si>
  <si>
    <t>Rozvaděč zapuštěný ve zdi In=25A, 12mod. IP30</t>
  </si>
  <si>
    <t>Pol19</t>
  </si>
  <si>
    <t>Vypínač na DIN lištu 230V/25A/1f</t>
  </si>
  <si>
    <t>Pol20</t>
  </si>
  <si>
    <t>Proudový chránič,1f, 25A/0,03A</t>
  </si>
  <si>
    <t>Pol21</t>
  </si>
  <si>
    <t>Jistič 10A/B/1f, 6kA</t>
  </si>
  <si>
    <t>Pol22</t>
  </si>
  <si>
    <t>Jistič 16A/B/1f, 6kA</t>
  </si>
  <si>
    <t>Pol23</t>
  </si>
  <si>
    <t>Propojovací hřeben 12 mod. do 25A</t>
  </si>
  <si>
    <t>Pol24</t>
  </si>
  <si>
    <t>Montážní pěna 0,5L</t>
  </si>
  <si>
    <t>Pol25</t>
  </si>
  <si>
    <t>Svorka AB, zemnící (ochr.pospojení)</t>
  </si>
  <si>
    <t>Pol26</t>
  </si>
  <si>
    <t>CU páska 3m (ochr.pospojení)</t>
  </si>
  <si>
    <t>Pol27</t>
  </si>
  <si>
    <t>Štítek ozn. kab.vedení vč. označení rozvaděčů</t>
  </si>
  <si>
    <t>Pol28</t>
  </si>
  <si>
    <t>Svorka ZS4 pod baterii/hlavici (ochr.pospojení)</t>
  </si>
  <si>
    <t>Pol29</t>
  </si>
  <si>
    <t>Podhledové vnitřní LED kulaté svítidlo 10-15W/230V</t>
  </si>
  <si>
    <t>Pol30</t>
  </si>
  <si>
    <t>Venkovní nástěnné svítidlo LED s PIR čidlem 180°</t>
  </si>
  <si>
    <t>Pol31</t>
  </si>
  <si>
    <t>Vnitřní stropní PIR čidlo 360°, s regulací citlivosti a časovým spožděním 1-10min.</t>
  </si>
  <si>
    <t>Pol32</t>
  </si>
  <si>
    <t>Autonomní požární detektor s optickou a akustickou signalizací kouře a zvýšené teploty pro stropní montáž</t>
  </si>
  <si>
    <t>Pol33</t>
  </si>
  <si>
    <t>Svítidlo nástěnné s mřížkou IP44, 230V/10A, E27 (PŮDA)</t>
  </si>
  <si>
    <t>Pol34</t>
  </si>
  <si>
    <t>Chránička ohebná PVC střední odolnost pr.20mm</t>
  </si>
  <si>
    <t>Pol35</t>
  </si>
  <si>
    <t>Lišta instatlační vkládací PVC 20x20mm</t>
  </si>
  <si>
    <t>Pol36</t>
  </si>
  <si>
    <t>Ekvipotenciální přípojnice v PVC krabici v provedení do zdi</t>
  </si>
  <si>
    <t>Pol37</t>
  </si>
  <si>
    <t>Drát zemnící FeZn pr. 10mm</t>
  </si>
  <si>
    <t>Pol38</t>
  </si>
  <si>
    <t>Svorka FeZn SR03b</t>
  </si>
  <si>
    <t>Pol39</t>
  </si>
  <si>
    <t>Vodič CYa 16mm zž</t>
  </si>
  <si>
    <t>Pol40</t>
  </si>
  <si>
    <t>Diagonální ventilátor 105m3/hod při 50Pa, vestavěný el.časovač nap. na okruh osv., profil potrubí 100mm</t>
  </si>
  <si>
    <t>c - plynovod</t>
  </si>
  <si>
    <t>723120204R00</t>
  </si>
  <si>
    <t>Potrubí ocelové závitové černé svařované DN 25</t>
  </si>
  <si>
    <t>723150366R00</t>
  </si>
  <si>
    <t>Potrubí ocel. černé svařované-chráničky DN 40</t>
  </si>
  <si>
    <t>723190202R00</t>
  </si>
  <si>
    <t>Přípojka plynovodu, trubky závitové černé DN 15</t>
  </si>
  <si>
    <t>723235111R00</t>
  </si>
  <si>
    <t>Kohout kulový,vnitřní-vnitřní z. IVAR.KK G51 DN 15</t>
  </si>
  <si>
    <t>723120804R00</t>
  </si>
  <si>
    <t>Demontáž potrubí svařovaného závitového do DN 25</t>
  </si>
  <si>
    <t>723290821R00</t>
  </si>
  <si>
    <t>Přesun vybouraných hmot - plynovody, H do 6 m</t>
  </si>
  <si>
    <t>998723101R00</t>
  </si>
  <si>
    <t>Přesun hmot pro vnitřní plynovod, výšky do 6 m</t>
  </si>
  <si>
    <t>783424340R00</t>
  </si>
  <si>
    <t>Nátěr syntet. potrubí do DN 50 mm  Z+2x +1x email</t>
  </si>
  <si>
    <t>d - UT</t>
  </si>
  <si>
    <t>722181213RT5</t>
  </si>
  <si>
    <t>Izolace návleková MIRELON PRO tl. stěny 13 mm, vnitřní průměr 15 mm</t>
  </si>
  <si>
    <t>722181215RT9</t>
  </si>
  <si>
    <t>Izolace návleková  MIRELON PRO tl. stěny 25 mm, vnitřní průměr 28 mm</t>
  </si>
  <si>
    <t>998713101R00</t>
  </si>
  <si>
    <t>Přesun hmot pro izolace tepelné, výšky do 6 m</t>
  </si>
  <si>
    <t>731249322R00</t>
  </si>
  <si>
    <t>Montáž závěsných kotlů turbo s TUV, odkouření</t>
  </si>
  <si>
    <t>046028</t>
  </si>
  <si>
    <t>kotel kombinovaný průtokový, Intergas kompakt kombi HRE 36/30</t>
  </si>
  <si>
    <t>CMT737</t>
  </si>
  <si>
    <t>7 denní modulační pokojový termostat HRE</t>
  </si>
  <si>
    <t>203207</t>
  </si>
  <si>
    <t>venkovní čidlo HRE 12 kOhm/25°C</t>
  </si>
  <si>
    <t>093827</t>
  </si>
  <si>
    <t>instalační konzole HRE kombi s dopouštěním, zakončená ventily s vnějším závitem</t>
  </si>
  <si>
    <t>sou</t>
  </si>
  <si>
    <t>731412231R00</t>
  </si>
  <si>
    <t>Sada odkouření renoSET KOMPAKT DN 125/80, připojovací deska DN80/125-80, komín. poklop DN80</t>
  </si>
  <si>
    <t>sada</t>
  </si>
  <si>
    <t>731412243R00</t>
  </si>
  <si>
    <t>Adaptér spalinový 80/125 mm</t>
  </si>
  <si>
    <t>731412251R00</t>
  </si>
  <si>
    <t>Kus prodlužovací odkouření 80/125 mm PP/AL, dl. 0,5 m</t>
  </si>
  <si>
    <t>731412252R00</t>
  </si>
  <si>
    <t>Kus prodlužovací odkouření 80/125 mm PP/AL, dl. 1,0 m</t>
  </si>
  <si>
    <t>731412253R00</t>
  </si>
  <si>
    <t>Kus prodlužovací odkouření 80/125 mm PP/AL, dl. 2,0 m</t>
  </si>
  <si>
    <t>731412263R00</t>
  </si>
  <si>
    <t>Koleno 87° 80/125 mm PP/AL</t>
  </si>
  <si>
    <t>731412265R00</t>
  </si>
  <si>
    <t>koleno revizní 87° 80/125 mm PP/AL</t>
  </si>
  <si>
    <t>731412552R00</t>
  </si>
  <si>
    <t>vložka renoFLEX DN80</t>
  </si>
  <si>
    <t>bm</t>
  </si>
  <si>
    <t>731200832R00</t>
  </si>
  <si>
    <t>Demontáž kotlů rychlovyhřívacích s příp.TUV</t>
  </si>
  <si>
    <t>731890801R00</t>
  </si>
  <si>
    <t>Přemístění vybouraných hmot - kotelny, H do 6 m</t>
  </si>
  <si>
    <t>998731102R00</t>
  </si>
  <si>
    <t>Přesun hmot pro kotelny, výšky do 12 m</t>
  </si>
  <si>
    <t>732339102R00</t>
  </si>
  <si>
    <t>Montáž nádoby expanzní tlakové 25 l.</t>
  </si>
  <si>
    <t>48466202R</t>
  </si>
  <si>
    <t>Nádoba expanzní membránová NG 18/6</t>
  </si>
  <si>
    <t>733163102R00</t>
  </si>
  <si>
    <t>Potrubí z měděných trubek D 15 x 1,0 mm</t>
  </si>
  <si>
    <t>733163105R00</t>
  </si>
  <si>
    <t>Potrubí z měděných trubek D 28 x 1,5 mm</t>
  </si>
  <si>
    <t>19633004R</t>
  </si>
  <si>
    <t>Koleno 90° 5092 15mm s konci na vnitř.vněj pájení</t>
  </si>
  <si>
    <t>19633008R</t>
  </si>
  <si>
    <t>Koleno 90° 5092 28mm s konci na vnitř.vněj pájení</t>
  </si>
  <si>
    <t>19633016R</t>
  </si>
  <si>
    <t>T-kus 5130  15 mm s konci na vnitřní pájení</t>
  </si>
  <si>
    <t>19633020R</t>
  </si>
  <si>
    <t>T-kus 5130  28 mm s konci na vnitřní pájení</t>
  </si>
  <si>
    <t>1963302812R</t>
  </si>
  <si>
    <t>T-kus 5130 R 22x15x22, redukovaný</t>
  </si>
  <si>
    <t>733190106R00</t>
  </si>
  <si>
    <t>Tlaková zkouška potrubí  DN 32</t>
  </si>
  <si>
    <t>733160801R00</t>
  </si>
  <si>
    <t>Demontáž potrubí z měděných trubek D 28 mm</t>
  </si>
  <si>
    <t>733890801R00</t>
  </si>
  <si>
    <t>Přemístění vybouraných hmot - potrubí, H do 6 m</t>
  </si>
  <si>
    <t>998733101R00</t>
  </si>
  <si>
    <t>Přesun hmot pro rozvody potrubí, výšky do 6 m</t>
  </si>
  <si>
    <t>734209114RM1</t>
  </si>
  <si>
    <t>Montáž armatur závitových,se 2závity, G 3/4, včetně servis. uzávěru exp. nádoby MK 3/4</t>
  </si>
  <si>
    <t>734209115R00</t>
  </si>
  <si>
    <t>Montáž armatur závitových,se 2závity, G 1</t>
  </si>
  <si>
    <t>FL30003</t>
  </si>
  <si>
    <t>Flamcovent Smart 1", odlučovač mikrobublin</t>
  </si>
  <si>
    <t>FL30023</t>
  </si>
  <si>
    <t>Flamco Clean Smart 1", magnet. odlučovač nečistot</t>
  </si>
  <si>
    <t>734226212R00</t>
  </si>
  <si>
    <t>Ventil term.přímý,vnitř.z. Heimeier Eclipse DN 15, s automat. omezením průtoku</t>
  </si>
  <si>
    <t>55137306.AR</t>
  </si>
  <si>
    <t>Hlavice termostatická Heimeier K standard</t>
  </si>
  <si>
    <t>spc</t>
  </si>
  <si>
    <t>Hlavice ruční</t>
  </si>
  <si>
    <t>734266212R00</t>
  </si>
  <si>
    <t>Šroubení reg.rohové,vnitř.z.Heimeier Regulux DN 15</t>
  </si>
  <si>
    <t>734291113R00</t>
  </si>
  <si>
    <t>Kohouty plnící a vypouštěcí G 1/2</t>
  </si>
  <si>
    <t>998734101R00</t>
  </si>
  <si>
    <t>Přesun hmot pro armatury, výšky do 6 m</t>
  </si>
  <si>
    <t>735156261R00</t>
  </si>
  <si>
    <t>Otopná tělesa panelová Radik Klasik 11   600/ 500</t>
  </si>
  <si>
    <t>735156262R00</t>
  </si>
  <si>
    <t>Otopná tělesa panelová Radik Klasik 11   600/ 600</t>
  </si>
  <si>
    <t>735156566R00</t>
  </si>
  <si>
    <t>Otopná tělesa panelová Radik Klasik 21  600/1000</t>
  </si>
  <si>
    <t>735156661R00</t>
  </si>
  <si>
    <t>Otopná tělesa panelová Radik Klasik 22  600/ 500</t>
  </si>
  <si>
    <t>735156682R00</t>
  </si>
  <si>
    <t>Otopná tělesa panelová Radik Klasik 22  900/ 600</t>
  </si>
  <si>
    <t>735156686R00</t>
  </si>
  <si>
    <t>Otopná tělesa panelová Radik Klasik 22  900/1000</t>
  </si>
  <si>
    <t>735156767R00</t>
  </si>
  <si>
    <t>Otopná tělesa panelová Radik Klasik 33  600/1200</t>
  </si>
  <si>
    <t>735157664R00</t>
  </si>
  <si>
    <t>Otopná těl.panel.Radik Ventil Kompakt 22  600/ 800</t>
  </si>
  <si>
    <t>735151811R00</t>
  </si>
  <si>
    <t>Demontáž otopných těles panelových 1řadých,1500 mm</t>
  </si>
  <si>
    <t>735151821R00</t>
  </si>
  <si>
    <t>Demontáž otopných těles panelových 2řadých,1500 mm</t>
  </si>
  <si>
    <t>735494811R00</t>
  </si>
  <si>
    <t>Vypuštění vody z otopných těles</t>
  </si>
  <si>
    <t>735890801R00</t>
  </si>
  <si>
    <t>Přemístění demont. hmot - otop. těles, H do 6 m</t>
  </si>
  <si>
    <t>735000912R00</t>
  </si>
  <si>
    <t>Oprava-vyregulování ventilů s termost.ovládáním</t>
  </si>
  <si>
    <t>735191903R00</t>
  </si>
  <si>
    <t>Propláchnutí otopných těles ocel., nebo Al</t>
  </si>
  <si>
    <t>735192923R00</t>
  </si>
  <si>
    <t>Zpětná montáž otop.těles panel.2řadých,1500 mm</t>
  </si>
  <si>
    <t>998735101R00</t>
  </si>
  <si>
    <t>Přesun hmot pro otopná tělesa, výšky do 6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</si>
</sst>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7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5" fillId="0" borderId="18" xfId="0" applyNumberFormat="1" applyFont="1" applyBorder="1" applyAlignment="1" applyProtection="1">
      <alignment vertical="center"/>
      <protection/>
    </xf>
    <xf numFmtId="4" fontId="25" fillId="0" borderId="19" xfId="0" applyNumberFormat="1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3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7" fillId="0" borderId="10" xfId="0" applyNumberFormat="1" applyFont="1" applyBorder="1" applyAlignment="1" applyProtection="1">
      <alignment/>
      <protection/>
    </xf>
    <xf numFmtId="166" fontId="27" fillId="0" borderId="11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  <protection/>
    </xf>
    <xf numFmtId="49" fontId="30" fillId="0" borderId="22" xfId="0" applyNumberFormat="1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167" fontId="30" fillId="0" borderId="22" xfId="0" applyNumberFormat="1" applyFont="1" applyBorder="1" applyAlignment="1" applyProtection="1">
      <alignment vertical="center"/>
      <protection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/>
    </xf>
    <xf numFmtId="0" fontId="30" fillId="0" borderId="3" xfId="0" applyFont="1" applyBorder="1" applyAlignment="1">
      <alignment vertical="center"/>
    </xf>
    <xf numFmtId="0" fontId="30" fillId="2" borderId="17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21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421875" style="0" hidden="1" customWidth="1"/>
    <col min="50" max="51" width="21.421875" style="0" hidden="1" customWidth="1"/>
    <col min="52" max="52" width="18.421875" style="0" hidden="1" customWidth="1"/>
    <col min="53" max="53" width="16.421875" style="0" hidden="1" customWidth="1"/>
    <col min="54" max="54" width="21.421875" style="0" hidden="1" customWidth="1"/>
    <col min="55" max="55" width="18.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2" t="s">
        <v>14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19"/>
      <c r="AQ5" s="19"/>
      <c r="AR5" s="17"/>
      <c r="BE5" s="222" t="s">
        <v>15</v>
      </c>
      <c r="BS5" s="14" t="s">
        <v>6</v>
      </c>
    </row>
    <row r="6" spans="2:7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44" t="s">
        <v>17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19"/>
      <c r="AQ6" s="19"/>
      <c r="AR6" s="17"/>
      <c r="BE6" s="223"/>
      <c r="BS6" s="14" t="s">
        <v>6</v>
      </c>
    </row>
    <row r="7" spans="2:7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23"/>
      <c r="BS7" s="14" t="s">
        <v>6</v>
      </c>
    </row>
    <row r="8" spans="2:7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23"/>
      <c r="BS8" s="14" t="s">
        <v>6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3"/>
      <c r="BS9" s="14" t="s">
        <v>6</v>
      </c>
    </row>
    <row r="10" spans="2:7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23"/>
      <c r="BS10" s="14" t="s">
        <v>6</v>
      </c>
    </row>
    <row r="11" spans="2:7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23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3"/>
      <c r="BS12" s="14" t="s">
        <v>6</v>
      </c>
    </row>
    <row r="13" spans="2:7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23"/>
      <c r="BS13" s="14" t="s">
        <v>6</v>
      </c>
    </row>
    <row r="14" spans="2:71" ht="11.25">
      <c r="B14" s="18"/>
      <c r="C14" s="19"/>
      <c r="D14" s="19"/>
      <c r="E14" s="245" t="s">
        <v>29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23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3"/>
      <c r="BS15" s="14" t="s">
        <v>4</v>
      </c>
    </row>
    <row r="16" spans="2:7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23"/>
      <c r="BS16" s="14" t="s">
        <v>4</v>
      </c>
    </row>
    <row r="17" spans="2:71" ht="18.4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23"/>
      <c r="BS17" s="14" t="s">
        <v>32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3"/>
      <c r="BS18" s="14" t="s">
        <v>6</v>
      </c>
    </row>
    <row r="19" spans="2:7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23"/>
      <c r="BS19" s="14" t="s">
        <v>6</v>
      </c>
    </row>
    <row r="20" spans="2:71" ht="18.4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23"/>
      <c r="BS20" s="14" t="s">
        <v>32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3"/>
    </row>
    <row r="22" spans="2:57" ht="12" customHeight="1">
      <c r="B22" s="18"/>
      <c r="C22" s="19"/>
      <c r="D22" s="26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3"/>
    </row>
    <row r="23" spans="2:57" ht="14.45" customHeight="1">
      <c r="B23" s="18"/>
      <c r="C23" s="19"/>
      <c r="D23" s="19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19"/>
      <c r="AP23" s="19"/>
      <c r="AQ23" s="19"/>
      <c r="AR23" s="17"/>
      <c r="BE23" s="223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3"/>
    </row>
    <row r="25" spans="2:57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3"/>
    </row>
    <row r="26" spans="2:57" s="1" customFormat="1" ht="25.9" customHeight="1">
      <c r="B26" s="31"/>
      <c r="C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4">
        <f>ROUND(AG54,2)</f>
        <v>0</v>
      </c>
      <c r="AL26" s="225"/>
      <c r="AM26" s="225"/>
      <c r="AN26" s="225"/>
      <c r="AO26" s="225"/>
      <c r="AP26" s="32"/>
      <c r="AQ26" s="32"/>
      <c r="AR26" s="35"/>
      <c r="BE26" s="223"/>
    </row>
    <row r="27" spans="2:57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23"/>
    </row>
    <row r="28" spans="2:57" s="1" customFormat="1" ht="11.2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48" t="s">
        <v>37</v>
      </c>
      <c r="M28" s="248"/>
      <c r="N28" s="248"/>
      <c r="O28" s="248"/>
      <c r="P28" s="248"/>
      <c r="Q28" s="32"/>
      <c r="R28" s="32"/>
      <c r="S28" s="32"/>
      <c r="T28" s="32"/>
      <c r="U28" s="32"/>
      <c r="V28" s="32"/>
      <c r="W28" s="248" t="s">
        <v>38</v>
      </c>
      <c r="X28" s="248"/>
      <c r="Y28" s="248"/>
      <c r="Z28" s="248"/>
      <c r="AA28" s="248"/>
      <c r="AB28" s="248"/>
      <c r="AC28" s="248"/>
      <c r="AD28" s="248"/>
      <c r="AE28" s="248"/>
      <c r="AF28" s="32"/>
      <c r="AG28" s="32"/>
      <c r="AH28" s="32"/>
      <c r="AI28" s="32"/>
      <c r="AJ28" s="32"/>
      <c r="AK28" s="248" t="s">
        <v>39</v>
      </c>
      <c r="AL28" s="248"/>
      <c r="AM28" s="248"/>
      <c r="AN28" s="248"/>
      <c r="AO28" s="248"/>
      <c r="AP28" s="32"/>
      <c r="AQ28" s="32"/>
      <c r="AR28" s="35"/>
      <c r="BE28" s="223"/>
    </row>
    <row r="29" spans="2:57" s="2" customFormat="1" ht="14.45" customHeight="1">
      <c r="B29" s="36"/>
      <c r="C29" s="37"/>
      <c r="D29" s="26" t="s">
        <v>40</v>
      </c>
      <c r="E29" s="37"/>
      <c r="F29" s="26" t="s">
        <v>41</v>
      </c>
      <c r="G29" s="37"/>
      <c r="H29" s="37"/>
      <c r="I29" s="37"/>
      <c r="J29" s="37"/>
      <c r="K29" s="37"/>
      <c r="L29" s="249">
        <v>0.21</v>
      </c>
      <c r="M29" s="221"/>
      <c r="N29" s="221"/>
      <c r="O29" s="221"/>
      <c r="P29" s="221"/>
      <c r="Q29" s="37"/>
      <c r="R29" s="37"/>
      <c r="S29" s="37"/>
      <c r="T29" s="37"/>
      <c r="U29" s="37"/>
      <c r="V29" s="37"/>
      <c r="W29" s="220">
        <f>ROUND(AZ54,2)</f>
        <v>0</v>
      </c>
      <c r="X29" s="221"/>
      <c r="Y29" s="221"/>
      <c r="Z29" s="221"/>
      <c r="AA29" s="221"/>
      <c r="AB29" s="221"/>
      <c r="AC29" s="221"/>
      <c r="AD29" s="221"/>
      <c r="AE29" s="221"/>
      <c r="AF29" s="37"/>
      <c r="AG29" s="37"/>
      <c r="AH29" s="37"/>
      <c r="AI29" s="37"/>
      <c r="AJ29" s="37"/>
      <c r="AK29" s="220">
        <f>ROUND(AV54,2)</f>
        <v>0</v>
      </c>
      <c r="AL29" s="221"/>
      <c r="AM29" s="221"/>
      <c r="AN29" s="221"/>
      <c r="AO29" s="221"/>
      <c r="AP29" s="37"/>
      <c r="AQ29" s="37"/>
      <c r="AR29" s="38"/>
      <c r="BE29" s="223"/>
    </row>
    <row r="30" spans="2:57" s="2" customFormat="1" ht="14.45" customHeight="1">
      <c r="B30" s="36"/>
      <c r="C30" s="37"/>
      <c r="D30" s="37"/>
      <c r="E30" s="37"/>
      <c r="F30" s="26" t="s">
        <v>42</v>
      </c>
      <c r="G30" s="37"/>
      <c r="H30" s="37"/>
      <c r="I30" s="37"/>
      <c r="J30" s="37"/>
      <c r="K30" s="37"/>
      <c r="L30" s="249">
        <v>0.15</v>
      </c>
      <c r="M30" s="221"/>
      <c r="N30" s="221"/>
      <c r="O30" s="221"/>
      <c r="P30" s="221"/>
      <c r="Q30" s="37"/>
      <c r="R30" s="37"/>
      <c r="S30" s="37"/>
      <c r="T30" s="37"/>
      <c r="U30" s="37"/>
      <c r="V30" s="37"/>
      <c r="W30" s="220">
        <f>ROUND(BA54,2)</f>
        <v>0</v>
      </c>
      <c r="X30" s="221"/>
      <c r="Y30" s="221"/>
      <c r="Z30" s="221"/>
      <c r="AA30" s="221"/>
      <c r="AB30" s="221"/>
      <c r="AC30" s="221"/>
      <c r="AD30" s="221"/>
      <c r="AE30" s="221"/>
      <c r="AF30" s="37"/>
      <c r="AG30" s="37"/>
      <c r="AH30" s="37"/>
      <c r="AI30" s="37"/>
      <c r="AJ30" s="37"/>
      <c r="AK30" s="220">
        <f>ROUND(AW54,2)</f>
        <v>0</v>
      </c>
      <c r="AL30" s="221"/>
      <c r="AM30" s="221"/>
      <c r="AN30" s="221"/>
      <c r="AO30" s="221"/>
      <c r="AP30" s="37"/>
      <c r="AQ30" s="37"/>
      <c r="AR30" s="38"/>
      <c r="BE30" s="223"/>
    </row>
    <row r="31" spans="2:57" s="2" customFormat="1" ht="14.45" customHeight="1" hidden="1">
      <c r="B31" s="36"/>
      <c r="C31" s="37"/>
      <c r="D31" s="37"/>
      <c r="E31" s="37"/>
      <c r="F31" s="26" t="s">
        <v>43</v>
      </c>
      <c r="G31" s="37"/>
      <c r="H31" s="37"/>
      <c r="I31" s="37"/>
      <c r="J31" s="37"/>
      <c r="K31" s="37"/>
      <c r="L31" s="249">
        <v>0.21</v>
      </c>
      <c r="M31" s="221"/>
      <c r="N31" s="221"/>
      <c r="O31" s="221"/>
      <c r="P31" s="221"/>
      <c r="Q31" s="37"/>
      <c r="R31" s="37"/>
      <c r="S31" s="37"/>
      <c r="T31" s="37"/>
      <c r="U31" s="37"/>
      <c r="V31" s="37"/>
      <c r="W31" s="220">
        <f>ROUND(BB54,2)</f>
        <v>0</v>
      </c>
      <c r="X31" s="221"/>
      <c r="Y31" s="221"/>
      <c r="Z31" s="221"/>
      <c r="AA31" s="221"/>
      <c r="AB31" s="221"/>
      <c r="AC31" s="221"/>
      <c r="AD31" s="221"/>
      <c r="AE31" s="221"/>
      <c r="AF31" s="37"/>
      <c r="AG31" s="37"/>
      <c r="AH31" s="37"/>
      <c r="AI31" s="37"/>
      <c r="AJ31" s="37"/>
      <c r="AK31" s="220">
        <v>0</v>
      </c>
      <c r="AL31" s="221"/>
      <c r="AM31" s="221"/>
      <c r="AN31" s="221"/>
      <c r="AO31" s="221"/>
      <c r="AP31" s="37"/>
      <c r="AQ31" s="37"/>
      <c r="AR31" s="38"/>
      <c r="BE31" s="223"/>
    </row>
    <row r="32" spans="2:57" s="2" customFormat="1" ht="14.45" customHeight="1" hidden="1">
      <c r="B32" s="36"/>
      <c r="C32" s="37"/>
      <c r="D32" s="37"/>
      <c r="E32" s="37"/>
      <c r="F32" s="26" t="s">
        <v>44</v>
      </c>
      <c r="G32" s="37"/>
      <c r="H32" s="37"/>
      <c r="I32" s="37"/>
      <c r="J32" s="37"/>
      <c r="K32" s="37"/>
      <c r="L32" s="249">
        <v>0.15</v>
      </c>
      <c r="M32" s="221"/>
      <c r="N32" s="221"/>
      <c r="O32" s="221"/>
      <c r="P32" s="221"/>
      <c r="Q32" s="37"/>
      <c r="R32" s="37"/>
      <c r="S32" s="37"/>
      <c r="T32" s="37"/>
      <c r="U32" s="37"/>
      <c r="V32" s="37"/>
      <c r="W32" s="220">
        <f>ROUND(BC54,2)</f>
        <v>0</v>
      </c>
      <c r="X32" s="221"/>
      <c r="Y32" s="221"/>
      <c r="Z32" s="221"/>
      <c r="AA32" s="221"/>
      <c r="AB32" s="221"/>
      <c r="AC32" s="221"/>
      <c r="AD32" s="221"/>
      <c r="AE32" s="221"/>
      <c r="AF32" s="37"/>
      <c r="AG32" s="37"/>
      <c r="AH32" s="37"/>
      <c r="AI32" s="37"/>
      <c r="AJ32" s="37"/>
      <c r="AK32" s="220">
        <v>0</v>
      </c>
      <c r="AL32" s="221"/>
      <c r="AM32" s="221"/>
      <c r="AN32" s="221"/>
      <c r="AO32" s="221"/>
      <c r="AP32" s="37"/>
      <c r="AQ32" s="37"/>
      <c r="AR32" s="38"/>
      <c r="BE32" s="223"/>
    </row>
    <row r="33" spans="2:57" s="2" customFormat="1" ht="14.45" customHeight="1" hidden="1">
      <c r="B33" s="36"/>
      <c r="C33" s="37"/>
      <c r="D33" s="37"/>
      <c r="E33" s="37"/>
      <c r="F33" s="26" t="s">
        <v>45</v>
      </c>
      <c r="G33" s="37"/>
      <c r="H33" s="37"/>
      <c r="I33" s="37"/>
      <c r="J33" s="37"/>
      <c r="K33" s="37"/>
      <c r="L33" s="249">
        <v>0</v>
      </c>
      <c r="M33" s="221"/>
      <c r="N33" s="221"/>
      <c r="O33" s="221"/>
      <c r="P33" s="221"/>
      <c r="Q33" s="37"/>
      <c r="R33" s="37"/>
      <c r="S33" s="37"/>
      <c r="T33" s="37"/>
      <c r="U33" s="37"/>
      <c r="V33" s="37"/>
      <c r="W33" s="220">
        <f>ROUND(BD54,2)</f>
        <v>0</v>
      </c>
      <c r="X33" s="221"/>
      <c r="Y33" s="221"/>
      <c r="Z33" s="221"/>
      <c r="AA33" s="221"/>
      <c r="AB33" s="221"/>
      <c r="AC33" s="221"/>
      <c r="AD33" s="221"/>
      <c r="AE33" s="221"/>
      <c r="AF33" s="37"/>
      <c r="AG33" s="37"/>
      <c r="AH33" s="37"/>
      <c r="AI33" s="37"/>
      <c r="AJ33" s="37"/>
      <c r="AK33" s="220">
        <v>0</v>
      </c>
      <c r="AL33" s="221"/>
      <c r="AM33" s="221"/>
      <c r="AN33" s="221"/>
      <c r="AO33" s="221"/>
      <c r="AP33" s="37"/>
      <c r="AQ33" s="37"/>
      <c r="AR33" s="38"/>
      <c r="BE33" s="223"/>
    </row>
    <row r="34" spans="2:57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23"/>
    </row>
    <row r="35" spans="2:44" s="1" customFormat="1" ht="25.9" customHeight="1">
      <c r="B35" s="31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226" t="s">
        <v>48</v>
      </c>
      <c r="Y35" s="227"/>
      <c r="Z35" s="227"/>
      <c r="AA35" s="227"/>
      <c r="AB35" s="227"/>
      <c r="AC35" s="41"/>
      <c r="AD35" s="41"/>
      <c r="AE35" s="41"/>
      <c r="AF35" s="41"/>
      <c r="AG35" s="41"/>
      <c r="AH35" s="41"/>
      <c r="AI35" s="41"/>
      <c r="AJ35" s="41"/>
      <c r="AK35" s="228">
        <f>SUM(AK26:AK33)</f>
        <v>0</v>
      </c>
      <c r="AL35" s="227"/>
      <c r="AM35" s="227"/>
      <c r="AN35" s="227"/>
      <c r="AO35" s="229"/>
      <c r="AP35" s="39"/>
      <c r="AQ35" s="39"/>
      <c r="AR35" s="35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44" s="1" customFormat="1" ht="24.95" customHeight="1">
      <c r="B42" s="31"/>
      <c r="C42" s="20" t="s">
        <v>49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44" s="1" customFormat="1" ht="6.9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44" s="1" customFormat="1" ht="12" customHeight="1">
      <c r="B44" s="31"/>
      <c r="C44" s="26" t="s">
        <v>13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20190127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2:44" s="3" customFormat="1" ht="36.95" customHeight="1">
      <c r="B45" s="47"/>
      <c r="C45" s="48" t="s">
        <v>16</v>
      </c>
      <c r="D45" s="49"/>
      <c r="E45" s="49"/>
      <c r="F45" s="49"/>
      <c r="G45" s="49"/>
      <c r="H45" s="49"/>
      <c r="I45" s="49"/>
      <c r="J45" s="49"/>
      <c r="K45" s="49"/>
      <c r="L45" s="239" t="str">
        <f>K6</f>
        <v>NOBYS stavební úpravy č.p. 227</v>
      </c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49"/>
      <c r="AQ45" s="49"/>
      <c r="AR45" s="50"/>
    </row>
    <row r="46" spans="2:44" s="1" customFormat="1" ht="6.9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44" s="1" customFormat="1" ht="12" customHeight="1">
      <c r="B47" s="31"/>
      <c r="C47" s="26" t="s">
        <v>20</v>
      </c>
      <c r="D47" s="32"/>
      <c r="E47" s="32"/>
      <c r="F47" s="32"/>
      <c r="G47" s="32"/>
      <c r="H47" s="32"/>
      <c r="I47" s="32"/>
      <c r="J47" s="32"/>
      <c r="K47" s="32"/>
      <c r="L47" s="51" t="str">
        <f>IF(K8="","",K8)</f>
        <v>Nový Bor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6" t="s">
        <v>22</v>
      </c>
      <c r="AJ47" s="32"/>
      <c r="AK47" s="32"/>
      <c r="AL47" s="32"/>
      <c r="AM47" s="241" t="str">
        <f>IF(AN8="","",AN8)</f>
        <v>27. 1. 2019</v>
      </c>
      <c r="AN47" s="241"/>
      <c r="AO47" s="32"/>
      <c r="AP47" s="32"/>
      <c r="AQ47" s="32"/>
      <c r="AR47" s="35"/>
    </row>
    <row r="48" spans="2:44" s="1" customFormat="1" ht="6.9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2:56" s="1" customFormat="1" ht="12.6" customHeight="1">
      <c r="B49" s="31"/>
      <c r="C49" s="26" t="s">
        <v>24</v>
      </c>
      <c r="D49" s="32"/>
      <c r="E49" s="32"/>
      <c r="F49" s="32"/>
      <c r="G49" s="32"/>
      <c r="H49" s="32"/>
      <c r="I49" s="32"/>
      <c r="J49" s="32"/>
      <c r="K49" s="32"/>
      <c r="L49" s="32" t="str">
        <f>IF(E11="","",E11)</f>
        <v>Nobys s.r.o.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6" t="s">
        <v>30</v>
      </c>
      <c r="AJ49" s="32"/>
      <c r="AK49" s="32"/>
      <c r="AL49" s="32"/>
      <c r="AM49" s="237" t="str">
        <f>IF(E17="","",E17)</f>
        <v>K. Vojtová</v>
      </c>
      <c r="AN49" s="238"/>
      <c r="AO49" s="238"/>
      <c r="AP49" s="238"/>
      <c r="AQ49" s="32"/>
      <c r="AR49" s="35"/>
      <c r="AS49" s="231" t="s">
        <v>50</v>
      </c>
      <c r="AT49" s="232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2:56" s="1" customFormat="1" ht="12.6" customHeight="1">
      <c r="B50" s="31"/>
      <c r="C50" s="26" t="s">
        <v>28</v>
      </c>
      <c r="D50" s="32"/>
      <c r="E50" s="32"/>
      <c r="F50" s="32"/>
      <c r="G50" s="32"/>
      <c r="H50" s="32"/>
      <c r="I50" s="32"/>
      <c r="J50" s="32"/>
      <c r="K50" s="32"/>
      <c r="L50" s="32" t="str">
        <f>IF(E14="Vyplň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6" t="s">
        <v>33</v>
      </c>
      <c r="AJ50" s="32"/>
      <c r="AK50" s="32"/>
      <c r="AL50" s="32"/>
      <c r="AM50" s="237" t="str">
        <f>IF(E20="","",E20)</f>
        <v>J. Nešněra</v>
      </c>
      <c r="AN50" s="238"/>
      <c r="AO50" s="238"/>
      <c r="AP50" s="238"/>
      <c r="AQ50" s="32"/>
      <c r="AR50" s="35"/>
      <c r="AS50" s="233"/>
      <c r="AT50" s="234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2:56" s="1" customFormat="1" ht="10.9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235"/>
      <c r="AT51" s="236"/>
      <c r="AU51" s="57"/>
      <c r="AV51" s="57"/>
      <c r="AW51" s="57"/>
      <c r="AX51" s="57"/>
      <c r="AY51" s="57"/>
      <c r="AZ51" s="57"/>
      <c r="BA51" s="57"/>
      <c r="BB51" s="57"/>
      <c r="BC51" s="57"/>
      <c r="BD51" s="58"/>
    </row>
    <row r="52" spans="2:56" s="1" customFormat="1" ht="29.25" customHeight="1">
      <c r="B52" s="31"/>
      <c r="C52" s="258" t="s">
        <v>51</v>
      </c>
      <c r="D52" s="251"/>
      <c r="E52" s="251"/>
      <c r="F52" s="251"/>
      <c r="G52" s="251"/>
      <c r="H52" s="59"/>
      <c r="I52" s="250" t="s">
        <v>52</v>
      </c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3" t="s">
        <v>53</v>
      </c>
      <c r="AH52" s="251"/>
      <c r="AI52" s="251"/>
      <c r="AJ52" s="251"/>
      <c r="AK52" s="251"/>
      <c r="AL52" s="251"/>
      <c r="AM52" s="251"/>
      <c r="AN52" s="250" t="s">
        <v>54</v>
      </c>
      <c r="AO52" s="251"/>
      <c r="AP52" s="252"/>
      <c r="AQ52" s="60" t="s">
        <v>55</v>
      </c>
      <c r="AR52" s="35"/>
      <c r="AS52" s="61" t="s">
        <v>56</v>
      </c>
      <c r="AT52" s="62" t="s">
        <v>57</v>
      </c>
      <c r="AU52" s="62" t="s">
        <v>58</v>
      </c>
      <c r="AV52" s="62" t="s">
        <v>59</v>
      </c>
      <c r="AW52" s="62" t="s">
        <v>60</v>
      </c>
      <c r="AX52" s="62" t="s">
        <v>61</v>
      </c>
      <c r="AY52" s="62" t="s">
        <v>62</v>
      </c>
      <c r="AZ52" s="62" t="s">
        <v>63</v>
      </c>
      <c r="BA52" s="62" t="s">
        <v>64</v>
      </c>
      <c r="BB52" s="62" t="s">
        <v>65</v>
      </c>
      <c r="BC52" s="62" t="s">
        <v>66</v>
      </c>
      <c r="BD52" s="63" t="s">
        <v>67</v>
      </c>
    </row>
    <row r="53" spans="2:56" s="1" customFormat="1" ht="10.9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2:90" s="4" customFormat="1" ht="32.45" customHeight="1">
      <c r="B54" s="67"/>
      <c r="C54" s="68" t="s">
        <v>68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256">
        <f>ROUND(SUM(AG55:AG59),2)</f>
        <v>0</v>
      </c>
      <c r="AH54" s="256"/>
      <c r="AI54" s="256"/>
      <c r="AJ54" s="256"/>
      <c r="AK54" s="256"/>
      <c r="AL54" s="256"/>
      <c r="AM54" s="256"/>
      <c r="AN54" s="257">
        <f aca="true" t="shared" si="0" ref="AN54:AN59">SUM(AG54,AT54)</f>
        <v>0</v>
      </c>
      <c r="AO54" s="257"/>
      <c r="AP54" s="257"/>
      <c r="AQ54" s="71" t="s">
        <v>1</v>
      </c>
      <c r="AR54" s="72"/>
      <c r="AS54" s="73">
        <f>ROUND(SUM(AS55:AS59),2)</f>
        <v>0</v>
      </c>
      <c r="AT54" s="74">
        <f aca="true" t="shared" si="1" ref="AT54:AT59">ROUND(SUM(AV54:AW54),2)</f>
        <v>0</v>
      </c>
      <c r="AU54" s="75">
        <f>ROUND(SUM(AU55:AU59),5)</f>
        <v>0</v>
      </c>
      <c r="AV54" s="74">
        <f>ROUND(AZ54*L29,2)</f>
        <v>0</v>
      </c>
      <c r="AW54" s="74">
        <f>ROUND(BA54*L30,2)</f>
        <v>0</v>
      </c>
      <c r="AX54" s="74">
        <f>ROUND(BB54*L29,2)</f>
        <v>0</v>
      </c>
      <c r="AY54" s="74">
        <f>ROUND(BC54*L30,2)</f>
        <v>0</v>
      </c>
      <c r="AZ54" s="74">
        <f>ROUND(SUM(AZ55:AZ59),2)</f>
        <v>0</v>
      </c>
      <c r="BA54" s="74">
        <f>ROUND(SUM(BA55:BA59),2)</f>
        <v>0</v>
      </c>
      <c r="BB54" s="74">
        <f>ROUND(SUM(BB55:BB59),2)</f>
        <v>0</v>
      </c>
      <c r="BC54" s="74">
        <f>ROUND(SUM(BC55:BC59),2)</f>
        <v>0</v>
      </c>
      <c r="BD54" s="76">
        <f>ROUND(SUM(BD55:BD59),2)</f>
        <v>0</v>
      </c>
      <c r="BS54" s="77" t="s">
        <v>69</v>
      </c>
      <c r="BT54" s="77" t="s">
        <v>70</v>
      </c>
      <c r="BV54" s="77" t="s">
        <v>71</v>
      </c>
      <c r="BW54" s="77" t="s">
        <v>5</v>
      </c>
      <c r="BX54" s="77" t="s">
        <v>72</v>
      </c>
      <c r="CL54" s="77" t="s">
        <v>1</v>
      </c>
    </row>
    <row r="55" spans="1:90" s="5" customFormat="1" ht="26.45" customHeight="1">
      <c r="A55" s="78" t="s">
        <v>73</v>
      </c>
      <c r="B55" s="79"/>
      <c r="C55" s="80"/>
      <c r="D55" s="259" t="s">
        <v>14</v>
      </c>
      <c r="E55" s="259"/>
      <c r="F55" s="259"/>
      <c r="G55" s="259"/>
      <c r="H55" s="259"/>
      <c r="I55" s="81"/>
      <c r="J55" s="259" t="s">
        <v>17</v>
      </c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4">
        <f>'20190127 - NOBYS stavební...'!J28</f>
        <v>0</v>
      </c>
      <c r="AH55" s="255"/>
      <c r="AI55" s="255"/>
      <c r="AJ55" s="255"/>
      <c r="AK55" s="255"/>
      <c r="AL55" s="255"/>
      <c r="AM55" s="255"/>
      <c r="AN55" s="254">
        <f t="shared" si="0"/>
        <v>0</v>
      </c>
      <c r="AO55" s="255"/>
      <c r="AP55" s="255"/>
      <c r="AQ55" s="82" t="s">
        <v>74</v>
      </c>
      <c r="AR55" s="83"/>
      <c r="AS55" s="84">
        <v>0</v>
      </c>
      <c r="AT55" s="85">
        <f t="shared" si="1"/>
        <v>0</v>
      </c>
      <c r="AU55" s="86">
        <f>'20190127 - NOBYS stavební...'!P95</f>
        <v>0</v>
      </c>
      <c r="AV55" s="85">
        <f>'20190127 - NOBYS stavební...'!J31</f>
        <v>0</v>
      </c>
      <c r="AW55" s="85">
        <f>'20190127 - NOBYS stavební...'!J32</f>
        <v>0</v>
      </c>
      <c r="AX55" s="85">
        <f>'20190127 - NOBYS stavební...'!J33</f>
        <v>0</v>
      </c>
      <c r="AY55" s="85">
        <f>'20190127 - NOBYS stavební...'!J34</f>
        <v>0</v>
      </c>
      <c r="AZ55" s="85">
        <f>'20190127 - NOBYS stavební...'!F31</f>
        <v>0</v>
      </c>
      <c r="BA55" s="85">
        <f>'20190127 - NOBYS stavební...'!F32</f>
        <v>0</v>
      </c>
      <c r="BB55" s="85">
        <f>'20190127 - NOBYS stavební...'!F33</f>
        <v>0</v>
      </c>
      <c r="BC55" s="85">
        <f>'20190127 - NOBYS stavební...'!F34</f>
        <v>0</v>
      </c>
      <c r="BD55" s="87">
        <f>'20190127 - NOBYS stavební...'!F35</f>
        <v>0</v>
      </c>
      <c r="BT55" s="88" t="s">
        <v>75</v>
      </c>
      <c r="BU55" s="88" t="s">
        <v>76</v>
      </c>
      <c r="BV55" s="88" t="s">
        <v>71</v>
      </c>
      <c r="BW55" s="88" t="s">
        <v>5</v>
      </c>
      <c r="BX55" s="88" t="s">
        <v>72</v>
      </c>
      <c r="CL55" s="88" t="s">
        <v>1</v>
      </c>
    </row>
    <row r="56" spans="1:91" s="5" customFormat="1" ht="14.45" customHeight="1">
      <c r="A56" s="78" t="s">
        <v>73</v>
      </c>
      <c r="B56" s="79"/>
      <c r="C56" s="80"/>
      <c r="D56" s="259" t="s">
        <v>77</v>
      </c>
      <c r="E56" s="259"/>
      <c r="F56" s="259"/>
      <c r="G56" s="259"/>
      <c r="H56" s="259"/>
      <c r="I56" s="81"/>
      <c r="J56" s="259" t="s">
        <v>78</v>
      </c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4">
        <f>'a - ZTI'!J30</f>
        <v>0</v>
      </c>
      <c r="AH56" s="255"/>
      <c r="AI56" s="255"/>
      <c r="AJ56" s="255"/>
      <c r="AK56" s="255"/>
      <c r="AL56" s="255"/>
      <c r="AM56" s="255"/>
      <c r="AN56" s="254">
        <f t="shared" si="0"/>
        <v>0</v>
      </c>
      <c r="AO56" s="255"/>
      <c r="AP56" s="255"/>
      <c r="AQ56" s="82" t="s">
        <v>74</v>
      </c>
      <c r="AR56" s="83"/>
      <c r="AS56" s="84">
        <v>0</v>
      </c>
      <c r="AT56" s="85">
        <f t="shared" si="1"/>
        <v>0</v>
      </c>
      <c r="AU56" s="86">
        <f>'a - ZTI'!P86</f>
        <v>0</v>
      </c>
      <c r="AV56" s="85">
        <f>'a - ZTI'!J33</f>
        <v>0</v>
      </c>
      <c r="AW56" s="85">
        <f>'a - ZTI'!J34</f>
        <v>0</v>
      </c>
      <c r="AX56" s="85">
        <f>'a - ZTI'!J35</f>
        <v>0</v>
      </c>
      <c r="AY56" s="85">
        <f>'a - ZTI'!J36</f>
        <v>0</v>
      </c>
      <c r="AZ56" s="85">
        <f>'a - ZTI'!F33</f>
        <v>0</v>
      </c>
      <c r="BA56" s="85">
        <f>'a - ZTI'!F34</f>
        <v>0</v>
      </c>
      <c r="BB56" s="85">
        <f>'a - ZTI'!F35</f>
        <v>0</v>
      </c>
      <c r="BC56" s="85">
        <f>'a - ZTI'!F36</f>
        <v>0</v>
      </c>
      <c r="BD56" s="87">
        <f>'a - ZTI'!F37</f>
        <v>0</v>
      </c>
      <c r="BT56" s="88" t="s">
        <v>75</v>
      </c>
      <c r="BV56" s="88" t="s">
        <v>71</v>
      </c>
      <c r="BW56" s="88" t="s">
        <v>79</v>
      </c>
      <c r="BX56" s="88" t="s">
        <v>5</v>
      </c>
      <c r="CL56" s="88" t="s">
        <v>1</v>
      </c>
      <c r="CM56" s="88" t="s">
        <v>80</v>
      </c>
    </row>
    <row r="57" spans="1:91" s="5" customFormat="1" ht="14.45" customHeight="1">
      <c r="A57" s="78" t="s">
        <v>73</v>
      </c>
      <c r="B57" s="79"/>
      <c r="C57" s="80"/>
      <c r="D57" s="259" t="s">
        <v>81</v>
      </c>
      <c r="E57" s="259"/>
      <c r="F57" s="259"/>
      <c r="G57" s="259"/>
      <c r="H57" s="259"/>
      <c r="I57" s="81"/>
      <c r="J57" s="259" t="s">
        <v>82</v>
      </c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4">
        <f>'b - elektro'!J30</f>
        <v>0</v>
      </c>
      <c r="AH57" s="255"/>
      <c r="AI57" s="255"/>
      <c r="AJ57" s="255"/>
      <c r="AK57" s="255"/>
      <c r="AL57" s="255"/>
      <c r="AM57" s="255"/>
      <c r="AN57" s="254">
        <f t="shared" si="0"/>
        <v>0</v>
      </c>
      <c r="AO57" s="255"/>
      <c r="AP57" s="255"/>
      <c r="AQ57" s="82" t="s">
        <v>74</v>
      </c>
      <c r="AR57" s="83"/>
      <c r="AS57" s="84">
        <v>0</v>
      </c>
      <c r="AT57" s="85">
        <f t="shared" si="1"/>
        <v>0</v>
      </c>
      <c r="AU57" s="86">
        <f>'b - elektro'!P80</f>
        <v>0</v>
      </c>
      <c r="AV57" s="85">
        <f>'b - elektro'!J33</f>
        <v>0</v>
      </c>
      <c r="AW57" s="85">
        <f>'b - elektro'!J34</f>
        <v>0</v>
      </c>
      <c r="AX57" s="85">
        <f>'b - elektro'!J35</f>
        <v>0</v>
      </c>
      <c r="AY57" s="85">
        <f>'b - elektro'!J36</f>
        <v>0</v>
      </c>
      <c r="AZ57" s="85">
        <f>'b - elektro'!F33</f>
        <v>0</v>
      </c>
      <c r="BA57" s="85">
        <f>'b - elektro'!F34</f>
        <v>0</v>
      </c>
      <c r="BB57" s="85">
        <f>'b - elektro'!F35</f>
        <v>0</v>
      </c>
      <c r="BC57" s="85">
        <f>'b - elektro'!F36</f>
        <v>0</v>
      </c>
      <c r="BD57" s="87">
        <f>'b - elektro'!F37</f>
        <v>0</v>
      </c>
      <c r="BT57" s="88" t="s">
        <v>75</v>
      </c>
      <c r="BV57" s="88" t="s">
        <v>71</v>
      </c>
      <c r="BW57" s="88" t="s">
        <v>83</v>
      </c>
      <c r="BX57" s="88" t="s">
        <v>5</v>
      </c>
      <c r="CL57" s="88" t="s">
        <v>1</v>
      </c>
      <c r="CM57" s="88" t="s">
        <v>80</v>
      </c>
    </row>
    <row r="58" spans="1:91" s="5" customFormat="1" ht="14.45" customHeight="1">
      <c r="A58" s="78" t="s">
        <v>73</v>
      </c>
      <c r="B58" s="79"/>
      <c r="C58" s="80"/>
      <c r="D58" s="259" t="s">
        <v>84</v>
      </c>
      <c r="E58" s="259"/>
      <c r="F58" s="259"/>
      <c r="G58" s="259"/>
      <c r="H58" s="259"/>
      <c r="I58" s="81"/>
      <c r="J58" s="259" t="s">
        <v>85</v>
      </c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4">
        <f>'c - plynovod'!J30</f>
        <v>0</v>
      </c>
      <c r="AH58" s="255"/>
      <c r="AI58" s="255"/>
      <c r="AJ58" s="255"/>
      <c r="AK58" s="255"/>
      <c r="AL58" s="255"/>
      <c r="AM58" s="255"/>
      <c r="AN58" s="254">
        <f t="shared" si="0"/>
        <v>0</v>
      </c>
      <c r="AO58" s="255"/>
      <c r="AP58" s="255"/>
      <c r="AQ58" s="82" t="s">
        <v>74</v>
      </c>
      <c r="AR58" s="83"/>
      <c r="AS58" s="84">
        <v>0</v>
      </c>
      <c r="AT58" s="85">
        <f t="shared" si="1"/>
        <v>0</v>
      </c>
      <c r="AU58" s="86">
        <f>'c - plynovod'!P79</f>
        <v>0</v>
      </c>
      <c r="AV58" s="85">
        <f>'c - plynovod'!J33</f>
        <v>0</v>
      </c>
      <c r="AW58" s="85">
        <f>'c - plynovod'!J34</f>
        <v>0</v>
      </c>
      <c r="AX58" s="85">
        <f>'c - plynovod'!J35</f>
        <v>0</v>
      </c>
      <c r="AY58" s="85">
        <f>'c - plynovod'!J36</f>
        <v>0</v>
      </c>
      <c r="AZ58" s="85">
        <f>'c - plynovod'!F33</f>
        <v>0</v>
      </c>
      <c r="BA58" s="85">
        <f>'c - plynovod'!F34</f>
        <v>0</v>
      </c>
      <c r="BB58" s="85">
        <f>'c - plynovod'!F35</f>
        <v>0</v>
      </c>
      <c r="BC58" s="85">
        <f>'c - plynovod'!F36</f>
        <v>0</v>
      </c>
      <c r="BD58" s="87">
        <f>'c - plynovod'!F37</f>
        <v>0</v>
      </c>
      <c r="BT58" s="88" t="s">
        <v>75</v>
      </c>
      <c r="BV58" s="88" t="s">
        <v>71</v>
      </c>
      <c r="BW58" s="88" t="s">
        <v>86</v>
      </c>
      <c r="BX58" s="88" t="s">
        <v>5</v>
      </c>
      <c r="CL58" s="88" t="s">
        <v>1</v>
      </c>
      <c r="CM58" s="88" t="s">
        <v>80</v>
      </c>
    </row>
    <row r="59" spans="1:91" s="5" customFormat="1" ht="14.45" customHeight="1">
      <c r="A59" s="78" t="s">
        <v>73</v>
      </c>
      <c r="B59" s="79"/>
      <c r="C59" s="80"/>
      <c r="D59" s="259" t="s">
        <v>87</v>
      </c>
      <c r="E59" s="259"/>
      <c r="F59" s="259"/>
      <c r="G59" s="259"/>
      <c r="H59" s="259"/>
      <c r="I59" s="81"/>
      <c r="J59" s="259" t="s">
        <v>88</v>
      </c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4">
        <f>'d - UT'!J30</f>
        <v>0</v>
      </c>
      <c r="AH59" s="255"/>
      <c r="AI59" s="255"/>
      <c r="AJ59" s="255"/>
      <c r="AK59" s="255"/>
      <c r="AL59" s="255"/>
      <c r="AM59" s="255"/>
      <c r="AN59" s="254">
        <f t="shared" si="0"/>
        <v>0</v>
      </c>
      <c r="AO59" s="255"/>
      <c r="AP59" s="255"/>
      <c r="AQ59" s="82" t="s">
        <v>74</v>
      </c>
      <c r="AR59" s="83"/>
      <c r="AS59" s="89">
        <v>0</v>
      </c>
      <c r="AT59" s="90">
        <f t="shared" si="1"/>
        <v>0</v>
      </c>
      <c r="AU59" s="91">
        <f>'d - UT'!P79</f>
        <v>0</v>
      </c>
      <c r="AV59" s="90">
        <f>'d - UT'!J33</f>
        <v>0</v>
      </c>
      <c r="AW59" s="90">
        <f>'d - UT'!J34</f>
        <v>0</v>
      </c>
      <c r="AX59" s="90">
        <f>'d - UT'!J35</f>
        <v>0</v>
      </c>
      <c r="AY59" s="90">
        <f>'d - UT'!J36</f>
        <v>0</v>
      </c>
      <c r="AZ59" s="90">
        <f>'d - UT'!F33</f>
        <v>0</v>
      </c>
      <c r="BA59" s="90">
        <f>'d - UT'!F34</f>
        <v>0</v>
      </c>
      <c r="BB59" s="90">
        <f>'d - UT'!F35</f>
        <v>0</v>
      </c>
      <c r="BC59" s="90">
        <f>'d - UT'!F36</f>
        <v>0</v>
      </c>
      <c r="BD59" s="92">
        <f>'d - UT'!F37</f>
        <v>0</v>
      </c>
      <c r="BT59" s="88" t="s">
        <v>75</v>
      </c>
      <c r="BV59" s="88" t="s">
        <v>71</v>
      </c>
      <c r="BW59" s="88" t="s">
        <v>89</v>
      </c>
      <c r="BX59" s="88" t="s">
        <v>5</v>
      </c>
      <c r="CL59" s="88" t="s">
        <v>1</v>
      </c>
      <c r="CM59" s="88" t="s">
        <v>80</v>
      </c>
    </row>
    <row r="60" spans="2:44" s="1" customFormat="1" ht="30" customHeight="1"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5"/>
    </row>
    <row r="61" spans="2:44" s="1" customFormat="1" ht="6.95" customHeight="1"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35"/>
    </row>
  </sheetData>
  <sheetProtection algorithmName="SHA-512" hashValue="+IZhGKe0MPMrfUvX74HAffopN9EQ7rBs8wtGIKaVsOSad2vI9wTzmCPVRSaHeL+KglLDCa/4OF+Iyyl8/Ilffg==" saltValue="H02lqyMGShC+pNKTLrekL9bH02yhTasPzZ+PNYCjmpWKCthuDrTOrVjUPkE9soV0vfIkqnmabszMLNihDlWG5g==" spinCount="100000" sheet="1" objects="1" scenarios="1" formatColumns="0" formatRows="0"/>
  <mergeCells count="58">
    <mergeCell ref="D57:H57"/>
    <mergeCell ref="J57:AF57"/>
    <mergeCell ref="D58:H58"/>
    <mergeCell ref="J58:AF58"/>
    <mergeCell ref="D59:H59"/>
    <mergeCell ref="J59:AF59"/>
    <mergeCell ref="C52:G52"/>
    <mergeCell ref="I52:AF52"/>
    <mergeCell ref="D55:H55"/>
    <mergeCell ref="J55:AF55"/>
    <mergeCell ref="D56:H56"/>
    <mergeCell ref="J56:AF56"/>
    <mergeCell ref="AN58:AP58"/>
    <mergeCell ref="AG58:AM58"/>
    <mergeCell ref="AN59:AP59"/>
    <mergeCell ref="AG59:AM59"/>
    <mergeCell ref="AG54:AM54"/>
    <mergeCell ref="AN54:AP54"/>
    <mergeCell ref="AN55:AP55"/>
    <mergeCell ref="AG55:AM55"/>
    <mergeCell ref="AN56:AP56"/>
    <mergeCell ref="AG56:AM56"/>
    <mergeCell ref="AN57:AP57"/>
    <mergeCell ref="AG57:AM57"/>
    <mergeCell ref="L30:P30"/>
    <mergeCell ref="L31:P31"/>
    <mergeCell ref="L32:P32"/>
    <mergeCell ref="L33:P33"/>
    <mergeCell ref="AN52:AP52"/>
    <mergeCell ref="AG52:AM52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20190127 - NOBYS stavební...'!C2" display="/"/>
    <hyperlink ref="A56" location="'a - ZTI'!C2" display="/"/>
    <hyperlink ref="A57" location="'b - elektro'!C2" display="/"/>
    <hyperlink ref="A58" location="'c - plynovod'!C2" display="/"/>
    <hyperlink ref="A59" location="'d - UT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72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93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5</v>
      </c>
    </row>
    <row r="3" spans="2:46" ht="6.95" customHeight="1">
      <c r="B3" s="94"/>
      <c r="C3" s="95"/>
      <c r="D3" s="95"/>
      <c r="E3" s="95"/>
      <c r="F3" s="95"/>
      <c r="G3" s="95"/>
      <c r="H3" s="95"/>
      <c r="I3" s="96"/>
      <c r="J3" s="95"/>
      <c r="K3" s="95"/>
      <c r="L3" s="17"/>
      <c r="AT3" s="14" t="s">
        <v>80</v>
      </c>
    </row>
    <row r="4" spans="2:46" ht="24.95" customHeight="1">
      <c r="B4" s="17"/>
      <c r="D4" s="97" t="s">
        <v>90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s="1" customFormat="1" ht="12" customHeight="1">
      <c r="B6" s="35"/>
      <c r="D6" s="98" t="s">
        <v>16</v>
      </c>
      <c r="I6" s="99"/>
      <c r="L6" s="35"/>
    </row>
    <row r="7" spans="2:12" s="1" customFormat="1" ht="36.95" customHeight="1">
      <c r="B7" s="35"/>
      <c r="E7" s="260" t="s">
        <v>17</v>
      </c>
      <c r="F7" s="261"/>
      <c r="G7" s="261"/>
      <c r="H7" s="261"/>
      <c r="I7" s="99"/>
      <c r="L7" s="35"/>
    </row>
    <row r="8" spans="2:12" s="1" customFormat="1" ht="11.25">
      <c r="B8" s="35"/>
      <c r="I8" s="99"/>
      <c r="L8" s="35"/>
    </row>
    <row r="9" spans="2:12" s="1" customFormat="1" ht="12" customHeight="1">
      <c r="B9" s="35"/>
      <c r="D9" s="98" t="s">
        <v>18</v>
      </c>
      <c r="F9" s="14" t="s">
        <v>1</v>
      </c>
      <c r="I9" s="100" t="s">
        <v>19</v>
      </c>
      <c r="J9" s="14" t="s">
        <v>1</v>
      </c>
      <c r="L9" s="35"/>
    </row>
    <row r="10" spans="2:12" s="1" customFormat="1" ht="12" customHeight="1">
      <c r="B10" s="35"/>
      <c r="D10" s="98" t="s">
        <v>20</v>
      </c>
      <c r="F10" s="14" t="s">
        <v>21</v>
      </c>
      <c r="I10" s="100" t="s">
        <v>22</v>
      </c>
      <c r="J10" s="101" t="str">
        <f>'Rekapitulace stavby'!AN8</f>
        <v>27. 1. 2019</v>
      </c>
      <c r="L10" s="35"/>
    </row>
    <row r="11" spans="2:12" s="1" customFormat="1" ht="10.9" customHeight="1">
      <c r="B11" s="35"/>
      <c r="I11" s="99"/>
      <c r="L11" s="35"/>
    </row>
    <row r="12" spans="2:12" s="1" customFormat="1" ht="12" customHeight="1">
      <c r="B12" s="35"/>
      <c r="D12" s="98" t="s">
        <v>24</v>
      </c>
      <c r="I12" s="100" t="s">
        <v>25</v>
      </c>
      <c r="J12" s="14" t="s">
        <v>1</v>
      </c>
      <c r="L12" s="35"/>
    </row>
    <row r="13" spans="2:12" s="1" customFormat="1" ht="18" customHeight="1">
      <c r="B13" s="35"/>
      <c r="E13" s="14" t="s">
        <v>26</v>
      </c>
      <c r="I13" s="100" t="s">
        <v>27</v>
      </c>
      <c r="J13" s="14" t="s">
        <v>1</v>
      </c>
      <c r="L13" s="35"/>
    </row>
    <row r="14" spans="2:12" s="1" customFormat="1" ht="6.95" customHeight="1">
      <c r="B14" s="35"/>
      <c r="I14" s="99"/>
      <c r="L14" s="35"/>
    </row>
    <row r="15" spans="2:12" s="1" customFormat="1" ht="12" customHeight="1">
      <c r="B15" s="35"/>
      <c r="D15" s="98" t="s">
        <v>28</v>
      </c>
      <c r="I15" s="100" t="s">
        <v>25</v>
      </c>
      <c r="J15" s="27" t="str">
        <f>'Rekapitulace stavby'!AN13</f>
        <v>Vyplň údaj</v>
      </c>
      <c r="L15" s="35"/>
    </row>
    <row r="16" spans="2:12" s="1" customFormat="1" ht="18" customHeight="1">
      <c r="B16" s="35"/>
      <c r="E16" s="262" t="str">
        <f>'Rekapitulace stavby'!E14</f>
        <v>Vyplň údaj</v>
      </c>
      <c r="F16" s="263"/>
      <c r="G16" s="263"/>
      <c r="H16" s="263"/>
      <c r="I16" s="100" t="s">
        <v>27</v>
      </c>
      <c r="J16" s="27" t="str">
        <f>'Rekapitulace stavby'!AN14</f>
        <v>Vyplň údaj</v>
      </c>
      <c r="L16" s="35"/>
    </row>
    <row r="17" spans="2:12" s="1" customFormat="1" ht="6.95" customHeight="1">
      <c r="B17" s="35"/>
      <c r="I17" s="99"/>
      <c r="L17" s="35"/>
    </row>
    <row r="18" spans="2:12" s="1" customFormat="1" ht="12" customHeight="1">
      <c r="B18" s="35"/>
      <c r="D18" s="98" t="s">
        <v>30</v>
      </c>
      <c r="I18" s="100" t="s">
        <v>25</v>
      </c>
      <c r="J18" s="14" t="s">
        <v>1</v>
      </c>
      <c r="L18" s="35"/>
    </row>
    <row r="19" spans="2:12" s="1" customFormat="1" ht="18" customHeight="1">
      <c r="B19" s="35"/>
      <c r="E19" s="14" t="s">
        <v>31</v>
      </c>
      <c r="I19" s="100" t="s">
        <v>27</v>
      </c>
      <c r="J19" s="14" t="s">
        <v>1</v>
      </c>
      <c r="L19" s="35"/>
    </row>
    <row r="20" spans="2:12" s="1" customFormat="1" ht="6.95" customHeight="1">
      <c r="B20" s="35"/>
      <c r="I20" s="99"/>
      <c r="L20" s="35"/>
    </row>
    <row r="21" spans="2:12" s="1" customFormat="1" ht="12" customHeight="1">
      <c r="B21" s="35"/>
      <c r="D21" s="98" t="s">
        <v>33</v>
      </c>
      <c r="I21" s="100" t="s">
        <v>25</v>
      </c>
      <c r="J21" s="14" t="s">
        <v>1</v>
      </c>
      <c r="L21" s="35"/>
    </row>
    <row r="22" spans="2:12" s="1" customFormat="1" ht="18" customHeight="1">
      <c r="B22" s="35"/>
      <c r="E22" s="14" t="s">
        <v>34</v>
      </c>
      <c r="I22" s="100" t="s">
        <v>27</v>
      </c>
      <c r="J22" s="14" t="s">
        <v>1</v>
      </c>
      <c r="L22" s="35"/>
    </row>
    <row r="23" spans="2:12" s="1" customFormat="1" ht="6.95" customHeight="1">
      <c r="B23" s="35"/>
      <c r="I23" s="99"/>
      <c r="L23" s="35"/>
    </row>
    <row r="24" spans="2:12" s="1" customFormat="1" ht="12" customHeight="1">
      <c r="B24" s="35"/>
      <c r="D24" s="98" t="s">
        <v>35</v>
      </c>
      <c r="I24" s="99"/>
      <c r="L24" s="35"/>
    </row>
    <row r="25" spans="2:12" s="6" customFormat="1" ht="14.45" customHeight="1">
      <c r="B25" s="102"/>
      <c r="E25" s="264" t="s">
        <v>1</v>
      </c>
      <c r="F25" s="264"/>
      <c r="G25" s="264"/>
      <c r="H25" s="264"/>
      <c r="I25" s="103"/>
      <c r="L25" s="102"/>
    </row>
    <row r="26" spans="2:12" s="1" customFormat="1" ht="6.95" customHeight="1">
      <c r="B26" s="35"/>
      <c r="I26" s="99"/>
      <c r="L26" s="35"/>
    </row>
    <row r="27" spans="2:12" s="1" customFormat="1" ht="6.95" customHeight="1">
      <c r="B27" s="35"/>
      <c r="D27" s="53"/>
      <c r="E27" s="53"/>
      <c r="F27" s="53"/>
      <c r="G27" s="53"/>
      <c r="H27" s="53"/>
      <c r="I27" s="104"/>
      <c r="J27" s="53"/>
      <c r="K27" s="53"/>
      <c r="L27" s="35"/>
    </row>
    <row r="28" spans="2:12" s="1" customFormat="1" ht="25.35" customHeight="1">
      <c r="B28" s="35"/>
      <c r="D28" s="105" t="s">
        <v>36</v>
      </c>
      <c r="I28" s="99"/>
      <c r="J28" s="106">
        <f>ROUND(J95,2)</f>
        <v>0</v>
      </c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4"/>
      <c r="J29" s="53"/>
      <c r="K29" s="53"/>
      <c r="L29" s="35"/>
    </row>
    <row r="30" spans="2:12" s="1" customFormat="1" ht="14.45" customHeight="1">
      <c r="B30" s="35"/>
      <c r="F30" s="107" t="s">
        <v>38</v>
      </c>
      <c r="I30" s="108" t="s">
        <v>37</v>
      </c>
      <c r="J30" s="107" t="s">
        <v>39</v>
      </c>
      <c r="L30" s="35"/>
    </row>
    <row r="31" spans="2:12" s="1" customFormat="1" ht="14.45" customHeight="1">
      <c r="B31" s="35"/>
      <c r="D31" s="98" t="s">
        <v>40</v>
      </c>
      <c r="E31" s="98" t="s">
        <v>41</v>
      </c>
      <c r="F31" s="109">
        <f>ROUND((SUM(BE95:BE471)),2)</f>
        <v>0</v>
      </c>
      <c r="I31" s="110">
        <v>0.21</v>
      </c>
      <c r="J31" s="109">
        <f>ROUND(((SUM(BE95:BE471))*I31),2)</f>
        <v>0</v>
      </c>
      <c r="L31" s="35"/>
    </row>
    <row r="32" spans="2:12" s="1" customFormat="1" ht="14.45" customHeight="1">
      <c r="B32" s="35"/>
      <c r="E32" s="98" t="s">
        <v>42</v>
      </c>
      <c r="F32" s="109">
        <f>ROUND((SUM(BF95:BF471)),2)</f>
        <v>0</v>
      </c>
      <c r="I32" s="110">
        <v>0.15</v>
      </c>
      <c r="J32" s="109">
        <f>ROUND(((SUM(BF95:BF471))*I32),2)</f>
        <v>0</v>
      </c>
      <c r="L32" s="35"/>
    </row>
    <row r="33" spans="2:12" s="1" customFormat="1" ht="14.45" customHeight="1" hidden="1">
      <c r="B33" s="35"/>
      <c r="E33" s="98" t="s">
        <v>43</v>
      </c>
      <c r="F33" s="109">
        <f>ROUND((SUM(BG95:BG471)),2)</f>
        <v>0</v>
      </c>
      <c r="I33" s="110">
        <v>0.21</v>
      </c>
      <c r="J33" s="109">
        <f>0</f>
        <v>0</v>
      </c>
      <c r="L33" s="35"/>
    </row>
    <row r="34" spans="2:12" s="1" customFormat="1" ht="14.45" customHeight="1" hidden="1">
      <c r="B34" s="35"/>
      <c r="E34" s="98" t="s">
        <v>44</v>
      </c>
      <c r="F34" s="109">
        <f>ROUND((SUM(BH95:BH471)),2)</f>
        <v>0</v>
      </c>
      <c r="I34" s="110">
        <v>0.15</v>
      </c>
      <c r="J34" s="109">
        <f>0</f>
        <v>0</v>
      </c>
      <c r="L34" s="35"/>
    </row>
    <row r="35" spans="2:12" s="1" customFormat="1" ht="14.45" customHeight="1" hidden="1">
      <c r="B35" s="35"/>
      <c r="E35" s="98" t="s">
        <v>45</v>
      </c>
      <c r="F35" s="109">
        <f>ROUND((SUM(BI95:BI471)),2)</f>
        <v>0</v>
      </c>
      <c r="I35" s="110">
        <v>0</v>
      </c>
      <c r="J35" s="109">
        <f>0</f>
        <v>0</v>
      </c>
      <c r="L35" s="35"/>
    </row>
    <row r="36" spans="2:12" s="1" customFormat="1" ht="6.95" customHeight="1">
      <c r="B36" s="35"/>
      <c r="I36" s="99"/>
      <c r="L36" s="35"/>
    </row>
    <row r="37" spans="2:12" s="1" customFormat="1" ht="25.35" customHeight="1">
      <c r="B37" s="35"/>
      <c r="C37" s="111"/>
      <c r="D37" s="112" t="s">
        <v>46</v>
      </c>
      <c r="E37" s="113"/>
      <c r="F37" s="113"/>
      <c r="G37" s="114" t="s">
        <v>47</v>
      </c>
      <c r="H37" s="115" t="s">
        <v>48</v>
      </c>
      <c r="I37" s="116"/>
      <c r="J37" s="117">
        <f>SUM(J28:J35)</f>
        <v>0</v>
      </c>
      <c r="K37" s="118"/>
      <c r="L37" s="35"/>
    </row>
    <row r="38" spans="2:12" s="1" customFormat="1" ht="14.45" customHeight="1">
      <c r="B38" s="119"/>
      <c r="C38" s="120"/>
      <c r="D38" s="120"/>
      <c r="E38" s="120"/>
      <c r="F38" s="120"/>
      <c r="G38" s="120"/>
      <c r="H38" s="120"/>
      <c r="I38" s="121"/>
      <c r="J38" s="120"/>
      <c r="K38" s="120"/>
      <c r="L38" s="35"/>
    </row>
    <row r="42" spans="2:12" s="1" customFormat="1" ht="6.95" customHeight="1">
      <c r="B42" s="122"/>
      <c r="C42" s="123"/>
      <c r="D42" s="123"/>
      <c r="E42" s="123"/>
      <c r="F42" s="123"/>
      <c r="G42" s="123"/>
      <c r="H42" s="123"/>
      <c r="I42" s="124"/>
      <c r="J42" s="123"/>
      <c r="K42" s="123"/>
      <c r="L42" s="35"/>
    </row>
    <row r="43" spans="2:12" s="1" customFormat="1" ht="24.95" customHeight="1">
      <c r="B43" s="31"/>
      <c r="C43" s="20" t="s">
        <v>91</v>
      </c>
      <c r="D43" s="32"/>
      <c r="E43" s="32"/>
      <c r="F43" s="32"/>
      <c r="G43" s="32"/>
      <c r="H43" s="32"/>
      <c r="I43" s="99"/>
      <c r="J43" s="32"/>
      <c r="K43" s="32"/>
      <c r="L43" s="35"/>
    </row>
    <row r="44" spans="2:12" s="1" customFormat="1" ht="6.95" customHeight="1">
      <c r="B44" s="31"/>
      <c r="C44" s="32"/>
      <c r="D44" s="32"/>
      <c r="E44" s="32"/>
      <c r="F44" s="32"/>
      <c r="G44" s="32"/>
      <c r="H44" s="32"/>
      <c r="I44" s="99"/>
      <c r="J44" s="32"/>
      <c r="K44" s="32"/>
      <c r="L44" s="35"/>
    </row>
    <row r="45" spans="2:12" s="1" customFormat="1" ht="12" customHeight="1">
      <c r="B45" s="31"/>
      <c r="C45" s="26" t="s">
        <v>16</v>
      </c>
      <c r="D45" s="32"/>
      <c r="E45" s="32"/>
      <c r="F45" s="32"/>
      <c r="G45" s="32"/>
      <c r="H45" s="32"/>
      <c r="I45" s="99"/>
      <c r="J45" s="32"/>
      <c r="K45" s="32"/>
      <c r="L45" s="35"/>
    </row>
    <row r="46" spans="2:12" s="1" customFormat="1" ht="14.45" customHeight="1">
      <c r="B46" s="31"/>
      <c r="C46" s="32"/>
      <c r="D46" s="32"/>
      <c r="E46" s="239" t="str">
        <f>E7</f>
        <v>NOBYS stavební úpravy č.p. 227</v>
      </c>
      <c r="F46" s="238"/>
      <c r="G46" s="238"/>
      <c r="H46" s="238"/>
      <c r="I46" s="99"/>
      <c r="J46" s="32"/>
      <c r="K46" s="32"/>
      <c r="L46" s="35"/>
    </row>
    <row r="47" spans="2:12" s="1" customFormat="1" ht="6.95" customHeight="1">
      <c r="B47" s="31"/>
      <c r="C47" s="32"/>
      <c r="D47" s="32"/>
      <c r="E47" s="32"/>
      <c r="F47" s="32"/>
      <c r="G47" s="32"/>
      <c r="H47" s="32"/>
      <c r="I47" s="99"/>
      <c r="J47" s="32"/>
      <c r="K47" s="32"/>
      <c r="L47" s="35"/>
    </row>
    <row r="48" spans="2:12" s="1" customFormat="1" ht="12" customHeight="1">
      <c r="B48" s="31"/>
      <c r="C48" s="26" t="s">
        <v>20</v>
      </c>
      <c r="D48" s="32"/>
      <c r="E48" s="32"/>
      <c r="F48" s="24" t="str">
        <f>F10</f>
        <v>Nový Bor</v>
      </c>
      <c r="G48" s="32"/>
      <c r="H48" s="32"/>
      <c r="I48" s="100" t="s">
        <v>22</v>
      </c>
      <c r="J48" s="52" t="str">
        <f>IF(J10="","",J10)</f>
        <v>27. 1. 2019</v>
      </c>
      <c r="K48" s="32"/>
      <c r="L48" s="35"/>
    </row>
    <row r="49" spans="2:12" s="1" customFormat="1" ht="6.95" customHeight="1">
      <c r="B49" s="31"/>
      <c r="C49" s="32"/>
      <c r="D49" s="32"/>
      <c r="E49" s="32"/>
      <c r="F49" s="32"/>
      <c r="G49" s="32"/>
      <c r="H49" s="32"/>
      <c r="I49" s="99"/>
      <c r="J49" s="32"/>
      <c r="K49" s="32"/>
      <c r="L49" s="35"/>
    </row>
    <row r="50" spans="2:12" s="1" customFormat="1" ht="12.6" customHeight="1">
      <c r="B50" s="31"/>
      <c r="C50" s="26" t="s">
        <v>24</v>
      </c>
      <c r="D50" s="32"/>
      <c r="E50" s="32"/>
      <c r="F50" s="24" t="str">
        <f>E13</f>
        <v>Nobys s.r.o.</v>
      </c>
      <c r="G50" s="32"/>
      <c r="H50" s="32"/>
      <c r="I50" s="100" t="s">
        <v>30</v>
      </c>
      <c r="J50" s="29" t="str">
        <f>E19</f>
        <v>K. Vojtová</v>
      </c>
      <c r="K50" s="32"/>
      <c r="L50" s="35"/>
    </row>
    <row r="51" spans="2:12" s="1" customFormat="1" ht="12.6" customHeight="1">
      <c r="B51" s="31"/>
      <c r="C51" s="26" t="s">
        <v>28</v>
      </c>
      <c r="D51" s="32"/>
      <c r="E51" s="32"/>
      <c r="F51" s="24" t="str">
        <f>IF(E16="","",E16)</f>
        <v>Vyplň údaj</v>
      </c>
      <c r="G51" s="32"/>
      <c r="H51" s="32"/>
      <c r="I51" s="100" t="s">
        <v>33</v>
      </c>
      <c r="J51" s="29" t="str">
        <f>E22</f>
        <v>J. Nešněra</v>
      </c>
      <c r="K51" s="32"/>
      <c r="L51" s="35"/>
    </row>
    <row r="52" spans="2:12" s="1" customFormat="1" ht="10.35" customHeight="1">
      <c r="B52" s="31"/>
      <c r="C52" s="32"/>
      <c r="D52" s="32"/>
      <c r="E52" s="32"/>
      <c r="F52" s="32"/>
      <c r="G52" s="32"/>
      <c r="H52" s="32"/>
      <c r="I52" s="99"/>
      <c r="J52" s="32"/>
      <c r="K52" s="32"/>
      <c r="L52" s="35"/>
    </row>
    <row r="53" spans="2:12" s="1" customFormat="1" ht="29.25" customHeight="1">
      <c r="B53" s="31"/>
      <c r="C53" s="125" t="s">
        <v>92</v>
      </c>
      <c r="D53" s="126"/>
      <c r="E53" s="126"/>
      <c r="F53" s="126"/>
      <c r="G53" s="126"/>
      <c r="H53" s="126"/>
      <c r="I53" s="127"/>
      <c r="J53" s="128" t="s">
        <v>93</v>
      </c>
      <c r="K53" s="126"/>
      <c r="L53" s="35"/>
    </row>
    <row r="54" spans="2:12" s="1" customFormat="1" ht="10.35" customHeight="1">
      <c r="B54" s="31"/>
      <c r="C54" s="32"/>
      <c r="D54" s="32"/>
      <c r="E54" s="32"/>
      <c r="F54" s="32"/>
      <c r="G54" s="32"/>
      <c r="H54" s="32"/>
      <c r="I54" s="99"/>
      <c r="J54" s="32"/>
      <c r="K54" s="32"/>
      <c r="L54" s="35"/>
    </row>
    <row r="55" spans="2:47" s="1" customFormat="1" ht="22.9" customHeight="1">
      <c r="B55" s="31"/>
      <c r="C55" s="129" t="s">
        <v>94</v>
      </c>
      <c r="D55" s="32"/>
      <c r="E55" s="32"/>
      <c r="F55" s="32"/>
      <c r="G55" s="32"/>
      <c r="H55" s="32"/>
      <c r="I55" s="99"/>
      <c r="J55" s="70">
        <f>J95</f>
        <v>0</v>
      </c>
      <c r="K55" s="32"/>
      <c r="L55" s="35"/>
      <c r="AU55" s="14" t="s">
        <v>95</v>
      </c>
    </row>
    <row r="56" spans="2:12" s="7" customFormat="1" ht="24.95" customHeight="1">
      <c r="B56" s="130"/>
      <c r="C56" s="131"/>
      <c r="D56" s="132" t="s">
        <v>96</v>
      </c>
      <c r="E56" s="133"/>
      <c r="F56" s="133"/>
      <c r="G56" s="133"/>
      <c r="H56" s="133"/>
      <c r="I56" s="134"/>
      <c r="J56" s="135">
        <f>J96</f>
        <v>0</v>
      </c>
      <c r="K56" s="131"/>
      <c r="L56" s="136"/>
    </row>
    <row r="57" spans="2:12" s="8" customFormat="1" ht="19.9" customHeight="1">
      <c r="B57" s="137"/>
      <c r="C57" s="138"/>
      <c r="D57" s="139" t="s">
        <v>97</v>
      </c>
      <c r="E57" s="140"/>
      <c r="F57" s="140"/>
      <c r="G57" s="140"/>
      <c r="H57" s="140"/>
      <c r="I57" s="141"/>
      <c r="J57" s="142">
        <f>J97</f>
        <v>0</v>
      </c>
      <c r="K57" s="138"/>
      <c r="L57" s="143"/>
    </row>
    <row r="58" spans="2:12" s="8" customFormat="1" ht="19.9" customHeight="1">
      <c r="B58" s="137"/>
      <c r="C58" s="138"/>
      <c r="D58" s="139" t="s">
        <v>98</v>
      </c>
      <c r="E58" s="140"/>
      <c r="F58" s="140"/>
      <c r="G58" s="140"/>
      <c r="H58" s="140"/>
      <c r="I58" s="141"/>
      <c r="J58" s="142">
        <f>J101</f>
        <v>0</v>
      </c>
      <c r="K58" s="138"/>
      <c r="L58" s="143"/>
    </row>
    <row r="59" spans="2:12" s="8" customFormat="1" ht="19.9" customHeight="1">
      <c r="B59" s="137"/>
      <c r="C59" s="138"/>
      <c r="D59" s="139" t="s">
        <v>99</v>
      </c>
      <c r="E59" s="140"/>
      <c r="F59" s="140"/>
      <c r="G59" s="140"/>
      <c r="H59" s="140"/>
      <c r="I59" s="141"/>
      <c r="J59" s="142">
        <f>J104</f>
        <v>0</v>
      </c>
      <c r="K59" s="138"/>
      <c r="L59" s="143"/>
    </row>
    <row r="60" spans="2:12" s="8" customFormat="1" ht="19.9" customHeight="1">
      <c r="B60" s="137"/>
      <c r="C60" s="138"/>
      <c r="D60" s="139" t="s">
        <v>100</v>
      </c>
      <c r="E60" s="140"/>
      <c r="F60" s="140"/>
      <c r="G60" s="140"/>
      <c r="H60" s="140"/>
      <c r="I60" s="141"/>
      <c r="J60" s="142">
        <f>J120</f>
        <v>0</v>
      </c>
      <c r="K60" s="138"/>
      <c r="L60" s="143"/>
    </row>
    <row r="61" spans="2:12" s="8" customFormat="1" ht="19.9" customHeight="1">
      <c r="B61" s="137"/>
      <c r="C61" s="138"/>
      <c r="D61" s="139" t="s">
        <v>101</v>
      </c>
      <c r="E61" s="140"/>
      <c r="F61" s="140"/>
      <c r="G61" s="140"/>
      <c r="H61" s="140"/>
      <c r="I61" s="141"/>
      <c r="J61" s="142">
        <f>J132</f>
        <v>0</v>
      </c>
      <c r="K61" s="138"/>
      <c r="L61" s="143"/>
    </row>
    <row r="62" spans="2:12" s="8" customFormat="1" ht="19.9" customHeight="1">
      <c r="B62" s="137"/>
      <c r="C62" s="138"/>
      <c r="D62" s="139" t="s">
        <v>102</v>
      </c>
      <c r="E62" s="140"/>
      <c r="F62" s="140"/>
      <c r="G62" s="140"/>
      <c r="H62" s="140"/>
      <c r="I62" s="141"/>
      <c r="J62" s="142">
        <f>J173</f>
        <v>0</v>
      </c>
      <c r="K62" s="138"/>
      <c r="L62" s="143"/>
    </row>
    <row r="63" spans="2:12" s="8" customFormat="1" ht="19.9" customHeight="1">
      <c r="B63" s="137"/>
      <c r="C63" s="138"/>
      <c r="D63" s="139" t="s">
        <v>103</v>
      </c>
      <c r="E63" s="140"/>
      <c r="F63" s="140"/>
      <c r="G63" s="140"/>
      <c r="H63" s="140"/>
      <c r="I63" s="141"/>
      <c r="J63" s="142">
        <f>J213</f>
        <v>0</v>
      </c>
      <c r="K63" s="138"/>
      <c r="L63" s="143"/>
    </row>
    <row r="64" spans="2:12" s="8" customFormat="1" ht="19.9" customHeight="1">
      <c r="B64" s="137"/>
      <c r="C64" s="138"/>
      <c r="D64" s="139" t="s">
        <v>104</v>
      </c>
      <c r="E64" s="140"/>
      <c r="F64" s="140"/>
      <c r="G64" s="140"/>
      <c r="H64" s="140"/>
      <c r="I64" s="141"/>
      <c r="J64" s="142">
        <f>J221</f>
        <v>0</v>
      </c>
      <c r="K64" s="138"/>
      <c r="L64" s="143"/>
    </row>
    <row r="65" spans="2:12" s="7" customFormat="1" ht="24.95" customHeight="1">
      <c r="B65" s="130"/>
      <c r="C65" s="131"/>
      <c r="D65" s="132" t="s">
        <v>105</v>
      </c>
      <c r="E65" s="133"/>
      <c r="F65" s="133"/>
      <c r="G65" s="133"/>
      <c r="H65" s="133"/>
      <c r="I65" s="134"/>
      <c r="J65" s="135">
        <f>J224</f>
        <v>0</v>
      </c>
      <c r="K65" s="131"/>
      <c r="L65" s="136"/>
    </row>
    <row r="66" spans="2:12" s="8" customFormat="1" ht="19.9" customHeight="1">
      <c r="B66" s="137"/>
      <c r="C66" s="138"/>
      <c r="D66" s="139" t="s">
        <v>106</v>
      </c>
      <c r="E66" s="140"/>
      <c r="F66" s="140"/>
      <c r="G66" s="140"/>
      <c r="H66" s="140"/>
      <c r="I66" s="141"/>
      <c r="J66" s="142">
        <f>J225</f>
        <v>0</v>
      </c>
      <c r="K66" s="138"/>
      <c r="L66" s="143"/>
    </row>
    <row r="67" spans="2:12" s="8" customFormat="1" ht="19.9" customHeight="1">
      <c r="B67" s="137"/>
      <c r="C67" s="138"/>
      <c r="D67" s="139" t="s">
        <v>107</v>
      </c>
      <c r="E67" s="140"/>
      <c r="F67" s="140"/>
      <c r="G67" s="140"/>
      <c r="H67" s="140"/>
      <c r="I67" s="141"/>
      <c r="J67" s="142">
        <f>J242</f>
        <v>0</v>
      </c>
      <c r="K67" s="138"/>
      <c r="L67" s="143"/>
    </row>
    <row r="68" spans="2:12" s="8" customFormat="1" ht="19.9" customHeight="1">
      <c r="B68" s="137"/>
      <c r="C68" s="138"/>
      <c r="D68" s="139" t="s">
        <v>108</v>
      </c>
      <c r="E68" s="140"/>
      <c r="F68" s="140"/>
      <c r="G68" s="140"/>
      <c r="H68" s="140"/>
      <c r="I68" s="141"/>
      <c r="J68" s="142">
        <f>J261</f>
        <v>0</v>
      </c>
      <c r="K68" s="138"/>
      <c r="L68" s="143"/>
    </row>
    <row r="69" spans="2:12" s="8" customFormat="1" ht="19.9" customHeight="1">
      <c r="B69" s="137"/>
      <c r="C69" s="138"/>
      <c r="D69" s="139" t="s">
        <v>109</v>
      </c>
      <c r="E69" s="140"/>
      <c r="F69" s="140"/>
      <c r="G69" s="140"/>
      <c r="H69" s="140"/>
      <c r="I69" s="141"/>
      <c r="J69" s="142">
        <f>J276</f>
        <v>0</v>
      </c>
      <c r="K69" s="138"/>
      <c r="L69" s="143"/>
    </row>
    <row r="70" spans="2:12" s="8" customFormat="1" ht="19.9" customHeight="1">
      <c r="B70" s="137"/>
      <c r="C70" s="138"/>
      <c r="D70" s="139" t="s">
        <v>110</v>
      </c>
      <c r="E70" s="140"/>
      <c r="F70" s="140"/>
      <c r="G70" s="140"/>
      <c r="H70" s="140"/>
      <c r="I70" s="141"/>
      <c r="J70" s="142">
        <f>J305</f>
        <v>0</v>
      </c>
      <c r="K70" s="138"/>
      <c r="L70" s="143"/>
    </row>
    <row r="71" spans="2:12" s="8" customFormat="1" ht="19.9" customHeight="1">
      <c r="B71" s="137"/>
      <c r="C71" s="138"/>
      <c r="D71" s="139" t="s">
        <v>111</v>
      </c>
      <c r="E71" s="140"/>
      <c r="F71" s="140"/>
      <c r="G71" s="140"/>
      <c r="H71" s="140"/>
      <c r="I71" s="141"/>
      <c r="J71" s="142">
        <f>J354</f>
        <v>0</v>
      </c>
      <c r="K71" s="138"/>
      <c r="L71" s="143"/>
    </row>
    <row r="72" spans="2:12" s="8" customFormat="1" ht="19.9" customHeight="1">
      <c r="B72" s="137"/>
      <c r="C72" s="138"/>
      <c r="D72" s="139" t="s">
        <v>112</v>
      </c>
      <c r="E72" s="140"/>
      <c r="F72" s="140"/>
      <c r="G72" s="140"/>
      <c r="H72" s="140"/>
      <c r="I72" s="141"/>
      <c r="J72" s="142">
        <f>J390</f>
        <v>0</v>
      </c>
      <c r="K72" s="138"/>
      <c r="L72" s="143"/>
    </row>
    <row r="73" spans="2:12" s="8" customFormat="1" ht="19.9" customHeight="1">
      <c r="B73" s="137"/>
      <c r="C73" s="138"/>
      <c r="D73" s="139" t="s">
        <v>113</v>
      </c>
      <c r="E73" s="140"/>
      <c r="F73" s="140"/>
      <c r="G73" s="140"/>
      <c r="H73" s="140"/>
      <c r="I73" s="141"/>
      <c r="J73" s="142">
        <f>J399</f>
        <v>0</v>
      </c>
      <c r="K73" s="138"/>
      <c r="L73" s="143"/>
    </row>
    <row r="74" spans="2:12" s="8" customFormat="1" ht="19.9" customHeight="1">
      <c r="B74" s="137"/>
      <c r="C74" s="138"/>
      <c r="D74" s="139" t="s">
        <v>114</v>
      </c>
      <c r="E74" s="140"/>
      <c r="F74" s="140"/>
      <c r="G74" s="140"/>
      <c r="H74" s="140"/>
      <c r="I74" s="141"/>
      <c r="J74" s="142">
        <f>J408</f>
        <v>0</v>
      </c>
      <c r="K74" s="138"/>
      <c r="L74" s="143"/>
    </row>
    <row r="75" spans="2:12" s="8" customFormat="1" ht="19.9" customHeight="1">
      <c r="B75" s="137"/>
      <c r="C75" s="138"/>
      <c r="D75" s="139" t="s">
        <v>115</v>
      </c>
      <c r="E75" s="140"/>
      <c r="F75" s="140"/>
      <c r="G75" s="140"/>
      <c r="H75" s="140"/>
      <c r="I75" s="141"/>
      <c r="J75" s="142">
        <f>J424</f>
        <v>0</v>
      </c>
      <c r="K75" s="138"/>
      <c r="L75" s="143"/>
    </row>
    <row r="76" spans="2:12" s="8" customFormat="1" ht="19.9" customHeight="1">
      <c r="B76" s="137"/>
      <c r="C76" s="138"/>
      <c r="D76" s="139" t="s">
        <v>116</v>
      </c>
      <c r="E76" s="140"/>
      <c r="F76" s="140"/>
      <c r="G76" s="140"/>
      <c r="H76" s="140"/>
      <c r="I76" s="141"/>
      <c r="J76" s="142">
        <f>J445</f>
        <v>0</v>
      </c>
      <c r="K76" s="138"/>
      <c r="L76" s="143"/>
    </row>
    <row r="77" spans="2:12" s="8" customFormat="1" ht="19.9" customHeight="1">
      <c r="B77" s="137"/>
      <c r="C77" s="138"/>
      <c r="D77" s="139" t="s">
        <v>117</v>
      </c>
      <c r="E77" s="140"/>
      <c r="F77" s="140"/>
      <c r="G77" s="140"/>
      <c r="H77" s="140"/>
      <c r="I77" s="141"/>
      <c r="J77" s="142">
        <f>J462</f>
        <v>0</v>
      </c>
      <c r="K77" s="138"/>
      <c r="L77" s="143"/>
    </row>
    <row r="78" spans="2:12" s="1" customFormat="1" ht="21.75" customHeight="1">
      <c r="B78" s="31"/>
      <c r="C78" s="32"/>
      <c r="D78" s="32"/>
      <c r="E78" s="32"/>
      <c r="F78" s="32"/>
      <c r="G78" s="32"/>
      <c r="H78" s="32"/>
      <c r="I78" s="99"/>
      <c r="J78" s="32"/>
      <c r="K78" s="32"/>
      <c r="L78" s="35"/>
    </row>
    <row r="79" spans="2:12" s="1" customFormat="1" ht="6.95" customHeight="1">
      <c r="B79" s="43"/>
      <c r="C79" s="44"/>
      <c r="D79" s="44"/>
      <c r="E79" s="44"/>
      <c r="F79" s="44"/>
      <c r="G79" s="44"/>
      <c r="H79" s="44"/>
      <c r="I79" s="121"/>
      <c r="J79" s="44"/>
      <c r="K79" s="44"/>
      <c r="L79" s="35"/>
    </row>
    <row r="83" spans="2:12" s="1" customFormat="1" ht="6.95" customHeight="1">
      <c r="B83" s="45"/>
      <c r="C83" s="46"/>
      <c r="D83" s="46"/>
      <c r="E83" s="46"/>
      <c r="F83" s="46"/>
      <c r="G83" s="46"/>
      <c r="H83" s="46"/>
      <c r="I83" s="124"/>
      <c r="J83" s="46"/>
      <c r="K83" s="46"/>
      <c r="L83" s="35"/>
    </row>
    <row r="84" spans="2:12" s="1" customFormat="1" ht="24.95" customHeight="1">
      <c r="B84" s="31"/>
      <c r="C84" s="20" t="s">
        <v>118</v>
      </c>
      <c r="D84" s="32"/>
      <c r="E84" s="32"/>
      <c r="F84" s="32"/>
      <c r="G84" s="32"/>
      <c r="H84" s="32"/>
      <c r="I84" s="99"/>
      <c r="J84" s="32"/>
      <c r="K84" s="32"/>
      <c r="L84" s="35"/>
    </row>
    <row r="85" spans="2:12" s="1" customFormat="1" ht="6.95" customHeight="1">
      <c r="B85" s="31"/>
      <c r="C85" s="32"/>
      <c r="D85" s="32"/>
      <c r="E85" s="32"/>
      <c r="F85" s="32"/>
      <c r="G85" s="32"/>
      <c r="H85" s="32"/>
      <c r="I85" s="99"/>
      <c r="J85" s="32"/>
      <c r="K85" s="32"/>
      <c r="L85" s="35"/>
    </row>
    <row r="86" spans="2:12" s="1" customFormat="1" ht="12" customHeight="1">
      <c r="B86" s="31"/>
      <c r="C86" s="26" t="s">
        <v>16</v>
      </c>
      <c r="D86" s="32"/>
      <c r="E86" s="32"/>
      <c r="F86" s="32"/>
      <c r="G86" s="32"/>
      <c r="H86" s="32"/>
      <c r="I86" s="99"/>
      <c r="J86" s="32"/>
      <c r="K86" s="32"/>
      <c r="L86" s="35"/>
    </row>
    <row r="87" spans="2:12" s="1" customFormat="1" ht="14.45" customHeight="1">
      <c r="B87" s="31"/>
      <c r="C87" s="32"/>
      <c r="D87" s="32"/>
      <c r="E87" s="239" t="str">
        <f>E7</f>
        <v>NOBYS stavební úpravy č.p. 227</v>
      </c>
      <c r="F87" s="238"/>
      <c r="G87" s="238"/>
      <c r="H87" s="238"/>
      <c r="I87" s="99"/>
      <c r="J87" s="32"/>
      <c r="K87" s="32"/>
      <c r="L87" s="35"/>
    </row>
    <row r="88" spans="2:12" s="1" customFormat="1" ht="6.95" customHeight="1">
      <c r="B88" s="31"/>
      <c r="C88" s="32"/>
      <c r="D88" s="32"/>
      <c r="E88" s="32"/>
      <c r="F88" s="32"/>
      <c r="G88" s="32"/>
      <c r="H88" s="32"/>
      <c r="I88" s="99"/>
      <c r="J88" s="32"/>
      <c r="K88" s="32"/>
      <c r="L88" s="35"/>
    </row>
    <row r="89" spans="2:12" s="1" customFormat="1" ht="12" customHeight="1">
      <c r="B89" s="31"/>
      <c r="C89" s="26" t="s">
        <v>20</v>
      </c>
      <c r="D89" s="32"/>
      <c r="E89" s="32"/>
      <c r="F89" s="24" t="str">
        <f>F10</f>
        <v>Nový Bor</v>
      </c>
      <c r="G89" s="32"/>
      <c r="H89" s="32"/>
      <c r="I89" s="100" t="s">
        <v>22</v>
      </c>
      <c r="J89" s="52" t="str">
        <f>IF(J10="","",J10)</f>
        <v>27. 1. 2019</v>
      </c>
      <c r="K89" s="32"/>
      <c r="L89" s="35"/>
    </row>
    <row r="90" spans="2:12" s="1" customFormat="1" ht="6.95" customHeight="1">
      <c r="B90" s="31"/>
      <c r="C90" s="32"/>
      <c r="D90" s="32"/>
      <c r="E90" s="32"/>
      <c r="F90" s="32"/>
      <c r="G90" s="32"/>
      <c r="H90" s="32"/>
      <c r="I90" s="99"/>
      <c r="J90" s="32"/>
      <c r="K90" s="32"/>
      <c r="L90" s="35"/>
    </row>
    <row r="91" spans="2:12" s="1" customFormat="1" ht="12.6" customHeight="1">
      <c r="B91" s="31"/>
      <c r="C91" s="26" t="s">
        <v>24</v>
      </c>
      <c r="D91" s="32"/>
      <c r="E91" s="32"/>
      <c r="F91" s="24" t="str">
        <f>E13</f>
        <v>Nobys s.r.o.</v>
      </c>
      <c r="G91" s="32"/>
      <c r="H91" s="32"/>
      <c r="I91" s="100" t="s">
        <v>30</v>
      </c>
      <c r="J91" s="29" t="str">
        <f>E19</f>
        <v>K. Vojtová</v>
      </c>
      <c r="K91" s="32"/>
      <c r="L91" s="35"/>
    </row>
    <row r="92" spans="2:12" s="1" customFormat="1" ht="12.6" customHeight="1">
      <c r="B92" s="31"/>
      <c r="C92" s="26" t="s">
        <v>28</v>
      </c>
      <c r="D92" s="32"/>
      <c r="E92" s="32"/>
      <c r="F92" s="24" t="str">
        <f>IF(E16="","",E16)</f>
        <v>Vyplň údaj</v>
      </c>
      <c r="G92" s="32"/>
      <c r="H92" s="32"/>
      <c r="I92" s="100" t="s">
        <v>33</v>
      </c>
      <c r="J92" s="29" t="str">
        <f>E22</f>
        <v>J. Nešněra</v>
      </c>
      <c r="K92" s="32"/>
      <c r="L92" s="35"/>
    </row>
    <row r="93" spans="2:12" s="1" customFormat="1" ht="10.35" customHeight="1">
      <c r="B93" s="31"/>
      <c r="C93" s="32"/>
      <c r="D93" s="32"/>
      <c r="E93" s="32"/>
      <c r="F93" s="32"/>
      <c r="G93" s="32"/>
      <c r="H93" s="32"/>
      <c r="I93" s="99"/>
      <c r="J93" s="32"/>
      <c r="K93" s="32"/>
      <c r="L93" s="35"/>
    </row>
    <row r="94" spans="2:20" s="9" customFormat="1" ht="29.25" customHeight="1">
      <c r="B94" s="144"/>
      <c r="C94" s="145" t="s">
        <v>119</v>
      </c>
      <c r="D94" s="146" t="s">
        <v>55</v>
      </c>
      <c r="E94" s="146" t="s">
        <v>51</v>
      </c>
      <c r="F94" s="146" t="s">
        <v>52</v>
      </c>
      <c r="G94" s="146" t="s">
        <v>120</v>
      </c>
      <c r="H94" s="146" t="s">
        <v>121</v>
      </c>
      <c r="I94" s="147" t="s">
        <v>122</v>
      </c>
      <c r="J94" s="146" t="s">
        <v>93</v>
      </c>
      <c r="K94" s="148" t="s">
        <v>123</v>
      </c>
      <c r="L94" s="149"/>
      <c r="M94" s="61" t="s">
        <v>1</v>
      </c>
      <c r="N94" s="62" t="s">
        <v>40</v>
      </c>
      <c r="O94" s="62" t="s">
        <v>124</v>
      </c>
      <c r="P94" s="62" t="s">
        <v>125</v>
      </c>
      <c r="Q94" s="62" t="s">
        <v>126</v>
      </c>
      <c r="R94" s="62" t="s">
        <v>127</v>
      </c>
      <c r="S94" s="62" t="s">
        <v>128</v>
      </c>
      <c r="T94" s="63" t="s">
        <v>129</v>
      </c>
    </row>
    <row r="95" spans="2:63" s="1" customFormat="1" ht="22.9" customHeight="1">
      <c r="B95" s="31"/>
      <c r="C95" s="68" t="s">
        <v>130</v>
      </c>
      <c r="D95" s="32"/>
      <c r="E95" s="32"/>
      <c r="F95" s="32"/>
      <c r="G95" s="32"/>
      <c r="H95" s="32"/>
      <c r="I95" s="99"/>
      <c r="J95" s="150">
        <f>BK95</f>
        <v>0</v>
      </c>
      <c r="K95" s="32"/>
      <c r="L95" s="35"/>
      <c r="M95" s="64"/>
      <c r="N95" s="65"/>
      <c r="O95" s="65"/>
      <c r="P95" s="151">
        <f>P96+P224</f>
        <v>0</v>
      </c>
      <c r="Q95" s="65"/>
      <c r="R95" s="151">
        <f>R96+R224</f>
        <v>32.28352431</v>
      </c>
      <c r="S95" s="65"/>
      <c r="T95" s="152">
        <f>T96+T224</f>
        <v>26.377542000000005</v>
      </c>
      <c r="AT95" s="14" t="s">
        <v>69</v>
      </c>
      <c r="AU95" s="14" t="s">
        <v>95</v>
      </c>
      <c r="BK95" s="153">
        <f>BK96+BK224</f>
        <v>0</v>
      </c>
    </row>
    <row r="96" spans="2:63" s="10" customFormat="1" ht="25.9" customHeight="1">
      <c r="B96" s="154"/>
      <c r="C96" s="155"/>
      <c r="D96" s="156" t="s">
        <v>69</v>
      </c>
      <c r="E96" s="157" t="s">
        <v>131</v>
      </c>
      <c r="F96" s="157" t="s">
        <v>132</v>
      </c>
      <c r="G96" s="155"/>
      <c r="H96" s="155"/>
      <c r="I96" s="158"/>
      <c r="J96" s="159">
        <f>BK96</f>
        <v>0</v>
      </c>
      <c r="K96" s="155"/>
      <c r="L96" s="160"/>
      <c r="M96" s="161"/>
      <c r="N96" s="162"/>
      <c r="O96" s="162"/>
      <c r="P96" s="163">
        <f>P97+P101+P104+P120+P132+P173+P213+P221</f>
        <v>0</v>
      </c>
      <c r="Q96" s="162"/>
      <c r="R96" s="163">
        <f>R97+R101+R104+R120+R132+R173+R213+R221</f>
        <v>26.320624499999997</v>
      </c>
      <c r="S96" s="162"/>
      <c r="T96" s="164">
        <f>T97+T101+T104+T120+T132+T173+T213+T221</f>
        <v>23.881695000000004</v>
      </c>
      <c r="AR96" s="165" t="s">
        <v>75</v>
      </c>
      <c r="AT96" s="166" t="s">
        <v>69</v>
      </c>
      <c r="AU96" s="166" t="s">
        <v>70</v>
      </c>
      <c r="AY96" s="165" t="s">
        <v>133</v>
      </c>
      <c r="BK96" s="167">
        <f>BK97+BK101+BK104+BK120+BK132+BK173+BK213+BK221</f>
        <v>0</v>
      </c>
    </row>
    <row r="97" spans="2:63" s="10" customFormat="1" ht="22.9" customHeight="1">
      <c r="B97" s="154"/>
      <c r="C97" s="155"/>
      <c r="D97" s="156" t="s">
        <v>69</v>
      </c>
      <c r="E97" s="168" t="s">
        <v>75</v>
      </c>
      <c r="F97" s="168" t="s">
        <v>134</v>
      </c>
      <c r="G97" s="155"/>
      <c r="H97" s="155"/>
      <c r="I97" s="158"/>
      <c r="J97" s="169">
        <f>BK97</f>
        <v>0</v>
      </c>
      <c r="K97" s="155"/>
      <c r="L97" s="160"/>
      <c r="M97" s="161"/>
      <c r="N97" s="162"/>
      <c r="O97" s="162"/>
      <c r="P97" s="163">
        <f>SUM(P98:P100)</f>
        <v>0</v>
      </c>
      <c r="Q97" s="162"/>
      <c r="R97" s="163">
        <f>SUM(R98:R100)</f>
        <v>0</v>
      </c>
      <c r="S97" s="162"/>
      <c r="T97" s="164">
        <f>SUM(T98:T100)</f>
        <v>0</v>
      </c>
      <c r="AR97" s="165" t="s">
        <v>75</v>
      </c>
      <c r="AT97" s="166" t="s">
        <v>69</v>
      </c>
      <c r="AU97" s="166" t="s">
        <v>75</v>
      </c>
      <c r="AY97" s="165" t="s">
        <v>133</v>
      </c>
      <c r="BK97" s="167">
        <f>SUM(BK98:BK100)</f>
        <v>0</v>
      </c>
    </row>
    <row r="98" spans="2:65" s="1" customFormat="1" ht="20.45" customHeight="1">
      <c r="B98" s="31"/>
      <c r="C98" s="170" t="s">
        <v>75</v>
      </c>
      <c r="D98" s="170" t="s">
        <v>135</v>
      </c>
      <c r="E98" s="171" t="s">
        <v>136</v>
      </c>
      <c r="F98" s="172" t="s">
        <v>137</v>
      </c>
      <c r="G98" s="173" t="s">
        <v>138</v>
      </c>
      <c r="H98" s="174">
        <v>0.42</v>
      </c>
      <c r="I98" s="175"/>
      <c r="J98" s="176">
        <f>ROUND(I98*H98,2)</f>
        <v>0</v>
      </c>
      <c r="K98" s="172" t="s">
        <v>139</v>
      </c>
      <c r="L98" s="35"/>
      <c r="M98" s="177" t="s">
        <v>1</v>
      </c>
      <c r="N98" s="178" t="s">
        <v>41</v>
      </c>
      <c r="O98" s="57"/>
      <c r="P98" s="179">
        <f>O98*H98</f>
        <v>0</v>
      </c>
      <c r="Q98" s="179">
        <v>0</v>
      </c>
      <c r="R98" s="179">
        <f>Q98*H98</f>
        <v>0</v>
      </c>
      <c r="S98" s="179">
        <v>0</v>
      </c>
      <c r="T98" s="180">
        <f>S98*H98</f>
        <v>0</v>
      </c>
      <c r="AR98" s="14" t="s">
        <v>140</v>
      </c>
      <c r="AT98" s="14" t="s">
        <v>135</v>
      </c>
      <c r="AU98" s="14" t="s">
        <v>80</v>
      </c>
      <c r="AY98" s="14" t="s">
        <v>133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14" t="s">
        <v>75</v>
      </c>
      <c r="BK98" s="181">
        <f>ROUND(I98*H98,2)</f>
        <v>0</v>
      </c>
      <c r="BL98" s="14" t="s">
        <v>140</v>
      </c>
      <c r="BM98" s="14" t="s">
        <v>141</v>
      </c>
    </row>
    <row r="99" spans="2:47" s="1" customFormat="1" ht="19.5">
      <c r="B99" s="31"/>
      <c r="C99" s="32"/>
      <c r="D99" s="182" t="s">
        <v>142</v>
      </c>
      <c r="E99" s="32"/>
      <c r="F99" s="183" t="s">
        <v>143</v>
      </c>
      <c r="G99" s="32"/>
      <c r="H99" s="32"/>
      <c r="I99" s="99"/>
      <c r="J99" s="32"/>
      <c r="K99" s="32"/>
      <c r="L99" s="35"/>
      <c r="M99" s="184"/>
      <c r="N99" s="57"/>
      <c r="O99" s="57"/>
      <c r="P99" s="57"/>
      <c r="Q99" s="57"/>
      <c r="R99" s="57"/>
      <c r="S99" s="57"/>
      <c r="T99" s="58"/>
      <c r="AT99" s="14" t="s">
        <v>142</v>
      </c>
      <c r="AU99" s="14" t="s">
        <v>80</v>
      </c>
    </row>
    <row r="100" spans="2:51" s="11" customFormat="1" ht="11.25">
      <c r="B100" s="185"/>
      <c r="C100" s="186"/>
      <c r="D100" s="182" t="s">
        <v>144</v>
      </c>
      <c r="E100" s="187" t="s">
        <v>1</v>
      </c>
      <c r="F100" s="188" t="s">
        <v>145</v>
      </c>
      <c r="G100" s="186"/>
      <c r="H100" s="189">
        <v>0.42</v>
      </c>
      <c r="I100" s="190"/>
      <c r="J100" s="186"/>
      <c r="K100" s="186"/>
      <c r="L100" s="191"/>
      <c r="M100" s="192"/>
      <c r="N100" s="193"/>
      <c r="O100" s="193"/>
      <c r="P100" s="193"/>
      <c r="Q100" s="193"/>
      <c r="R100" s="193"/>
      <c r="S100" s="193"/>
      <c r="T100" s="194"/>
      <c r="AT100" s="195" t="s">
        <v>144</v>
      </c>
      <c r="AU100" s="195" t="s">
        <v>80</v>
      </c>
      <c r="AV100" s="11" t="s">
        <v>80</v>
      </c>
      <c r="AW100" s="11" t="s">
        <v>32</v>
      </c>
      <c r="AX100" s="11" t="s">
        <v>75</v>
      </c>
      <c r="AY100" s="195" t="s">
        <v>133</v>
      </c>
    </row>
    <row r="101" spans="2:63" s="10" customFormat="1" ht="22.9" customHeight="1">
      <c r="B101" s="154"/>
      <c r="C101" s="155"/>
      <c r="D101" s="156" t="s">
        <v>69</v>
      </c>
      <c r="E101" s="168" t="s">
        <v>80</v>
      </c>
      <c r="F101" s="168" t="s">
        <v>146</v>
      </c>
      <c r="G101" s="155"/>
      <c r="H101" s="155"/>
      <c r="I101" s="158"/>
      <c r="J101" s="169">
        <f>BK101</f>
        <v>0</v>
      </c>
      <c r="K101" s="155"/>
      <c r="L101" s="160"/>
      <c r="M101" s="161"/>
      <c r="N101" s="162"/>
      <c r="O101" s="162"/>
      <c r="P101" s="163">
        <f>SUM(P102:P103)</f>
        <v>0</v>
      </c>
      <c r="Q101" s="162"/>
      <c r="R101" s="163">
        <f>SUM(R102:R103)</f>
        <v>0.9476627999999999</v>
      </c>
      <c r="S101" s="162"/>
      <c r="T101" s="164">
        <f>SUM(T102:T103)</f>
        <v>0</v>
      </c>
      <c r="AR101" s="165" t="s">
        <v>75</v>
      </c>
      <c r="AT101" s="166" t="s">
        <v>69</v>
      </c>
      <c r="AU101" s="166" t="s">
        <v>75</v>
      </c>
      <c r="AY101" s="165" t="s">
        <v>133</v>
      </c>
      <c r="BK101" s="167">
        <f>SUM(BK102:BK103)</f>
        <v>0</v>
      </c>
    </row>
    <row r="102" spans="2:65" s="1" customFormat="1" ht="20.45" customHeight="1">
      <c r="B102" s="31"/>
      <c r="C102" s="170" t="s">
        <v>80</v>
      </c>
      <c r="D102" s="170" t="s">
        <v>135</v>
      </c>
      <c r="E102" s="171" t="s">
        <v>147</v>
      </c>
      <c r="F102" s="172" t="s">
        <v>148</v>
      </c>
      <c r="G102" s="173" t="s">
        <v>138</v>
      </c>
      <c r="H102" s="174">
        <v>0.42</v>
      </c>
      <c r="I102" s="175"/>
      <c r="J102" s="176">
        <f>ROUND(I102*H102,2)</f>
        <v>0</v>
      </c>
      <c r="K102" s="172" t="s">
        <v>139</v>
      </c>
      <c r="L102" s="35"/>
      <c r="M102" s="177" t="s">
        <v>1</v>
      </c>
      <c r="N102" s="178" t="s">
        <v>41</v>
      </c>
      <c r="O102" s="57"/>
      <c r="P102" s="179">
        <f>O102*H102</f>
        <v>0</v>
      </c>
      <c r="Q102" s="179">
        <v>2.25634</v>
      </c>
      <c r="R102" s="179">
        <f>Q102*H102</f>
        <v>0.9476627999999999</v>
      </c>
      <c r="S102" s="179">
        <v>0</v>
      </c>
      <c r="T102" s="180">
        <f>S102*H102</f>
        <v>0</v>
      </c>
      <c r="AR102" s="14" t="s">
        <v>140</v>
      </c>
      <c r="AT102" s="14" t="s">
        <v>135</v>
      </c>
      <c r="AU102" s="14" t="s">
        <v>80</v>
      </c>
      <c r="AY102" s="14" t="s">
        <v>133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14" t="s">
        <v>75</v>
      </c>
      <c r="BK102" s="181">
        <f>ROUND(I102*H102,2)</f>
        <v>0</v>
      </c>
      <c r="BL102" s="14" t="s">
        <v>140</v>
      </c>
      <c r="BM102" s="14" t="s">
        <v>149</v>
      </c>
    </row>
    <row r="103" spans="2:47" s="1" customFormat="1" ht="11.25">
      <c r="B103" s="31"/>
      <c r="C103" s="32"/>
      <c r="D103" s="182" t="s">
        <v>142</v>
      </c>
      <c r="E103" s="32"/>
      <c r="F103" s="183" t="s">
        <v>150</v>
      </c>
      <c r="G103" s="32"/>
      <c r="H103" s="32"/>
      <c r="I103" s="99"/>
      <c r="J103" s="32"/>
      <c r="K103" s="32"/>
      <c r="L103" s="35"/>
      <c r="M103" s="184"/>
      <c r="N103" s="57"/>
      <c r="O103" s="57"/>
      <c r="P103" s="57"/>
      <c r="Q103" s="57"/>
      <c r="R103" s="57"/>
      <c r="S103" s="57"/>
      <c r="T103" s="58"/>
      <c r="AT103" s="14" t="s">
        <v>142</v>
      </c>
      <c r="AU103" s="14" t="s">
        <v>80</v>
      </c>
    </row>
    <row r="104" spans="2:63" s="10" customFormat="1" ht="22.9" customHeight="1">
      <c r="B104" s="154"/>
      <c r="C104" s="155"/>
      <c r="D104" s="156" t="s">
        <v>69</v>
      </c>
      <c r="E104" s="168" t="s">
        <v>151</v>
      </c>
      <c r="F104" s="168" t="s">
        <v>152</v>
      </c>
      <c r="G104" s="155"/>
      <c r="H104" s="155"/>
      <c r="I104" s="158"/>
      <c r="J104" s="169">
        <f>BK104</f>
        <v>0</v>
      </c>
      <c r="K104" s="155"/>
      <c r="L104" s="160"/>
      <c r="M104" s="161"/>
      <c r="N104" s="162"/>
      <c r="O104" s="162"/>
      <c r="P104" s="163">
        <f>SUM(P105:P119)</f>
        <v>0</v>
      </c>
      <c r="Q104" s="162"/>
      <c r="R104" s="163">
        <f>SUM(R105:R119)</f>
        <v>7.889900799999999</v>
      </c>
      <c r="S104" s="162"/>
      <c r="T104" s="164">
        <f>SUM(T105:T119)</f>
        <v>0</v>
      </c>
      <c r="AR104" s="165" t="s">
        <v>75</v>
      </c>
      <c r="AT104" s="166" t="s">
        <v>69</v>
      </c>
      <c r="AU104" s="166" t="s">
        <v>75</v>
      </c>
      <c r="AY104" s="165" t="s">
        <v>133</v>
      </c>
      <c r="BK104" s="167">
        <f>SUM(BK105:BK119)</f>
        <v>0</v>
      </c>
    </row>
    <row r="105" spans="2:65" s="1" customFormat="1" ht="20.45" customHeight="1">
      <c r="B105" s="31"/>
      <c r="C105" s="170" t="s">
        <v>151</v>
      </c>
      <c r="D105" s="170" t="s">
        <v>135</v>
      </c>
      <c r="E105" s="171" t="s">
        <v>153</v>
      </c>
      <c r="F105" s="172" t="s">
        <v>154</v>
      </c>
      <c r="G105" s="173" t="s">
        <v>138</v>
      </c>
      <c r="H105" s="174">
        <v>3.872</v>
      </c>
      <c r="I105" s="175"/>
      <c r="J105" s="176">
        <f>ROUND(I105*H105,2)</f>
        <v>0</v>
      </c>
      <c r="K105" s="172" t="s">
        <v>139</v>
      </c>
      <c r="L105" s="35"/>
      <c r="M105" s="177" t="s">
        <v>1</v>
      </c>
      <c r="N105" s="178" t="s">
        <v>41</v>
      </c>
      <c r="O105" s="57"/>
      <c r="P105" s="179">
        <f>O105*H105</f>
        <v>0</v>
      </c>
      <c r="Q105" s="179">
        <v>1.8775</v>
      </c>
      <c r="R105" s="179">
        <f>Q105*H105</f>
        <v>7.269679999999999</v>
      </c>
      <c r="S105" s="179">
        <v>0</v>
      </c>
      <c r="T105" s="180">
        <f>S105*H105</f>
        <v>0</v>
      </c>
      <c r="AR105" s="14" t="s">
        <v>140</v>
      </c>
      <c r="AT105" s="14" t="s">
        <v>135</v>
      </c>
      <c r="AU105" s="14" t="s">
        <v>80</v>
      </c>
      <c r="AY105" s="14" t="s">
        <v>133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14" t="s">
        <v>75</v>
      </c>
      <c r="BK105" s="181">
        <f>ROUND(I105*H105,2)</f>
        <v>0</v>
      </c>
      <c r="BL105" s="14" t="s">
        <v>140</v>
      </c>
      <c r="BM105" s="14" t="s">
        <v>155</v>
      </c>
    </row>
    <row r="106" spans="2:47" s="1" customFormat="1" ht="11.25">
      <c r="B106" s="31"/>
      <c r="C106" s="32"/>
      <c r="D106" s="182" t="s">
        <v>142</v>
      </c>
      <c r="E106" s="32"/>
      <c r="F106" s="183" t="s">
        <v>156</v>
      </c>
      <c r="G106" s="32"/>
      <c r="H106" s="32"/>
      <c r="I106" s="99"/>
      <c r="J106" s="32"/>
      <c r="K106" s="32"/>
      <c r="L106" s="35"/>
      <c r="M106" s="184"/>
      <c r="N106" s="57"/>
      <c r="O106" s="57"/>
      <c r="P106" s="57"/>
      <c r="Q106" s="57"/>
      <c r="R106" s="57"/>
      <c r="S106" s="57"/>
      <c r="T106" s="58"/>
      <c r="AT106" s="14" t="s">
        <v>142</v>
      </c>
      <c r="AU106" s="14" t="s">
        <v>80</v>
      </c>
    </row>
    <row r="107" spans="2:51" s="11" customFormat="1" ht="11.25">
      <c r="B107" s="185"/>
      <c r="C107" s="186"/>
      <c r="D107" s="182" t="s">
        <v>144</v>
      </c>
      <c r="E107" s="187" t="s">
        <v>1</v>
      </c>
      <c r="F107" s="188" t="s">
        <v>157</v>
      </c>
      <c r="G107" s="186"/>
      <c r="H107" s="189">
        <v>1.68</v>
      </c>
      <c r="I107" s="190"/>
      <c r="J107" s="186"/>
      <c r="K107" s="186"/>
      <c r="L107" s="191"/>
      <c r="M107" s="192"/>
      <c r="N107" s="193"/>
      <c r="O107" s="193"/>
      <c r="P107" s="193"/>
      <c r="Q107" s="193"/>
      <c r="R107" s="193"/>
      <c r="S107" s="193"/>
      <c r="T107" s="194"/>
      <c r="AT107" s="195" t="s">
        <v>144</v>
      </c>
      <c r="AU107" s="195" t="s">
        <v>80</v>
      </c>
      <c r="AV107" s="11" t="s">
        <v>80</v>
      </c>
      <c r="AW107" s="11" t="s">
        <v>32</v>
      </c>
      <c r="AX107" s="11" t="s">
        <v>70</v>
      </c>
      <c r="AY107" s="195" t="s">
        <v>133</v>
      </c>
    </row>
    <row r="108" spans="2:51" s="11" customFormat="1" ht="11.25">
      <c r="B108" s="185"/>
      <c r="C108" s="186"/>
      <c r="D108" s="182" t="s">
        <v>144</v>
      </c>
      <c r="E108" s="187" t="s">
        <v>1</v>
      </c>
      <c r="F108" s="188" t="s">
        <v>158</v>
      </c>
      <c r="G108" s="186"/>
      <c r="H108" s="189">
        <v>1.218</v>
      </c>
      <c r="I108" s="190"/>
      <c r="J108" s="186"/>
      <c r="K108" s="186"/>
      <c r="L108" s="191"/>
      <c r="M108" s="192"/>
      <c r="N108" s="193"/>
      <c r="O108" s="193"/>
      <c r="P108" s="193"/>
      <c r="Q108" s="193"/>
      <c r="R108" s="193"/>
      <c r="S108" s="193"/>
      <c r="T108" s="194"/>
      <c r="AT108" s="195" t="s">
        <v>144</v>
      </c>
      <c r="AU108" s="195" t="s">
        <v>80</v>
      </c>
      <c r="AV108" s="11" t="s">
        <v>80</v>
      </c>
      <c r="AW108" s="11" t="s">
        <v>32</v>
      </c>
      <c r="AX108" s="11" t="s">
        <v>70</v>
      </c>
      <c r="AY108" s="195" t="s">
        <v>133</v>
      </c>
    </row>
    <row r="109" spans="2:51" s="11" customFormat="1" ht="11.25">
      <c r="B109" s="185"/>
      <c r="C109" s="186"/>
      <c r="D109" s="182" t="s">
        <v>144</v>
      </c>
      <c r="E109" s="187" t="s">
        <v>1</v>
      </c>
      <c r="F109" s="188" t="s">
        <v>159</v>
      </c>
      <c r="G109" s="186"/>
      <c r="H109" s="189">
        <v>0.974</v>
      </c>
      <c r="I109" s="190"/>
      <c r="J109" s="186"/>
      <c r="K109" s="186"/>
      <c r="L109" s="191"/>
      <c r="M109" s="192"/>
      <c r="N109" s="193"/>
      <c r="O109" s="193"/>
      <c r="P109" s="193"/>
      <c r="Q109" s="193"/>
      <c r="R109" s="193"/>
      <c r="S109" s="193"/>
      <c r="T109" s="194"/>
      <c r="AT109" s="195" t="s">
        <v>144</v>
      </c>
      <c r="AU109" s="195" t="s">
        <v>80</v>
      </c>
      <c r="AV109" s="11" t="s">
        <v>80</v>
      </c>
      <c r="AW109" s="11" t="s">
        <v>32</v>
      </c>
      <c r="AX109" s="11" t="s">
        <v>70</v>
      </c>
      <c r="AY109" s="195" t="s">
        <v>133</v>
      </c>
    </row>
    <row r="110" spans="2:51" s="12" customFormat="1" ht="11.25">
      <c r="B110" s="196"/>
      <c r="C110" s="197"/>
      <c r="D110" s="182" t="s">
        <v>144</v>
      </c>
      <c r="E110" s="198" t="s">
        <v>1</v>
      </c>
      <c r="F110" s="199" t="s">
        <v>160</v>
      </c>
      <c r="G110" s="197"/>
      <c r="H110" s="200">
        <v>3.872</v>
      </c>
      <c r="I110" s="201"/>
      <c r="J110" s="197"/>
      <c r="K110" s="197"/>
      <c r="L110" s="202"/>
      <c r="M110" s="203"/>
      <c r="N110" s="204"/>
      <c r="O110" s="204"/>
      <c r="P110" s="204"/>
      <c r="Q110" s="204"/>
      <c r="R110" s="204"/>
      <c r="S110" s="204"/>
      <c r="T110" s="205"/>
      <c r="AT110" s="206" t="s">
        <v>144</v>
      </c>
      <c r="AU110" s="206" t="s">
        <v>80</v>
      </c>
      <c r="AV110" s="12" t="s">
        <v>140</v>
      </c>
      <c r="AW110" s="12" t="s">
        <v>32</v>
      </c>
      <c r="AX110" s="12" t="s">
        <v>75</v>
      </c>
      <c r="AY110" s="206" t="s">
        <v>133</v>
      </c>
    </row>
    <row r="111" spans="2:65" s="1" customFormat="1" ht="20.45" customHeight="1">
      <c r="B111" s="31"/>
      <c r="C111" s="170" t="s">
        <v>140</v>
      </c>
      <c r="D111" s="170" t="s">
        <v>135</v>
      </c>
      <c r="E111" s="171" t="s">
        <v>161</v>
      </c>
      <c r="F111" s="172" t="s">
        <v>162</v>
      </c>
      <c r="G111" s="173" t="s">
        <v>163</v>
      </c>
      <c r="H111" s="174">
        <v>0.314</v>
      </c>
      <c r="I111" s="175"/>
      <c r="J111" s="176">
        <f>ROUND(I111*H111,2)</f>
        <v>0</v>
      </c>
      <c r="K111" s="172" t="s">
        <v>139</v>
      </c>
      <c r="L111" s="35"/>
      <c r="M111" s="177" t="s">
        <v>1</v>
      </c>
      <c r="N111" s="178" t="s">
        <v>41</v>
      </c>
      <c r="O111" s="57"/>
      <c r="P111" s="179">
        <f>O111*H111</f>
        <v>0</v>
      </c>
      <c r="Q111" s="179">
        <v>1.09</v>
      </c>
      <c r="R111" s="179">
        <f>Q111*H111</f>
        <v>0.34226</v>
      </c>
      <c r="S111" s="179">
        <v>0</v>
      </c>
      <c r="T111" s="180">
        <f>S111*H111</f>
        <v>0</v>
      </c>
      <c r="AR111" s="14" t="s">
        <v>140</v>
      </c>
      <c r="AT111" s="14" t="s">
        <v>135</v>
      </c>
      <c r="AU111" s="14" t="s">
        <v>80</v>
      </c>
      <c r="AY111" s="14" t="s">
        <v>133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14" t="s">
        <v>75</v>
      </c>
      <c r="BK111" s="181">
        <f>ROUND(I111*H111,2)</f>
        <v>0</v>
      </c>
      <c r="BL111" s="14" t="s">
        <v>140</v>
      </c>
      <c r="BM111" s="14" t="s">
        <v>164</v>
      </c>
    </row>
    <row r="112" spans="2:47" s="1" customFormat="1" ht="11.25">
      <c r="B112" s="31"/>
      <c r="C112" s="32"/>
      <c r="D112" s="182" t="s">
        <v>142</v>
      </c>
      <c r="E112" s="32"/>
      <c r="F112" s="183" t="s">
        <v>165</v>
      </c>
      <c r="G112" s="32"/>
      <c r="H112" s="32"/>
      <c r="I112" s="99"/>
      <c r="J112" s="32"/>
      <c r="K112" s="32"/>
      <c r="L112" s="35"/>
      <c r="M112" s="184"/>
      <c r="N112" s="57"/>
      <c r="O112" s="57"/>
      <c r="P112" s="57"/>
      <c r="Q112" s="57"/>
      <c r="R112" s="57"/>
      <c r="S112" s="57"/>
      <c r="T112" s="58"/>
      <c r="AT112" s="14" t="s">
        <v>142</v>
      </c>
      <c r="AU112" s="14" t="s">
        <v>80</v>
      </c>
    </row>
    <row r="113" spans="2:51" s="11" customFormat="1" ht="11.25">
      <c r="B113" s="185"/>
      <c r="C113" s="186"/>
      <c r="D113" s="182" t="s">
        <v>144</v>
      </c>
      <c r="E113" s="187" t="s">
        <v>1</v>
      </c>
      <c r="F113" s="188" t="s">
        <v>166</v>
      </c>
      <c r="G113" s="186"/>
      <c r="H113" s="189">
        <v>0.171</v>
      </c>
      <c r="I113" s="190"/>
      <c r="J113" s="186"/>
      <c r="K113" s="186"/>
      <c r="L113" s="191"/>
      <c r="M113" s="192"/>
      <c r="N113" s="193"/>
      <c r="O113" s="193"/>
      <c r="P113" s="193"/>
      <c r="Q113" s="193"/>
      <c r="R113" s="193"/>
      <c r="S113" s="193"/>
      <c r="T113" s="194"/>
      <c r="AT113" s="195" t="s">
        <v>144</v>
      </c>
      <c r="AU113" s="195" t="s">
        <v>80</v>
      </c>
      <c r="AV113" s="11" t="s">
        <v>80</v>
      </c>
      <c r="AW113" s="11" t="s">
        <v>32</v>
      </c>
      <c r="AX113" s="11" t="s">
        <v>70</v>
      </c>
      <c r="AY113" s="195" t="s">
        <v>133</v>
      </c>
    </row>
    <row r="114" spans="2:51" s="11" customFormat="1" ht="11.25">
      <c r="B114" s="185"/>
      <c r="C114" s="186"/>
      <c r="D114" s="182" t="s">
        <v>144</v>
      </c>
      <c r="E114" s="187" t="s">
        <v>1</v>
      </c>
      <c r="F114" s="188" t="s">
        <v>167</v>
      </c>
      <c r="G114" s="186"/>
      <c r="H114" s="189">
        <v>0.069</v>
      </c>
      <c r="I114" s="190"/>
      <c r="J114" s="186"/>
      <c r="K114" s="186"/>
      <c r="L114" s="191"/>
      <c r="M114" s="192"/>
      <c r="N114" s="193"/>
      <c r="O114" s="193"/>
      <c r="P114" s="193"/>
      <c r="Q114" s="193"/>
      <c r="R114" s="193"/>
      <c r="S114" s="193"/>
      <c r="T114" s="194"/>
      <c r="AT114" s="195" t="s">
        <v>144</v>
      </c>
      <c r="AU114" s="195" t="s">
        <v>80</v>
      </c>
      <c r="AV114" s="11" t="s">
        <v>80</v>
      </c>
      <c r="AW114" s="11" t="s">
        <v>32</v>
      </c>
      <c r="AX114" s="11" t="s">
        <v>70</v>
      </c>
      <c r="AY114" s="195" t="s">
        <v>133</v>
      </c>
    </row>
    <row r="115" spans="2:51" s="11" customFormat="1" ht="11.25">
      <c r="B115" s="185"/>
      <c r="C115" s="186"/>
      <c r="D115" s="182" t="s">
        <v>144</v>
      </c>
      <c r="E115" s="187" t="s">
        <v>1</v>
      </c>
      <c r="F115" s="188" t="s">
        <v>168</v>
      </c>
      <c r="G115" s="186"/>
      <c r="H115" s="189">
        <v>0.074</v>
      </c>
      <c r="I115" s="190"/>
      <c r="J115" s="186"/>
      <c r="K115" s="186"/>
      <c r="L115" s="191"/>
      <c r="M115" s="192"/>
      <c r="N115" s="193"/>
      <c r="O115" s="193"/>
      <c r="P115" s="193"/>
      <c r="Q115" s="193"/>
      <c r="R115" s="193"/>
      <c r="S115" s="193"/>
      <c r="T115" s="194"/>
      <c r="AT115" s="195" t="s">
        <v>144</v>
      </c>
      <c r="AU115" s="195" t="s">
        <v>80</v>
      </c>
      <c r="AV115" s="11" t="s">
        <v>80</v>
      </c>
      <c r="AW115" s="11" t="s">
        <v>32</v>
      </c>
      <c r="AX115" s="11" t="s">
        <v>70</v>
      </c>
      <c r="AY115" s="195" t="s">
        <v>133</v>
      </c>
    </row>
    <row r="116" spans="2:51" s="12" customFormat="1" ht="11.25">
      <c r="B116" s="196"/>
      <c r="C116" s="197"/>
      <c r="D116" s="182" t="s">
        <v>144</v>
      </c>
      <c r="E116" s="198" t="s">
        <v>1</v>
      </c>
      <c r="F116" s="199" t="s">
        <v>160</v>
      </c>
      <c r="G116" s="197"/>
      <c r="H116" s="200">
        <v>0.314</v>
      </c>
      <c r="I116" s="201"/>
      <c r="J116" s="197"/>
      <c r="K116" s="197"/>
      <c r="L116" s="202"/>
      <c r="M116" s="203"/>
      <c r="N116" s="204"/>
      <c r="O116" s="204"/>
      <c r="P116" s="204"/>
      <c r="Q116" s="204"/>
      <c r="R116" s="204"/>
      <c r="S116" s="204"/>
      <c r="T116" s="205"/>
      <c r="AT116" s="206" t="s">
        <v>144</v>
      </c>
      <c r="AU116" s="206" t="s">
        <v>80</v>
      </c>
      <c r="AV116" s="12" t="s">
        <v>140</v>
      </c>
      <c r="AW116" s="12" t="s">
        <v>32</v>
      </c>
      <c r="AX116" s="12" t="s">
        <v>75</v>
      </c>
      <c r="AY116" s="206" t="s">
        <v>133</v>
      </c>
    </row>
    <row r="117" spans="2:65" s="1" customFormat="1" ht="20.45" customHeight="1">
      <c r="B117" s="31"/>
      <c r="C117" s="170" t="s">
        <v>169</v>
      </c>
      <c r="D117" s="170" t="s">
        <v>135</v>
      </c>
      <c r="E117" s="171" t="s">
        <v>170</v>
      </c>
      <c r="F117" s="172" t="s">
        <v>171</v>
      </c>
      <c r="G117" s="173" t="s">
        <v>172</v>
      </c>
      <c r="H117" s="174">
        <v>1.56</v>
      </c>
      <c r="I117" s="175"/>
      <c r="J117" s="176">
        <f>ROUND(I117*H117,2)</f>
        <v>0</v>
      </c>
      <c r="K117" s="172" t="s">
        <v>139</v>
      </c>
      <c r="L117" s="35"/>
      <c r="M117" s="177" t="s">
        <v>1</v>
      </c>
      <c r="N117" s="178" t="s">
        <v>41</v>
      </c>
      <c r="O117" s="57"/>
      <c r="P117" s="179">
        <f>O117*H117</f>
        <v>0</v>
      </c>
      <c r="Q117" s="179">
        <v>0.17818</v>
      </c>
      <c r="R117" s="179">
        <f>Q117*H117</f>
        <v>0.2779608</v>
      </c>
      <c r="S117" s="179">
        <v>0</v>
      </c>
      <c r="T117" s="180">
        <f>S117*H117</f>
        <v>0</v>
      </c>
      <c r="AR117" s="14" t="s">
        <v>140</v>
      </c>
      <c r="AT117" s="14" t="s">
        <v>135</v>
      </c>
      <c r="AU117" s="14" t="s">
        <v>80</v>
      </c>
      <c r="AY117" s="14" t="s">
        <v>133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14" t="s">
        <v>75</v>
      </c>
      <c r="BK117" s="181">
        <f>ROUND(I117*H117,2)</f>
        <v>0</v>
      </c>
      <c r="BL117" s="14" t="s">
        <v>140</v>
      </c>
      <c r="BM117" s="14" t="s">
        <v>173</v>
      </c>
    </row>
    <row r="118" spans="2:47" s="1" customFormat="1" ht="11.25">
      <c r="B118" s="31"/>
      <c r="C118" s="32"/>
      <c r="D118" s="182" t="s">
        <v>142</v>
      </c>
      <c r="E118" s="32"/>
      <c r="F118" s="183" t="s">
        <v>174</v>
      </c>
      <c r="G118" s="32"/>
      <c r="H118" s="32"/>
      <c r="I118" s="99"/>
      <c r="J118" s="32"/>
      <c r="K118" s="32"/>
      <c r="L118" s="35"/>
      <c r="M118" s="184"/>
      <c r="N118" s="57"/>
      <c r="O118" s="57"/>
      <c r="P118" s="57"/>
      <c r="Q118" s="57"/>
      <c r="R118" s="57"/>
      <c r="S118" s="57"/>
      <c r="T118" s="58"/>
      <c r="AT118" s="14" t="s">
        <v>142</v>
      </c>
      <c r="AU118" s="14" t="s">
        <v>80</v>
      </c>
    </row>
    <row r="119" spans="2:51" s="11" customFormat="1" ht="11.25">
      <c r="B119" s="185"/>
      <c r="C119" s="186"/>
      <c r="D119" s="182" t="s">
        <v>144</v>
      </c>
      <c r="E119" s="187" t="s">
        <v>1</v>
      </c>
      <c r="F119" s="188" t="s">
        <v>175</v>
      </c>
      <c r="G119" s="186"/>
      <c r="H119" s="189">
        <v>1.56</v>
      </c>
      <c r="I119" s="190"/>
      <c r="J119" s="186"/>
      <c r="K119" s="186"/>
      <c r="L119" s="191"/>
      <c r="M119" s="192"/>
      <c r="N119" s="193"/>
      <c r="O119" s="193"/>
      <c r="P119" s="193"/>
      <c r="Q119" s="193"/>
      <c r="R119" s="193"/>
      <c r="S119" s="193"/>
      <c r="T119" s="194"/>
      <c r="AT119" s="195" t="s">
        <v>144</v>
      </c>
      <c r="AU119" s="195" t="s">
        <v>80</v>
      </c>
      <c r="AV119" s="11" t="s">
        <v>80</v>
      </c>
      <c r="AW119" s="11" t="s">
        <v>32</v>
      </c>
      <c r="AX119" s="11" t="s">
        <v>75</v>
      </c>
      <c r="AY119" s="195" t="s">
        <v>133</v>
      </c>
    </row>
    <row r="120" spans="2:63" s="10" customFormat="1" ht="22.9" customHeight="1">
      <c r="B120" s="154"/>
      <c r="C120" s="155"/>
      <c r="D120" s="156" t="s">
        <v>69</v>
      </c>
      <c r="E120" s="168" t="s">
        <v>140</v>
      </c>
      <c r="F120" s="168" t="s">
        <v>176</v>
      </c>
      <c r="G120" s="155"/>
      <c r="H120" s="155"/>
      <c r="I120" s="158"/>
      <c r="J120" s="169">
        <f>BK120</f>
        <v>0</v>
      </c>
      <c r="K120" s="155"/>
      <c r="L120" s="160"/>
      <c r="M120" s="161"/>
      <c r="N120" s="162"/>
      <c r="O120" s="162"/>
      <c r="P120" s="163">
        <f>SUM(P121:P131)</f>
        <v>0</v>
      </c>
      <c r="Q120" s="162"/>
      <c r="R120" s="163">
        <f>SUM(R121:R131)</f>
        <v>4.8487729</v>
      </c>
      <c r="S120" s="162"/>
      <c r="T120" s="164">
        <f>SUM(T121:T131)</f>
        <v>0</v>
      </c>
      <c r="AR120" s="165" t="s">
        <v>75</v>
      </c>
      <c r="AT120" s="166" t="s">
        <v>69</v>
      </c>
      <c r="AU120" s="166" t="s">
        <v>75</v>
      </c>
      <c r="AY120" s="165" t="s">
        <v>133</v>
      </c>
      <c r="BK120" s="167">
        <f>SUM(BK121:BK131)</f>
        <v>0</v>
      </c>
    </row>
    <row r="121" spans="2:65" s="1" customFormat="1" ht="20.45" customHeight="1">
      <c r="B121" s="31"/>
      <c r="C121" s="170" t="s">
        <v>177</v>
      </c>
      <c r="D121" s="170" t="s">
        <v>135</v>
      </c>
      <c r="E121" s="171" t="s">
        <v>178</v>
      </c>
      <c r="F121" s="172" t="s">
        <v>179</v>
      </c>
      <c r="G121" s="173" t="s">
        <v>138</v>
      </c>
      <c r="H121" s="174">
        <v>1.75</v>
      </c>
      <c r="I121" s="175"/>
      <c r="J121" s="176">
        <f>ROUND(I121*H121,2)</f>
        <v>0</v>
      </c>
      <c r="K121" s="172" t="s">
        <v>139</v>
      </c>
      <c r="L121" s="35"/>
      <c r="M121" s="177" t="s">
        <v>1</v>
      </c>
      <c r="N121" s="178" t="s">
        <v>41</v>
      </c>
      <c r="O121" s="57"/>
      <c r="P121" s="179">
        <f>O121*H121</f>
        <v>0</v>
      </c>
      <c r="Q121" s="179">
        <v>2.45343</v>
      </c>
      <c r="R121" s="179">
        <f>Q121*H121</f>
        <v>4.2935025</v>
      </c>
      <c r="S121" s="179">
        <v>0</v>
      </c>
      <c r="T121" s="180">
        <f>S121*H121</f>
        <v>0</v>
      </c>
      <c r="AR121" s="14" t="s">
        <v>140</v>
      </c>
      <c r="AT121" s="14" t="s">
        <v>135</v>
      </c>
      <c r="AU121" s="14" t="s">
        <v>80</v>
      </c>
      <c r="AY121" s="14" t="s">
        <v>133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14" t="s">
        <v>75</v>
      </c>
      <c r="BK121" s="181">
        <f>ROUND(I121*H121,2)</f>
        <v>0</v>
      </c>
      <c r="BL121" s="14" t="s">
        <v>140</v>
      </c>
      <c r="BM121" s="14" t="s">
        <v>180</v>
      </c>
    </row>
    <row r="122" spans="2:47" s="1" customFormat="1" ht="19.5">
      <c r="B122" s="31"/>
      <c r="C122" s="32"/>
      <c r="D122" s="182" t="s">
        <v>142</v>
      </c>
      <c r="E122" s="32"/>
      <c r="F122" s="183" t="s">
        <v>181</v>
      </c>
      <c r="G122" s="32"/>
      <c r="H122" s="32"/>
      <c r="I122" s="99"/>
      <c r="J122" s="32"/>
      <c r="K122" s="32"/>
      <c r="L122" s="35"/>
      <c r="M122" s="184"/>
      <c r="N122" s="57"/>
      <c r="O122" s="57"/>
      <c r="P122" s="57"/>
      <c r="Q122" s="57"/>
      <c r="R122" s="57"/>
      <c r="S122" s="57"/>
      <c r="T122" s="58"/>
      <c r="AT122" s="14" t="s">
        <v>142</v>
      </c>
      <c r="AU122" s="14" t="s">
        <v>80</v>
      </c>
    </row>
    <row r="123" spans="2:51" s="11" customFormat="1" ht="11.25">
      <c r="B123" s="185"/>
      <c r="C123" s="186"/>
      <c r="D123" s="182" t="s">
        <v>144</v>
      </c>
      <c r="E123" s="187" t="s">
        <v>1</v>
      </c>
      <c r="F123" s="188" t="s">
        <v>182</v>
      </c>
      <c r="G123" s="186"/>
      <c r="H123" s="189">
        <v>1.75</v>
      </c>
      <c r="I123" s="190"/>
      <c r="J123" s="186"/>
      <c r="K123" s="186"/>
      <c r="L123" s="191"/>
      <c r="M123" s="192"/>
      <c r="N123" s="193"/>
      <c r="O123" s="193"/>
      <c r="P123" s="193"/>
      <c r="Q123" s="193"/>
      <c r="R123" s="193"/>
      <c r="S123" s="193"/>
      <c r="T123" s="194"/>
      <c r="AT123" s="195" t="s">
        <v>144</v>
      </c>
      <c r="AU123" s="195" t="s">
        <v>80</v>
      </c>
      <c r="AV123" s="11" t="s">
        <v>80</v>
      </c>
      <c r="AW123" s="11" t="s">
        <v>32</v>
      </c>
      <c r="AX123" s="11" t="s">
        <v>75</v>
      </c>
      <c r="AY123" s="195" t="s">
        <v>133</v>
      </c>
    </row>
    <row r="124" spans="2:65" s="1" customFormat="1" ht="20.45" customHeight="1">
      <c r="B124" s="31"/>
      <c r="C124" s="170" t="s">
        <v>183</v>
      </c>
      <c r="D124" s="170" t="s">
        <v>135</v>
      </c>
      <c r="E124" s="171" t="s">
        <v>184</v>
      </c>
      <c r="F124" s="172" t="s">
        <v>185</v>
      </c>
      <c r="G124" s="173" t="s">
        <v>172</v>
      </c>
      <c r="H124" s="174">
        <v>9.72</v>
      </c>
      <c r="I124" s="175"/>
      <c r="J124" s="176">
        <f>ROUND(I124*H124,2)</f>
        <v>0</v>
      </c>
      <c r="K124" s="172" t="s">
        <v>139</v>
      </c>
      <c r="L124" s="35"/>
      <c r="M124" s="177" t="s">
        <v>1</v>
      </c>
      <c r="N124" s="178" t="s">
        <v>41</v>
      </c>
      <c r="O124" s="57"/>
      <c r="P124" s="179">
        <f>O124*H124</f>
        <v>0</v>
      </c>
      <c r="Q124" s="179">
        <v>0.02219</v>
      </c>
      <c r="R124" s="179">
        <f>Q124*H124</f>
        <v>0.21568680000000004</v>
      </c>
      <c r="S124" s="179">
        <v>0</v>
      </c>
      <c r="T124" s="180">
        <f>S124*H124</f>
        <v>0</v>
      </c>
      <c r="AR124" s="14" t="s">
        <v>140</v>
      </c>
      <c r="AT124" s="14" t="s">
        <v>135</v>
      </c>
      <c r="AU124" s="14" t="s">
        <v>80</v>
      </c>
      <c r="AY124" s="14" t="s">
        <v>133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14" t="s">
        <v>75</v>
      </c>
      <c r="BK124" s="181">
        <f>ROUND(I124*H124,2)</f>
        <v>0</v>
      </c>
      <c r="BL124" s="14" t="s">
        <v>140</v>
      </c>
      <c r="BM124" s="14" t="s">
        <v>186</v>
      </c>
    </row>
    <row r="125" spans="2:47" s="1" customFormat="1" ht="19.5">
      <c r="B125" s="31"/>
      <c r="C125" s="32"/>
      <c r="D125" s="182" t="s">
        <v>142</v>
      </c>
      <c r="E125" s="32"/>
      <c r="F125" s="183" t="s">
        <v>187</v>
      </c>
      <c r="G125" s="32"/>
      <c r="H125" s="32"/>
      <c r="I125" s="99"/>
      <c r="J125" s="32"/>
      <c r="K125" s="32"/>
      <c r="L125" s="35"/>
      <c r="M125" s="184"/>
      <c r="N125" s="57"/>
      <c r="O125" s="57"/>
      <c r="P125" s="57"/>
      <c r="Q125" s="57"/>
      <c r="R125" s="57"/>
      <c r="S125" s="57"/>
      <c r="T125" s="58"/>
      <c r="AT125" s="14" t="s">
        <v>142</v>
      </c>
      <c r="AU125" s="14" t="s">
        <v>80</v>
      </c>
    </row>
    <row r="126" spans="2:51" s="11" customFormat="1" ht="11.25">
      <c r="B126" s="185"/>
      <c r="C126" s="186"/>
      <c r="D126" s="182" t="s">
        <v>144</v>
      </c>
      <c r="E126" s="187" t="s">
        <v>1</v>
      </c>
      <c r="F126" s="188" t="s">
        <v>188</v>
      </c>
      <c r="G126" s="186"/>
      <c r="H126" s="189">
        <v>9.72</v>
      </c>
      <c r="I126" s="190"/>
      <c r="J126" s="186"/>
      <c r="K126" s="186"/>
      <c r="L126" s="191"/>
      <c r="M126" s="192"/>
      <c r="N126" s="193"/>
      <c r="O126" s="193"/>
      <c r="P126" s="193"/>
      <c r="Q126" s="193"/>
      <c r="R126" s="193"/>
      <c r="S126" s="193"/>
      <c r="T126" s="194"/>
      <c r="AT126" s="195" t="s">
        <v>144</v>
      </c>
      <c r="AU126" s="195" t="s">
        <v>80</v>
      </c>
      <c r="AV126" s="11" t="s">
        <v>80</v>
      </c>
      <c r="AW126" s="11" t="s">
        <v>32</v>
      </c>
      <c r="AX126" s="11" t="s">
        <v>75</v>
      </c>
      <c r="AY126" s="195" t="s">
        <v>133</v>
      </c>
    </row>
    <row r="127" spans="2:65" s="1" customFormat="1" ht="20.45" customHeight="1">
      <c r="B127" s="31"/>
      <c r="C127" s="170" t="s">
        <v>189</v>
      </c>
      <c r="D127" s="170" t="s">
        <v>135</v>
      </c>
      <c r="E127" s="171" t="s">
        <v>190</v>
      </c>
      <c r="F127" s="172" t="s">
        <v>191</v>
      </c>
      <c r="G127" s="173" t="s">
        <v>163</v>
      </c>
      <c r="H127" s="174">
        <v>0.21</v>
      </c>
      <c r="I127" s="175"/>
      <c r="J127" s="176">
        <f>ROUND(I127*H127,2)</f>
        <v>0</v>
      </c>
      <c r="K127" s="172" t="s">
        <v>139</v>
      </c>
      <c r="L127" s="35"/>
      <c r="M127" s="177" t="s">
        <v>1</v>
      </c>
      <c r="N127" s="178" t="s">
        <v>41</v>
      </c>
      <c r="O127" s="57"/>
      <c r="P127" s="179">
        <f>O127*H127</f>
        <v>0</v>
      </c>
      <c r="Q127" s="179">
        <v>1.05516</v>
      </c>
      <c r="R127" s="179">
        <f>Q127*H127</f>
        <v>0.22158360000000002</v>
      </c>
      <c r="S127" s="179">
        <v>0</v>
      </c>
      <c r="T127" s="180">
        <f>S127*H127</f>
        <v>0</v>
      </c>
      <c r="AR127" s="14" t="s">
        <v>140</v>
      </c>
      <c r="AT127" s="14" t="s">
        <v>135</v>
      </c>
      <c r="AU127" s="14" t="s">
        <v>80</v>
      </c>
      <c r="AY127" s="14" t="s">
        <v>133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14" t="s">
        <v>75</v>
      </c>
      <c r="BK127" s="181">
        <f>ROUND(I127*H127,2)</f>
        <v>0</v>
      </c>
      <c r="BL127" s="14" t="s">
        <v>140</v>
      </c>
      <c r="BM127" s="14" t="s">
        <v>192</v>
      </c>
    </row>
    <row r="128" spans="2:47" s="1" customFormat="1" ht="29.25">
      <c r="B128" s="31"/>
      <c r="C128" s="32"/>
      <c r="D128" s="182" t="s">
        <v>142</v>
      </c>
      <c r="E128" s="32"/>
      <c r="F128" s="183" t="s">
        <v>193</v>
      </c>
      <c r="G128" s="32"/>
      <c r="H128" s="32"/>
      <c r="I128" s="99"/>
      <c r="J128" s="32"/>
      <c r="K128" s="32"/>
      <c r="L128" s="35"/>
      <c r="M128" s="184"/>
      <c r="N128" s="57"/>
      <c r="O128" s="57"/>
      <c r="P128" s="57"/>
      <c r="Q128" s="57"/>
      <c r="R128" s="57"/>
      <c r="S128" s="57"/>
      <c r="T128" s="58"/>
      <c r="AT128" s="14" t="s">
        <v>142</v>
      </c>
      <c r="AU128" s="14" t="s">
        <v>80</v>
      </c>
    </row>
    <row r="129" spans="2:51" s="11" customFormat="1" ht="11.25">
      <c r="B129" s="185"/>
      <c r="C129" s="186"/>
      <c r="D129" s="182" t="s">
        <v>144</v>
      </c>
      <c r="E129" s="187" t="s">
        <v>1</v>
      </c>
      <c r="F129" s="188" t="s">
        <v>194</v>
      </c>
      <c r="G129" s="186"/>
      <c r="H129" s="189">
        <v>0.21</v>
      </c>
      <c r="I129" s="190"/>
      <c r="J129" s="186"/>
      <c r="K129" s="186"/>
      <c r="L129" s="191"/>
      <c r="M129" s="192"/>
      <c r="N129" s="193"/>
      <c r="O129" s="193"/>
      <c r="P129" s="193"/>
      <c r="Q129" s="193"/>
      <c r="R129" s="193"/>
      <c r="S129" s="193"/>
      <c r="T129" s="194"/>
      <c r="AT129" s="195" t="s">
        <v>144</v>
      </c>
      <c r="AU129" s="195" t="s">
        <v>80</v>
      </c>
      <c r="AV129" s="11" t="s">
        <v>80</v>
      </c>
      <c r="AW129" s="11" t="s">
        <v>32</v>
      </c>
      <c r="AX129" s="11" t="s">
        <v>75</v>
      </c>
      <c r="AY129" s="195" t="s">
        <v>133</v>
      </c>
    </row>
    <row r="130" spans="2:65" s="1" customFormat="1" ht="20.45" customHeight="1">
      <c r="B130" s="31"/>
      <c r="C130" s="170" t="s">
        <v>195</v>
      </c>
      <c r="D130" s="170" t="s">
        <v>135</v>
      </c>
      <c r="E130" s="171" t="s">
        <v>196</v>
      </c>
      <c r="F130" s="172" t="s">
        <v>197</v>
      </c>
      <c r="G130" s="173" t="s">
        <v>198</v>
      </c>
      <c r="H130" s="174">
        <v>2</v>
      </c>
      <c r="I130" s="175"/>
      <c r="J130" s="176">
        <f>ROUND(I130*H130,2)</f>
        <v>0</v>
      </c>
      <c r="K130" s="172" t="s">
        <v>139</v>
      </c>
      <c r="L130" s="35"/>
      <c r="M130" s="177" t="s">
        <v>1</v>
      </c>
      <c r="N130" s="178" t="s">
        <v>41</v>
      </c>
      <c r="O130" s="57"/>
      <c r="P130" s="179">
        <f>O130*H130</f>
        <v>0</v>
      </c>
      <c r="Q130" s="179">
        <v>0.059</v>
      </c>
      <c r="R130" s="179">
        <f>Q130*H130</f>
        <v>0.118</v>
      </c>
      <c r="S130" s="179">
        <v>0</v>
      </c>
      <c r="T130" s="180">
        <f>S130*H130</f>
        <v>0</v>
      </c>
      <c r="AR130" s="14" t="s">
        <v>140</v>
      </c>
      <c r="AT130" s="14" t="s">
        <v>135</v>
      </c>
      <c r="AU130" s="14" t="s">
        <v>80</v>
      </c>
      <c r="AY130" s="14" t="s">
        <v>133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14" t="s">
        <v>75</v>
      </c>
      <c r="BK130" s="181">
        <f>ROUND(I130*H130,2)</f>
        <v>0</v>
      </c>
      <c r="BL130" s="14" t="s">
        <v>140</v>
      </c>
      <c r="BM130" s="14" t="s">
        <v>199</v>
      </c>
    </row>
    <row r="131" spans="2:47" s="1" customFormat="1" ht="19.5">
      <c r="B131" s="31"/>
      <c r="C131" s="32"/>
      <c r="D131" s="182" t="s">
        <v>142</v>
      </c>
      <c r="E131" s="32"/>
      <c r="F131" s="183" t="s">
        <v>200</v>
      </c>
      <c r="G131" s="32"/>
      <c r="H131" s="32"/>
      <c r="I131" s="99"/>
      <c r="J131" s="32"/>
      <c r="K131" s="32"/>
      <c r="L131" s="35"/>
      <c r="M131" s="184"/>
      <c r="N131" s="57"/>
      <c r="O131" s="57"/>
      <c r="P131" s="57"/>
      <c r="Q131" s="57"/>
      <c r="R131" s="57"/>
      <c r="S131" s="57"/>
      <c r="T131" s="58"/>
      <c r="AT131" s="14" t="s">
        <v>142</v>
      </c>
      <c r="AU131" s="14" t="s">
        <v>80</v>
      </c>
    </row>
    <row r="132" spans="2:63" s="10" customFormat="1" ht="22.9" customHeight="1">
      <c r="B132" s="154"/>
      <c r="C132" s="155"/>
      <c r="D132" s="156" t="s">
        <v>69</v>
      </c>
      <c r="E132" s="168" t="s">
        <v>177</v>
      </c>
      <c r="F132" s="168" t="s">
        <v>201</v>
      </c>
      <c r="G132" s="155"/>
      <c r="H132" s="155"/>
      <c r="I132" s="158"/>
      <c r="J132" s="169">
        <f>BK132</f>
        <v>0</v>
      </c>
      <c r="K132" s="155"/>
      <c r="L132" s="160"/>
      <c r="M132" s="161"/>
      <c r="N132" s="162"/>
      <c r="O132" s="162"/>
      <c r="P132" s="163">
        <f>SUM(P133:P172)</f>
        <v>0</v>
      </c>
      <c r="Q132" s="162"/>
      <c r="R132" s="163">
        <f>SUM(R133:R172)</f>
        <v>12.600318</v>
      </c>
      <c r="S132" s="162"/>
      <c r="T132" s="164">
        <f>SUM(T133:T172)</f>
        <v>0</v>
      </c>
      <c r="AR132" s="165" t="s">
        <v>75</v>
      </c>
      <c r="AT132" s="166" t="s">
        <v>69</v>
      </c>
      <c r="AU132" s="166" t="s">
        <v>75</v>
      </c>
      <c r="AY132" s="165" t="s">
        <v>133</v>
      </c>
      <c r="BK132" s="167">
        <f>SUM(BK133:BK172)</f>
        <v>0</v>
      </c>
    </row>
    <row r="133" spans="2:65" s="1" customFormat="1" ht="20.45" customHeight="1">
      <c r="B133" s="31"/>
      <c r="C133" s="170" t="s">
        <v>202</v>
      </c>
      <c r="D133" s="170" t="s">
        <v>135</v>
      </c>
      <c r="E133" s="171" t="s">
        <v>203</v>
      </c>
      <c r="F133" s="172" t="s">
        <v>204</v>
      </c>
      <c r="G133" s="173" t="s">
        <v>172</v>
      </c>
      <c r="H133" s="174">
        <v>54</v>
      </c>
      <c r="I133" s="175"/>
      <c r="J133" s="176">
        <f>ROUND(I133*H133,2)</f>
        <v>0</v>
      </c>
      <c r="K133" s="172" t="s">
        <v>139</v>
      </c>
      <c r="L133" s="35"/>
      <c r="M133" s="177" t="s">
        <v>1</v>
      </c>
      <c r="N133" s="178" t="s">
        <v>41</v>
      </c>
      <c r="O133" s="57"/>
      <c r="P133" s="179">
        <f>O133*H133</f>
        <v>0</v>
      </c>
      <c r="Q133" s="179">
        <v>0.003</v>
      </c>
      <c r="R133" s="179">
        <f>Q133*H133</f>
        <v>0.162</v>
      </c>
      <c r="S133" s="179">
        <v>0</v>
      </c>
      <c r="T133" s="180">
        <f>S133*H133</f>
        <v>0</v>
      </c>
      <c r="AR133" s="14" t="s">
        <v>140</v>
      </c>
      <c r="AT133" s="14" t="s">
        <v>135</v>
      </c>
      <c r="AU133" s="14" t="s">
        <v>80</v>
      </c>
      <c r="AY133" s="14" t="s">
        <v>133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14" t="s">
        <v>75</v>
      </c>
      <c r="BK133" s="181">
        <f>ROUND(I133*H133,2)</f>
        <v>0</v>
      </c>
      <c r="BL133" s="14" t="s">
        <v>140</v>
      </c>
      <c r="BM133" s="14" t="s">
        <v>205</v>
      </c>
    </row>
    <row r="134" spans="2:47" s="1" customFormat="1" ht="11.25">
      <c r="B134" s="31"/>
      <c r="C134" s="32"/>
      <c r="D134" s="182" t="s">
        <v>142</v>
      </c>
      <c r="E134" s="32"/>
      <c r="F134" s="183" t="s">
        <v>206</v>
      </c>
      <c r="G134" s="32"/>
      <c r="H134" s="32"/>
      <c r="I134" s="99"/>
      <c r="J134" s="32"/>
      <c r="K134" s="32"/>
      <c r="L134" s="35"/>
      <c r="M134" s="184"/>
      <c r="N134" s="57"/>
      <c r="O134" s="57"/>
      <c r="P134" s="57"/>
      <c r="Q134" s="57"/>
      <c r="R134" s="57"/>
      <c r="S134" s="57"/>
      <c r="T134" s="58"/>
      <c r="AT134" s="14" t="s">
        <v>142</v>
      </c>
      <c r="AU134" s="14" t="s">
        <v>80</v>
      </c>
    </row>
    <row r="135" spans="2:51" s="11" customFormat="1" ht="11.25">
      <c r="B135" s="185"/>
      <c r="C135" s="186"/>
      <c r="D135" s="182" t="s">
        <v>144</v>
      </c>
      <c r="E135" s="187" t="s">
        <v>1</v>
      </c>
      <c r="F135" s="188" t="s">
        <v>207</v>
      </c>
      <c r="G135" s="186"/>
      <c r="H135" s="189">
        <v>54</v>
      </c>
      <c r="I135" s="190"/>
      <c r="J135" s="186"/>
      <c r="K135" s="186"/>
      <c r="L135" s="191"/>
      <c r="M135" s="192"/>
      <c r="N135" s="193"/>
      <c r="O135" s="193"/>
      <c r="P135" s="193"/>
      <c r="Q135" s="193"/>
      <c r="R135" s="193"/>
      <c r="S135" s="193"/>
      <c r="T135" s="194"/>
      <c r="AT135" s="195" t="s">
        <v>144</v>
      </c>
      <c r="AU135" s="195" t="s">
        <v>80</v>
      </c>
      <c r="AV135" s="11" t="s">
        <v>80</v>
      </c>
      <c r="AW135" s="11" t="s">
        <v>32</v>
      </c>
      <c r="AX135" s="11" t="s">
        <v>75</v>
      </c>
      <c r="AY135" s="195" t="s">
        <v>133</v>
      </c>
    </row>
    <row r="136" spans="2:65" s="1" customFormat="1" ht="20.45" customHeight="1">
      <c r="B136" s="31"/>
      <c r="C136" s="170" t="s">
        <v>208</v>
      </c>
      <c r="D136" s="170" t="s">
        <v>135</v>
      </c>
      <c r="E136" s="171" t="s">
        <v>209</v>
      </c>
      <c r="F136" s="172" t="s">
        <v>210</v>
      </c>
      <c r="G136" s="173" t="s">
        <v>198</v>
      </c>
      <c r="H136" s="174">
        <v>2</v>
      </c>
      <c r="I136" s="175"/>
      <c r="J136" s="176">
        <f>ROUND(I136*H136,2)</f>
        <v>0</v>
      </c>
      <c r="K136" s="172" t="s">
        <v>139</v>
      </c>
      <c r="L136" s="35"/>
      <c r="M136" s="177" t="s">
        <v>1</v>
      </c>
      <c r="N136" s="178" t="s">
        <v>41</v>
      </c>
      <c r="O136" s="57"/>
      <c r="P136" s="179">
        <f>O136*H136</f>
        <v>0</v>
      </c>
      <c r="Q136" s="179">
        <v>0.147</v>
      </c>
      <c r="R136" s="179">
        <f>Q136*H136</f>
        <v>0.294</v>
      </c>
      <c r="S136" s="179">
        <v>0</v>
      </c>
      <c r="T136" s="180">
        <f>S136*H136</f>
        <v>0</v>
      </c>
      <c r="AR136" s="14" t="s">
        <v>140</v>
      </c>
      <c r="AT136" s="14" t="s">
        <v>135</v>
      </c>
      <c r="AU136" s="14" t="s">
        <v>80</v>
      </c>
      <c r="AY136" s="14" t="s">
        <v>133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14" t="s">
        <v>75</v>
      </c>
      <c r="BK136" s="181">
        <f>ROUND(I136*H136,2)</f>
        <v>0</v>
      </c>
      <c r="BL136" s="14" t="s">
        <v>140</v>
      </c>
      <c r="BM136" s="14" t="s">
        <v>211</v>
      </c>
    </row>
    <row r="137" spans="2:47" s="1" customFormat="1" ht="11.25">
      <c r="B137" s="31"/>
      <c r="C137" s="32"/>
      <c r="D137" s="182" t="s">
        <v>142</v>
      </c>
      <c r="E137" s="32"/>
      <c r="F137" s="183" t="s">
        <v>212</v>
      </c>
      <c r="G137" s="32"/>
      <c r="H137" s="32"/>
      <c r="I137" s="99"/>
      <c r="J137" s="32"/>
      <c r="K137" s="32"/>
      <c r="L137" s="35"/>
      <c r="M137" s="184"/>
      <c r="N137" s="57"/>
      <c r="O137" s="57"/>
      <c r="P137" s="57"/>
      <c r="Q137" s="57"/>
      <c r="R137" s="57"/>
      <c r="S137" s="57"/>
      <c r="T137" s="58"/>
      <c r="AT137" s="14" t="s">
        <v>142</v>
      </c>
      <c r="AU137" s="14" t="s">
        <v>80</v>
      </c>
    </row>
    <row r="138" spans="2:65" s="1" customFormat="1" ht="20.45" customHeight="1">
      <c r="B138" s="31"/>
      <c r="C138" s="170" t="s">
        <v>213</v>
      </c>
      <c r="D138" s="170" t="s">
        <v>135</v>
      </c>
      <c r="E138" s="171" t="s">
        <v>214</v>
      </c>
      <c r="F138" s="172" t="s">
        <v>215</v>
      </c>
      <c r="G138" s="173" t="s">
        <v>198</v>
      </c>
      <c r="H138" s="174">
        <v>6</v>
      </c>
      <c r="I138" s="175"/>
      <c r="J138" s="176">
        <f>ROUND(I138*H138,2)</f>
        <v>0</v>
      </c>
      <c r="K138" s="172" t="s">
        <v>139</v>
      </c>
      <c r="L138" s="35"/>
      <c r="M138" s="177" t="s">
        <v>1</v>
      </c>
      <c r="N138" s="178" t="s">
        <v>41</v>
      </c>
      <c r="O138" s="57"/>
      <c r="P138" s="179">
        <f>O138*H138</f>
        <v>0</v>
      </c>
      <c r="Q138" s="179">
        <v>0.1575</v>
      </c>
      <c r="R138" s="179">
        <f>Q138*H138</f>
        <v>0.9450000000000001</v>
      </c>
      <c r="S138" s="179">
        <v>0</v>
      </c>
      <c r="T138" s="180">
        <f>S138*H138</f>
        <v>0</v>
      </c>
      <c r="AR138" s="14" t="s">
        <v>140</v>
      </c>
      <c r="AT138" s="14" t="s">
        <v>135</v>
      </c>
      <c r="AU138" s="14" t="s">
        <v>80</v>
      </c>
      <c r="AY138" s="14" t="s">
        <v>133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14" t="s">
        <v>75</v>
      </c>
      <c r="BK138" s="181">
        <f>ROUND(I138*H138,2)</f>
        <v>0</v>
      </c>
      <c r="BL138" s="14" t="s">
        <v>140</v>
      </c>
      <c r="BM138" s="14" t="s">
        <v>216</v>
      </c>
    </row>
    <row r="139" spans="2:47" s="1" customFormat="1" ht="11.25">
      <c r="B139" s="31"/>
      <c r="C139" s="32"/>
      <c r="D139" s="182" t="s">
        <v>142</v>
      </c>
      <c r="E139" s="32"/>
      <c r="F139" s="183" t="s">
        <v>217</v>
      </c>
      <c r="G139" s="32"/>
      <c r="H139" s="32"/>
      <c r="I139" s="99"/>
      <c r="J139" s="32"/>
      <c r="K139" s="32"/>
      <c r="L139" s="35"/>
      <c r="M139" s="184"/>
      <c r="N139" s="57"/>
      <c r="O139" s="57"/>
      <c r="P139" s="57"/>
      <c r="Q139" s="57"/>
      <c r="R139" s="57"/>
      <c r="S139" s="57"/>
      <c r="T139" s="58"/>
      <c r="AT139" s="14" t="s">
        <v>142</v>
      </c>
      <c r="AU139" s="14" t="s">
        <v>80</v>
      </c>
    </row>
    <row r="140" spans="2:51" s="11" customFormat="1" ht="11.25">
      <c r="B140" s="185"/>
      <c r="C140" s="186"/>
      <c r="D140" s="182" t="s">
        <v>144</v>
      </c>
      <c r="E140" s="187" t="s">
        <v>1</v>
      </c>
      <c r="F140" s="188" t="s">
        <v>218</v>
      </c>
      <c r="G140" s="186"/>
      <c r="H140" s="189">
        <v>6</v>
      </c>
      <c r="I140" s="190"/>
      <c r="J140" s="186"/>
      <c r="K140" s="186"/>
      <c r="L140" s="191"/>
      <c r="M140" s="192"/>
      <c r="N140" s="193"/>
      <c r="O140" s="193"/>
      <c r="P140" s="193"/>
      <c r="Q140" s="193"/>
      <c r="R140" s="193"/>
      <c r="S140" s="193"/>
      <c r="T140" s="194"/>
      <c r="AT140" s="195" t="s">
        <v>144</v>
      </c>
      <c r="AU140" s="195" t="s">
        <v>80</v>
      </c>
      <c r="AV140" s="11" t="s">
        <v>80</v>
      </c>
      <c r="AW140" s="11" t="s">
        <v>32</v>
      </c>
      <c r="AX140" s="11" t="s">
        <v>75</v>
      </c>
      <c r="AY140" s="195" t="s">
        <v>133</v>
      </c>
    </row>
    <row r="141" spans="2:65" s="1" customFormat="1" ht="20.45" customHeight="1">
      <c r="B141" s="31"/>
      <c r="C141" s="170" t="s">
        <v>219</v>
      </c>
      <c r="D141" s="170" t="s">
        <v>135</v>
      </c>
      <c r="E141" s="171" t="s">
        <v>220</v>
      </c>
      <c r="F141" s="172" t="s">
        <v>221</v>
      </c>
      <c r="G141" s="173" t="s">
        <v>172</v>
      </c>
      <c r="H141" s="174">
        <v>6.6</v>
      </c>
      <c r="I141" s="175"/>
      <c r="J141" s="176">
        <f>ROUND(I141*H141,2)</f>
        <v>0</v>
      </c>
      <c r="K141" s="172" t="s">
        <v>139</v>
      </c>
      <c r="L141" s="35"/>
      <c r="M141" s="177" t="s">
        <v>1</v>
      </c>
      <c r="N141" s="178" t="s">
        <v>41</v>
      </c>
      <c r="O141" s="57"/>
      <c r="P141" s="179">
        <f>O141*H141</f>
        <v>0</v>
      </c>
      <c r="Q141" s="179">
        <v>0.03358</v>
      </c>
      <c r="R141" s="179">
        <f>Q141*H141</f>
        <v>0.221628</v>
      </c>
      <c r="S141" s="179">
        <v>0</v>
      </c>
      <c r="T141" s="180">
        <f>S141*H141</f>
        <v>0</v>
      </c>
      <c r="AR141" s="14" t="s">
        <v>140</v>
      </c>
      <c r="AT141" s="14" t="s">
        <v>135</v>
      </c>
      <c r="AU141" s="14" t="s">
        <v>80</v>
      </c>
      <c r="AY141" s="14" t="s">
        <v>133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14" t="s">
        <v>75</v>
      </c>
      <c r="BK141" s="181">
        <f>ROUND(I141*H141,2)</f>
        <v>0</v>
      </c>
      <c r="BL141" s="14" t="s">
        <v>140</v>
      </c>
      <c r="BM141" s="14" t="s">
        <v>222</v>
      </c>
    </row>
    <row r="142" spans="2:47" s="1" customFormat="1" ht="11.25">
      <c r="B142" s="31"/>
      <c r="C142" s="32"/>
      <c r="D142" s="182" t="s">
        <v>142</v>
      </c>
      <c r="E142" s="32"/>
      <c r="F142" s="183" t="s">
        <v>223</v>
      </c>
      <c r="G142" s="32"/>
      <c r="H142" s="32"/>
      <c r="I142" s="99"/>
      <c r="J142" s="32"/>
      <c r="K142" s="32"/>
      <c r="L142" s="35"/>
      <c r="M142" s="184"/>
      <c r="N142" s="57"/>
      <c r="O142" s="57"/>
      <c r="P142" s="57"/>
      <c r="Q142" s="57"/>
      <c r="R142" s="57"/>
      <c r="S142" s="57"/>
      <c r="T142" s="58"/>
      <c r="AT142" s="14" t="s">
        <v>142</v>
      </c>
      <c r="AU142" s="14" t="s">
        <v>80</v>
      </c>
    </row>
    <row r="143" spans="2:51" s="11" customFormat="1" ht="11.25">
      <c r="B143" s="185"/>
      <c r="C143" s="186"/>
      <c r="D143" s="182" t="s">
        <v>144</v>
      </c>
      <c r="E143" s="187" t="s">
        <v>1</v>
      </c>
      <c r="F143" s="188" t="s">
        <v>224</v>
      </c>
      <c r="G143" s="186"/>
      <c r="H143" s="189">
        <v>6.6</v>
      </c>
      <c r="I143" s="190"/>
      <c r="J143" s="186"/>
      <c r="K143" s="186"/>
      <c r="L143" s="191"/>
      <c r="M143" s="192"/>
      <c r="N143" s="193"/>
      <c r="O143" s="193"/>
      <c r="P143" s="193"/>
      <c r="Q143" s="193"/>
      <c r="R143" s="193"/>
      <c r="S143" s="193"/>
      <c r="T143" s="194"/>
      <c r="AT143" s="195" t="s">
        <v>144</v>
      </c>
      <c r="AU143" s="195" t="s">
        <v>80</v>
      </c>
      <c r="AV143" s="11" t="s">
        <v>80</v>
      </c>
      <c r="AW143" s="11" t="s">
        <v>32</v>
      </c>
      <c r="AX143" s="11" t="s">
        <v>75</v>
      </c>
      <c r="AY143" s="195" t="s">
        <v>133</v>
      </c>
    </row>
    <row r="144" spans="2:65" s="1" customFormat="1" ht="20.45" customHeight="1">
      <c r="B144" s="31"/>
      <c r="C144" s="170" t="s">
        <v>225</v>
      </c>
      <c r="D144" s="170" t="s">
        <v>135</v>
      </c>
      <c r="E144" s="171" t="s">
        <v>226</v>
      </c>
      <c r="F144" s="172" t="s">
        <v>227</v>
      </c>
      <c r="G144" s="173" t="s">
        <v>172</v>
      </c>
      <c r="H144" s="174">
        <v>3.64</v>
      </c>
      <c r="I144" s="175"/>
      <c r="J144" s="176">
        <f>ROUND(I144*H144,2)</f>
        <v>0</v>
      </c>
      <c r="K144" s="172" t="s">
        <v>139</v>
      </c>
      <c r="L144" s="35"/>
      <c r="M144" s="177" t="s">
        <v>1</v>
      </c>
      <c r="N144" s="178" t="s">
        <v>41</v>
      </c>
      <c r="O144" s="57"/>
      <c r="P144" s="179">
        <f>O144*H144</f>
        <v>0</v>
      </c>
      <c r="Q144" s="179">
        <v>0.00085</v>
      </c>
      <c r="R144" s="179">
        <f>Q144*H144</f>
        <v>0.003094</v>
      </c>
      <c r="S144" s="179">
        <v>0</v>
      </c>
      <c r="T144" s="180">
        <f>S144*H144</f>
        <v>0</v>
      </c>
      <c r="AR144" s="14" t="s">
        <v>140</v>
      </c>
      <c r="AT144" s="14" t="s">
        <v>135</v>
      </c>
      <c r="AU144" s="14" t="s">
        <v>80</v>
      </c>
      <c r="AY144" s="14" t="s">
        <v>133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14" t="s">
        <v>75</v>
      </c>
      <c r="BK144" s="181">
        <f>ROUND(I144*H144,2)</f>
        <v>0</v>
      </c>
      <c r="BL144" s="14" t="s">
        <v>140</v>
      </c>
      <c r="BM144" s="14" t="s">
        <v>228</v>
      </c>
    </row>
    <row r="145" spans="2:47" s="1" customFormat="1" ht="19.5">
      <c r="B145" s="31"/>
      <c r="C145" s="32"/>
      <c r="D145" s="182" t="s">
        <v>142</v>
      </c>
      <c r="E145" s="32"/>
      <c r="F145" s="183" t="s">
        <v>229</v>
      </c>
      <c r="G145" s="32"/>
      <c r="H145" s="32"/>
      <c r="I145" s="99"/>
      <c r="J145" s="32"/>
      <c r="K145" s="32"/>
      <c r="L145" s="35"/>
      <c r="M145" s="184"/>
      <c r="N145" s="57"/>
      <c r="O145" s="57"/>
      <c r="P145" s="57"/>
      <c r="Q145" s="57"/>
      <c r="R145" s="57"/>
      <c r="S145" s="57"/>
      <c r="T145" s="58"/>
      <c r="AT145" s="14" t="s">
        <v>142</v>
      </c>
      <c r="AU145" s="14" t="s">
        <v>80</v>
      </c>
    </row>
    <row r="146" spans="2:51" s="11" customFormat="1" ht="11.25">
      <c r="B146" s="185"/>
      <c r="C146" s="186"/>
      <c r="D146" s="182" t="s">
        <v>144</v>
      </c>
      <c r="E146" s="187" t="s">
        <v>1</v>
      </c>
      <c r="F146" s="188" t="s">
        <v>230</v>
      </c>
      <c r="G146" s="186"/>
      <c r="H146" s="189">
        <v>3.64</v>
      </c>
      <c r="I146" s="190"/>
      <c r="J146" s="186"/>
      <c r="K146" s="186"/>
      <c r="L146" s="191"/>
      <c r="M146" s="192"/>
      <c r="N146" s="193"/>
      <c r="O146" s="193"/>
      <c r="P146" s="193"/>
      <c r="Q146" s="193"/>
      <c r="R146" s="193"/>
      <c r="S146" s="193"/>
      <c r="T146" s="194"/>
      <c r="AT146" s="195" t="s">
        <v>144</v>
      </c>
      <c r="AU146" s="195" t="s">
        <v>80</v>
      </c>
      <c r="AV146" s="11" t="s">
        <v>80</v>
      </c>
      <c r="AW146" s="11" t="s">
        <v>32</v>
      </c>
      <c r="AX146" s="11" t="s">
        <v>75</v>
      </c>
      <c r="AY146" s="195" t="s">
        <v>133</v>
      </c>
    </row>
    <row r="147" spans="2:65" s="1" customFormat="1" ht="20.45" customHeight="1">
      <c r="B147" s="31"/>
      <c r="C147" s="170" t="s">
        <v>8</v>
      </c>
      <c r="D147" s="170" t="s">
        <v>135</v>
      </c>
      <c r="E147" s="171" t="s">
        <v>231</v>
      </c>
      <c r="F147" s="172" t="s">
        <v>232</v>
      </c>
      <c r="G147" s="173" t="s">
        <v>138</v>
      </c>
      <c r="H147" s="174">
        <v>2.835</v>
      </c>
      <c r="I147" s="175"/>
      <c r="J147" s="176">
        <f>ROUND(I147*H147,2)</f>
        <v>0</v>
      </c>
      <c r="K147" s="172" t="s">
        <v>139</v>
      </c>
      <c r="L147" s="35"/>
      <c r="M147" s="177" t="s">
        <v>1</v>
      </c>
      <c r="N147" s="178" t="s">
        <v>41</v>
      </c>
      <c r="O147" s="57"/>
      <c r="P147" s="179">
        <f>O147*H147</f>
        <v>0</v>
      </c>
      <c r="Q147" s="179">
        <v>2.25634</v>
      </c>
      <c r="R147" s="179">
        <f>Q147*H147</f>
        <v>6.3967239</v>
      </c>
      <c r="S147" s="179">
        <v>0</v>
      </c>
      <c r="T147" s="180">
        <f>S147*H147</f>
        <v>0</v>
      </c>
      <c r="AR147" s="14" t="s">
        <v>140</v>
      </c>
      <c r="AT147" s="14" t="s">
        <v>135</v>
      </c>
      <c r="AU147" s="14" t="s">
        <v>80</v>
      </c>
      <c r="AY147" s="14" t="s">
        <v>133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14" t="s">
        <v>75</v>
      </c>
      <c r="BK147" s="181">
        <f>ROUND(I147*H147,2)</f>
        <v>0</v>
      </c>
      <c r="BL147" s="14" t="s">
        <v>140</v>
      </c>
      <c r="BM147" s="14" t="s">
        <v>233</v>
      </c>
    </row>
    <row r="148" spans="2:47" s="1" customFormat="1" ht="11.25">
      <c r="B148" s="31"/>
      <c r="C148" s="32"/>
      <c r="D148" s="182" t="s">
        <v>142</v>
      </c>
      <c r="E148" s="32"/>
      <c r="F148" s="183" t="s">
        <v>234</v>
      </c>
      <c r="G148" s="32"/>
      <c r="H148" s="32"/>
      <c r="I148" s="99"/>
      <c r="J148" s="32"/>
      <c r="K148" s="32"/>
      <c r="L148" s="35"/>
      <c r="M148" s="184"/>
      <c r="N148" s="57"/>
      <c r="O148" s="57"/>
      <c r="P148" s="57"/>
      <c r="Q148" s="57"/>
      <c r="R148" s="57"/>
      <c r="S148" s="57"/>
      <c r="T148" s="58"/>
      <c r="AT148" s="14" t="s">
        <v>142</v>
      </c>
      <c r="AU148" s="14" t="s">
        <v>80</v>
      </c>
    </row>
    <row r="149" spans="2:51" s="11" customFormat="1" ht="11.25">
      <c r="B149" s="185"/>
      <c r="C149" s="186"/>
      <c r="D149" s="182" t="s">
        <v>144</v>
      </c>
      <c r="E149" s="187" t="s">
        <v>1</v>
      </c>
      <c r="F149" s="188" t="s">
        <v>235</v>
      </c>
      <c r="G149" s="186"/>
      <c r="H149" s="189">
        <v>2.835</v>
      </c>
      <c r="I149" s="190"/>
      <c r="J149" s="186"/>
      <c r="K149" s="186"/>
      <c r="L149" s="191"/>
      <c r="M149" s="192"/>
      <c r="N149" s="193"/>
      <c r="O149" s="193"/>
      <c r="P149" s="193"/>
      <c r="Q149" s="193"/>
      <c r="R149" s="193"/>
      <c r="S149" s="193"/>
      <c r="T149" s="194"/>
      <c r="AT149" s="195" t="s">
        <v>144</v>
      </c>
      <c r="AU149" s="195" t="s">
        <v>80</v>
      </c>
      <c r="AV149" s="11" t="s">
        <v>80</v>
      </c>
      <c r="AW149" s="11" t="s">
        <v>32</v>
      </c>
      <c r="AX149" s="11" t="s">
        <v>75</v>
      </c>
      <c r="AY149" s="195" t="s">
        <v>133</v>
      </c>
    </row>
    <row r="150" spans="2:65" s="1" customFormat="1" ht="20.45" customHeight="1">
      <c r="B150" s="31"/>
      <c r="C150" s="170" t="s">
        <v>236</v>
      </c>
      <c r="D150" s="170" t="s">
        <v>135</v>
      </c>
      <c r="E150" s="171" t="s">
        <v>237</v>
      </c>
      <c r="F150" s="172" t="s">
        <v>238</v>
      </c>
      <c r="G150" s="173" t="s">
        <v>138</v>
      </c>
      <c r="H150" s="174">
        <v>1.88</v>
      </c>
      <c r="I150" s="175"/>
      <c r="J150" s="176">
        <f>ROUND(I150*H150,2)</f>
        <v>0</v>
      </c>
      <c r="K150" s="172" t="s">
        <v>139</v>
      </c>
      <c r="L150" s="35"/>
      <c r="M150" s="177" t="s">
        <v>1</v>
      </c>
      <c r="N150" s="178" t="s">
        <v>41</v>
      </c>
      <c r="O150" s="57"/>
      <c r="P150" s="179">
        <f>O150*H150</f>
        <v>0</v>
      </c>
      <c r="Q150" s="179">
        <v>0.909</v>
      </c>
      <c r="R150" s="179">
        <f>Q150*H150</f>
        <v>1.70892</v>
      </c>
      <c r="S150" s="179">
        <v>0</v>
      </c>
      <c r="T150" s="180">
        <f>S150*H150</f>
        <v>0</v>
      </c>
      <c r="AR150" s="14" t="s">
        <v>140</v>
      </c>
      <c r="AT150" s="14" t="s">
        <v>135</v>
      </c>
      <c r="AU150" s="14" t="s">
        <v>80</v>
      </c>
      <c r="AY150" s="14" t="s">
        <v>133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14" t="s">
        <v>75</v>
      </c>
      <c r="BK150" s="181">
        <f>ROUND(I150*H150,2)</f>
        <v>0</v>
      </c>
      <c r="BL150" s="14" t="s">
        <v>140</v>
      </c>
      <c r="BM150" s="14" t="s">
        <v>239</v>
      </c>
    </row>
    <row r="151" spans="2:47" s="1" customFormat="1" ht="11.25">
      <c r="B151" s="31"/>
      <c r="C151" s="32"/>
      <c r="D151" s="182" t="s">
        <v>142</v>
      </c>
      <c r="E151" s="32"/>
      <c r="F151" s="183" t="s">
        <v>240</v>
      </c>
      <c r="G151" s="32"/>
      <c r="H151" s="32"/>
      <c r="I151" s="99"/>
      <c r="J151" s="32"/>
      <c r="K151" s="32"/>
      <c r="L151" s="35"/>
      <c r="M151" s="184"/>
      <c r="N151" s="57"/>
      <c r="O151" s="57"/>
      <c r="P151" s="57"/>
      <c r="Q151" s="57"/>
      <c r="R151" s="57"/>
      <c r="S151" s="57"/>
      <c r="T151" s="58"/>
      <c r="AT151" s="14" t="s">
        <v>142</v>
      </c>
      <c r="AU151" s="14" t="s">
        <v>80</v>
      </c>
    </row>
    <row r="152" spans="2:51" s="11" customFormat="1" ht="11.25">
      <c r="B152" s="185"/>
      <c r="C152" s="186"/>
      <c r="D152" s="182" t="s">
        <v>144</v>
      </c>
      <c r="E152" s="187" t="s">
        <v>1</v>
      </c>
      <c r="F152" s="188" t="s">
        <v>241</v>
      </c>
      <c r="G152" s="186"/>
      <c r="H152" s="189">
        <v>1.418</v>
      </c>
      <c r="I152" s="190"/>
      <c r="J152" s="186"/>
      <c r="K152" s="186"/>
      <c r="L152" s="191"/>
      <c r="M152" s="192"/>
      <c r="N152" s="193"/>
      <c r="O152" s="193"/>
      <c r="P152" s="193"/>
      <c r="Q152" s="193"/>
      <c r="R152" s="193"/>
      <c r="S152" s="193"/>
      <c r="T152" s="194"/>
      <c r="AT152" s="195" t="s">
        <v>144</v>
      </c>
      <c r="AU152" s="195" t="s">
        <v>80</v>
      </c>
      <c r="AV152" s="11" t="s">
        <v>80</v>
      </c>
      <c r="AW152" s="11" t="s">
        <v>32</v>
      </c>
      <c r="AX152" s="11" t="s">
        <v>70</v>
      </c>
      <c r="AY152" s="195" t="s">
        <v>133</v>
      </c>
    </row>
    <row r="153" spans="2:51" s="11" customFormat="1" ht="11.25">
      <c r="B153" s="185"/>
      <c r="C153" s="186"/>
      <c r="D153" s="182" t="s">
        <v>144</v>
      </c>
      <c r="E153" s="187" t="s">
        <v>1</v>
      </c>
      <c r="F153" s="188" t="s">
        <v>242</v>
      </c>
      <c r="G153" s="186"/>
      <c r="H153" s="189">
        <v>0.462</v>
      </c>
      <c r="I153" s="190"/>
      <c r="J153" s="186"/>
      <c r="K153" s="186"/>
      <c r="L153" s="191"/>
      <c r="M153" s="192"/>
      <c r="N153" s="193"/>
      <c r="O153" s="193"/>
      <c r="P153" s="193"/>
      <c r="Q153" s="193"/>
      <c r="R153" s="193"/>
      <c r="S153" s="193"/>
      <c r="T153" s="194"/>
      <c r="AT153" s="195" t="s">
        <v>144</v>
      </c>
      <c r="AU153" s="195" t="s">
        <v>80</v>
      </c>
      <c r="AV153" s="11" t="s">
        <v>80</v>
      </c>
      <c r="AW153" s="11" t="s">
        <v>32</v>
      </c>
      <c r="AX153" s="11" t="s">
        <v>70</v>
      </c>
      <c r="AY153" s="195" t="s">
        <v>133</v>
      </c>
    </row>
    <row r="154" spans="2:51" s="12" customFormat="1" ht="11.25">
      <c r="B154" s="196"/>
      <c r="C154" s="197"/>
      <c r="D154" s="182" t="s">
        <v>144</v>
      </c>
      <c r="E154" s="198" t="s">
        <v>1</v>
      </c>
      <c r="F154" s="199" t="s">
        <v>160</v>
      </c>
      <c r="G154" s="197"/>
      <c r="H154" s="200">
        <v>1.88</v>
      </c>
      <c r="I154" s="201"/>
      <c r="J154" s="197"/>
      <c r="K154" s="197"/>
      <c r="L154" s="202"/>
      <c r="M154" s="203"/>
      <c r="N154" s="204"/>
      <c r="O154" s="204"/>
      <c r="P154" s="204"/>
      <c r="Q154" s="204"/>
      <c r="R154" s="204"/>
      <c r="S154" s="204"/>
      <c r="T154" s="205"/>
      <c r="AT154" s="206" t="s">
        <v>144</v>
      </c>
      <c r="AU154" s="206" t="s">
        <v>80</v>
      </c>
      <c r="AV154" s="12" t="s">
        <v>140</v>
      </c>
      <c r="AW154" s="12" t="s">
        <v>32</v>
      </c>
      <c r="AX154" s="12" t="s">
        <v>75</v>
      </c>
      <c r="AY154" s="206" t="s">
        <v>133</v>
      </c>
    </row>
    <row r="155" spans="2:65" s="1" customFormat="1" ht="20.45" customHeight="1">
      <c r="B155" s="31"/>
      <c r="C155" s="170" t="s">
        <v>243</v>
      </c>
      <c r="D155" s="170" t="s">
        <v>135</v>
      </c>
      <c r="E155" s="171" t="s">
        <v>244</v>
      </c>
      <c r="F155" s="172" t="s">
        <v>245</v>
      </c>
      <c r="G155" s="173" t="s">
        <v>172</v>
      </c>
      <c r="H155" s="174">
        <v>37.58</v>
      </c>
      <c r="I155" s="175"/>
      <c r="J155" s="176">
        <f>ROUND(I155*H155,2)</f>
        <v>0</v>
      </c>
      <c r="K155" s="172" t="s">
        <v>139</v>
      </c>
      <c r="L155" s="35"/>
      <c r="M155" s="177" t="s">
        <v>1</v>
      </c>
      <c r="N155" s="178" t="s">
        <v>41</v>
      </c>
      <c r="O155" s="57"/>
      <c r="P155" s="179">
        <f>O155*H155</f>
        <v>0</v>
      </c>
      <c r="Q155" s="179">
        <v>0.00057</v>
      </c>
      <c r="R155" s="179">
        <f>Q155*H155</f>
        <v>0.021420599999999998</v>
      </c>
      <c r="S155" s="179">
        <v>0</v>
      </c>
      <c r="T155" s="180">
        <f>S155*H155</f>
        <v>0</v>
      </c>
      <c r="AR155" s="14" t="s">
        <v>140</v>
      </c>
      <c r="AT155" s="14" t="s">
        <v>135</v>
      </c>
      <c r="AU155" s="14" t="s">
        <v>80</v>
      </c>
      <c r="AY155" s="14" t="s">
        <v>133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14" t="s">
        <v>75</v>
      </c>
      <c r="BK155" s="181">
        <f>ROUND(I155*H155,2)</f>
        <v>0</v>
      </c>
      <c r="BL155" s="14" t="s">
        <v>140</v>
      </c>
      <c r="BM155" s="14" t="s">
        <v>246</v>
      </c>
    </row>
    <row r="156" spans="2:47" s="1" customFormat="1" ht="11.25">
      <c r="B156" s="31"/>
      <c r="C156" s="32"/>
      <c r="D156" s="182" t="s">
        <v>142</v>
      </c>
      <c r="E156" s="32"/>
      <c r="F156" s="183" t="s">
        <v>247</v>
      </c>
      <c r="G156" s="32"/>
      <c r="H156" s="32"/>
      <c r="I156" s="99"/>
      <c r="J156" s="32"/>
      <c r="K156" s="32"/>
      <c r="L156" s="35"/>
      <c r="M156" s="184"/>
      <c r="N156" s="57"/>
      <c r="O156" s="57"/>
      <c r="P156" s="57"/>
      <c r="Q156" s="57"/>
      <c r="R156" s="57"/>
      <c r="S156" s="57"/>
      <c r="T156" s="58"/>
      <c r="AT156" s="14" t="s">
        <v>142</v>
      </c>
      <c r="AU156" s="14" t="s">
        <v>80</v>
      </c>
    </row>
    <row r="157" spans="2:51" s="11" customFormat="1" ht="11.25">
      <c r="B157" s="185"/>
      <c r="C157" s="186"/>
      <c r="D157" s="182" t="s">
        <v>144</v>
      </c>
      <c r="E157" s="187" t="s">
        <v>1</v>
      </c>
      <c r="F157" s="188" t="s">
        <v>248</v>
      </c>
      <c r="G157" s="186"/>
      <c r="H157" s="189">
        <v>37.58</v>
      </c>
      <c r="I157" s="190"/>
      <c r="J157" s="186"/>
      <c r="K157" s="186"/>
      <c r="L157" s="191"/>
      <c r="M157" s="192"/>
      <c r="N157" s="193"/>
      <c r="O157" s="193"/>
      <c r="P157" s="193"/>
      <c r="Q157" s="193"/>
      <c r="R157" s="193"/>
      <c r="S157" s="193"/>
      <c r="T157" s="194"/>
      <c r="AT157" s="195" t="s">
        <v>144</v>
      </c>
      <c r="AU157" s="195" t="s">
        <v>80</v>
      </c>
      <c r="AV157" s="11" t="s">
        <v>80</v>
      </c>
      <c r="AW157" s="11" t="s">
        <v>32</v>
      </c>
      <c r="AX157" s="11" t="s">
        <v>75</v>
      </c>
      <c r="AY157" s="195" t="s">
        <v>133</v>
      </c>
    </row>
    <row r="158" spans="2:65" s="1" customFormat="1" ht="20.45" customHeight="1">
      <c r="B158" s="31"/>
      <c r="C158" s="170" t="s">
        <v>249</v>
      </c>
      <c r="D158" s="170" t="s">
        <v>135</v>
      </c>
      <c r="E158" s="171" t="s">
        <v>250</v>
      </c>
      <c r="F158" s="172" t="s">
        <v>251</v>
      </c>
      <c r="G158" s="173" t="s">
        <v>172</v>
      </c>
      <c r="H158" s="174">
        <v>28.35</v>
      </c>
      <c r="I158" s="175"/>
      <c r="J158" s="176">
        <f>ROUND(I158*H158,2)</f>
        <v>0</v>
      </c>
      <c r="K158" s="172" t="s">
        <v>139</v>
      </c>
      <c r="L158" s="35"/>
      <c r="M158" s="177" t="s">
        <v>1</v>
      </c>
      <c r="N158" s="178" t="s">
        <v>41</v>
      </c>
      <c r="O158" s="57"/>
      <c r="P158" s="179">
        <f>O158*H158</f>
        <v>0</v>
      </c>
      <c r="Q158" s="179">
        <v>0.00013</v>
      </c>
      <c r="R158" s="179">
        <f>Q158*H158</f>
        <v>0.0036855</v>
      </c>
      <c r="S158" s="179">
        <v>0</v>
      </c>
      <c r="T158" s="180">
        <f>S158*H158</f>
        <v>0</v>
      </c>
      <c r="AR158" s="14" t="s">
        <v>140</v>
      </c>
      <c r="AT158" s="14" t="s">
        <v>135</v>
      </c>
      <c r="AU158" s="14" t="s">
        <v>80</v>
      </c>
      <c r="AY158" s="14" t="s">
        <v>133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14" t="s">
        <v>75</v>
      </c>
      <c r="BK158" s="181">
        <f>ROUND(I158*H158,2)</f>
        <v>0</v>
      </c>
      <c r="BL158" s="14" t="s">
        <v>140</v>
      </c>
      <c r="BM158" s="14" t="s">
        <v>252</v>
      </c>
    </row>
    <row r="159" spans="2:47" s="1" customFormat="1" ht="11.25">
      <c r="B159" s="31"/>
      <c r="C159" s="32"/>
      <c r="D159" s="182" t="s">
        <v>142</v>
      </c>
      <c r="E159" s="32"/>
      <c r="F159" s="183" t="s">
        <v>253</v>
      </c>
      <c r="G159" s="32"/>
      <c r="H159" s="32"/>
      <c r="I159" s="99"/>
      <c r="J159" s="32"/>
      <c r="K159" s="32"/>
      <c r="L159" s="35"/>
      <c r="M159" s="184"/>
      <c r="N159" s="57"/>
      <c r="O159" s="57"/>
      <c r="P159" s="57"/>
      <c r="Q159" s="57"/>
      <c r="R159" s="57"/>
      <c r="S159" s="57"/>
      <c r="T159" s="58"/>
      <c r="AT159" s="14" t="s">
        <v>142</v>
      </c>
      <c r="AU159" s="14" t="s">
        <v>80</v>
      </c>
    </row>
    <row r="160" spans="2:51" s="11" customFormat="1" ht="11.25">
      <c r="B160" s="185"/>
      <c r="C160" s="186"/>
      <c r="D160" s="182" t="s">
        <v>144</v>
      </c>
      <c r="E160" s="187" t="s">
        <v>1</v>
      </c>
      <c r="F160" s="188" t="s">
        <v>254</v>
      </c>
      <c r="G160" s="186"/>
      <c r="H160" s="189">
        <v>28.35</v>
      </c>
      <c r="I160" s="190"/>
      <c r="J160" s="186"/>
      <c r="K160" s="186"/>
      <c r="L160" s="191"/>
      <c r="M160" s="192"/>
      <c r="N160" s="193"/>
      <c r="O160" s="193"/>
      <c r="P160" s="193"/>
      <c r="Q160" s="193"/>
      <c r="R160" s="193"/>
      <c r="S160" s="193"/>
      <c r="T160" s="194"/>
      <c r="AT160" s="195" t="s">
        <v>144</v>
      </c>
      <c r="AU160" s="195" t="s">
        <v>80</v>
      </c>
      <c r="AV160" s="11" t="s">
        <v>80</v>
      </c>
      <c r="AW160" s="11" t="s">
        <v>32</v>
      </c>
      <c r="AX160" s="11" t="s">
        <v>75</v>
      </c>
      <c r="AY160" s="195" t="s">
        <v>133</v>
      </c>
    </row>
    <row r="161" spans="2:65" s="1" customFormat="1" ht="20.45" customHeight="1">
      <c r="B161" s="31"/>
      <c r="C161" s="170" t="s">
        <v>255</v>
      </c>
      <c r="D161" s="170" t="s">
        <v>135</v>
      </c>
      <c r="E161" s="171" t="s">
        <v>256</v>
      </c>
      <c r="F161" s="172" t="s">
        <v>257</v>
      </c>
      <c r="G161" s="173" t="s">
        <v>138</v>
      </c>
      <c r="H161" s="174">
        <v>1.418</v>
      </c>
      <c r="I161" s="175"/>
      <c r="J161" s="176">
        <f>ROUND(I161*H161,2)</f>
        <v>0</v>
      </c>
      <c r="K161" s="172" t="s">
        <v>139</v>
      </c>
      <c r="L161" s="35"/>
      <c r="M161" s="177" t="s">
        <v>1</v>
      </c>
      <c r="N161" s="178" t="s">
        <v>41</v>
      </c>
      <c r="O161" s="57"/>
      <c r="P161" s="179">
        <f>O161*H161</f>
        <v>0</v>
      </c>
      <c r="Q161" s="179">
        <v>1.837</v>
      </c>
      <c r="R161" s="179">
        <f>Q161*H161</f>
        <v>2.604866</v>
      </c>
      <c r="S161" s="179">
        <v>0</v>
      </c>
      <c r="T161" s="180">
        <f>S161*H161</f>
        <v>0</v>
      </c>
      <c r="AR161" s="14" t="s">
        <v>140</v>
      </c>
      <c r="AT161" s="14" t="s">
        <v>135</v>
      </c>
      <c r="AU161" s="14" t="s">
        <v>80</v>
      </c>
      <c r="AY161" s="14" t="s">
        <v>133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14" t="s">
        <v>75</v>
      </c>
      <c r="BK161" s="181">
        <f>ROUND(I161*H161,2)</f>
        <v>0</v>
      </c>
      <c r="BL161" s="14" t="s">
        <v>140</v>
      </c>
      <c r="BM161" s="14" t="s">
        <v>258</v>
      </c>
    </row>
    <row r="162" spans="2:47" s="1" customFormat="1" ht="11.25">
      <c r="B162" s="31"/>
      <c r="C162" s="32"/>
      <c r="D162" s="182" t="s">
        <v>142</v>
      </c>
      <c r="E162" s="32"/>
      <c r="F162" s="183" t="s">
        <v>259</v>
      </c>
      <c r="G162" s="32"/>
      <c r="H162" s="32"/>
      <c r="I162" s="99"/>
      <c r="J162" s="32"/>
      <c r="K162" s="32"/>
      <c r="L162" s="35"/>
      <c r="M162" s="184"/>
      <c r="N162" s="57"/>
      <c r="O162" s="57"/>
      <c r="P162" s="57"/>
      <c r="Q162" s="57"/>
      <c r="R162" s="57"/>
      <c r="S162" s="57"/>
      <c r="T162" s="58"/>
      <c r="AT162" s="14" t="s">
        <v>142</v>
      </c>
      <c r="AU162" s="14" t="s">
        <v>80</v>
      </c>
    </row>
    <row r="163" spans="2:51" s="11" customFormat="1" ht="11.25">
      <c r="B163" s="185"/>
      <c r="C163" s="186"/>
      <c r="D163" s="182" t="s">
        <v>144</v>
      </c>
      <c r="E163" s="187" t="s">
        <v>1</v>
      </c>
      <c r="F163" s="188" t="s">
        <v>241</v>
      </c>
      <c r="G163" s="186"/>
      <c r="H163" s="189">
        <v>1.418</v>
      </c>
      <c r="I163" s="190"/>
      <c r="J163" s="186"/>
      <c r="K163" s="186"/>
      <c r="L163" s="191"/>
      <c r="M163" s="192"/>
      <c r="N163" s="193"/>
      <c r="O163" s="193"/>
      <c r="P163" s="193"/>
      <c r="Q163" s="193"/>
      <c r="R163" s="193"/>
      <c r="S163" s="193"/>
      <c r="T163" s="194"/>
      <c r="AT163" s="195" t="s">
        <v>144</v>
      </c>
      <c r="AU163" s="195" t="s">
        <v>80</v>
      </c>
      <c r="AV163" s="11" t="s">
        <v>80</v>
      </c>
      <c r="AW163" s="11" t="s">
        <v>32</v>
      </c>
      <c r="AX163" s="11" t="s">
        <v>75</v>
      </c>
      <c r="AY163" s="195" t="s">
        <v>133</v>
      </c>
    </row>
    <row r="164" spans="2:65" s="1" customFormat="1" ht="20.45" customHeight="1">
      <c r="B164" s="31"/>
      <c r="C164" s="170" t="s">
        <v>260</v>
      </c>
      <c r="D164" s="170" t="s">
        <v>135</v>
      </c>
      <c r="E164" s="171" t="s">
        <v>261</v>
      </c>
      <c r="F164" s="172" t="s">
        <v>262</v>
      </c>
      <c r="G164" s="173" t="s">
        <v>198</v>
      </c>
      <c r="H164" s="174">
        <v>4</v>
      </c>
      <c r="I164" s="175"/>
      <c r="J164" s="176">
        <f>ROUND(I164*H164,2)</f>
        <v>0</v>
      </c>
      <c r="K164" s="172" t="s">
        <v>139</v>
      </c>
      <c r="L164" s="35"/>
      <c r="M164" s="177" t="s">
        <v>1</v>
      </c>
      <c r="N164" s="178" t="s">
        <v>41</v>
      </c>
      <c r="O164" s="57"/>
      <c r="P164" s="179">
        <f>O164*H164</f>
        <v>0</v>
      </c>
      <c r="Q164" s="179">
        <v>0.04684</v>
      </c>
      <c r="R164" s="179">
        <f>Q164*H164</f>
        <v>0.18736</v>
      </c>
      <c r="S164" s="179">
        <v>0</v>
      </c>
      <c r="T164" s="180">
        <f>S164*H164</f>
        <v>0</v>
      </c>
      <c r="AR164" s="14" t="s">
        <v>140</v>
      </c>
      <c r="AT164" s="14" t="s">
        <v>135</v>
      </c>
      <c r="AU164" s="14" t="s">
        <v>80</v>
      </c>
      <c r="AY164" s="14" t="s">
        <v>133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14" t="s">
        <v>75</v>
      </c>
      <c r="BK164" s="181">
        <f>ROUND(I164*H164,2)</f>
        <v>0</v>
      </c>
      <c r="BL164" s="14" t="s">
        <v>140</v>
      </c>
      <c r="BM164" s="14" t="s">
        <v>263</v>
      </c>
    </row>
    <row r="165" spans="2:47" s="1" customFormat="1" ht="19.5">
      <c r="B165" s="31"/>
      <c r="C165" s="32"/>
      <c r="D165" s="182" t="s">
        <v>142</v>
      </c>
      <c r="E165" s="32"/>
      <c r="F165" s="183" t="s">
        <v>264</v>
      </c>
      <c r="G165" s="32"/>
      <c r="H165" s="32"/>
      <c r="I165" s="99"/>
      <c r="J165" s="32"/>
      <c r="K165" s="32"/>
      <c r="L165" s="35"/>
      <c r="M165" s="184"/>
      <c r="N165" s="57"/>
      <c r="O165" s="57"/>
      <c r="P165" s="57"/>
      <c r="Q165" s="57"/>
      <c r="R165" s="57"/>
      <c r="S165" s="57"/>
      <c r="T165" s="58"/>
      <c r="AT165" s="14" t="s">
        <v>142</v>
      </c>
      <c r="AU165" s="14" t="s">
        <v>80</v>
      </c>
    </row>
    <row r="166" spans="2:51" s="11" customFormat="1" ht="11.25">
      <c r="B166" s="185"/>
      <c r="C166" s="186"/>
      <c r="D166" s="182" t="s">
        <v>144</v>
      </c>
      <c r="E166" s="187" t="s">
        <v>1</v>
      </c>
      <c r="F166" s="188" t="s">
        <v>80</v>
      </c>
      <c r="G166" s="186"/>
      <c r="H166" s="189">
        <v>2</v>
      </c>
      <c r="I166" s="190"/>
      <c r="J166" s="186"/>
      <c r="K166" s="186"/>
      <c r="L166" s="191"/>
      <c r="M166" s="192"/>
      <c r="N166" s="193"/>
      <c r="O166" s="193"/>
      <c r="P166" s="193"/>
      <c r="Q166" s="193"/>
      <c r="R166" s="193"/>
      <c r="S166" s="193"/>
      <c r="T166" s="194"/>
      <c r="AT166" s="195" t="s">
        <v>144</v>
      </c>
      <c r="AU166" s="195" t="s">
        <v>80</v>
      </c>
      <c r="AV166" s="11" t="s">
        <v>80</v>
      </c>
      <c r="AW166" s="11" t="s">
        <v>32</v>
      </c>
      <c r="AX166" s="11" t="s">
        <v>70</v>
      </c>
      <c r="AY166" s="195" t="s">
        <v>133</v>
      </c>
    </row>
    <row r="167" spans="2:51" s="11" customFormat="1" ht="11.25">
      <c r="B167" s="185"/>
      <c r="C167" s="186"/>
      <c r="D167" s="182" t="s">
        <v>144</v>
      </c>
      <c r="E167" s="187" t="s">
        <v>1</v>
      </c>
      <c r="F167" s="188" t="s">
        <v>80</v>
      </c>
      <c r="G167" s="186"/>
      <c r="H167" s="189">
        <v>2</v>
      </c>
      <c r="I167" s="190"/>
      <c r="J167" s="186"/>
      <c r="K167" s="186"/>
      <c r="L167" s="191"/>
      <c r="M167" s="192"/>
      <c r="N167" s="193"/>
      <c r="O167" s="193"/>
      <c r="P167" s="193"/>
      <c r="Q167" s="193"/>
      <c r="R167" s="193"/>
      <c r="S167" s="193"/>
      <c r="T167" s="194"/>
      <c r="AT167" s="195" t="s">
        <v>144</v>
      </c>
      <c r="AU167" s="195" t="s">
        <v>80</v>
      </c>
      <c r="AV167" s="11" t="s">
        <v>80</v>
      </c>
      <c r="AW167" s="11" t="s">
        <v>32</v>
      </c>
      <c r="AX167" s="11" t="s">
        <v>70</v>
      </c>
      <c r="AY167" s="195" t="s">
        <v>133</v>
      </c>
    </row>
    <row r="168" spans="2:51" s="12" customFormat="1" ht="11.25">
      <c r="B168" s="196"/>
      <c r="C168" s="197"/>
      <c r="D168" s="182" t="s">
        <v>144</v>
      </c>
      <c r="E168" s="198" t="s">
        <v>1</v>
      </c>
      <c r="F168" s="199" t="s">
        <v>160</v>
      </c>
      <c r="G168" s="197"/>
      <c r="H168" s="200">
        <v>4</v>
      </c>
      <c r="I168" s="201"/>
      <c r="J168" s="197"/>
      <c r="K168" s="197"/>
      <c r="L168" s="202"/>
      <c r="M168" s="203"/>
      <c r="N168" s="204"/>
      <c r="O168" s="204"/>
      <c r="P168" s="204"/>
      <c r="Q168" s="204"/>
      <c r="R168" s="204"/>
      <c r="S168" s="204"/>
      <c r="T168" s="205"/>
      <c r="AT168" s="206" t="s">
        <v>144</v>
      </c>
      <c r="AU168" s="206" t="s">
        <v>80</v>
      </c>
      <c r="AV168" s="12" t="s">
        <v>140</v>
      </c>
      <c r="AW168" s="12" t="s">
        <v>32</v>
      </c>
      <c r="AX168" s="12" t="s">
        <v>75</v>
      </c>
      <c r="AY168" s="206" t="s">
        <v>133</v>
      </c>
    </row>
    <row r="169" spans="2:65" s="1" customFormat="1" ht="20.45" customHeight="1">
      <c r="B169" s="31"/>
      <c r="C169" s="207" t="s">
        <v>7</v>
      </c>
      <c r="D169" s="207" t="s">
        <v>265</v>
      </c>
      <c r="E169" s="208" t="s">
        <v>266</v>
      </c>
      <c r="F169" s="209" t="s">
        <v>267</v>
      </c>
      <c r="G169" s="210" t="s">
        <v>198</v>
      </c>
      <c r="H169" s="211">
        <v>3</v>
      </c>
      <c r="I169" s="212"/>
      <c r="J169" s="213">
        <f>ROUND(I169*H169,2)</f>
        <v>0</v>
      </c>
      <c r="K169" s="209" t="s">
        <v>139</v>
      </c>
      <c r="L169" s="214"/>
      <c r="M169" s="215" t="s">
        <v>1</v>
      </c>
      <c r="N169" s="216" t="s">
        <v>41</v>
      </c>
      <c r="O169" s="57"/>
      <c r="P169" s="179">
        <f>O169*H169</f>
        <v>0</v>
      </c>
      <c r="Q169" s="179">
        <v>0.0112</v>
      </c>
      <c r="R169" s="179">
        <f>Q169*H169</f>
        <v>0.0336</v>
      </c>
      <c r="S169" s="179">
        <v>0</v>
      </c>
      <c r="T169" s="180">
        <f>S169*H169</f>
        <v>0</v>
      </c>
      <c r="AR169" s="14" t="s">
        <v>189</v>
      </c>
      <c r="AT169" s="14" t="s">
        <v>265</v>
      </c>
      <c r="AU169" s="14" t="s">
        <v>80</v>
      </c>
      <c r="AY169" s="14" t="s">
        <v>133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14" t="s">
        <v>75</v>
      </c>
      <c r="BK169" s="181">
        <f>ROUND(I169*H169,2)</f>
        <v>0</v>
      </c>
      <c r="BL169" s="14" t="s">
        <v>140</v>
      </c>
      <c r="BM169" s="14" t="s">
        <v>268</v>
      </c>
    </row>
    <row r="170" spans="2:47" s="1" customFormat="1" ht="11.25">
      <c r="B170" s="31"/>
      <c r="C170" s="32"/>
      <c r="D170" s="182" t="s">
        <v>142</v>
      </c>
      <c r="E170" s="32"/>
      <c r="F170" s="183" t="s">
        <v>267</v>
      </c>
      <c r="G170" s="32"/>
      <c r="H170" s="32"/>
      <c r="I170" s="99"/>
      <c r="J170" s="32"/>
      <c r="K170" s="32"/>
      <c r="L170" s="35"/>
      <c r="M170" s="184"/>
      <c r="N170" s="57"/>
      <c r="O170" s="57"/>
      <c r="P170" s="57"/>
      <c r="Q170" s="57"/>
      <c r="R170" s="57"/>
      <c r="S170" s="57"/>
      <c r="T170" s="58"/>
      <c r="AT170" s="14" t="s">
        <v>142</v>
      </c>
      <c r="AU170" s="14" t="s">
        <v>80</v>
      </c>
    </row>
    <row r="171" spans="2:65" s="1" customFormat="1" ht="20.45" customHeight="1">
      <c r="B171" s="31"/>
      <c r="C171" s="207" t="s">
        <v>269</v>
      </c>
      <c r="D171" s="207" t="s">
        <v>265</v>
      </c>
      <c r="E171" s="208" t="s">
        <v>270</v>
      </c>
      <c r="F171" s="209" t="s">
        <v>271</v>
      </c>
      <c r="G171" s="210" t="s">
        <v>198</v>
      </c>
      <c r="H171" s="211">
        <v>1</v>
      </c>
      <c r="I171" s="212"/>
      <c r="J171" s="213">
        <f>ROUND(I171*H171,2)</f>
        <v>0</v>
      </c>
      <c r="K171" s="209" t="s">
        <v>139</v>
      </c>
      <c r="L171" s="214"/>
      <c r="M171" s="215" t="s">
        <v>1</v>
      </c>
      <c r="N171" s="216" t="s">
        <v>41</v>
      </c>
      <c r="O171" s="57"/>
      <c r="P171" s="179">
        <f>O171*H171</f>
        <v>0</v>
      </c>
      <c r="Q171" s="179">
        <v>0.01802</v>
      </c>
      <c r="R171" s="179">
        <f>Q171*H171</f>
        <v>0.01802</v>
      </c>
      <c r="S171" s="179">
        <v>0</v>
      </c>
      <c r="T171" s="180">
        <f>S171*H171</f>
        <v>0</v>
      </c>
      <c r="AR171" s="14" t="s">
        <v>189</v>
      </c>
      <c r="AT171" s="14" t="s">
        <v>265</v>
      </c>
      <c r="AU171" s="14" t="s">
        <v>80</v>
      </c>
      <c r="AY171" s="14" t="s">
        <v>133</v>
      </c>
      <c r="BE171" s="181">
        <f>IF(N171="základní",J171,0)</f>
        <v>0</v>
      </c>
      <c r="BF171" s="181">
        <f>IF(N171="snížená",J171,0)</f>
        <v>0</v>
      </c>
      <c r="BG171" s="181">
        <f>IF(N171="zákl. přenesená",J171,0)</f>
        <v>0</v>
      </c>
      <c r="BH171" s="181">
        <f>IF(N171="sníž. přenesená",J171,0)</f>
        <v>0</v>
      </c>
      <c r="BI171" s="181">
        <f>IF(N171="nulová",J171,0)</f>
        <v>0</v>
      </c>
      <c r="BJ171" s="14" t="s">
        <v>75</v>
      </c>
      <c r="BK171" s="181">
        <f>ROUND(I171*H171,2)</f>
        <v>0</v>
      </c>
      <c r="BL171" s="14" t="s">
        <v>140</v>
      </c>
      <c r="BM171" s="14" t="s">
        <v>272</v>
      </c>
    </row>
    <row r="172" spans="2:47" s="1" customFormat="1" ht="11.25">
      <c r="B172" s="31"/>
      <c r="C172" s="32"/>
      <c r="D172" s="182" t="s">
        <v>142</v>
      </c>
      <c r="E172" s="32"/>
      <c r="F172" s="183" t="s">
        <v>271</v>
      </c>
      <c r="G172" s="32"/>
      <c r="H172" s="32"/>
      <c r="I172" s="99"/>
      <c r="J172" s="32"/>
      <c r="K172" s="32"/>
      <c r="L172" s="35"/>
      <c r="M172" s="184"/>
      <c r="N172" s="57"/>
      <c r="O172" s="57"/>
      <c r="P172" s="57"/>
      <c r="Q172" s="57"/>
      <c r="R172" s="57"/>
      <c r="S172" s="57"/>
      <c r="T172" s="58"/>
      <c r="AT172" s="14" t="s">
        <v>142</v>
      </c>
      <c r="AU172" s="14" t="s">
        <v>80</v>
      </c>
    </row>
    <row r="173" spans="2:63" s="10" customFormat="1" ht="22.9" customHeight="1">
      <c r="B173" s="154"/>
      <c r="C173" s="155"/>
      <c r="D173" s="156" t="s">
        <v>69</v>
      </c>
      <c r="E173" s="168" t="s">
        <v>195</v>
      </c>
      <c r="F173" s="168" t="s">
        <v>273</v>
      </c>
      <c r="G173" s="155"/>
      <c r="H173" s="155"/>
      <c r="I173" s="158"/>
      <c r="J173" s="169">
        <f>BK173</f>
        <v>0</v>
      </c>
      <c r="K173" s="155"/>
      <c r="L173" s="160"/>
      <c r="M173" s="161"/>
      <c r="N173" s="162"/>
      <c r="O173" s="162"/>
      <c r="P173" s="163">
        <f>SUM(P174:P212)</f>
        <v>0</v>
      </c>
      <c r="Q173" s="162"/>
      <c r="R173" s="163">
        <f>SUM(R174:R212)</f>
        <v>0.03397</v>
      </c>
      <c r="S173" s="162"/>
      <c r="T173" s="164">
        <f>SUM(T174:T212)</f>
        <v>23.881695000000004</v>
      </c>
      <c r="AR173" s="165" t="s">
        <v>75</v>
      </c>
      <c r="AT173" s="166" t="s">
        <v>69</v>
      </c>
      <c r="AU173" s="166" t="s">
        <v>75</v>
      </c>
      <c r="AY173" s="165" t="s">
        <v>133</v>
      </c>
      <c r="BK173" s="167">
        <f>SUM(BK174:BK212)</f>
        <v>0</v>
      </c>
    </row>
    <row r="174" spans="2:65" s="1" customFormat="1" ht="20.45" customHeight="1">
      <c r="B174" s="31"/>
      <c r="C174" s="170" t="s">
        <v>274</v>
      </c>
      <c r="D174" s="170" t="s">
        <v>135</v>
      </c>
      <c r="E174" s="171" t="s">
        <v>275</v>
      </c>
      <c r="F174" s="172" t="s">
        <v>276</v>
      </c>
      <c r="G174" s="173" t="s">
        <v>198</v>
      </c>
      <c r="H174" s="174">
        <v>1</v>
      </c>
      <c r="I174" s="175"/>
      <c r="J174" s="176">
        <f>ROUND(I174*H174,2)</f>
        <v>0</v>
      </c>
      <c r="K174" s="172" t="s">
        <v>139</v>
      </c>
      <c r="L174" s="35"/>
      <c r="M174" s="177" t="s">
        <v>1</v>
      </c>
      <c r="N174" s="178" t="s">
        <v>41</v>
      </c>
      <c r="O174" s="57"/>
      <c r="P174" s="179">
        <f>O174*H174</f>
        <v>0</v>
      </c>
      <c r="Q174" s="179">
        <v>0.00936</v>
      </c>
      <c r="R174" s="179">
        <f>Q174*H174</f>
        <v>0.00936</v>
      </c>
      <c r="S174" s="179">
        <v>0</v>
      </c>
      <c r="T174" s="180">
        <f>S174*H174</f>
        <v>0</v>
      </c>
      <c r="AR174" s="14" t="s">
        <v>140</v>
      </c>
      <c r="AT174" s="14" t="s">
        <v>135</v>
      </c>
      <c r="AU174" s="14" t="s">
        <v>80</v>
      </c>
      <c r="AY174" s="14" t="s">
        <v>133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14" t="s">
        <v>75</v>
      </c>
      <c r="BK174" s="181">
        <f>ROUND(I174*H174,2)</f>
        <v>0</v>
      </c>
      <c r="BL174" s="14" t="s">
        <v>140</v>
      </c>
      <c r="BM174" s="14" t="s">
        <v>277</v>
      </c>
    </row>
    <row r="175" spans="2:47" s="1" customFormat="1" ht="19.5">
      <c r="B175" s="31"/>
      <c r="C175" s="32"/>
      <c r="D175" s="182" t="s">
        <v>142</v>
      </c>
      <c r="E175" s="32"/>
      <c r="F175" s="183" t="s">
        <v>278</v>
      </c>
      <c r="G175" s="32"/>
      <c r="H175" s="32"/>
      <c r="I175" s="99"/>
      <c r="J175" s="32"/>
      <c r="K175" s="32"/>
      <c r="L175" s="35"/>
      <c r="M175" s="184"/>
      <c r="N175" s="57"/>
      <c r="O175" s="57"/>
      <c r="P175" s="57"/>
      <c r="Q175" s="57"/>
      <c r="R175" s="57"/>
      <c r="S175" s="57"/>
      <c r="T175" s="58"/>
      <c r="AT175" s="14" t="s">
        <v>142</v>
      </c>
      <c r="AU175" s="14" t="s">
        <v>80</v>
      </c>
    </row>
    <row r="176" spans="2:65" s="1" customFormat="1" ht="14.45" customHeight="1">
      <c r="B176" s="31"/>
      <c r="C176" s="207" t="s">
        <v>279</v>
      </c>
      <c r="D176" s="207" t="s">
        <v>265</v>
      </c>
      <c r="E176" s="208" t="s">
        <v>280</v>
      </c>
      <c r="F176" s="209" t="s">
        <v>281</v>
      </c>
      <c r="G176" s="210" t="s">
        <v>198</v>
      </c>
      <c r="H176" s="211">
        <v>1</v>
      </c>
      <c r="I176" s="212"/>
      <c r="J176" s="213">
        <f>ROUND(I176*H176,2)</f>
        <v>0</v>
      </c>
      <c r="K176" s="209" t="s">
        <v>1</v>
      </c>
      <c r="L176" s="214"/>
      <c r="M176" s="215" t="s">
        <v>1</v>
      </c>
      <c r="N176" s="216" t="s">
        <v>41</v>
      </c>
      <c r="O176" s="57"/>
      <c r="P176" s="179">
        <f>O176*H176</f>
        <v>0</v>
      </c>
      <c r="Q176" s="179">
        <v>0.024</v>
      </c>
      <c r="R176" s="179">
        <f>Q176*H176</f>
        <v>0.024</v>
      </c>
      <c r="S176" s="179">
        <v>0</v>
      </c>
      <c r="T176" s="180">
        <f>S176*H176</f>
        <v>0</v>
      </c>
      <c r="AR176" s="14" t="s">
        <v>189</v>
      </c>
      <c r="AT176" s="14" t="s">
        <v>265</v>
      </c>
      <c r="AU176" s="14" t="s">
        <v>80</v>
      </c>
      <c r="AY176" s="14" t="s">
        <v>133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14" t="s">
        <v>75</v>
      </c>
      <c r="BK176" s="181">
        <f>ROUND(I176*H176,2)</f>
        <v>0</v>
      </c>
      <c r="BL176" s="14" t="s">
        <v>140</v>
      </c>
      <c r="BM176" s="14" t="s">
        <v>282</v>
      </c>
    </row>
    <row r="177" spans="2:47" s="1" customFormat="1" ht="11.25">
      <c r="B177" s="31"/>
      <c r="C177" s="32"/>
      <c r="D177" s="182" t="s">
        <v>142</v>
      </c>
      <c r="E177" s="32"/>
      <c r="F177" s="183" t="s">
        <v>281</v>
      </c>
      <c r="G177" s="32"/>
      <c r="H177" s="32"/>
      <c r="I177" s="99"/>
      <c r="J177" s="32"/>
      <c r="K177" s="32"/>
      <c r="L177" s="35"/>
      <c r="M177" s="184"/>
      <c r="N177" s="57"/>
      <c r="O177" s="57"/>
      <c r="P177" s="57"/>
      <c r="Q177" s="57"/>
      <c r="R177" s="57"/>
      <c r="S177" s="57"/>
      <c r="T177" s="58"/>
      <c r="AT177" s="14" t="s">
        <v>142</v>
      </c>
      <c r="AU177" s="14" t="s">
        <v>80</v>
      </c>
    </row>
    <row r="178" spans="2:65" s="1" customFormat="1" ht="20.45" customHeight="1">
      <c r="B178" s="31"/>
      <c r="C178" s="170" t="s">
        <v>283</v>
      </c>
      <c r="D178" s="170" t="s">
        <v>135</v>
      </c>
      <c r="E178" s="171" t="s">
        <v>284</v>
      </c>
      <c r="F178" s="172" t="s">
        <v>285</v>
      </c>
      <c r="G178" s="173" t="s">
        <v>172</v>
      </c>
      <c r="H178" s="174">
        <v>22.825</v>
      </c>
      <c r="I178" s="175"/>
      <c r="J178" s="176">
        <f>ROUND(I178*H178,2)</f>
        <v>0</v>
      </c>
      <c r="K178" s="172" t="s">
        <v>139</v>
      </c>
      <c r="L178" s="35"/>
      <c r="M178" s="177" t="s">
        <v>1</v>
      </c>
      <c r="N178" s="178" t="s">
        <v>41</v>
      </c>
      <c r="O178" s="57"/>
      <c r="P178" s="179">
        <f>O178*H178</f>
        <v>0</v>
      </c>
      <c r="Q178" s="179">
        <v>0</v>
      </c>
      <c r="R178" s="179">
        <f>Q178*H178</f>
        <v>0</v>
      </c>
      <c r="S178" s="179">
        <v>0.131</v>
      </c>
      <c r="T178" s="180">
        <f>S178*H178</f>
        <v>2.990075</v>
      </c>
      <c r="AR178" s="14" t="s">
        <v>140</v>
      </c>
      <c r="AT178" s="14" t="s">
        <v>135</v>
      </c>
      <c r="AU178" s="14" t="s">
        <v>80</v>
      </c>
      <c r="AY178" s="14" t="s">
        <v>133</v>
      </c>
      <c r="BE178" s="181">
        <f>IF(N178="základní",J178,0)</f>
        <v>0</v>
      </c>
      <c r="BF178" s="181">
        <f>IF(N178="snížená",J178,0)</f>
        <v>0</v>
      </c>
      <c r="BG178" s="181">
        <f>IF(N178="zákl. přenesená",J178,0)</f>
        <v>0</v>
      </c>
      <c r="BH178" s="181">
        <f>IF(N178="sníž. přenesená",J178,0)</f>
        <v>0</v>
      </c>
      <c r="BI178" s="181">
        <f>IF(N178="nulová",J178,0)</f>
        <v>0</v>
      </c>
      <c r="BJ178" s="14" t="s">
        <v>75</v>
      </c>
      <c r="BK178" s="181">
        <f>ROUND(I178*H178,2)</f>
        <v>0</v>
      </c>
      <c r="BL178" s="14" t="s">
        <v>140</v>
      </c>
      <c r="BM178" s="14" t="s">
        <v>286</v>
      </c>
    </row>
    <row r="179" spans="2:47" s="1" customFormat="1" ht="19.5">
      <c r="B179" s="31"/>
      <c r="C179" s="32"/>
      <c r="D179" s="182" t="s">
        <v>142</v>
      </c>
      <c r="E179" s="32"/>
      <c r="F179" s="183" t="s">
        <v>287</v>
      </c>
      <c r="G179" s="32"/>
      <c r="H179" s="32"/>
      <c r="I179" s="99"/>
      <c r="J179" s="32"/>
      <c r="K179" s="32"/>
      <c r="L179" s="35"/>
      <c r="M179" s="184"/>
      <c r="N179" s="57"/>
      <c r="O179" s="57"/>
      <c r="P179" s="57"/>
      <c r="Q179" s="57"/>
      <c r="R179" s="57"/>
      <c r="S179" s="57"/>
      <c r="T179" s="58"/>
      <c r="AT179" s="14" t="s">
        <v>142</v>
      </c>
      <c r="AU179" s="14" t="s">
        <v>80</v>
      </c>
    </row>
    <row r="180" spans="2:51" s="11" customFormat="1" ht="11.25">
      <c r="B180" s="185"/>
      <c r="C180" s="186"/>
      <c r="D180" s="182" t="s">
        <v>144</v>
      </c>
      <c r="E180" s="187" t="s">
        <v>1</v>
      </c>
      <c r="F180" s="188" t="s">
        <v>288</v>
      </c>
      <c r="G180" s="186"/>
      <c r="H180" s="189">
        <v>22.825</v>
      </c>
      <c r="I180" s="190"/>
      <c r="J180" s="186"/>
      <c r="K180" s="186"/>
      <c r="L180" s="191"/>
      <c r="M180" s="192"/>
      <c r="N180" s="193"/>
      <c r="O180" s="193"/>
      <c r="P180" s="193"/>
      <c r="Q180" s="193"/>
      <c r="R180" s="193"/>
      <c r="S180" s="193"/>
      <c r="T180" s="194"/>
      <c r="AT180" s="195" t="s">
        <v>144</v>
      </c>
      <c r="AU180" s="195" t="s">
        <v>80</v>
      </c>
      <c r="AV180" s="11" t="s">
        <v>80</v>
      </c>
      <c r="AW180" s="11" t="s">
        <v>32</v>
      </c>
      <c r="AX180" s="11" t="s">
        <v>75</v>
      </c>
      <c r="AY180" s="195" t="s">
        <v>133</v>
      </c>
    </row>
    <row r="181" spans="2:65" s="1" customFormat="1" ht="20.45" customHeight="1">
      <c r="B181" s="31"/>
      <c r="C181" s="170" t="s">
        <v>289</v>
      </c>
      <c r="D181" s="170" t="s">
        <v>135</v>
      </c>
      <c r="E181" s="171" t="s">
        <v>290</v>
      </c>
      <c r="F181" s="172" t="s">
        <v>291</v>
      </c>
      <c r="G181" s="173" t="s">
        <v>172</v>
      </c>
      <c r="H181" s="174">
        <v>7.02</v>
      </c>
      <c r="I181" s="175"/>
      <c r="J181" s="176">
        <f>ROUND(I181*H181,2)</f>
        <v>0</v>
      </c>
      <c r="K181" s="172" t="s">
        <v>139</v>
      </c>
      <c r="L181" s="35"/>
      <c r="M181" s="177" t="s">
        <v>1</v>
      </c>
      <c r="N181" s="178" t="s">
        <v>41</v>
      </c>
      <c r="O181" s="57"/>
      <c r="P181" s="179">
        <f>O181*H181</f>
        <v>0</v>
      </c>
      <c r="Q181" s="179">
        <v>0</v>
      </c>
      <c r="R181" s="179">
        <f>Q181*H181</f>
        <v>0</v>
      </c>
      <c r="S181" s="179">
        <v>0.261</v>
      </c>
      <c r="T181" s="180">
        <f>S181*H181</f>
        <v>1.83222</v>
      </c>
      <c r="AR181" s="14" t="s">
        <v>140</v>
      </c>
      <c r="AT181" s="14" t="s">
        <v>135</v>
      </c>
      <c r="AU181" s="14" t="s">
        <v>80</v>
      </c>
      <c r="AY181" s="14" t="s">
        <v>133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14" t="s">
        <v>75</v>
      </c>
      <c r="BK181" s="181">
        <f>ROUND(I181*H181,2)</f>
        <v>0</v>
      </c>
      <c r="BL181" s="14" t="s">
        <v>140</v>
      </c>
      <c r="BM181" s="14" t="s">
        <v>292</v>
      </c>
    </row>
    <row r="182" spans="2:47" s="1" customFormat="1" ht="19.5">
      <c r="B182" s="31"/>
      <c r="C182" s="32"/>
      <c r="D182" s="182" t="s">
        <v>142</v>
      </c>
      <c r="E182" s="32"/>
      <c r="F182" s="183" t="s">
        <v>293</v>
      </c>
      <c r="G182" s="32"/>
      <c r="H182" s="32"/>
      <c r="I182" s="99"/>
      <c r="J182" s="32"/>
      <c r="K182" s="32"/>
      <c r="L182" s="35"/>
      <c r="M182" s="184"/>
      <c r="N182" s="57"/>
      <c r="O182" s="57"/>
      <c r="P182" s="57"/>
      <c r="Q182" s="57"/>
      <c r="R182" s="57"/>
      <c r="S182" s="57"/>
      <c r="T182" s="58"/>
      <c r="AT182" s="14" t="s">
        <v>142</v>
      </c>
      <c r="AU182" s="14" t="s">
        <v>80</v>
      </c>
    </row>
    <row r="183" spans="2:51" s="11" customFormat="1" ht="11.25">
      <c r="B183" s="185"/>
      <c r="C183" s="186"/>
      <c r="D183" s="182" t="s">
        <v>144</v>
      </c>
      <c r="E183" s="187" t="s">
        <v>1</v>
      </c>
      <c r="F183" s="188" t="s">
        <v>294</v>
      </c>
      <c r="G183" s="186"/>
      <c r="H183" s="189">
        <v>7.02</v>
      </c>
      <c r="I183" s="190"/>
      <c r="J183" s="186"/>
      <c r="K183" s="186"/>
      <c r="L183" s="191"/>
      <c r="M183" s="192"/>
      <c r="N183" s="193"/>
      <c r="O183" s="193"/>
      <c r="P183" s="193"/>
      <c r="Q183" s="193"/>
      <c r="R183" s="193"/>
      <c r="S183" s="193"/>
      <c r="T183" s="194"/>
      <c r="AT183" s="195" t="s">
        <v>144</v>
      </c>
      <c r="AU183" s="195" t="s">
        <v>80</v>
      </c>
      <c r="AV183" s="11" t="s">
        <v>80</v>
      </c>
      <c r="AW183" s="11" t="s">
        <v>32</v>
      </c>
      <c r="AX183" s="11" t="s">
        <v>75</v>
      </c>
      <c r="AY183" s="195" t="s">
        <v>133</v>
      </c>
    </row>
    <row r="184" spans="2:65" s="1" customFormat="1" ht="20.45" customHeight="1">
      <c r="B184" s="31"/>
      <c r="C184" s="170" t="s">
        <v>295</v>
      </c>
      <c r="D184" s="170" t="s">
        <v>135</v>
      </c>
      <c r="E184" s="171" t="s">
        <v>296</v>
      </c>
      <c r="F184" s="172" t="s">
        <v>297</v>
      </c>
      <c r="G184" s="173" t="s">
        <v>138</v>
      </c>
      <c r="H184" s="174">
        <v>3.756</v>
      </c>
      <c r="I184" s="175"/>
      <c r="J184" s="176">
        <f>ROUND(I184*H184,2)</f>
        <v>0</v>
      </c>
      <c r="K184" s="172" t="s">
        <v>139</v>
      </c>
      <c r="L184" s="35"/>
      <c r="M184" s="177" t="s">
        <v>1</v>
      </c>
      <c r="N184" s="178" t="s">
        <v>41</v>
      </c>
      <c r="O184" s="57"/>
      <c r="P184" s="179">
        <f>O184*H184</f>
        <v>0</v>
      </c>
      <c r="Q184" s="179">
        <v>0</v>
      </c>
      <c r="R184" s="179">
        <f>Q184*H184</f>
        <v>0</v>
      </c>
      <c r="S184" s="179">
        <v>2.2</v>
      </c>
      <c r="T184" s="180">
        <f>S184*H184</f>
        <v>8.2632</v>
      </c>
      <c r="AR184" s="14" t="s">
        <v>140</v>
      </c>
      <c r="AT184" s="14" t="s">
        <v>135</v>
      </c>
      <c r="AU184" s="14" t="s">
        <v>80</v>
      </c>
      <c r="AY184" s="14" t="s">
        <v>133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14" t="s">
        <v>75</v>
      </c>
      <c r="BK184" s="181">
        <f>ROUND(I184*H184,2)</f>
        <v>0</v>
      </c>
      <c r="BL184" s="14" t="s">
        <v>140</v>
      </c>
      <c r="BM184" s="14" t="s">
        <v>298</v>
      </c>
    </row>
    <row r="185" spans="2:47" s="1" customFormat="1" ht="11.25">
      <c r="B185" s="31"/>
      <c r="C185" s="32"/>
      <c r="D185" s="182" t="s">
        <v>142</v>
      </c>
      <c r="E185" s="32"/>
      <c r="F185" s="183" t="s">
        <v>299</v>
      </c>
      <c r="G185" s="32"/>
      <c r="H185" s="32"/>
      <c r="I185" s="99"/>
      <c r="J185" s="32"/>
      <c r="K185" s="32"/>
      <c r="L185" s="35"/>
      <c r="M185" s="184"/>
      <c r="N185" s="57"/>
      <c r="O185" s="57"/>
      <c r="P185" s="57"/>
      <c r="Q185" s="57"/>
      <c r="R185" s="57"/>
      <c r="S185" s="57"/>
      <c r="T185" s="58"/>
      <c r="AT185" s="14" t="s">
        <v>142</v>
      </c>
      <c r="AU185" s="14" t="s">
        <v>80</v>
      </c>
    </row>
    <row r="186" spans="2:51" s="11" customFormat="1" ht="11.25">
      <c r="B186" s="185"/>
      <c r="C186" s="186"/>
      <c r="D186" s="182" t="s">
        <v>144</v>
      </c>
      <c r="E186" s="187" t="s">
        <v>1</v>
      </c>
      <c r="F186" s="188" t="s">
        <v>300</v>
      </c>
      <c r="G186" s="186"/>
      <c r="H186" s="189">
        <v>3.756</v>
      </c>
      <c r="I186" s="190"/>
      <c r="J186" s="186"/>
      <c r="K186" s="186"/>
      <c r="L186" s="191"/>
      <c r="M186" s="192"/>
      <c r="N186" s="193"/>
      <c r="O186" s="193"/>
      <c r="P186" s="193"/>
      <c r="Q186" s="193"/>
      <c r="R186" s="193"/>
      <c r="S186" s="193"/>
      <c r="T186" s="194"/>
      <c r="AT186" s="195" t="s">
        <v>144</v>
      </c>
      <c r="AU186" s="195" t="s">
        <v>80</v>
      </c>
      <c r="AV186" s="11" t="s">
        <v>80</v>
      </c>
      <c r="AW186" s="11" t="s">
        <v>32</v>
      </c>
      <c r="AX186" s="11" t="s">
        <v>75</v>
      </c>
      <c r="AY186" s="195" t="s">
        <v>133</v>
      </c>
    </row>
    <row r="187" spans="2:65" s="1" customFormat="1" ht="20.45" customHeight="1">
      <c r="B187" s="31"/>
      <c r="C187" s="170" t="s">
        <v>301</v>
      </c>
      <c r="D187" s="170" t="s">
        <v>135</v>
      </c>
      <c r="E187" s="171" t="s">
        <v>302</v>
      </c>
      <c r="F187" s="172" t="s">
        <v>303</v>
      </c>
      <c r="G187" s="173" t="s">
        <v>138</v>
      </c>
      <c r="H187" s="174">
        <v>2.817</v>
      </c>
      <c r="I187" s="175"/>
      <c r="J187" s="176">
        <f>ROUND(I187*H187,2)</f>
        <v>0</v>
      </c>
      <c r="K187" s="172" t="s">
        <v>139</v>
      </c>
      <c r="L187" s="35"/>
      <c r="M187" s="177" t="s">
        <v>1</v>
      </c>
      <c r="N187" s="178" t="s">
        <v>41</v>
      </c>
      <c r="O187" s="57"/>
      <c r="P187" s="179">
        <f>O187*H187</f>
        <v>0</v>
      </c>
      <c r="Q187" s="179">
        <v>0</v>
      </c>
      <c r="R187" s="179">
        <f>Q187*H187</f>
        <v>0</v>
      </c>
      <c r="S187" s="179">
        <v>1.4</v>
      </c>
      <c r="T187" s="180">
        <f>S187*H187</f>
        <v>3.9438</v>
      </c>
      <c r="AR187" s="14" t="s">
        <v>140</v>
      </c>
      <c r="AT187" s="14" t="s">
        <v>135</v>
      </c>
      <c r="AU187" s="14" t="s">
        <v>80</v>
      </c>
      <c r="AY187" s="14" t="s">
        <v>133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14" t="s">
        <v>75</v>
      </c>
      <c r="BK187" s="181">
        <f>ROUND(I187*H187,2)</f>
        <v>0</v>
      </c>
      <c r="BL187" s="14" t="s">
        <v>140</v>
      </c>
      <c r="BM187" s="14" t="s">
        <v>304</v>
      </c>
    </row>
    <row r="188" spans="2:47" s="1" customFormat="1" ht="11.25">
      <c r="B188" s="31"/>
      <c r="C188" s="32"/>
      <c r="D188" s="182" t="s">
        <v>142</v>
      </c>
      <c r="E188" s="32"/>
      <c r="F188" s="183" t="s">
        <v>305</v>
      </c>
      <c r="G188" s="32"/>
      <c r="H188" s="32"/>
      <c r="I188" s="99"/>
      <c r="J188" s="32"/>
      <c r="K188" s="32"/>
      <c r="L188" s="35"/>
      <c r="M188" s="184"/>
      <c r="N188" s="57"/>
      <c r="O188" s="57"/>
      <c r="P188" s="57"/>
      <c r="Q188" s="57"/>
      <c r="R188" s="57"/>
      <c r="S188" s="57"/>
      <c r="T188" s="58"/>
      <c r="AT188" s="14" t="s">
        <v>142</v>
      </c>
      <c r="AU188" s="14" t="s">
        <v>80</v>
      </c>
    </row>
    <row r="189" spans="2:51" s="11" customFormat="1" ht="11.25">
      <c r="B189" s="185"/>
      <c r="C189" s="186"/>
      <c r="D189" s="182" t="s">
        <v>144</v>
      </c>
      <c r="E189" s="187" t="s">
        <v>1</v>
      </c>
      <c r="F189" s="188" t="s">
        <v>306</v>
      </c>
      <c r="G189" s="186"/>
      <c r="H189" s="189">
        <v>2.817</v>
      </c>
      <c r="I189" s="190"/>
      <c r="J189" s="186"/>
      <c r="K189" s="186"/>
      <c r="L189" s="191"/>
      <c r="M189" s="192"/>
      <c r="N189" s="193"/>
      <c r="O189" s="193"/>
      <c r="P189" s="193"/>
      <c r="Q189" s="193"/>
      <c r="R189" s="193"/>
      <c r="S189" s="193"/>
      <c r="T189" s="194"/>
      <c r="AT189" s="195" t="s">
        <v>144</v>
      </c>
      <c r="AU189" s="195" t="s">
        <v>80</v>
      </c>
      <c r="AV189" s="11" t="s">
        <v>80</v>
      </c>
      <c r="AW189" s="11" t="s">
        <v>32</v>
      </c>
      <c r="AX189" s="11" t="s">
        <v>75</v>
      </c>
      <c r="AY189" s="195" t="s">
        <v>133</v>
      </c>
    </row>
    <row r="190" spans="2:65" s="1" customFormat="1" ht="20.45" customHeight="1">
      <c r="B190" s="31"/>
      <c r="C190" s="170" t="s">
        <v>307</v>
      </c>
      <c r="D190" s="170" t="s">
        <v>135</v>
      </c>
      <c r="E190" s="171" t="s">
        <v>308</v>
      </c>
      <c r="F190" s="172" t="s">
        <v>309</v>
      </c>
      <c r="G190" s="173" t="s">
        <v>172</v>
      </c>
      <c r="H190" s="174">
        <v>3.4</v>
      </c>
      <c r="I190" s="175"/>
      <c r="J190" s="176">
        <f>ROUND(I190*H190,2)</f>
        <v>0</v>
      </c>
      <c r="K190" s="172" t="s">
        <v>139</v>
      </c>
      <c r="L190" s="35"/>
      <c r="M190" s="177" t="s">
        <v>1</v>
      </c>
      <c r="N190" s="178" t="s">
        <v>41</v>
      </c>
      <c r="O190" s="57"/>
      <c r="P190" s="179">
        <f>O190*H190</f>
        <v>0</v>
      </c>
      <c r="Q190" s="179">
        <v>0</v>
      </c>
      <c r="R190" s="179">
        <f>Q190*H190</f>
        <v>0</v>
      </c>
      <c r="S190" s="179">
        <v>0.076</v>
      </c>
      <c r="T190" s="180">
        <f>S190*H190</f>
        <v>0.25839999999999996</v>
      </c>
      <c r="AR190" s="14" t="s">
        <v>140</v>
      </c>
      <c r="AT190" s="14" t="s">
        <v>135</v>
      </c>
      <c r="AU190" s="14" t="s">
        <v>80</v>
      </c>
      <c r="AY190" s="14" t="s">
        <v>133</v>
      </c>
      <c r="BE190" s="181">
        <f>IF(N190="základní",J190,0)</f>
        <v>0</v>
      </c>
      <c r="BF190" s="181">
        <f>IF(N190="snížená",J190,0)</f>
        <v>0</v>
      </c>
      <c r="BG190" s="181">
        <f>IF(N190="zákl. přenesená",J190,0)</f>
        <v>0</v>
      </c>
      <c r="BH190" s="181">
        <f>IF(N190="sníž. přenesená",J190,0)</f>
        <v>0</v>
      </c>
      <c r="BI190" s="181">
        <f>IF(N190="nulová",J190,0)</f>
        <v>0</v>
      </c>
      <c r="BJ190" s="14" t="s">
        <v>75</v>
      </c>
      <c r="BK190" s="181">
        <f>ROUND(I190*H190,2)</f>
        <v>0</v>
      </c>
      <c r="BL190" s="14" t="s">
        <v>140</v>
      </c>
      <c r="BM190" s="14" t="s">
        <v>310</v>
      </c>
    </row>
    <row r="191" spans="2:47" s="1" customFormat="1" ht="19.5">
      <c r="B191" s="31"/>
      <c r="C191" s="32"/>
      <c r="D191" s="182" t="s">
        <v>142</v>
      </c>
      <c r="E191" s="32"/>
      <c r="F191" s="183" t="s">
        <v>311</v>
      </c>
      <c r="G191" s="32"/>
      <c r="H191" s="32"/>
      <c r="I191" s="99"/>
      <c r="J191" s="32"/>
      <c r="K191" s="32"/>
      <c r="L191" s="35"/>
      <c r="M191" s="184"/>
      <c r="N191" s="57"/>
      <c r="O191" s="57"/>
      <c r="P191" s="57"/>
      <c r="Q191" s="57"/>
      <c r="R191" s="57"/>
      <c r="S191" s="57"/>
      <c r="T191" s="58"/>
      <c r="AT191" s="14" t="s">
        <v>142</v>
      </c>
      <c r="AU191" s="14" t="s">
        <v>80</v>
      </c>
    </row>
    <row r="192" spans="2:51" s="11" customFormat="1" ht="11.25">
      <c r="B192" s="185"/>
      <c r="C192" s="186"/>
      <c r="D192" s="182" t="s">
        <v>144</v>
      </c>
      <c r="E192" s="187" t="s">
        <v>1</v>
      </c>
      <c r="F192" s="188" t="s">
        <v>312</v>
      </c>
      <c r="G192" s="186"/>
      <c r="H192" s="189">
        <v>3.4</v>
      </c>
      <c r="I192" s="190"/>
      <c r="J192" s="186"/>
      <c r="K192" s="186"/>
      <c r="L192" s="191"/>
      <c r="M192" s="192"/>
      <c r="N192" s="193"/>
      <c r="O192" s="193"/>
      <c r="P192" s="193"/>
      <c r="Q192" s="193"/>
      <c r="R192" s="193"/>
      <c r="S192" s="193"/>
      <c r="T192" s="194"/>
      <c r="AT192" s="195" t="s">
        <v>144</v>
      </c>
      <c r="AU192" s="195" t="s">
        <v>80</v>
      </c>
      <c r="AV192" s="11" t="s">
        <v>80</v>
      </c>
      <c r="AW192" s="11" t="s">
        <v>32</v>
      </c>
      <c r="AX192" s="11" t="s">
        <v>75</v>
      </c>
      <c r="AY192" s="195" t="s">
        <v>133</v>
      </c>
    </row>
    <row r="193" spans="2:65" s="1" customFormat="1" ht="20.45" customHeight="1">
      <c r="B193" s="31"/>
      <c r="C193" s="170" t="s">
        <v>313</v>
      </c>
      <c r="D193" s="170" t="s">
        <v>135</v>
      </c>
      <c r="E193" s="171" t="s">
        <v>314</v>
      </c>
      <c r="F193" s="172" t="s">
        <v>315</v>
      </c>
      <c r="G193" s="173" t="s">
        <v>138</v>
      </c>
      <c r="H193" s="174">
        <v>2.465</v>
      </c>
      <c r="I193" s="175"/>
      <c r="J193" s="176">
        <f>ROUND(I193*H193,2)</f>
        <v>0</v>
      </c>
      <c r="K193" s="172" t="s">
        <v>139</v>
      </c>
      <c r="L193" s="35"/>
      <c r="M193" s="177" t="s">
        <v>1</v>
      </c>
      <c r="N193" s="178" t="s">
        <v>41</v>
      </c>
      <c r="O193" s="57"/>
      <c r="P193" s="179">
        <f>O193*H193</f>
        <v>0</v>
      </c>
      <c r="Q193" s="179">
        <v>0</v>
      </c>
      <c r="R193" s="179">
        <f>Q193*H193</f>
        <v>0</v>
      </c>
      <c r="S193" s="179">
        <v>1.8</v>
      </c>
      <c r="T193" s="180">
        <f>S193*H193</f>
        <v>4.437</v>
      </c>
      <c r="AR193" s="14" t="s">
        <v>140</v>
      </c>
      <c r="AT193" s="14" t="s">
        <v>135</v>
      </c>
      <c r="AU193" s="14" t="s">
        <v>80</v>
      </c>
      <c r="AY193" s="14" t="s">
        <v>133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14" t="s">
        <v>75</v>
      </c>
      <c r="BK193" s="181">
        <f>ROUND(I193*H193,2)</f>
        <v>0</v>
      </c>
      <c r="BL193" s="14" t="s">
        <v>140</v>
      </c>
      <c r="BM193" s="14" t="s">
        <v>316</v>
      </c>
    </row>
    <row r="194" spans="2:47" s="1" customFormat="1" ht="19.5">
      <c r="B194" s="31"/>
      <c r="C194" s="32"/>
      <c r="D194" s="182" t="s">
        <v>142</v>
      </c>
      <c r="E194" s="32"/>
      <c r="F194" s="183" t="s">
        <v>317</v>
      </c>
      <c r="G194" s="32"/>
      <c r="H194" s="32"/>
      <c r="I194" s="99"/>
      <c r="J194" s="32"/>
      <c r="K194" s="32"/>
      <c r="L194" s="35"/>
      <c r="M194" s="184"/>
      <c r="N194" s="57"/>
      <c r="O194" s="57"/>
      <c r="P194" s="57"/>
      <c r="Q194" s="57"/>
      <c r="R194" s="57"/>
      <c r="S194" s="57"/>
      <c r="T194" s="58"/>
      <c r="AT194" s="14" t="s">
        <v>142</v>
      </c>
      <c r="AU194" s="14" t="s">
        <v>80</v>
      </c>
    </row>
    <row r="195" spans="2:51" s="11" customFormat="1" ht="11.25">
      <c r="B195" s="185"/>
      <c r="C195" s="186"/>
      <c r="D195" s="182" t="s">
        <v>144</v>
      </c>
      <c r="E195" s="187" t="s">
        <v>1</v>
      </c>
      <c r="F195" s="188" t="s">
        <v>158</v>
      </c>
      <c r="G195" s="186"/>
      <c r="H195" s="189">
        <v>1.218</v>
      </c>
      <c r="I195" s="190"/>
      <c r="J195" s="186"/>
      <c r="K195" s="186"/>
      <c r="L195" s="191"/>
      <c r="M195" s="192"/>
      <c r="N195" s="193"/>
      <c r="O195" s="193"/>
      <c r="P195" s="193"/>
      <c r="Q195" s="193"/>
      <c r="R195" s="193"/>
      <c r="S195" s="193"/>
      <c r="T195" s="194"/>
      <c r="AT195" s="195" t="s">
        <v>144</v>
      </c>
      <c r="AU195" s="195" t="s">
        <v>80</v>
      </c>
      <c r="AV195" s="11" t="s">
        <v>80</v>
      </c>
      <c r="AW195" s="11" t="s">
        <v>32</v>
      </c>
      <c r="AX195" s="11" t="s">
        <v>70</v>
      </c>
      <c r="AY195" s="195" t="s">
        <v>133</v>
      </c>
    </row>
    <row r="196" spans="2:51" s="11" customFormat="1" ht="11.25">
      <c r="B196" s="185"/>
      <c r="C196" s="186"/>
      <c r="D196" s="182" t="s">
        <v>144</v>
      </c>
      <c r="E196" s="187" t="s">
        <v>1</v>
      </c>
      <c r="F196" s="188" t="s">
        <v>318</v>
      </c>
      <c r="G196" s="186"/>
      <c r="H196" s="189">
        <v>1.247</v>
      </c>
      <c r="I196" s="190"/>
      <c r="J196" s="186"/>
      <c r="K196" s="186"/>
      <c r="L196" s="191"/>
      <c r="M196" s="192"/>
      <c r="N196" s="193"/>
      <c r="O196" s="193"/>
      <c r="P196" s="193"/>
      <c r="Q196" s="193"/>
      <c r="R196" s="193"/>
      <c r="S196" s="193"/>
      <c r="T196" s="194"/>
      <c r="AT196" s="195" t="s">
        <v>144</v>
      </c>
      <c r="AU196" s="195" t="s">
        <v>80</v>
      </c>
      <c r="AV196" s="11" t="s">
        <v>80</v>
      </c>
      <c r="AW196" s="11" t="s">
        <v>32</v>
      </c>
      <c r="AX196" s="11" t="s">
        <v>70</v>
      </c>
      <c r="AY196" s="195" t="s">
        <v>133</v>
      </c>
    </row>
    <row r="197" spans="2:51" s="12" customFormat="1" ht="11.25">
      <c r="B197" s="196"/>
      <c r="C197" s="197"/>
      <c r="D197" s="182" t="s">
        <v>144</v>
      </c>
      <c r="E197" s="198" t="s">
        <v>1</v>
      </c>
      <c r="F197" s="199" t="s">
        <v>160</v>
      </c>
      <c r="G197" s="197"/>
      <c r="H197" s="200">
        <v>2.465</v>
      </c>
      <c r="I197" s="201"/>
      <c r="J197" s="197"/>
      <c r="K197" s="197"/>
      <c r="L197" s="202"/>
      <c r="M197" s="203"/>
      <c r="N197" s="204"/>
      <c r="O197" s="204"/>
      <c r="P197" s="204"/>
      <c r="Q197" s="204"/>
      <c r="R197" s="204"/>
      <c r="S197" s="204"/>
      <c r="T197" s="205"/>
      <c r="AT197" s="206" t="s">
        <v>144</v>
      </c>
      <c r="AU197" s="206" t="s">
        <v>80</v>
      </c>
      <c r="AV197" s="12" t="s">
        <v>140</v>
      </c>
      <c r="AW197" s="12" t="s">
        <v>32</v>
      </c>
      <c r="AX197" s="12" t="s">
        <v>75</v>
      </c>
      <c r="AY197" s="206" t="s">
        <v>133</v>
      </c>
    </row>
    <row r="198" spans="2:65" s="1" customFormat="1" ht="20.45" customHeight="1">
      <c r="B198" s="31"/>
      <c r="C198" s="170" t="s">
        <v>319</v>
      </c>
      <c r="D198" s="170" t="s">
        <v>135</v>
      </c>
      <c r="E198" s="171" t="s">
        <v>320</v>
      </c>
      <c r="F198" s="172" t="s">
        <v>321</v>
      </c>
      <c r="G198" s="173" t="s">
        <v>198</v>
      </c>
      <c r="H198" s="174">
        <v>2</v>
      </c>
      <c r="I198" s="175"/>
      <c r="J198" s="176">
        <f>ROUND(I198*H198,2)</f>
        <v>0</v>
      </c>
      <c r="K198" s="172" t="s">
        <v>139</v>
      </c>
      <c r="L198" s="35"/>
      <c r="M198" s="177" t="s">
        <v>1</v>
      </c>
      <c r="N198" s="178" t="s">
        <v>41</v>
      </c>
      <c r="O198" s="57"/>
      <c r="P198" s="179">
        <f>O198*H198</f>
        <v>0</v>
      </c>
      <c r="Q198" s="179">
        <v>0</v>
      </c>
      <c r="R198" s="179">
        <f>Q198*H198</f>
        <v>0</v>
      </c>
      <c r="S198" s="179">
        <v>0.031</v>
      </c>
      <c r="T198" s="180">
        <f>S198*H198</f>
        <v>0.062</v>
      </c>
      <c r="AR198" s="14" t="s">
        <v>140</v>
      </c>
      <c r="AT198" s="14" t="s">
        <v>135</v>
      </c>
      <c r="AU198" s="14" t="s">
        <v>80</v>
      </c>
      <c r="AY198" s="14" t="s">
        <v>133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14" t="s">
        <v>75</v>
      </c>
      <c r="BK198" s="181">
        <f>ROUND(I198*H198,2)</f>
        <v>0</v>
      </c>
      <c r="BL198" s="14" t="s">
        <v>140</v>
      </c>
      <c r="BM198" s="14" t="s">
        <v>322</v>
      </c>
    </row>
    <row r="199" spans="2:47" s="1" customFormat="1" ht="19.5">
      <c r="B199" s="31"/>
      <c r="C199" s="32"/>
      <c r="D199" s="182" t="s">
        <v>142</v>
      </c>
      <c r="E199" s="32"/>
      <c r="F199" s="183" t="s">
        <v>323</v>
      </c>
      <c r="G199" s="32"/>
      <c r="H199" s="32"/>
      <c r="I199" s="99"/>
      <c r="J199" s="32"/>
      <c r="K199" s="32"/>
      <c r="L199" s="35"/>
      <c r="M199" s="184"/>
      <c r="N199" s="57"/>
      <c r="O199" s="57"/>
      <c r="P199" s="57"/>
      <c r="Q199" s="57"/>
      <c r="R199" s="57"/>
      <c r="S199" s="57"/>
      <c r="T199" s="58"/>
      <c r="AT199" s="14" t="s">
        <v>142</v>
      </c>
      <c r="AU199" s="14" t="s">
        <v>80</v>
      </c>
    </row>
    <row r="200" spans="2:65" s="1" customFormat="1" ht="20.45" customHeight="1">
      <c r="B200" s="31"/>
      <c r="C200" s="170" t="s">
        <v>324</v>
      </c>
      <c r="D200" s="170" t="s">
        <v>135</v>
      </c>
      <c r="E200" s="171" t="s">
        <v>325</v>
      </c>
      <c r="F200" s="172" t="s">
        <v>326</v>
      </c>
      <c r="G200" s="173" t="s">
        <v>327</v>
      </c>
      <c r="H200" s="174">
        <v>13.4</v>
      </c>
      <c r="I200" s="175"/>
      <c r="J200" s="176">
        <f>ROUND(I200*H200,2)</f>
        <v>0</v>
      </c>
      <c r="K200" s="172" t="s">
        <v>139</v>
      </c>
      <c r="L200" s="35"/>
      <c r="M200" s="177" t="s">
        <v>1</v>
      </c>
      <c r="N200" s="178" t="s">
        <v>41</v>
      </c>
      <c r="O200" s="57"/>
      <c r="P200" s="179">
        <f>O200*H200</f>
        <v>0</v>
      </c>
      <c r="Q200" s="179">
        <v>0</v>
      </c>
      <c r="R200" s="179">
        <f>Q200*H200</f>
        <v>0</v>
      </c>
      <c r="S200" s="179">
        <v>0.04</v>
      </c>
      <c r="T200" s="180">
        <f>S200*H200</f>
        <v>0.536</v>
      </c>
      <c r="AR200" s="14" t="s">
        <v>140</v>
      </c>
      <c r="AT200" s="14" t="s">
        <v>135</v>
      </c>
      <c r="AU200" s="14" t="s">
        <v>80</v>
      </c>
      <c r="AY200" s="14" t="s">
        <v>133</v>
      </c>
      <c r="BE200" s="181">
        <f>IF(N200="základní",J200,0)</f>
        <v>0</v>
      </c>
      <c r="BF200" s="181">
        <f>IF(N200="snížená",J200,0)</f>
        <v>0</v>
      </c>
      <c r="BG200" s="181">
        <f>IF(N200="zákl. přenesená",J200,0)</f>
        <v>0</v>
      </c>
      <c r="BH200" s="181">
        <f>IF(N200="sníž. přenesená",J200,0)</f>
        <v>0</v>
      </c>
      <c r="BI200" s="181">
        <f>IF(N200="nulová",J200,0)</f>
        <v>0</v>
      </c>
      <c r="BJ200" s="14" t="s">
        <v>75</v>
      </c>
      <c r="BK200" s="181">
        <f>ROUND(I200*H200,2)</f>
        <v>0</v>
      </c>
      <c r="BL200" s="14" t="s">
        <v>140</v>
      </c>
      <c r="BM200" s="14" t="s">
        <v>328</v>
      </c>
    </row>
    <row r="201" spans="2:47" s="1" customFormat="1" ht="11.25">
      <c r="B201" s="31"/>
      <c r="C201" s="32"/>
      <c r="D201" s="182" t="s">
        <v>142</v>
      </c>
      <c r="E201" s="32"/>
      <c r="F201" s="183" t="s">
        <v>329</v>
      </c>
      <c r="G201" s="32"/>
      <c r="H201" s="32"/>
      <c r="I201" s="99"/>
      <c r="J201" s="32"/>
      <c r="K201" s="32"/>
      <c r="L201" s="35"/>
      <c r="M201" s="184"/>
      <c r="N201" s="57"/>
      <c r="O201" s="57"/>
      <c r="P201" s="57"/>
      <c r="Q201" s="57"/>
      <c r="R201" s="57"/>
      <c r="S201" s="57"/>
      <c r="T201" s="58"/>
      <c r="AT201" s="14" t="s">
        <v>142</v>
      </c>
      <c r="AU201" s="14" t="s">
        <v>80</v>
      </c>
    </row>
    <row r="202" spans="2:51" s="11" customFormat="1" ht="11.25">
      <c r="B202" s="185"/>
      <c r="C202" s="186"/>
      <c r="D202" s="182" t="s">
        <v>144</v>
      </c>
      <c r="E202" s="187" t="s">
        <v>1</v>
      </c>
      <c r="F202" s="188" t="s">
        <v>330</v>
      </c>
      <c r="G202" s="186"/>
      <c r="H202" s="189">
        <v>13.4</v>
      </c>
      <c r="I202" s="190"/>
      <c r="J202" s="186"/>
      <c r="K202" s="186"/>
      <c r="L202" s="191"/>
      <c r="M202" s="192"/>
      <c r="N202" s="193"/>
      <c r="O202" s="193"/>
      <c r="P202" s="193"/>
      <c r="Q202" s="193"/>
      <c r="R202" s="193"/>
      <c r="S202" s="193"/>
      <c r="T202" s="194"/>
      <c r="AT202" s="195" t="s">
        <v>144</v>
      </c>
      <c r="AU202" s="195" t="s">
        <v>80</v>
      </c>
      <c r="AV202" s="11" t="s">
        <v>80</v>
      </c>
      <c r="AW202" s="11" t="s">
        <v>32</v>
      </c>
      <c r="AX202" s="11" t="s">
        <v>75</v>
      </c>
      <c r="AY202" s="195" t="s">
        <v>133</v>
      </c>
    </row>
    <row r="203" spans="2:65" s="1" customFormat="1" ht="20.45" customHeight="1">
      <c r="B203" s="31"/>
      <c r="C203" s="170" t="s">
        <v>331</v>
      </c>
      <c r="D203" s="170" t="s">
        <v>135</v>
      </c>
      <c r="E203" s="171" t="s">
        <v>332</v>
      </c>
      <c r="F203" s="172" t="s">
        <v>333</v>
      </c>
      <c r="G203" s="173" t="s">
        <v>327</v>
      </c>
      <c r="H203" s="174">
        <v>10</v>
      </c>
      <c r="I203" s="175"/>
      <c r="J203" s="176">
        <f>ROUND(I203*H203,2)</f>
        <v>0</v>
      </c>
      <c r="K203" s="172" t="s">
        <v>139</v>
      </c>
      <c r="L203" s="35"/>
      <c r="M203" s="177" t="s">
        <v>1</v>
      </c>
      <c r="N203" s="178" t="s">
        <v>41</v>
      </c>
      <c r="O203" s="57"/>
      <c r="P203" s="179">
        <f>O203*H203</f>
        <v>0</v>
      </c>
      <c r="Q203" s="179">
        <v>0</v>
      </c>
      <c r="R203" s="179">
        <f>Q203*H203</f>
        <v>0</v>
      </c>
      <c r="S203" s="179">
        <v>0.042</v>
      </c>
      <c r="T203" s="180">
        <f>S203*H203</f>
        <v>0.42000000000000004</v>
      </c>
      <c r="AR203" s="14" t="s">
        <v>140</v>
      </c>
      <c r="AT203" s="14" t="s">
        <v>135</v>
      </c>
      <c r="AU203" s="14" t="s">
        <v>80</v>
      </c>
      <c r="AY203" s="14" t="s">
        <v>133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14" t="s">
        <v>75</v>
      </c>
      <c r="BK203" s="181">
        <f>ROUND(I203*H203,2)</f>
        <v>0</v>
      </c>
      <c r="BL203" s="14" t="s">
        <v>140</v>
      </c>
      <c r="BM203" s="14" t="s">
        <v>334</v>
      </c>
    </row>
    <row r="204" spans="2:47" s="1" customFormat="1" ht="19.5">
      <c r="B204" s="31"/>
      <c r="C204" s="32"/>
      <c r="D204" s="182" t="s">
        <v>142</v>
      </c>
      <c r="E204" s="32"/>
      <c r="F204" s="183" t="s">
        <v>335</v>
      </c>
      <c r="G204" s="32"/>
      <c r="H204" s="32"/>
      <c r="I204" s="99"/>
      <c r="J204" s="32"/>
      <c r="K204" s="32"/>
      <c r="L204" s="35"/>
      <c r="M204" s="184"/>
      <c r="N204" s="57"/>
      <c r="O204" s="57"/>
      <c r="P204" s="57"/>
      <c r="Q204" s="57"/>
      <c r="R204" s="57"/>
      <c r="S204" s="57"/>
      <c r="T204" s="58"/>
      <c r="AT204" s="14" t="s">
        <v>142</v>
      </c>
      <c r="AU204" s="14" t="s">
        <v>80</v>
      </c>
    </row>
    <row r="205" spans="2:51" s="11" customFormat="1" ht="11.25">
      <c r="B205" s="185"/>
      <c r="C205" s="186"/>
      <c r="D205" s="182" t="s">
        <v>144</v>
      </c>
      <c r="E205" s="187" t="s">
        <v>1</v>
      </c>
      <c r="F205" s="188" t="s">
        <v>336</v>
      </c>
      <c r="G205" s="186"/>
      <c r="H205" s="189">
        <v>4.8</v>
      </c>
      <c r="I205" s="190"/>
      <c r="J205" s="186"/>
      <c r="K205" s="186"/>
      <c r="L205" s="191"/>
      <c r="M205" s="192"/>
      <c r="N205" s="193"/>
      <c r="O205" s="193"/>
      <c r="P205" s="193"/>
      <c r="Q205" s="193"/>
      <c r="R205" s="193"/>
      <c r="S205" s="193"/>
      <c r="T205" s="194"/>
      <c r="AT205" s="195" t="s">
        <v>144</v>
      </c>
      <c r="AU205" s="195" t="s">
        <v>80</v>
      </c>
      <c r="AV205" s="11" t="s">
        <v>80</v>
      </c>
      <c r="AW205" s="11" t="s">
        <v>32</v>
      </c>
      <c r="AX205" s="11" t="s">
        <v>70</v>
      </c>
      <c r="AY205" s="195" t="s">
        <v>133</v>
      </c>
    </row>
    <row r="206" spans="2:51" s="11" customFormat="1" ht="11.25">
      <c r="B206" s="185"/>
      <c r="C206" s="186"/>
      <c r="D206" s="182" t="s">
        <v>144</v>
      </c>
      <c r="E206" s="187" t="s">
        <v>1</v>
      </c>
      <c r="F206" s="188" t="s">
        <v>337</v>
      </c>
      <c r="G206" s="186"/>
      <c r="H206" s="189">
        <v>5.2</v>
      </c>
      <c r="I206" s="190"/>
      <c r="J206" s="186"/>
      <c r="K206" s="186"/>
      <c r="L206" s="191"/>
      <c r="M206" s="192"/>
      <c r="N206" s="193"/>
      <c r="O206" s="193"/>
      <c r="P206" s="193"/>
      <c r="Q206" s="193"/>
      <c r="R206" s="193"/>
      <c r="S206" s="193"/>
      <c r="T206" s="194"/>
      <c r="AT206" s="195" t="s">
        <v>144</v>
      </c>
      <c r="AU206" s="195" t="s">
        <v>80</v>
      </c>
      <c r="AV206" s="11" t="s">
        <v>80</v>
      </c>
      <c r="AW206" s="11" t="s">
        <v>32</v>
      </c>
      <c r="AX206" s="11" t="s">
        <v>70</v>
      </c>
      <c r="AY206" s="195" t="s">
        <v>133</v>
      </c>
    </row>
    <row r="207" spans="2:51" s="12" customFormat="1" ht="11.25">
      <c r="B207" s="196"/>
      <c r="C207" s="197"/>
      <c r="D207" s="182" t="s">
        <v>144</v>
      </c>
      <c r="E207" s="198" t="s">
        <v>1</v>
      </c>
      <c r="F207" s="199" t="s">
        <v>160</v>
      </c>
      <c r="G207" s="197"/>
      <c r="H207" s="200">
        <v>10</v>
      </c>
      <c r="I207" s="201"/>
      <c r="J207" s="197"/>
      <c r="K207" s="197"/>
      <c r="L207" s="202"/>
      <c r="M207" s="203"/>
      <c r="N207" s="204"/>
      <c r="O207" s="204"/>
      <c r="P207" s="204"/>
      <c r="Q207" s="204"/>
      <c r="R207" s="204"/>
      <c r="S207" s="204"/>
      <c r="T207" s="205"/>
      <c r="AT207" s="206" t="s">
        <v>144</v>
      </c>
      <c r="AU207" s="206" t="s">
        <v>80</v>
      </c>
      <c r="AV207" s="12" t="s">
        <v>140</v>
      </c>
      <c r="AW207" s="12" t="s">
        <v>32</v>
      </c>
      <c r="AX207" s="12" t="s">
        <v>75</v>
      </c>
      <c r="AY207" s="206" t="s">
        <v>133</v>
      </c>
    </row>
    <row r="208" spans="2:65" s="1" customFormat="1" ht="20.45" customHeight="1">
      <c r="B208" s="31"/>
      <c r="C208" s="170" t="s">
        <v>338</v>
      </c>
      <c r="D208" s="170" t="s">
        <v>135</v>
      </c>
      <c r="E208" s="171" t="s">
        <v>339</v>
      </c>
      <c r="F208" s="172" t="s">
        <v>340</v>
      </c>
      <c r="G208" s="173" t="s">
        <v>327</v>
      </c>
      <c r="H208" s="174">
        <v>0.5</v>
      </c>
      <c r="I208" s="175"/>
      <c r="J208" s="176">
        <f>ROUND(I208*H208,2)</f>
        <v>0</v>
      </c>
      <c r="K208" s="172" t="s">
        <v>139</v>
      </c>
      <c r="L208" s="35"/>
      <c r="M208" s="177" t="s">
        <v>1</v>
      </c>
      <c r="N208" s="178" t="s">
        <v>41</v>
      </c>
      <c r="O208" s="57"/>
      <c r="P208" s="179">
        <f>O208*H208</f>
        <v>0</v>
      </c>
      <c r="Q208" s="179">
        <v>0.00122</v>
      </c>
      <c r="R208" s="179">
        <f>Q208*H208</f>
        <v>0.00061</v>
      </c>
      <c r="S208" s="179">
        <v>0.07</v>
      </c>
      <c r="T208" s="180">
        <f>S208*H208</f>
        <v>0.035</v>
      </c>
      <c r="AR208" s="14" t="s">
        <v>140</v>
      </c>
      <c r="AT208" s="14" t="s">
        <v>135</v>
      </c>
      <c r="AU208" s="14" t="s">
        <v>80</v>
      </c>
      <c r="AY208" s="14" t="s">
        <v>133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14" t="s">
        <v>75</v>
      </c>
      <c r="BK208" s="181">
        <f>ROUND(I208*H208,2)</f>
        <v>0</v>
      </c>
      <c r="BL208" s="14" t="s">
        <v>140</v>
      </c>
      <c r="BM208" s="14" t="s">
        <v>341</v>
      </c>
    </row>
    <row r="209" spans="2:47" s="1" customFormat="1" ht="19.5">
      <c r="B209" s="31"/>
      <c r="C209" s="32"/>
      <c r="D209" s="182" t="s">
        <v>142</v>
      </c>
      <c r="E209" s="32"/>
      <c r="F209" s="183" t="s">
        <v>342</v>
      </c>
      <c r="G209" s="32"/>
      <c r="H209" s="32"/>
      <c r="I209" s="99"/>
      <c r="J209" s="32"/>
      <c r="K209" s="32"/>
      <c r="L209" s="35"/>
      <c r="M209" s="184"/>
      <c r="N209" s="57"/>
      <c r="O209" s="57"/>
      <c r="P209" s="57"/>
      <c r="Q209" s="57"/>
      <c r="R209" s="57"/>
      <c r="S209" s="57"/>
      <c r="T209" s="58"/>
      <c r="AT209" s="14" t="s">
        <v>142</v>
      </c>
      <c r="AU209" s="14" t="s">
        <v>80</v>
      </c>
    </row>
    <row r="210" spans="2:65" s="1" customFormat="1" ht="20.45" customHeight="1">
      <c r="B210" s="31"/>
      <c r="C210" s="170" t="s">
        <v>343</v>
      </c>
      <c r="D210" s="170" t="s">
        <v>135</v>
      </c>
      <c r="E210" s="171" t="s">
        <v>344</v>
      </c>
      <c r="F210" s="172" t="s">
        <v>345</v>
      </c>
      <c r="G210" s="173" t="s">
        <v>172</v>
      </c>
      <c r="H210" s="174">
        <v>24</v>
      </c>
      <c r="I210" s="175"/>
      <c r="J210" s="176">
        <f>ROUND(I210*H210,2)</f>
        <v>0</v>
      </c>
      <c r="K210" s="172" t="s">
        <v>139</v>
      </c>
      <c r="L210" s="35"/>
      <c r="M210" s="177" t="s">
        <v>1</v>
      </c>
      <c r="N210" s="178" t="s">
        <v>41</v>
      </c>
      <c r="O210" s="57"/>
      <c r="P210" s="179">
        <f>O210*H210</f>
        <v>0</v>
      </c>
      <c r="Q210" s="179">
        <v>0</v>
      </c>
      <c r="R210" s="179">
        <f>Q210*H210</f>
        <v>0</v>
      </c>
      <c r="S210" s="179">
        <v>0.046</v>
      </c>
      <c r="T210" s="180">
        <f>S210*H210</f>
        <v>1.104</v>
      </c>
      <c r="AR210" s="14" t="s">
        <v>140</v>
      </c>
      <c r="AT210" s="14" t="s">
        <v>135</v>
      </c>
      <c r="AU210" s="14" t="s">
        <v>80</v>
      </c>
      <c r="AY210" s="14" t="s">
        <v>133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14" t="s">
        <v>75</v>
      </c>
      <c r="BK210" s="181">
        <f>ROUND(I210*H210,2)</f>
        <v>0</v>
      </c>
      <c r="BL210" s="14" t="s">
        <v>140</v>
      </c>
      <c r="BM210" s="14" t="s">
        <v>346</v>
      </c>
    </row>
    <row r="211" spans="2:47" s="1" customFormat="1" ht="19.5">
      <c r="B211" s="31"/>
      <c r="C211" s="32"/>
      <c r="D211" s="182" t="s">
        <v>142</v>
      </c>
      <c r="E211" s="32"/>
      <c r="F211" s="183" t="s">
        <v>347</v>
      </c>
      <c r="G211" s="32"/>
      <c r="H211" s="32"/>
      <c r="I211" s="99"/>
      <c r="J211" s="32"/>
      <c r="K211" s="32"/>
      <c r="L211" s="35"/>
      <c r="M211" s="184"/>
      <c r="N211" s="57"/>
      <c r="O211" s="57"/>
      <c r="P211" s="57"/>
      <c r="Q211" s="57"/>
      <c r="R211" s="57"/>
      <c r="S211" s="57"/>
      <c r="T211" s="58"/>
      <c r="AT211" s="14" t="s">
        <v>142</v>
      </c>
      <c r="AU211" s="14" t="s">
        <v>80</v>
      </c>
    </row>
    <row r="212" spans="2:51" s="11" customFormat="1" ht="11.25">
      <c r="B212" s="185"/>
      <c r="C212" s="186"/>
      <c r="D212" s="182" t="s">
        <v>144</v>
      </c>
      <c r="E212" s="187" t="s">
        <v>1</v>
      </c>
      <c r="F212" s="188" t="s">
        <v>348</v>
      </c>
      <c r="G212" s="186"/>
      <c r="H212" s="189">
        <v>24</v>
      </c>
      <c r="I212" s="190"/>
      <c r="J212" s="186"/>
      <c r="K212" s="186"/>
      <c r="L212" s="191"/>
      <c r="M212" s="192"/>
      <c r="N212" s="193"/>
      <c r="O212" s="193"/>
      <c r="P212" s="193"/>
      <c r="Q212" s="193"/>
      <c r="R212" s="193"/>
      <c r="S212" s="193"/>
      <c r="T212" s="194"/>
      <c r="AT212" s="195" t="s">
        <v>144</v>
      </c>
      <c r="AU212" s="195" t="s">
        <v>80</v>
      </c>
      <c r="AV212" s="11" t="s">
        <v>80</v>
      </c>
      <c r="AW212" s="11" t="s">
        <v>32</v>
      </c>
      <c r="AX212" s="11" t="s">
        <v>75</v>
      </c>
      <c r="AY212" s="195" t="s">
        <v>133</v>
      </c>
    </row>
    <row r="213" spans="2:63" s="10" customFormat="1" ht="22.9" customHeight="1">
      <c r="B213" s="154"/>
      <c r="C213" s="155"/>
      <c r="D213" s="156" t="s">
        <v>69</v>
      </c>
      <c r="E213" s="168" t="s">
        <v>349</v>
      </c>
      <c r="F213" s="168" t="s">
        <v>350</v>
      </c>
      <c r="G213" s="155"/>
      <c r="H213" s="155"/>
      <c r="I213" s="158"/>
      <c r="J213" s="169">
        <f>BK213</f>
        <v>0</v>
      </c>
      <c r="K213" s="155"/>
      <c r="L213" s="160"/>
      <c r="M213" s="161"/>
      <c r="N213" s="162"/>
      <c r="O213" s="162"/>
      <c r="P213" s="163">
        <f>SUM(P214:P220)</f>
        <v>0</v>
      </c>
      <c r="Q213" s="162"/>
      <c r="R213" s="163">
        <f>SUM(R214:R220)</f>
        <v>0</v>
      </c>
      <c r="S213" s="162"/>
      <c r="T213" s="164">
        <f>SUM(T214:T220)</f>
        <v>0</v>
      </c>
      <c r="AR213" s="165" t="s">
        <v>75</v>
      </c>
      <c r="AT213" s="166" t="s">
        <v>69</v>
      </c>
      <c r="AU213" s="166" t="s">
        <v>75</v>
      </c>
      <c r="AY213" s="165" t="s">
        <v>133</v>
      </c>
      <c r="BK213" s="167">
        <f>SUM(BK214:BK220)</f>
        <v>0</v>
      </c>
    </row>
    <row r="214" spans="2:65" s="1" customFormat="1" ht="20.45" customHeight="1">
      <c r="B214" s="31"/>
      <c r="C214" s="170" t="s">
        <v>351</v>
      </c>
      <c r="D214" s="170" t="s">
        <v>135</v>
      </c>
      <c r="E214" s="171" t="s">
        <v>352</v>
      </c>
      <c r="F214" s="172" t="s">
        <v>353</v>
      </c>
      <c r="G214" s="173" t="s">
        <v>163</v>
      </c>
      <c r="H214" s="174">
        <v>26.378</v>
      </c>
      <c r="I214" s="175"/>
      <c r="J214" s="176">
        <f>ROUND(I214*H214,2)</f>
        <v>0</v>
      </c>
      <c r="K214" s="172" t="s">
        <v>139</v>
      </c>
      <c r="L214" s="35"/>
      <c r="M214" s="177" t="s">
        <v>1</v>
      </c>
      <c r="N214" s="178" t="s">
        <v>41</v>
      </c>
      <c r="O214" s="57"/>
      <c r="P214" s="179">
        <f>O214*H214</f>
        <v>0</v>
      </c>
      <c r="Q214" s="179">
        <v>0</v>
      </c>
      <c r="R214" s="179">
        <f>Q214*H214</f>
        <v>0</v>
      </c>
      <c r="S214" s="179">
        <v>0</v>
      </c>
      <c r="T214" s="180">
        <f>S214*H214</f>
        <v>0</v>
      </c>
      <c r="AR214" s="14" t="s">
        <v>140</v>
      </c>
      <c r="AT214" s="14" t="s">
        <v>135</v>
      </c>
      <c r="AU214" s="14" t="s">
        <v>80</v>
      </c>
      <c r="AY214" s="14" t="s">
        <v>133</v>
      </c>
      <c r="BE214" s="181">
        <f>IF(N214="základní",J214,0)</f>
        <v>0</v>
      </c>
      <c r="BF214" s="181">
        <f>IF(N214="snížená",J214,0)</f>
        <v>0</v>
      </c>
      <c r="BG214" s="181">
        <f>IF(N214="zákl. přenesená",J214,0)</f>
        <v>0</v>
      </c>
      <c r="BH214" s="181">
        <f>IF(N214="sníž. přenesená",J214,0)</f>
        <v>0</v>
      </c>
      <c r="BI214" s="181">
        <f>IF(N214="nulová",J214,0)</f>
        <v>0</v>
      </c>
      <c r="BJ214" s="14" t="s">
        <v>75</v>
      </c>
      <c r="BK214" s="181">
        <f>ROUND(I214*H214,2)</f>
        <v>0</v>
      </c>
      <c r="BL214" s="14" t="s">
        <v>140</v>
      </c>
      <c r="BM214" s="14" t="s">
        <v>354</v>
      </c>
    </row>
    <row r="215" spans="2:47" s="1" customFormat="1" ht="11.25">
      <c r="B215" s="31"/>
      <c r="C215" s="32"/>
      <c r="D215" s="182" t="s">
        <v>142</v>
      </c>
      <c r="E215" s="32"/>
      <c r="F215" s="183" t="s">
        <v>355</v>
      </c>
      <c r="G215" s="32"/>
      <c r="H215" s="32"/>
      <c r="I215" s="99"/>
      <c r="J215" s="32"/>
      <c r="K215" s="32"/>
      <c r="L215" s="35"/>
      <c r="M215" s="184"/>
      <c r="N215" s="57"/>
      <c r="O215" s="57"/>
      <c r="P215" s="57"/>
      <c r="Q215" s="57"/>
      <c r="R215" s="57"/>
      <c r="S215" s="57"/>
      <c r="T215" s="58"/>
      <c r="AT215" s="14" t="s">
        <v>142</v>
      </c>
      <c r="AU215" s="14" t="s">
        <v>80</v>
      </c>
    </row>
    <row r="216" spans="2:65" s="1" customFormat="1" ht="20.45" customHeight="1">
      <c r="B216" s="31"/>
      <c r="C216" s="170" t="s">
        <v>356</v>
      </c>
      <c r="D216" s="170" t="s">
        <v>135</v>
      </c>
      <c r="E216" s="171" t="s">
        <v>357</v>
      </c>
      <c r="F216" s="172" t="s">
        <v>358</v>
      </c>
      <c r="G216" s="173" t="s">
        <v>163</v>
      </c>
      <c r="H216" s="174">
        <v>131.89</v>
      </c>
      <c r="I216" s="175"/>
      <c r="J216" s="176">
        <f>ROUND(I216*H216,2)</f>
        <v>0</v>
      </c>
      <c r="K216" s="172" t="s">
        <v>139</v>
      </c>
      <c r="L216" s="35"/>
      <c r="M216" s="177" t="s">
        <v>1</v>
      </c>
      <c r="N216" s="178" t="s">
        <v>41</v>
      </c>
      <c r="O216" s="57"/>
      <c r="P216" s="179">
        <f>O216*H216</f>
        <v>0</v>
      </c>
      <c r="Q216" s="179">
        <v>0</v>
      </c>
      <c r="R216" s="179">
        <f>Q216*H216</f>
        <v>0</v>
      </c>
      <c r="S216" s="179">
        <v>0</v>
      </c>
      <c r="T216" s="180">
        <f>S216*H216</f>
        <v>0</v>
      </c>
      <c r="AR216" s="14" t="s">
        <v>140</v>
      </c>
      <c r="AT216" s="14" t="s">
        <v>135</v>
      </c>
      <c r="AU216" s="14" t="s">
        <v>80</v>
      </c>
      <c r="AY216" s="14" t="s">
        <v>133</v>
      </c>
      <c r="BE216" s="181">
        <f>IF(N216="základní",J216,0)</f>
        <v>0</v>
      </c>
      <c r="BF216" s="181">
        <f>IF(N216="snížená",J216,0)</f>
        <v>0</v>
      </c>
      <c r="BG216" s="181">
        <f>IF(N216="zákl. přenesená",J216,0)</f>
        <v>0</v>
      </c>
      <c r="BH216" s="181">
        <f>IF(N216="sníž. přenesená",J216,0)</f>
        <v>0</v>
      </c>
      <c r="BI216" s="181">
        <f>IF(N216="nulová",J216,0)</f>
        <v>0</v>
      </c>
      <c r="BJ216" s="14" t="s">
        <v>75</v>
      </c>
      <c r="BK216" s="181">
        <f>ROUND(I216*H216,2)</f>
        <v>0</v>
      </c>
      <c r="BL216" s="14" t="s">
        <v>140</v>
      </c>
      <c r="BM216" s="14" t="s">
        <v>359</v>
      </c>
    </row>
    <row r="217" spans="2:47" s="1" customFormat="1" ht="19.5">
      <c r="B217" s="31"/>
      <c r="C217" s="32"/>
      <c r="D217" s="182" t="s">
        <v>142</v>
      </c>
      <c r="E217" s="32"/>
      <c r="F217" s="183" t="s">
        <v>360</v>
      </c>
      <c r="G217" s="32"/>
      <c r="H217" s="32"/>
      <c r="I217" s="99"/>
      <c r="J217" s="32"/>
      <c r="K217" s="32"/>
      <c r="L217" s="35"/>
      <c r="M217" s="184"/>
      <c r="N217" s="57"/>
      <c r="O217" s="57"/>
      <c r="P217" s="57"/>
      <c r="Q217" s="57"/>
      <c r="R217" s="57"/>
      <c r="S217" s="57"/>
      <c r="T217" s="58"/>
      <c r="AT217" s="14" t="s">
        <v>142</v>
      </c>
      <c r="AU217" s="14" t="s">
        <v>80</v>
      </c>
    </row>
    <row r="218" spans="2:51" s="11" customFormat="1" ht="11.25">
      <c r="B218" s="185"/>
      <c r="C218" s="186"/>
      <c r="D218" s="182" t="s">
        <v>144</v>
      </c>
      <c r="E218" s="186"/>
      <c r="F218" s="188" t="s">
        <v>361</v>
      </c>
      <c r="G218" s="186"/>
      <c r="H218" s="189">
        <v>131.89</v>
      </c>
      <c r="I218" s="190"/>
      <c r="J218" s="186"/>
      <c r="K218" s="186"/>
      <c r="L218" s="191"/>
      <c r="M218" s="192"/>
      <c r="N218" s="193"/>
      <c r="O218" s="193"/>
      <c r="P218" s="193"/>
      <c r="Q218" s="193"/>
      <c r="R218" s="193"/>
      <c r="S218" s="193"/>
      <c r="T218" s="194"/>
      <c r="AT218" s="195" t="s">
        <v>144</v>
      </c>
      <c r="AU218" s="195" t="s">
        <v>80</v>
      </c>
      <c r="AV218" s="11" t="s">
        <v>80</v>
      </c>
      <c r="AW218" s="11" t="s">
        <v>4</v>
      </c>
      <c r="AX218" s="11" t="s">
        <v>75</v>
      </c>
      <c r="AY218" s="195" t="s">
        <v>133</v>
      </c>
    </row>
    <row r="219" spans="2:65" s="1" customFormat="1" ht="20.45" customHeight="1">
      <c r="B219" s="31"/>
      <c r="C219" s="170" t="s">
        <v>362</v>
      </c>
      <c r="D219" s="170" t="s">
        <v>135</v>
      </c>
      <c r="E219" s="171" t="s">
        <v>363</v>
      </c>
      <c r="F219" s="172" t="s">
        <v>364</v>
      </c>
      <c r="G219" s="173" t="s">
        <v>163</v>
      </c>
      <c r="H219" s="174">
        <v>24.414</v>
      </c>
      <c r="I219" s="175"/>
      <c r="J219" s="176">
        <f>ROUND(I219*H219,2)</f>
        <v>0</v>
      </c>
      <c r="K219" s="172" t="s">
        <v>139</v>
      </c>
      <c r="L219" s="35"/>
      <c r="M219" s="177" t="s">
        <v>1</v>
      </c>
      <c r="N219" s="178" t="s">
        <v>41</v>
      </c>
      <c r="O219" s="57"/>
      <c r="P219" s="179">
        <f>O219*H219</f>
        <v>0</v>
      </c>
      <c r="Q219" s="179">
        <v>0</v>
      </c>
      <c r="R219" s="179">
        <f>Q219*H219</f>
        <v>0</v>
      </c>
      <c r="S219" s="179">
        <v>0</v>
      </c>
      <c r="T219" s="180">
        <f>S219*H219</f>
        <v>0</v>
      </c>
      <c r="AR219" s="14" t="s">
        <v>140</v>
      </c>
      <c r="AT219" s="14" t="s">
        <v>135</v>
      </c>
      <c r="AU219" s="14" t="s">
        <v>80</v>
      </c>
      <c r="AY219" s="14" t="s">
        <v>133</v>
      </c>
      <c r="BE219" s="181">
        <f>IF(N219="základní",J219,0)</f>
        <v>0</v>
      </c>
      <c r="BF219" s="181">
        <f>IF(N219="snížená",J219,0)</f>
        <v>0</v>
      </c>
      <c r="BG219" s="181">
        <f>IF(N219="zákl. přenesená",J219,0)</f>
        <v>0</v>
      </c>
      <c r="BH219" s="181">
        <f>IF(N219="sníž. přenesená",J219,0)</f>
        <v>0</v>
      </c>
      <c r="BI219" s="181">
        <f>IF(N219="nulová",J219,0)</f>
        <v>0</v>
      </c>
      <c r="BJ219" s="14" t="s">
        <v>75</v>
      </c>
      <c r="BK219" s="181">
        <f>ROUND(I219*H219,2)</f>
        <v>0</v>
      </c>
      <c r="BL219" s="14" t="s">
        <v>140</v>
      </c>
      <c r="BM219" s="14" t="s">
        <v>365</v>
      </c>
    </row>
    <row r="220" spans="2:47" s="1" customFormat="1" ht="19.5">
      <c r="B220" s="31"/>
      <c r="C220" s="32"/>
      <c r="D220" s="182" t="s">
        <v>142</v>
      </c>
      <c r="E220" s="32"/>
      <c r="F220" s="183" t="s">
        <v>366</v>
      </c>
      <c r="G220" s="32"/>
      <c r="H220" s="32"/>
      <c r="I220" s="99"/>
      <c r="J220" s="32"/>
      <c r="K220" s="32"/>
      <c r="L220" s="35"/>
      <c r="M220" s="184"/>
      <c r="N220" s="57"/>
      <c r="O220" s="57"/>
      <c r="P220" s="57"/>
      <c r="Q220" s="57"/>
      <c r="R220" s="57"/>
      <c r="S220" s="57"/>
      <c r="T220" s="58"/>
      <c r="AT220" s="14" t="s">
        <v>142</v>
      </c>
      <c r="AU220" s="14" t="s">
        <v>80</v>
      </c>
    </row>
    <row r="221" spans="2:63" s="10" customFormat="1" ht="22.9" customHeight="1">
      <c r="B221" s="154"/>
      <c r="C221" s="155"/>
      <c r="D221" s="156" t="s">
        <v>69</v>
      </c>
      <c r="E221" s="168" t="s">
        <v>367</v>
      </c>
      <c r="F221" s="168" t="s">
        <v>368</v>
      </c>
      <c r="G221" s="155"/>
      <c r="H221" s="155"/>
      <c r="I221" s="158"/>
      <c r="J221" s="169">
        <f>BK221</f>
        <v>0</v>
      </c>
      <c r="K221" s="155"/>
      <c r="L221" s="160"/>
      <c r="M221" s="161"/>
      <c r="N221" s="162"/>
      <c r="O221" s="162"/>
      <c r="P221" s="163">
        <f>SUM(P222:P223)</f>
        <v>0</v>
      </c>
      <c r="Q221" s="162"/>
      <c r="R221" s="163">
        <f>SUM(R222:R223)</f>
        <v>0</v>
      </c>
      <c r="S221" s="162"/>
      <c r="T221" s="164">
        <f>SUM(T222:T223)</f>
        <v>0</v>
      </c>
      <c r="AR221" s="165" t="s">
        <v>75</v>
      </c>
      <c r="AT221" s="166" t="s">
        <v>69</v>
      </c>
      <c r="AU221" s="166" t="s">
        <v>75</v>
      </c>
      <c r="AY221" s="165" t="s">
        <v>133</v>
      </c>
      <c r="BK221" s="167">
        <f>SUM(BK222:BK223)</f>
        <v>0</v>
      </c>
    </row>
    <row r="222" spans="2:65" s="1" customFormat="1" ht="20.45" customHeight="1">
      <c r="B222" s="31"/>
      <c r="C222" s="170" t="s">
        <v>369</v>
      </c>
      <c r="D222" s="170" t="s">
        <v>135</v>
      </c>
      <c r="E222" s="171" t="s">
        <v>370</v>
      </c>
      <c r="F222" s="172" t="s">
        <v>371</v>
      </c>
      <c r="G222" s="173" t="s">
        <v>163</v>
      </c>
      <c r="H222" s="174">
        <v>26.321</v>
      </c>
      <c r="I222" s="175"/>
      <c r="J222" s="176">
        <f>ROUND(I222*H222,2)</f>
        <v>0</v>
      </c>
      <c r="K222" s="172" t="s">
        <v>139</v>
      </c>
      <c r="L222" s="35"/>
      <c r="M222" s="177" t="s">
        <v>1</v>
      </c>
      <c r="N222" s="178" t="s">
        <v>41</v>
      </c>
      <c r="O222" s="57"/>
      <c r="P222" s="179">
        <f>O222*H222</f>
        <v>0</v>
      </c>
      <c r="Q222" s="179">
        <v>0</v>
      </c>
      <c r="R222" s="179">
        <f>Q222*H222</f>
        <v>0</v>
      </c>
      <c r="S222" s="179">
        <v>0</v>
      </c>
      <c r="T222" s="180">
        <f>S222*H222</f>
        <v>0</v>
      </c>
      <c r="AR222" s="14" t="s">
        <v>140</v>
      </c>
      <c r="AT222" s="14" t="s">
        <v>135</v>
      </c>
      <c r="AU222" s="14" t="s">
        <v>80</v>
      </c>
      <c r="AY222" s="14" t="s">
        <v>133</v>
      </c>
      <c r="BE222" s="181">
        <f>IF(N222="základní",J222,0)</f>
        <v>0</v>
      </c>
      <c r="BF222" s="181">
        <f>IF(N222="snížená",J222,0)</f>
        <v>0</v>
      </c>
      <c r="BG222" s="181">
        <f>IF(N222="zákl. přenesená",J222,0)</f>
        <v>0</v>
      </c>
      <c r="BH222" s="181">
        <f>IF(N222="sníž. přenesená",J222,0)</f>
        <v>0</v>
      </c>
      <c r="BI222" s="181">
        <f>IF(N222="nulová",J222,0)</f>
        <v>0</v>
      </c>
      <c r="BJ222" s="14" t="s">
        <v>75</v>
      </c>
      <c r="BK222" s="181">
        <f>ROUND(I222*H222,2)</f>
        <v>0</v>
      </c>
      <c r="BL222" s="14" t="s">
        <v>140</v>
      </c>
      <c r="BM222" s="14" t="s">
        <v>372</v>
      </c>
    </row>
    <row r="223" spans="2:47" s="1" customFormat="1" ht="19.5">
      <c r="B223" s="31"/>
      <c r="C223" s="32"/>
      <c r="D223" s="182" t="s">
        <v>142</v>
      </c>
      <c r="E223" s="32"/>
      <c r="F223" s="183" t="s">
        <v>373</v>
      </c>
      <c r="G223" s="32"/>
      <c r="H223" s="32"/>
      <c r="I223" s="99"/>
      <c r="J223" s="32"/>
      <c r="K223" s="32"/>
      <c r="L223" s="35"/>
      <c r="M223" s="184"/>
      <c r="N223" s="57"/>
      <c r="O223" s="57"/>
      <c r="P223" s="57"/>
      <c r="Q223" s="57"/>
      <c r="R223" s="57"/>
      <c r="S223" s="57"/>
      <c r="T223" s="58"/>
      <c r="AT223" s="14" t="s">
        <v>142</v>
      </c>
      <c r="AU223" s="14" t="s">
        <v>80</v>
      </c>
    </row>
    <row r="224" spans="2:63" s="10" customFormat="1" ht="25.9" customHeight="1">
      <c r="B224" s="154"/>
      <c r="C224" s="155"/>
      <c r="D224" s="156" t="s">
        <v>69</v>
      </c>
      <c r="E224" s="157" t="s">
        <v>374</v>
      </c>
      <c r="F224" s="157" t="s">
        <v>375</v>
      </c>
      <c r="G224" s="155"/>
      <c r="H224" s="155"/>
      <c r="I224" s="158"/>
      <c r="J224" s="159">
        <f>BK224</f>
        <v>0</v>
      </c>
      <c r="K224" s="155"/>
      <c r="L224" s="160"/>
      <c r="M224" s="161"/>
      <c r="N224" s="162"/>
      <c r="O224" s="162"/>
      <c r="P224" s="163">
        <f>P225+P242+P261+P276+P305+P354+P390+P399+P408+P424+P445+P462</f>
        <v>0</v>
      </c>
      <c r="Q224" s="162"/>
      <c r="R224" s="163">
        <f>R225+R242+R261+R276+R305+R354+R390+R399+R408+R424+R445+R462</f>
        <v>5.962899809999999</v>
      </c>
      <c r="S224" s="162"/>
      <c r="T224" s="164">
        <f>T225+T242+T261+T276+T305+T354+T390+T399+T408+T424+T445+T462</f>
        <v>2.4958469999999995</v>
      </c>
      <c r="AR224" s="165" t="s">
        <v>80</v>
      </c>
      <c r="AT224" s="166" t="s">
        <v>69</v>
      </c>
      <c r="AU224" s="166" t="s">
        <v>70</v>
      </c>
      <c r="AY224" s="165" t="s">
        <v>133</v>
      </c>
      <c r="BK224" s="167">
        <f>BK225+BK242+BK261+BK276+BK305+BK354+BK390+BK399+BK408+BK424+BK445+BK462</f>
        <v>0</v>
      </c>
    </row>
    <row r="225" spans="2:63" s="10" customFormat="1" ht="22.9" customHeight="1">
      <c r="B225" s="154"/>
      <c r="C225" s="155"/>
      <c r="D225" s="156" t="s">
        <v>69</v>
      </c>
      <c r="E225" s="168" t="s">
        <v>376</v>
      </c>
      <c r="F225" s="168" t="s">
        <v>377</v>
      </c>
      <c r="G225" s="155"/>
      <c r="H225" s="155"/>
      <c r="I225" s="158"/>
      <c r="J225" s="169">
        <f>BK225</f>
        <v>0</v>
      </c>
      <c r="K225" s="155"/>
      <c r="L225" s="160"/>
      <c r="M225" s="161"/>
      <c r="N225" s="162"/>
      <c r="O225" s="162"/>
      <c r="P225" s="163">
        <f>SUM(P226:P241)</f>
        <v>0</v>
      </c>
      <c r="Q225" s="162"/>
      <c r="R225" s="163">
        <f>SUM(R226:R241)</f>
        <v>0.070009</v>
      </c>
      <c r="S225" s="162"/>
      <c r="T225" s="164">
        <f>SUM(T226:T241)</f>
        <v>0</v>
      </c>
      <c r="AR225" s="165" t="s">
        <v>80</v>
      </c>
      <c r="AT225" s="166" t="s">
        <v>69</v>
      </c>
      <c r="AU225" s="166" t="s">
        <v>75</v>
      </c>
      <c r="AY225" s="165" t="s">
        <v>133</v>
      </c>
      <c r="BK225" s="167">
        <f>SUM(BK226:BK241)</f>
        <v>0</v>
      </c>
    </row>
    <row r="226" spans="2:65" s="1" customFormat="1" ht="20.45" customHeight="1">
      <c r="B226" s="31"/>
      <c r="C226" s="170" t="s">
        <v>378</v>
      </c>
      <c r="D226" s="170" t="s">
        <v>135</v>
      </c>
      <c r="E226" s="171" t="s">
        <v>379</v>
      </c>
      <c r="F226" s="172" t="s">
        <v>380</v>
      </c>
      <c r="G226" s="173" t="s">
        <v>172</v>
      </c>
      <c r="H226" s="174">
        <v>38.07</v>
      </c>
      <c r="I226" s="175"/>
      <c r="J226" s="176">
        <f>ROUND(I226*H226,2)</f>
        <v>0</v>
      </c>
      <c r="K226" s="172" t="s">
        <v>139</v>
      </c>
      <c r="L226" s="35"/>
      <c r="M226" s="177" t="s">
        <v>1</v>
      </c>
      <c r="N226" s="178" t="s">
        <v>41</v>
      </c>
      <c r="O226" s="57"/>
      <c r="P226" s="179">
        <f>O226*H226</f>
        <v>0</v>
      </c>
      <c r="Q226" s="179">
        <v>0</v>
      </c>
      <c r="R226" s="179">
        <f>Q226*H226</f>
        <v>0</v>
      </c>
      <c r="S226" s="179">
        <v>0</v>
      </c>
      <c r="T226" s="180">
        <f>S226*H226</f>
        <v>0</v>
      </c>
      <c r="AR226" s="14" t="s">
        <v>236</v>
      </c>
      <c r="AT226" s="14" t="s">
        <v>135</v>
      </c>
      <c r="AU226" s="14" t="s">
        <v>80</v>
      </c>
      <c r="AY226" s="14" t="s">
        <v>133</v>
      </c>
      <c r="BE226" s="181">
        <f>IF(N226="základní",J226,0)</f>
        <v>0</v>
      </c>
      <c r="BF226" s="181">
        <f>IF(N226="snížená",J226,0)</f>
        <v>0</v>
      </c>
      <c r="BG226" s="181">
        <f>IF(N226="zákl. přenesená",J226,0)</f>
        <v>0</v>
      </c>
      <c r="BH226" s="181">
        <f>IF(N226="sníž. přenesená",J226,0)</f>
        <v>0</v>
      </c>
      <c r="BI226" s="181">
        <f>IF(N226="nulová",J226,0)</f>
        <v>0</v>
      </c>
      <c r="BJ226" s="14" t="s">
        <v>75</v>
      </c>
      <c r="BK226" s="181">
        <f>ROUND(I226*H226,2)</f>
        <v>0</v>
      </c>
      <c r="BL226" s="14" t="s">
        <v>236</v>
      </c>
      <c r="BM226" s="14" t="s">
        <v>381</v>
      </c>
    </row>
    <row r="227" spans="2:47" s="1" customFormat="1" ht="11.25">
      <c r="B227" s="31"/>
      <c r="C227" s="32"/>
      <c r="D227" s="182" t="s">
        <v>142</v>
      </c>
      <c r="E227" s="32"/>
      <c r="F227" s="183" t="s">
        <v>382</v>
      </c>
      <c r="G227" s="32"/>
      <c r="H227" s="32"/>
      <c r="I227" s="99"/>
      <c r="J227" s="32"/>
      <c r="K227" s="32"/>
      <c r="L227" s="35"/>
      <c r="M227" s="184"/>
      <c r="N227" s="57"/>
      <c r="O227" s="57"/>
      <c r="P227" s="57"/>
      <c r="Q227" s="57"/>
      <c r="R227" s="57"/>
      <c r="S227" s="57"/>
      <c r="T227" s="58"/>
      <c r="AT227" s="14" t="s">
        <v>142</v>
      </c>
      <c r="AU227" s="14" t="s">
        <v>80</v>
      </c>
    </row>
    <row r="228" spans="2:51" s="11" customFormat="1" ht="11.25">
      <c r="B228" s="185"/>
      <c r="C228" s="186"/>
      <c r="D228" s="182" t="s">
        <v>144</v>
      </c>
      <c r="E228" s="187" t="s">
        <v>1</v>
      </c>
      <c r="F228" s="188" t="s">
        <v>383</v>
      </c>
      <c r="G228" s="186"/>
      <c r="H228" s="189">
        <v>28.35</v>
      </c>
      <c r="I228" s="190"/>
      <c r="J228" s="186"/>
      <c r="K228" s="186"/>
      <c r="L228" s="191"/>
      <c r="M228" s="192"/>
      <c r="N228" s="193"/>
      <c r="O228" s="193"/>
      <c r="P228" s="193"/>
      <c r="Q228" s="193"/>
      <c r="R228" s="193"/>
      <c r="S228" s="193"/>
      <c r="T228" s="194"/>
      <c r="AT228" s="195" t="s">
        <v>144</v>
      </c>
      <c r="AU228" s="195" t="s">
        <v>80</v>
      </c>
      <c r="AV228" s="11" t="s">
        <v>80</v>
      </c>
      <c r="AW228" s="11" t="s">
        <v>32</v>
      </c>
      <c r="AX228" s="11" t="s">
        <v>70</v>
      </c>
      <c r="AY228" s="195" t="s">
        <v>133</v>
      </c>
    </row>
    <row r="229" spans="2:51" s="11" customFormat="1" ht="11.25">
      <c r="B229" s="185"/>
      <c r="C229" s="186"/>
      <c r="D229" s="182" t="s">
        <v>144</v>
      </c>
      <c r="E229" s="187" t="s">
        <v>1</v>
      </c>
      <c r="F229" s="188" t="s">
        <v>384</v>
      </c>
      <c r="G229" s="186"/>
      <c r="H229" s="189">
        <v>9.72</v>
      </c>
      <c r="I229" s="190"/>
      <c r="J229" s="186"/>
      <c r="K229" s="186"/>
      <c r="L229" s="191"/>
      <c r="M229" s="192"/>
      <c r="N229" s="193"/>
      <c r="O229" s="193"/>
      <c r="P229" s="193"/>
      <c r="Q229" s="193"/>
      <c r="R229" s="193"/>
      <c r="S229" s="193"/>
      <c r="T229" s="194"/>
      <c r="AT229" s="195" t="s">
        <v>144</v>
      </c>
      <c r="AU229" s="195" t="s">
        <v>80</v>
      </c>
      <c r="AV229" s="11" t="s">
        <v>80</v>
      </c>
      <c r="AW229" s="11" t="s">
        <v>32</v>
      </c>
      <c r="AX229" s="11" t="s">
        <v>70</v>
      </c>
      <c r="AY229" s="195" t="s">
        <v>133</v>
      </c>
    </row>
    <row r="230" spans="2:51" s="12" customFormat="1" ht="11.25">
      <c r="B230" s="196"/>
      <c r="C230" s="197"/>
      <c r="D230" s="182" t="s">
        <v>144</v>
      </c>
      <c r="E230" s="198" t="s">
        <v>1</v>
      </c>
      <c r="F230" s="199" t="s">
        <v>160</v>
      </c>
      <c r="G230" s="197"/>
      <c r="H230" s="200">
        <v>38.07</v>
      </c>
      <c r="I230" s="201"/>
      <c r="J230" s="197"/>
      <c r="K230" s="197"/>
      <c r="L230" s="202"/>
      <c r="M230" s="203"/>
      <c r="N230" s="204"/>
      <c r="O230" s="204"/>
      <c r="P230" s="204"/>
      <c r="Q230" s="204"/>
      <c r="R230" s="204"/>
      <c r="S230" s="204"/>
      <c r="T230" s="205"/>
      <c r="AT230" s="206" t="s">
        <v>144</v>
      </c>
      <c r="AU230" s="206" t="s">
        <v>80</v>
      </c>
      <c r="AV230" s="12" t="s">
        <v>140</v>
      </c>
      <c r="AW230" s="12" t="s">
        <v>32</v>
      </c>
      <c r="AX230" s="12" t="s">
        <v>75</v>
      </c>
      <c r="AY230" s="206" t="s">
        <v>133</v>
      </c>
    </row>
    <row r="231" spans="2:65" s="1" customFormat="1" ht="20.45" customHeight="1">
      <c r="B231" s="31"/>
      <c r="C231" s="207" t="s">
        <v>385</v>
      </c>
      <c r="D231" s="207" t="s">
        <v>265</v>
      </c>
      <c r="E231" s="208" t="s">
        <v>386</v>
      </c>
      <c r="F231" s="209" t="s">
        <v>387</v>
      </c>
      <c r="G231" s="210" t="s">
        <v>163</v>
      </c>
      <c r="H231" s="211">
        <v>0.011</v>
      </c>
      <c r="I231" s="212"/>
      <c r="J231" s="213">
        <f>ROUND(I231*H231,2)</f>
        <v>0</v>
      </c>
      <c r="K231" s="209" t="s">
        <v>139</v>
      </c>
      <c r="L231" s="214"/>
      <c r="M231" s="215" t="s">
        <v>1</v>
      </c>
      <c r="N231" s="216" t="s">
        <v>41</v>
      </c>
      <c r="O231" s="57"/>
      <c r="P231" s="179">
        <f>O231*H231</f>
        <v>0</v>
      </c>
      <c r="Q231" s="179">
        <v>1</v>
      </c>
      <c r="R231" s="179">
        <f>Q231*H231</f>
        <v>0.011</v>
      </c>
      <c r="S231" s="179">
        <v>0</v>
      </c>
      <c r="T231" s="180">
        <f>S231*H231</f>
        <v>0</v>
      </c>
      <c r="AR231" s="14" t="s">
        <v>324</v>
      </c>
      <c r="AT231" s="14" t="s">
        <v>265</v>
      </c>
      <c r="AU231" s="14" t="s">
        <v>80</v>
      </c>
      <c r="AY231" s="14" t="s">
        <v>133</v>
      </c>
      <c r="BE231" s="181">
        <f>IF(N231="základní",J231,0)</f>
        <v>0</v>
      </c>
      <c r="BF231" s="181">
        <f>IF(N231="snížená",J231,0)</f>
        <v>0</v>
      </c>
      <c r="BG231" s="181">
        <f>IF(N231="zákl. přenesená",J231,0)</f>
        <v>0</v>
      </c>
      <c r="BH231" s="181">
        <f>IF(N231="sníž. přenesená",J231,0)</f>
        <v>0</v>
      </c>
      <c r="BI231" s="181">
        <f>IF(N231="nulová",J231,0)</f>
        <v>0</v>
      </c>
      <c r="BJ231" s="14" t="s">
        <v>75</v>
      </c>
      <c r="BK231" s="181">
        <f>ROUND(I231*H231,2)</f>
        <v>0</v>
      </c>
      <c r="BL231" s="14" t="s">
        <v>236</v>
      </c>
      <c r="BM231" s="14" t="s">
        <v>388</v>
      </c>
    </row>
    <row r="232" spans="2:47" s="1" customFormat="1" ht="11.25">
      <c r="B232" s="31"/>
      <c r="C232" s="32"/>
      <c r="D232" s="182" t="s">
        <v>142</v>
      </c>
      <c r="E232" s="32"/>
      <c r="F232" s="183" t="s">
        <v>387</v>
      </c>
      <c r="G232" s="32"/>
      <c r="H232" s="32"/>
      <c r="I232" s="99"/>
      <c r="J232" s="32"/>
      <c r="K232" s="32"/>
      <c r="L232" s="35"/>
      <c r="M232" s="184"/>
      <c r="N232" s="57"/>
      <c r="O232" s="57"/>
      <c r="P232" s="57"/>
      <c r="Q232" s="57"/>
      <c r="R232" s="57"/>
      <c r="S232" s="57"/>
      <c r="T232" s="58"/>
      <c r="AT232" s="14" t="s">
        <v>142</v>
      </c>
      <c r="AU232" s="14" t="s">
        <v>80</v>
      </c>
    </row>
    <row r="233" spans="2:51" s="11" customFormat="1" ht="11.25">
      <c r="B233" s="185"/>
      <c r="C233" s="186"/>
      <c r="D233" s="182" t="s">
        <v>144</v>
      </c>
      <c r="E233" s="186"/>
      <c r="F233" s="188" t="s">
        <v>389</v>
      </c>
      <c r="G233" s="186"/>
      <c r="H233" s="189">
        <v>0.011</v>
      </c>
      <c r="I233" s="190"/>
      <c r="J233" s="186"/>
      <c r="K233" s="186"/>
      <c r="L233" s="191"/>
      <c r="M233" s="192"/>
      <c r="N233" s="193"/>
      <c r="O233" s="193"/>
      <c r="P233" s="193"/>
      <c r="Q233" s="193"/>
      <c r="R233" s="193"/>
      <c r="S233" s="193"/>
      <c r="T233" s="194"/>
      <c r="AT233" s="195" t="s">
        <v>144</v>
      </c>
      <c r="AU233" s="195" t="s">
        <v>80</v>
      </c>
      <c r="AV233" s="11" t="s">
        <v>80</v>
      </c>
      <c r="AW233" s="11" t="s">
        <v>4</v>
      </c>
      <c r="AX233" s="11" t="s">
        <v>75</v>
      </c>
      <c r="AY233" s="195" t="s">
        <v>133</v>
      </c>
    </row>
    <row r="234" spans="2:65" s="1" customFormat="1" ht="20.45" customHeight="1">
      <c r="B234" s="31"/>
      <c r="C234" s="170" t="s">
        <v>390</v>
      </c>
      <c r="D234" s="170" t="s">
        <v>135</v>
      </c>
      <c r="E234" s="171" t="s">
        <v>391</v>
      </c>
      <c r="F234" s="172" t="s">
        <v>392</v>
      </c>
      <c r="G234" s="173" t="s">
        <v>172</v>
      </c>
      <c r="H234" s="174">
        <v>38.07</v>
      </c>
      <c r="I234" s="175"/>
      <c r="J234" s="176">
        <f>ROUND(I234*H234,2)</f>
        <v>0</v>
      </c>
      <c r="K234" s="172" t="s">
        <v>139</v>
      </c>
      <c r="L234" s="35"/>
      <c r="M234" s="177" t="s">
        <v>1</v>
      </c>
      <c r="N234" s="178" t="s">
        <v>41</v>
      </c>
      <c r="O234" s="57"/>
      <c r="P234" s="179">
        <f>O234*H234</f>
        <v>0</v>
      </c>
      <c r="Q234" s="179">
        <v>0.0004</v>
      </c>
      <c r="R234" s="179">
        <f>Q234*H234</f>
        <v>0.015228</v>
      </c>
      <c r="S234" s="179">
        <v>0</v>
      </c>
      <c r="T234" s="180">
        <f>S234*H234</f>
        <v>0</v>
      </c>
      <c r="AR234" s="14" t="s">
        <v>236</v>
      </c>
      <c r="AT234" s="14" t="s">
        <v>135</v>
      </c>
      <c r="AU234" s="14" t="s">
        <v>80</v>
      </c>
      <c r="AY234" s="14" t="s">
        <v>133</v>
      </c>
      <c r="BE234" s="181">
        <f>IF(N234="základní",J234,0)</f>
        <v>0</v>
      </c>
      <c r="BF234" s="181">
        <f>IF(N234="snížená",J234,0)</f>
        <v>0</v>
      </c>
      <c r="BG234" s="181">
        <f>IF(N234="zákl. přenesená",J234,0)</f>
        <v>0</v>
      </c>
      <c r="BH234" s="181">
        <f>IF(N234="sníž. přenesená",J234,0)</f>
        <v>0</v>
      </c>
      <c r="BI234" s="181">
        <f>IF(N234="nulová",J234,0)</f>
        <v>0</v>
      </c>
      <c r="BJ234" s="14" t="s">
        <v>75</v>
      </c>
      <c r="BK234" s="181">
        <f>ROUND(I234*H234,2)</f>
        <v>0</v>
      </c>
      <c r="BL234" s="14" t="s">
        <v>236</v>
      </c>
      <c r="BM234" s="14" t="s">
        <v>393</v>
      </c>
    </row>
    <row r="235" spans="2:47" s="1" customFormat="1" ht="11.25">
      <c r="B235" s="31"/>
      <c r="C235" s="32"/>
      <c r="D235" s="182" t="s">
        <v>142</v>
      </c>
      <c r="E235" s="32"/>
      <c r="F235" s="183" t="s">
        <v>394</v>
      </c>
      <c r="G235" s="32"/>
      <c r="H235" s="32"/>
      <c r="I235" s="99"/>
      <c r="J235" s="32"/>
      <c r="K235" s="32"/>
      <c r="L235" s="35"/>
      <c r="M235" s="184"/>
      <c r="N235" s="57"/>
      <c r="O235" s="57"/>
      <c r="P235" s="57"/>
      <c r="Q235" s="57"/>
      <c r="R235" s="57"/>
      <c r="S235" s="57"/>
      <c r="T235" s="58"/>
      <c r="AT235" s="14" t="s">
        <v>142</v>
      </c>
      <c r="AU235" s="14" t="s">
        <v>80</v>
      </c>
    </row>
    <row r="236" spans="2:51" s="11" customFormat="1" ht="11.25">
      <c r="B236" s="185"/>
      <c r="C236" s="186"/>
      <c r="D236" s="182" t="s">
        <v>144</v>
      </c>
      <c r="E236" s="187" t="s">
        <v>1</v>
      </c>
      <c r="F236" s="188" t="s">
        <v>395</v>
      </c>
      <c r="G236" s="186"/>
      <c r="H236" s="189">
        <v>38.07</v>
      </c>
      <c r="I236" s="190"/>
      <c r="J236" s="186"/>
      <c r="K236" s="186"/>
      <c r="L236" s="191"/>
      <c r="M236" s="192"/>
      <c r="N236" s="193"/>
      <c r="O236" s="193"/>
      <c r="P236" s="193"/>
      <c r="Q236" s="193"/>
      <c r="R236" s="193"/>
      <c r="S236" s="193"/>
      <c r="T236" s="194"/>
      <c r="AT236" s="195" t="s">
        <v>144</v>
      </c>
      <c r="AU236" s="195" t="s">
        <v>80</v>
      </c>
      <c r="AV236" s="11" t="s">
        <v>80</v>
      </c>
      <c r="AW236" s="11" t="s">
        <v>32</v>
      </c>
      <c r="AX236" s="11" t="s">
        <v>75</v>
      </c>
      <c r="AY236" s="195" t="s">
        <v>133</v>
      </c>
    </row>
    <row r="237" spans="2:65" s="1" customFormat="1" ht="20.45" customHeight="1">
      <c r="B237" s="31"/>
      <c r="C237" s="207" t="s">
        <v>396</v>
      </c>
      <c r="D237" s="207" t="s">
        <v>265</v>
      </c>
      <c r="E237" s="208" t="s">
        <v>397</v>
      </c>
      <c r="F237" s="209" t="s">
        <v>398</v>
      </c>
      <c r="G237" s="210" t="s">
        <v>172</v>
      </c>
      <c r="H237" s="211">
        <v>43.781</v>
      </c>
      <c r="I237" s="212"/>
      <c r="J237" s="213">
        <f>ROUND(I237*H237,2)</f>
        <v>0</v>
      </c>
      <c r="K237" s="209" t="s">
        <v>139</v>
      </c>
      <c r="L237" s="214"/>
      <c r="M237" s="215" t="s">
        <v>1</v>
      </c>
      <c r="N237" s="216" t="s">
        <v>41</v>
      </c>
      <c r="O237" s="57"/>
      <c r="P237" s="179">
        <f>O237*H237</f>
        <v>0</v>
      </c>
      <c r="Q237" s="179">
        <v>0.001</v>
      </c>
      <c r="R237" s="179">
        <f>Q237*H237</f>
        <v>0.043781</v>
      </c>
      <c r="S237" s="179">
        <v>0</v>
      </c>
      <c r="T237" s="180">
        <f>S237*H237</f>
        <v>0</v>
      </c>
      <c r="AR237" s="14" t="s">
        <v>324</v>
      </c>
      <c r="AT237" s="14" t="s">
        <v>265</v>
      </c>
      <c r="AU237" s="14" t="s">
        <v>80</v>
      </c>
      <c r="AY237" s="14" t="s">
        <v>133</v>
      </c>
      <c r="BE237" s="181">
        <f>IF(N237="základní",J237,0)</f>
        <v>0</v>
      </c>
      <c r="BF237" s="181">
        <f>IF(N237="snížená",J237,0)</f>
        <v>0</v>
      </c>
      <c r="BG237" s="181">
        <f>IF(N237="zákl. přenesená",J237,0)</f>
        <v>0</v>
      </c>
      <c r="BH237" s="181">
        <f>IF(N237="sníž. přenesená",J237,0)</f>
        <v>0</v>
      </c>
      <c r="BI237" s="181">
        <f>IF(N237="nulová",J237,0)</f>
        <v>0</v>
      </c>
      <c r="BJ237" s="14" t="s">
        <v>75</v>
      </c>
      <c r="BK237" s="181">
        <f>ROUND(I237*H237,2)</f>
        <v>0</v>
      </c>
      <c r="BL237" s="14" t="s">
        <v>236</v>
      </c>
      <c r="BM237" s="14" t="s">
        <v>399</v>
      </c>
    </row>
    <row r="238" spans="2:47" s="1" customFormat="1" ht="19.5">
      <c r="B238" s="31"/>
      <c r="C238" s="32"/>
      <c r="D238" s="182" t="s">
        <v>142</v>
      </c>
      <c r="E238" s="32"/>
      <c r="F238" s="183" t="s">
        <v>398</v>
      </c>
      <c r="G238" s="32"/>
      <c r="H238" s="32"/>
      <c r="I238" s="99"/>
      <c r="J238" s="32"/>
      <c r="K238" s="32"/>
      <c r="L238" s="35"/>
      <c r="M238" s="184"/>
      <c r="N238" s="57"/>
      <c r="O238" s="57"/>
      <c r="P238" s="57"/>
      <c r="Q238" s="57"/>
      <c r="R238" s="57"/>
      <c r="S238" s="57"/>
      <c r="T238" s="58"/>
      <c r="AT238" s="14" t="s">
        <v>142</v>
      </c>
      <c r="AU238" s="14" t="s">
        <v>80</v>
      </c>
    </row>
    <row r="239" spans="2:51" s="11" customFormat="1" ht="11.25">
      <c r="B239" s="185"/>
      <c r="C239" s="186"/>
      <c r="D239" s="182" t="s">
        <v>144</v>
      </c>
      <c r="E239" s="186"/>
      <c r="F239" s="188" t="s">
        <v>400</v>
      </c>
      <c r="G239" s="186"/>
      <c r="H239" s="189">
        <v>43.781</v>
      </c>
      <c r="I239" s="190"/>
      <c r="J239" s="186"/>
      <c r="K239" s="186"/>
      <c r="L239" s="191"/>
      <c r="M239" s="192"/>
      <c r="N239" s="193"/>
      <c r="O239" s="193"/>
      <c r="P239" s="193"/>
      <c r="Q239" s="193"/>
      <c r="R239" s="193"/>
      <c r="S239" s="193"/>
      <c r="T239" s="194"/>
      <c r="AT239" s="195" t="s">
        <v>144</v>
      </c>
      <c r="AU239" s="195" t="s">
        <v>80</v>
      </c>
      <c r="AV239" s="11" t="s">
        <v>80</v>
      </c>
      <c r="AW239" s="11" t="s">
        <v>4</v>
      </c>
      <c r="AX239" s="11" t="s">
        <v>75</v>
      </c>
      <c r="AY239" s="195" t="s">
        <v>133</v>
      </c>
    </row>
    <row r="240" spans="2:65" s="1" customFormat="1" ht="20.45" customHeight="1">
      <c r="B240" s="31"/>
      <c r="C240" s="170" t="s">
        <v>401</v>
      </c>
      <c r="D240" s="170" t="s">
        <v>135</v>
      </c>
      <c r="E240" s="171" t="s">
        <v>402</v>
      </c>
      <c r="F240" s="172" t="s">
        <v>403</v>
      </c>
      <c r="G240" s="173" t="s">
        <v>163</v>
      </c>
      <c r="H240" s="174">
        <v>0.07</v>
      </c>
      <c r="I240" s="175"/>
      <c r="J240" s="176">
        <f>ROUND(I240*H240,2)</f>
        <v>0</v>
      </c>
      <c r="K240" s="172" t="s">
        <v>139</v>
      </c>
      <c r="L240" s="35"/>
      <c r="M240" s="177" t="s">
        <v>1</v>
      </c>
      <c r="N240" s="178" t="s">
        <v>41</v>
      </c>
      <c r="O240" s="57"/>
      <c r="P240" s="179">
        <f>O240*H240</f>
        <v>0</v>
      </c>
      <c r="Q240" s="179">
        <v>0</v>
      </c>
      <c r="R240" s="179">
        <f>Q240*H240</f>
        <v>0</v>
      </c>
      <c r="S240" s="179">
        <v>0</v>
      </c>
      <c r="T240" s="180">
        <f>S240*H240</f>
        <v>0</v>
      </c>
      <c r="AR240" s="14" t="s">
        <v>236</v>
      </c>
      <c r="AT240" s="14" t="s">
        <v>135</v>
      </c>
      <c r="AU240" s="14" t="s">
        <v>80</v>
      </c>
      <c r="AY240" s="14" t="s">
        <v>133</v>
      </c>
      <c r="BE240" s="181">
        <f>IF(N240="základní",J240,0)</f>
        <v>0</v>
      </c>
      <c r="BF240" s="181">
        <f>IF(N240="snížená",J240,0)</f>
        <v>0</v>
      </c>
      <c r="BG240" s="181">
        <f>IF(N240="zákl. přenesená",J240,0)</f>
        <v>0</v>
      </c>
      <c r="BH240" s="181">
        <f>IF(N240="sníž. přenesená",J240,0)</f>
        <v>0</v>
      </c>
      <c r="BI240" s="181">
        <f>IF(N240="nulová",J240,0)</f>
        <v>0</v>
      </c>
      <c r="BJ240" s="14" t="s">
        <v>75</v>
      </c>
      <c r="BK240" s="181">
        <f>ROUND(I240*H240,2)</f>
        <v>0</v>
      </c>
      <c r="BL240" s="14" t="s">
        <v>236</v>
      </c>
      <c r="BM240" s="14" t="s">
        <v>404</v>
      </c>
    </row>
    <row r="241" spans="2:47" s="1" customFormat="1" ht="19.5">
      <c r="B241" s="31"/>
      <c r="C241" s="32"/>
      <c r="D241" s="182" t="s">
        <v>142</v>
      </c>
      <c r="E241" s="32"/>
      <c r="F241" s="183" t="s">
        <v>405</v>
      </c>
      <c r="G241" s="32"/>
      <c r="H241" s="32"/>
      <c r="I241" s="99"/>
      <c r="J241" s="32"/>
      <c r="K241" s="32"/>
      <c r="L241" s="35"/>
      <c r="M241" s="184"/>
      <c r="N241" s="57"/>
      <c r="O241" s="57"/>
      <c r="P241" s="57"/>
      <c r="Q241" s="57"/>
      <c r="R241" s="57"/>
      <c r="S241" s="57"/>
      <c r="T241" s="58"/>
      <c r="AT241" s="14" t="s">
        <v>142</v>
      </c>
      <c r="AU241" s="14" t="s">
        <v>80</v>
      </c>
    </row>
    <row r="242" spans="2:63" s="10" customFormat="1" ht="22.9" customHeight="1">
      <c r="B242" s="154"/>
      <c r="C242" s="155"/>
      <c r="D242" s="156" t="s">
        <v>69</v>
      </c>
      <c r="E242" s="168" t="s">
        <v>406</v>
      </c>
      <c r="F242" s="168" t="s">
        <v>407</v>
      </c>
      <c r="G242" s="155"/>
      <c r="H242" s="155"/>
      <c r="I242" s="158"/>
      <c r="J242" s="169">
        <f>BK242</f>
        <v>0</v>
      </c>
      <c r="K242" s="155"/>
      <c r="L242" s="160"/>
      <c r="M242" s="161"/>
      <c r="N242" s="162"/>
      <c r="O242" s="162"/>
      <c r="P242" s="163">
        <f>SUM(P243:P260)</f>
        <v>0</v>
      </c>
      <c r="Q242" s="162"/>
      <c r="R242" s="163">
        <f>SUM(R243:R260)</f>
        <v>0.3261567</v>
      </c>
      <c r="S242" s="162"/>
      <c r="T242" s="164">
        <f>SUM(T243:T260)</f>
        <v>0</v>
      </c>
      <c r="AR242" s="165" t="s">
        <v>80</v>
      </c>
      <c r="AT242" s="166" t="s">
        <v>69</v>
      </c>
      <c r="AU242" s="166" t="s">
        <v>75</v>
      </c>
      <c r="AY242" s="165" t="s">
        <v>133</v>
      </c>
      <c r="BK242" s="167">
        <f>SUM(BK243:BK260)</f>
        <v>0</v>
      </c>
    </row>
    <row r="243" spans="2:65" s="1" customFormat="1" ht="20.45" customHeight="1">
      <c r="B243" s="31"/>
      <c r="C243" s="170" t="s">
        <v>408</v>
      </c>
      <c r="D243" s="170" t="s">
        <v>135</v>
      </c>
      <c r="E243" s="171" t="s">
        <v>409</v>
      </c>
      <c r="F243" s="172" t="s">
        <v>410</v>
      </c>
      <c r="G243" s="173" t="s">
        <v>172</v>
      </c>
      <c r="H243" s="174">
        <v>84.307</v>
      </c>
      <c r="I243" s="175"/>
      <c r="J243" s="176">
        <f>ROUND(I243*H243,2)</f>
        <v>0</v>
      </c>
      <c r="K243" s="172" t="s">
        <v>139</v>
      </c>
      <c r="L243" s="35"/>
      <c r="M243" s="177" t="s">
        <v>1</v>
      </c>
      <c r="N243" s="178" t="s">
        <v>41</v>
      </c>
      <c r="O243" s="57"/>
      <c r="P243" s="179">
        <f>O243*H243</f>
        <v>0</v>
      </c>
      <c r="Q243" s="179">
        <v>0</v>
      </c>
      <c r="R243" s="179">
        <f>Q243*H243</f>
        <v>0</v>
      </c>
      <c r="S243" s="179">
        <v>0</v>
      </c>
      <c r="T243" s="180">
        <f>S243*H243</f>
        <v>0</v>
      </c>
      <c r="AR243" s="14" t="s">
        <v>236</v>
      </c>
      <c r="AT243" s="14" t="s">
        <v>135</v>
      </c>
      <c r="AU243" s="14" t="s">
        <v>80</v>
      </c>
      <c r="AY243" s="14" t="s">
        <v>133</v>
      </c>
      <c r="BE243" s="181">
        <f>IF(N243="základní",J243,0)</f>
        <v>0</v>
      </c>
      <c r="BF243" s="181">
        <f>IF(N243="snížená",J243,0)</f>
        <v>0</v>
      </c>
      <c r="BG243" s="181">
        <f>IF(N243="zákl. přenesená",J243,0)</f>
        <v>0</v>
      </c>
      <c r="BH243" s="181">
        <f>IF(N243="sníž. přenesená",J243,0)</f>
        <v>0</v>
      </c>
      <c r="BI243" s="181">
        <f>IF(N243="nulová",J243,0)</f>
        <v>0</v>
      </c>
      <c r="BJ243" s="14" t="s">
        <v>75</v>
      </c>
      <c r="BK243" s="181">
        <f>ROUND(I243*H243,2)</f>
        <v>0</v>
      </c>
      <c r="BL243" s="14" t="s">
        <v>236</v>
      </c>
      <c r="BM243" s="14" t="s">
        <v>411</v>
      </c>
    </row>
    <row r="244" spans="2:47" s="1" customFormat="1" ht="19.5">
      <c r="B244" s="31"/>
      <c r="C244" s="32"/>
      <c r="D244" s="182" t="s">
        <v>142</v>
      </c>
      <c r="E244" s="32"/>
      <c r="F244" s="183" t="s">
        <v>412</v>
      </c>
      <c r="G244" s="32"/>
      <c r="H244" s="32"/>
      <c r="I244" s="99"/>
      <c r="J244" s="32"/>
      <c r="K244" s="32"/>
      <c r="L244" s="35"/>
      <c r="M244" s="184"/>
      <c r="N244" s="57"/>
      <c r="O244" s="57"/>
      <c r="P244" s="57"/>
      <c r="Q244" s="57"/>
      <c r="R244" s="57"/>
      <c r="S244" s="57"/>
      <c r="T244" s="58"/>
      <c r="AT244" s="14" t="s">
        <v>142</v>
      </c>
      <c r="AU244" s="14" t="s">
        <v>80</v>
      </c>
    </row>
    <row r="245" spans="2:51" s="11" customFormat="1" ht="11.25">
      <c r="B245" s="185"/>
      <c r="C245" s="186"/>
      <c r="D245" s="182" t="s">
        <v>144</v>
      </c>
      <c r="E245" s="187" t="s">
        <v>1</v>
      </c>
      <c r="F245" s="188" t="s">
        <v>413</v>
      </c>
      <c r="G245" s="186"/>
      <c r="H245" s="189">
        <v>37.59</v>
      </c>
      <c r="I245" s="190"/>
      <c r="J245" s="186"/>
      <c r="K245" s="186"/>
      <c r="L245" s="191"/>
      <c r="M245" s="192"/>
      <c r="N245" s="193"/>
      <c r="O245" s="193"/>
      <c r="P245" s="193"/>
      <c r="Q245" s="193"/>
      <c r="R245" s="193"/>
      <c r="S245" s="193"/>
      <c r="T245" s="194"/>
      <c r="AT245" s="195" t="s">
        <v>144</v>
      </c>
      <c r="AU245" s="195" t="s">
        <v>80</v>
      </c>
      <c r="AV245" s="11" t="s">
        <v>80</v>
      </c>
      <c r="AW245" s="11" t="s">
        <v>32</v>
      </c>
      <c r="AX245" s="11" t="s">
        <v>70</v>
      </c>
      <c r="AY245" s="195" t="s">
        <v>133</v>
      </c>
    </row>
    <row r="246" spans="2:51" s="11" customFormat="1" ht="11.25">
      <c r="B246" s="185"/>
      <c r="C246" s="186"/>
      <c r="D246" s="182" t="s">
        <v>144</v>
      </c>
      <c r="E246" s="187" t="s">
        <v>1</v>
      </c>
      <c r="F246" s="188" t="s">
        <v>414</v>
      </c>
      <c r="G246" s="186"/>
      <c r="H246" s="189">
        <v>46.717</v>
      </c>
      <c r="I246" s="190"/>
      <c r="J246" s="186"/>
      <c r="K246" s="186"/>
      <c r="L246" s="191"/>
      <c r="M246" s="192"/>
      <c r="N246" s="193"/>
      <c r="O246" s="193"/>
      <c r="P246" s="193"/>
      <c r="Q246" s="193"/>
      <c r="R246" s="193"/>
      <c r="S246" s="193"/>
      <c r="T246" s="194"/>
      <c r="AT246" s="195" t="s">
        <v>144</v>
      </c>
      <c r="AU246" s="195" t="s">
        <v>80</v>
      </c>
      <c r="AV246" s="11" t="s">
        <v>80</v>
      </c>
      <c r="AW246" s="11" t="s">
        <v>32</v>
      </c>
      <c r="AX246" s="11" t="s">
        <v>70</v>
      </c>
      <c r="AY246" s="195" t="s">
        <v>133</v>
      </c>
    </row>
    <row r="247" spans="2:51" s="12" customFormat="1" ht="11.25">
      <c r="B247" s="196"/>
      <c r="C247" s="197"/>
      <c r="D247" s="182" t="s">
        <v>144</v>
      </c>
      <c r="E247" s="198" t="s">
        <v>1</v>
      </c>
      <c r="F247" s="199" t="s">
        <v>160</v>
      </c>
      <c r="G247" s="197"/>
      <c r="H247" s="200">
        <v>84.307</v>
      </c>
      <c r="I247" s="201"/>
      <c r="J247" s="197"/>
      <c r="K247" s="197"/>
      <c r="L247" s="202"/>
      <c r="M247" s="203"/>
      <c r="N247" s="204"/>
      <c r="O247" s="204"/>
      <c r="P247" s="204"/>
      <c r="Q247" s="204"/>
      <c r="R247" s="204"/>
      <c r="S247" s="204"/>
      <c r="T247" s="205"/>
      <c r="AT247" s="206" t="s">
        <v>144</v>
      </c>
      <c r="AU247" s="206" t="s">
        <v>80</v>
      </c>
      <c r="AV247" s="12" t="s">
        <v>140</v>
      </c>
      <c r="AW247" s="12" t="s">
        <v>32</v>
      </c>
      <c r="AX247" s="12" t="s">
        <v>75</v>
      </c>
      <c r="AY247" s="206" t="s">
        <v>133</v>
      </c>
    </row>
    <row r="248" spans="2:65" s="1" customFormat="1" ht="20.45" customHeight="1">
      <c r="B248" s="31"/>
      <c r="C248" s="207" t="s">
        <v>415</v>
      </c>
      <c r="D248" s="207" t="s">
        <v>265</v>
      </c>
      <c r="E248" s="208" t="s">
        <v>416</v>
      </c>
      <c r="F248" s="209" t="s">
        <v>417</v>
      </c>
      <c r="G248" s="210" t="s">
        <v>172</v>
      </c>
      <c r="H248" s="211">
        <v>38.342</v>
      </c>
      <c r="I248" s="212"/>
      <c r="J248" s="213">
        <f>ROUND(I248*H248,2)</f>
        <v>0</v>
      </c>
      <c r="K248" s="209" t="s">
        <v>139</v>
      </c>
      <c r="L248" s="214"/>
      <c r="M248" s="215" t="s">
        <v>1</v>
      </c>
      <c r="N248" s="216" t="s">
        <v>41</v>
      </c>
      <c r="O248" s="57"/>
      <c r="P248" s="179">
        <f>O248*H248</f>
        <v>0</v>
      </c>
      <c r="Q248" s="179">
        <v>0.003</v>
      </c>
      <c r="R248" s="179">
        <f>Q248*H248</f>
        <v>0.115026</v>
      </c>
      <c r="S248" s="179">
        <v>0</v>
      </c>
      <c r="T248" s="180">
        <f>S248*H248</f>
        <v>0</v>
      </c>
      <c r="AR248" s="14" t="s">
        <v>324</v>
      </c>
      <c r="AT248" s="14" t="s">
        <v>265</v>
      </c>
      <c r="AU248" s="14" t="s">
        <v>80</v>
      </c>
      <c r="AY248" s="14" t="s">
        <v>133</v>
      </c>
      <c r="BE248" s="181">
        <f>IF(N248="základní",J248,0)</f>
        <v>0</v>
      </c>
      <c r="BF248" s="181">
        <f>IF(N248="snížená",J248,0)</f>
        <v>0</v>
      </c>
      <c r="BG248" s="181">
        <f>IF(N248="zákl. přenesená",J248,0)</f>
        <v>0</v>
      </c>
      <c r="BH248" s="181">
        <f>IF(N248="sníž. přenesená",J248,0)</f>
        <v>0</v>
      </c>
      <c r="BI248" s="181">
        <f>IF(N248="nulová",J248,0)</f>
        <v>0</v>
      </c>
      <c r="BJ248" s="14" t="s">
        <v>75</v>
      </c>
      <c r="BK248" s="181">
        <f>ROUND(I248*H248,2)</f>
        <v>0</v>
      </c>
      <c r="BL248" s="14" t="s">
        <v>236</v>
      </c>
      <c r="BM248" s="14" t="s">
        <v>418</v>
      </c>
    </row>
    <row r="249" spans="2:47" s="1" customFormat="1" ht="11.25">
      <c r="B249" s="31"/>
      <c r="C249" s="32"/>
      <c r="D249" s="182" t="s">
        <v>142</v>
      </c>
      <c r="E249" s="32"/>
      <c r="F249" s="183" t="s">
        <v>417</v>
      </c>
      <c r="G249" s="32"/>
      <c r="H249" s="32"/>
      <c r="I249" s="99"/>
      <c r="J249" s="32"/>
      <c r="K249" s="32"/>
      <c r="L249" s="35"/>
      <c r="M249" s="184"/>
      <c r="N249" s="57"/>
      <c r="O249" s="57"/>
      <c r="P249" s="57"/>
      <c r="Q249" s="57"/>
      <c r="R249" s="57"/>
      <c r="S249" s="57"/>
      <c r="T249" s="58"/>
      <c r="AT249" s="14" t="s">
        <v>142</v>
      </c>
      <c r="AU249" s="14" t="s">
        <v>80</v>
      </c>
    </row>
    <row r="250" spans="2:51" s="11" customFormat="1" ht="11.25">
      <c r="B250" s="185"/>
      <c r="C250" s="186"/>
      <c r="D250" s="182" t="s">
        <v>144</v>
      </c>
      <c r="E250" s="186"/>
      <c r="F250" s="188" t="s">
        <v>419</v>
      </c>
      <c r="G250" s="186"/>
      <c r="H250" s="189">
        <v>38.342</v>
      </c>
      <c r="I250" s="190"/>
      <c r="J250" s="186"/>
      <c r="K250" s="186"/>
      <c r="L250" s="191"/>
      <c r="M250" s="192"/>
      <c r="N250" s="193"/>
      <c r="O250" s="193"/>
      <c r="P250" s="193"/>
      <c r="Q250" s="193"/>
      <c r="R250" s="193"/>
      <c r="S250" s="193"/>
      <c r="T250" s="194"/>
      <c r="AT250" s="195" t="s">
        <v>144</v>
      </c>
      <c r="AU250" s="195" t="s">
        <v>80</v>
      </c>
      <c r="AV250" s="11" t="s">
        <v>80</v>
      </c>
      <c r="AW250" s="11" t="s">
        <v>4</v>
      </c>
      <c r="AX250" s="11" t="s">
        <v>75</v>
      </c>
      <c r="AY250" s="195" t="s">
        <v>133</v>
      </c>
    </row>
    <row r="251" spans="2:65" s="1" customFormat="1" ht="20.45" customHeight="1">
      <c r="B251" s="31"/>
      <c r="C251" s="207" t="s">
        <v>420</v>
      </c>
      <c r="D251" s="207" t="s">
        <v>265</v>
      </c>
      <c r="E251" s="208" t="s">
        <v>421</v>
      </c>
      <c r="F251" s="209" t="s">
        <v>422</v>
      </c>
      <c r="G251" s="210" t="s">
        <v>172</v>
      </c>
      <c r="H251" s="211">
        <v>46.7</v>
      </c>
      <c r="I251" s="212"/>
      <c r="J251" s="213">
        <f>ROUND(I251*H251,2)</f>
        <v>0</v>
      </c>
      <c r="K251" s="209" t="s">
        <v>139</v>
      </c>
      <c r="L251" s="214"/>
      <c r="M251" s="215" t="s">
        <v>1</v>
      </c>
      <c r="N251" s="216" t="s">
        <v>41</v>
      </c>
      <c r="O251" s="57"/>
      <c r="P251" s="179">
        <f>O251*H251</f>
        <v>0</v>
      </c>
      <c r="Q251" s="179">
        <v>0.0044</v>
      </c>
      <c r="R251" s="179">
        <f>Q251*H251</f>
        <v>0.20548000000000002</v>
      </c>
      <c r="S251" s="179">
        <v>0</v>
      </c>
      <c r="T251" s="180">
        <f>S251*H251</f>
        <v>0</v>
      </c>
      <c r="AR251" s="14" t="s">
        <v>324</v>
      </c>
      <c r="AT251" s="14" t="s">
        <v>265</v>
      </c>
      <c r="AU251" s="14" t="s">
        <v>80</v>
      </c>
      <c r="AY251" s="14" t="s">
        <v>133</v>
      </c>
      <c r="BE251" s="181">
        <f>IF(N251="základní",J251,0)</f>
        <v>0</v>
      </c>
      <c r="BF251" s="181">
        <f>IF(N251="snížená",J251,0)</f>
        <v>0</v>
      </c>
      <c r="BG251" s="181">
        <f>IF(N251="zákl. přenesená",J251,0)</f>
        <v>0</v>
      </c>
      <c r="BH251" s="181">
        <f>IF(N251="sníž. přenesená",J251,0)</f>
        <v>0</v>
      </c>
      <c r="BI251" s="181">
        <f>IF(N251="nulová",J251,0)</f>
        <v>0</v>
      </c>
      <c r="BJ251" s="14" t="s">
        <v>75</v>
      </c>
      <c r="BK251" s="181">
        <f>ROUND(I251*H251,2)</f>
        <v>0</v>
      </c>
      <c r="BL251" s="14" t="s">
        <v>236</v>
      </c>
      <c r="BM251" s="14" t="s">
        <v>423</v>
      </c>
    </row>
    <row r="252" spans="2:47" s="1" customFormat="1" ht="11.25">
      <c r="B252" s="31"/>
      <c r="C252" s="32"/>
      <c r="D252" s="182" t="s">
        <v>142</v>
      </c>
      <c r="E252" s="32"/>
      <c r="F252" s="183" t="s">
        <v>422</v>
      </c>
      <c r="G252" s="32"/>
      <c r="H252" s="32"/>
      <c r="I252" s="99"/>
      <c r="J252" s="32"/>
      <c r="K252" s="32"/>
      <c r="L252" s="35"/>
      <c r="M252" s="184"/>
      <c r="N252" s="57"/>
      <c r="O252" s="57"/>
      <c r="P252" s="57"/>
      <c r="Q252" s="57"/>
      <c r="R252" s="57"/>
      <c r="S252" s="57"/>
      <c r="T252" s="58"/>
      <c r="AT252" s="14" t="s">
        <v>142</v>
      </c>
      <c r="AU252" s="14" t="s">
        <v>80</v>
      </c>
    </row>
    <row r="253" spans="2:51" s="11" customFormat="1" ht="11.25">
      <c r="B253" s="185"/>
      <c r="C253" s="186"/>
      <c r="D253" s="182" t="s">
        <v>144</v>
      </c>
      <c r="E253" s="187" t="s">
        <v>1</v>
      </c>
      <c r="F253" s="188" t="s">
        <v>424</v>
      </c>
      <c r="G253" s="186"/>
      <c r="H253" s="189">
        <v>46.7</v>
      </c>
      <c r="I253" s="190"/>
      <c r="J253" s="186"/>
      <c r="K253" s="186"/>
      <c r="L253" s="191"/>
      <c r="M253" s="192"/>
      <c r="N253" s="193"/>
      <c r="O253" s="193"/>
      <c r="P253" s="193"/>
      <c r="Q253" s="193"/>
      <c r="R253" s="193"/>
      <c r="S253" s="193"/>
      <c r="T253" s="194"/>
      <c r="AT253" s="195" t="s">
        <v>144</v>
      </c>
      <c r="AU253" s="195" t="s">
        <v>80</v>
      </c>
      <c r="AV253" s="11" t="s">
        <v>80</v>
      </c>
      <c r="AW253" s="11" t="s">
        <v>32</v>
      </c>
      <c r="AX253" s="11" t="s">
        <v>75</v>
      </c>
      <c r="AY253" s="195" t="s">
        <v>133</v>
      </c>
    </row>
    <row r="254" spans="2:65" s="1" customFormat="1" ht="20.45" customHeight="1">
      <c r="B254" s="31"/>
      <c r="C254" s="170" t="s">
        <v>425</v>
      </c>
      <c r="D254" s="170" t="s">
        <v>135</v>
      </c>
      <c r="E254" s="171" t="s">
        <v>426</v>
      </c>
      <c r="F254" s="172" t="s">
        <v>427</v>
      </c>
      <c r="G254" s="173" t="s">
        <v>172</v>
      </c>
      <c r="H254" s="174">
        <v>46.7</v>
      </c>
      <c r="I254" s="175"/>
      <c r="J254" s="176">
        <f>ROUND(I254*H254,2)</f>
        <v>0</v>
      </c>
      <c r="K254" s="172" t="s">
        <v>139</v>
      </c>
      <c r="L254" s="35"/>
      <c r="M254" s="177" t="s">
        <v>1</v>
      </c>
      <c r="N254" s="178" t="s">
        <v>41</v>
      </c>
      <c r="O254" s="57"/>
      <c r="P254" s="179">
        <f>O254*H254</f>
        <v>0</v>
      </c>
      <c r="Q254" s="179">
        <v>0</v>
      </c>
      <c r="R254" s="179">
        <f>Q254*H254</f>
        <v>0</v>
      </c>
      <c r="S254" s="179">
        <v>0</v>
      </c>
      <c r="T254" s="180">
        <f>S254*H254</f>
        <v>0</v>
      </c>
      <c r="AR254" s="14" t="s">
        <v>236</v>
      </c>
      <c r="AT254" s="14" t="s">
        <v>135</v>
      </c>
      <c r="AU254" s="14" t="s">
        <v>80</v>
      </c>
      <c r="AY254" s="14" t="s">
        <v>133</v>
      </c>
      <c r="BE254" s="181">
        <f>IF(N254="základní",J254,0)</f>
        <v>0</v>
      </c>
      <c r="BF254" s="181">
        <f>IF(N254="snížená",J254,0)</f>
        <v>0</v>
      </c>
      <c r="BG254" s="181">
        <f>IF(N254="zákl. přenesená",J254,0)</f>
        <v>0</v>
      </c>
      <c r="BH254" s="181">
        <f>IF(N254="sníž. přenesená",J254,0)</f>
        <v>0</v>
      </c>
      <c r="BI254" s="181">
        <f>IF(N254="nulová",J254,0)</f>
        <v>0</v>
      </c>
      <c r="BJ254" s="14" t="s">
        <v>75</v>
      </c>
      <c r="BK254" s="181">
        <f>ROUND(I254*H254,2)</f>
        <v>0</v>
      </c>
      <c r="BL254" s="14" t="s">
        <v>236</v>
      </c>
      <c r="BM254" s="14" t="s">
        <v>428</v>
      </c>
    </row>
    <row r="255" spans="2:47" s="1" customFormat="1" ht="19.5">
      <c r="B255" s="31"/>
      <c r="C255" s="32"/>
      <c r="D255" s="182" t="s">
        <v>142</v>
      </c>
      <c r="E255" s="32"/>
      <c r="F255" s="183" t="s">
        <v>429</v>
      </c>
      <c r="G255" s="32"/>
      <c r="H255" s="32"/>
      <c r="I255" s="99"/>
      <c r="J255" s="32"/>
      <c r="K255" s="32"/>
      <c r="L255" s="35"/>
      <c r="M255" s="184"/>
      <c r="N255" s="57"/>
      <c r="O255" s="57"/>
      <c r="P255" s="57"/>
      <c r="Q255" s="57"/>
      <c r="R255" s="57"/>
      <c r="S255" s="57"/>
      <c r="T255" s="58"/>
      <c r="AT255" s="14" t="s">
        <v>142</v>
      </c>
      <c r="AU255" s="14" t="s">
        <v>80</v>
      </c>
    </row>
    <row r="256" spans="2:65" s="1" customFormat="1" ht="20.45" customHeight="1">
      <c r="B256" s="31"/>
      <c r="C256" s="207" t="s">
        <v>430</v>
      </c>
      <c r="D256" s="207" t="s">
        <v>265</v>
      </c>
      <c r="E256" s="208" t="s">
        <v>431</v>
      </c>
      <c r="F256" s="209" t="s">
        <v>432</v>
      </c>
      <c r="G256" s="210" t="s">
        <v>172</v>
      </c>
      <c r="H256" s="211">
        <v>51.37</v>
      </c>
      <c r="I256" s="212"/>
      <c r="J256" s="213">
        <f>ROUND(I256*H256,2)</f>
        <v>0</v>
      </c>
      <c r="K256" s="209" t="s">
        <v>139</v>
      </c>
      <c r="L256" s="214"/>
      <c r="M256" s="215" t="s">
        <v>1</v>
      </c>
      <c r="N256" s="216" t="s">
        <v>41</v>
      </c>
      <c r="O256" s="57"/>
      <c r="P256" s="179">
        <f>O256*H256</f>
        <v>0</v>
      </c>
      <c r="Q256" s="179">
        <v>0.00011</v>
      </c>
      <c r="R256" s="179">
        <f>Q256*H256</f>
        <v>0.0056507</v>
      </c>
      <c r="S256" s="179">
        <v>0</v>
      </c>
      <c r="T256" s="180">
        <f>S256*H256</f>
        <v>0</v>
      </c>
      <c r="AR256" s="14" t="s">
        <v>324</v>
      </c>
      <c r="AT256" s="14" t="s">
        <v>265</v>
      </c>
      <c r="AU256" s="14" t="s">
        <v>80</v>
      </c>
      <c r="AY256" s="14" t="s">
        <v>133</v>
      </c>
      <c r="BE256" s="181">
        <f>IF(N256="základní",J256,0)</f>
        <v>0</v>
      </c>
      <c r="BF256" s="181">
        <f>IF(N256="snížená",J256,0)</f>
        <v>0</v>
      </c>
      <c r="BG256" s="181">
        <f>IF(N256="zákl. přenesená",J256,0)</f>
        <v>0</v>
      </c>
      <c r="BH256" s="181">
        <f>IF(N256="sníž. přenesená",J256,0)</f>
        <v>0</v>
      </c>
      <c r="BI256" s="181">
        <f>IF(N256="nulová",J256,0)</f>
        <v>0</v>
      </c>
      <c r="BJ256" s="14" t="s">
        <v>75</v>
      </c>
      <c r="BK256" s="181">
        <f>ROUND(I256*H256,2)</f>
        <v>0</v>
      </c>
      <c r="BL256" s="14" t="s">
        <v>236</v>
      </c>
      <c r="BM256" s="14" t="s">
        <v>433</v>
      </c>
    </row>
    <row r="257" spans="2:47" s="1" customFormat="1" ht="11.25">
      <c r="B257" s="31"/>
      <c r="C257" s="32"/>
      <c r="D257" s="182" t="s">
        <v>142</v>
      </c>
      <c r="E257" s="32"/>
      <c r="F257" s="183" t="s">
        <v>432</v>
      </c>
      <c r="G257" s="32"/>
      <c r="H257" s="32"/>
      <c r="I257" s="99"/>
      <c r="J257" s="32"/>
      <c r="K257" s="32"/>
      <c r="L257" s="35"/>
      <c r="M257" s="184"/>
      <c r="N257" s="57"/>
      <c r="O257" s="57"/>
      <c r="P257" s="57"/>
      <c r="Q257" s="57"/>
      <c r="R257" s="57"/>
      <c r="S257" s="57"/>
      <c r="T257" s="58"/>
      <c r="AT257" s="14" t="s">
        <v>142</v>
      </c>
      <c r="AU257" s="14" t="s">
        <v>80</v>
      </c>
    </row>
    <row r="258" spans="2:51" s="11" customFormat="1" ht="11.25">
      <c r="B258" s="185"/>
      <c r="C258" s="186"/>
      <c r="D258" s="182" t="s">
        <v>144</v>
      </c>
      <c r="E258" s="186"/>
      <c r="F258" s="188" t="s">
        <v>434</v>
      </c>
      <c r="G258" s="186"/>
      <c r="H258" s="189">
        <v>51.37</v>
      </c>
      <c r="I258" s="190"/>
      <c r="J258" s="186"/>
      <c r="K258" s="186"/>
      <c r="L258" s="191"/>
      <c r="M258" s="192"/>
      <c r="N258" s="193"/>
      <c r="O258" s="193"/>
      <c r="P258" s="193"/>
      <c r="Q258" s="193"/>
      <c r="R258" s="193"/>
      <c r="S258" s="193"/>
      <c r="T258" s="194"/>
      <c r="AT258" s="195" t="s">
        <v>144</v>
      </c>
      <c r="AU258" s="195" t="s">
        <v>80</v>
      </c>
      <c r="AV258" s="11" t="s">
        <v>80</v>
      </c>
      <c r="AW258" s="11" t="s">
        <v>4</v>
      </c>
      <c r="AX258" s="11" t="s">
        <v>75</v>
      </c>
      <c r="AY258" s="195" t="s">
        <v>133</v>
      </c>
    </row>
    <row r="259" spans="2:65" s="1" customFormat="1" ht="20.45" customHeight="1">
      <c r="B259" s="31"/>
      <c r="C259" s="170" t="s">
        <v>435</v>
      </c>
      <c r="D259" s="170" t="s">
        <v>135</v>
      </c>
      <c r="E259" s="171" t="s">
        <v>436</v>
      </c>
      <c r="F259" s="172" t="s">
        <v>437</v>
      </c>
      <c r="G259" s="173" t="s">
        <v>163</v>
      </c>
      <c r="H259" s="174">
        <v>0.326</v>
      </c>
      <c r="I259" s="175"/>
      <c r="J259" s="176">
        <f>ROUND(I259*H259,2)</f>
        <v>0</v>
      </c>
      <c r="K259" s="172" t="s">
        <v>139</v>
      </c>
      <c r="L259" s="35"/>
      <c r="M259" s="177" t="s">
        <v>1</v>
      </c>
      <c r="N259" s="178" t="s">
        <v>41</v>
      </c>
      <c r="O259" s="57"/>
      <c r="P259" s="179">
        <f>O259*H259</f>
        <v>0</v>
      </c>
      <c r="Q259" s="179">
        <v>0</v>
      </c>
      <c r="R259" s="179">
        <f>Q259*H259</f>
        <v>0</v>
      </c>
      <c r="S259" s="179">
        <v>0</v>
      </c>
      <c r="T259" s="180">
        <f>S259*H259</f>
        <v>0</v>
      </c>
      <c r="AR259" s="14" t="s">
        <v>236</v>
      </c>
      <c r="AT259" s="14" t="s">
        <v>135</v>
      </c>
      <c r="AU259" s="14" t="s">
        <v>80</v>
      </c>
      <c r="AY259" s="14" t="s">
        <v>133</v>
      </c>
      <c r="BE259" s="181">
        <f>IF(N259="základní",J259,0)</f>
        <v>0</v>
      </c>
      <c r="BF259" s="181">
        <f>IF(N259="snížená",J259,0)</f>
        <v>0</v>
      </c>
      <c r="BG259" s="181">
        <f>IF(N259="zákl. přenesená",J259,0)</f>
        <v>0</v>
      </c>
      <c r="BH259" s="181">
        <f>IF(N259="sníž. přenesená",J259,0)</f>
        <v>0</v>
      </c>
      <c r="BI259" s="181">
        <f>IF(N259="nulová",J259,0)</f>
        <v>0</v>
      </c>
      <c r="BJ259" s="14" t="s">
        <v>75</v>
      </c>
      <c r="BK259" s="181">
        <f>ROUND(I259*H259,2)</f>
        <v>0</v>
      </c>
      <c r="BL259" s="14" t="s">
        <v>236</v>
      </c>
      <c r="BM259" s="14" t="s">
        <v>438</v>
      </c>
    </row>
    <row r="260" spans="2:47" s="1" customFormat="1" ht="19.5">
      <c r="B260" s="31"/>
      <c r="C260" s="32"/>
      <c r="D260" s="182" t="s">
        <v>142</v>
      </c>
      <c r="E260" s="32"/>
      <c r="F260" s="183" t="s">
        <v>439</v>
      </c>
      <c r="G260" s="32"/>
      <c r="H260" s="32"/>
      <c r="I260" s="99"/>
      <c r="J260" s="32"/>
      <c r="K260" s="32"/>
      <c r="L260" s="35"/>
      <c r="M260" s="184"/>
      <c r="N260" s="57"/>
      <c r="O260" s="57"/>
      <c r="P260" s="57"/>
      <c r="Q260" s="57"/>
      <c r="R260" s="57"/>
      <c r="S260" s="57"/>
      <c r="T260" s="58"/>
      <c r="AT260" s="14" t="s">
        <v>142</v>
      </c>
      <c r="AU260" s="14" t="s">
        <v>80</v>
      </c>
    </row>
    <row r="261" spans="2:63" s="10" customFormat="1" ht="22.9" customHeight="1">
      <c r="B261" s="154"/>
      <c r="C261" s="155"/>
      <c r="D261" s="156" t="s">
        <v>69</v>
      </c>
      <c r="E261" s="168" t="s">
        <v>440</v>
      </c>
      <c r="F261" s="168" t="s">
        <v>441</v>
      </c>
      <c r="G261" s="155"/>
      <c r="H261" s="155"/>
      <c r="I261" s="158"/>
      <c r="J261" s="169">
        <f>BK261</f>
        <v>0</v>
      </c>
      <c r="K261" s="155"/>
      <c r="L261" s="160"/>
      <c r="M261" s="161"/>
      <c r="N261" s="162"/>
      <c r="O261" s="162"/>
      <c r="P261" s="163">
        <f>SUM(P262:P275)</f>
        <v>0</v>
      </c>
      <c r="Q261" s="162"/>
      <c r="R261" s="163">
        <f>SUM(R262:R275)</f>
        <v>0.1069</v>
      </c>
      <c r="S261" s="162"/>
      <c r="T261" s="164">
        <f>SUM(T262:T275)</f>
        <v>0</v>
      </c>
      <c r="AR261" s="165" t="s">
        <v>80</v>
      </c>
      <c r="AT261" s="166" t="s">
        <v>69</v>
      </c>
      <c r="AU261" s="166" t="s">
        <v>75</v>
      </c>
      <c r="AY261" s="165" t="s">
        <v>133</v>
      </c>
      <c r="BK261" s="167">
        <f>SUM(BK262:BK275)</f>
        <v>0</v>
      </c>
    </row>
    <row r="262" spans="2:65" s="1" customFormat="1" ht="20.45" customHeight="1">
      <c r="B262" s="31"/>
      <c r="C262" s="170" t="s">
        <v>442</v>
      </c>
      <c r="D262" s="170" t="s">
        <v>135</v>
      </c>
      <c r="E262" s="171" t="s">
        <v>443</v>
      </c>
      <c r="F262" s="172" t="s">
        <v>444</v>
      </c>
      <c r="G262" s="173" t="s">
        <v>327</v>
      </c>
      <c r="H262" s="174">
        <v>7</v>
      </c>
      <c r="I262" s="175"/>
      <c r="J262" s="176">
        <f>ROUND(I262*H262,2)</f>
        <v>0</v>
      </c>
      <c r="K262" s="172" t="s">
        <v>139</v>
      </c>
      <c r="L262" s="35"/>
      <c r="M262" s="177" t="s">
        <v>1</v>
      </c>
      <c r="N262" s="178" t="s">
        <v>41</v>
      </c>
      <c r="O262" s="57"/>
      <c r="P262" s="179">
        <f>O262*H262</f>
        <v>0</v>
      </c>
      <c r="Q262" s="179">
        <v>0</v>
      </c>
      <c r="R262" s="179">
        <f>Q262*H262</f>
        <v>0</v>
      </c>
      <c r="S262" s="179">
        <v>0</v>
      </c>
      <c r="T262" s="180">
        <f>S262*H262</f>
        <v>0</v>
      </c>
      <c r="AR262" s="14" t="s">
        <v>236</v>
      </c>
      <c r="AT262" s="14" t="s">
        <v>135</v>
      </c>
      <c r="AU262" s="14" t="s">
        <v>80</v>
      </c>
      <c r="AY262" s="14" t="s">
        <v>133</v>
      </c>
      <c r="BE262" s="181">
        <f>IF(N262="základní",J262,0)</f>
        <v>0</v>
      </c>
      <c r="BF262" s="181">
        <f>IF(N262="snížená",J262,0)</f>
        <v>0</v>
      </c>
      <c r="BG262" s="181">
        <f>IF(N262="zákl. přenesená",J262,0)</f>
        <v>0</v>
      </c>
      <c r="BH262" s="181">
        <f>IF(N262="sníž. přenesená",J262,0)</f>
        <v>0</v>
      </c>
      <c r="BI262" s="181">
        <f>IF(N262="nulová",J262,0)</f>
        <v>0</v>
      </c>
      <c r="BJ262" s="14" t="s">
        <v>75</v>
      </c>
      <c r="BK262" s="181">
        <f>ROUND(I262*H262,2)</f>
        <v>0</v>
      </c>
      <c r="BL262" s="14" t="s">
        <v>236</v>
      </c>
      <c r="BM262" s="14" t="s">
        <v>445</v>
      </c>
    </row>
    <row r="263" spans="2:47" s="1" customFormat="1" ht="11.25">
      <c r="B263" s="31"/>
      <c r="C263" s="32"/>
      <c r="D263" s="182" t="s">
        <v>142</v>
      </c>
      <c r="E263" s="32"/>
      <c r="F263" s="183" t="s">
        <v>446</v>
      </c>
      <c r="G263" s="32"/>
      <c r="H263" s="32"/>
      <c r="I263" s="99"/>
      <c r="J263" s="32"/>
      <c r="K263" s="32"/>
      <c r="L263" s="35"/>
      <c r="M263" s="184"/>
      <c r="N263" s="57"/>
      <c r="O263" s="57"/>
      <c r="P263" s="57"/>
      <c r="Q263" s="57"/>
      <c r="R263" s="57"/>
      <c r="S263" s="57"/>
      <c r="T263" s="58"/>
      <c r="AT263" s="14" t="s">
        <v>142</v>
      </c>
      <c r="AU263" s="14" t="s">
        <v>80</v>
      </c>
    </row>
    <row r="264" spans="2:65" s="1" customFormat="1" ht="20.45" customHeight="1">
      <c r="B264" s="31"/>
      <c r="C264" s="207" t="s">
        <v>447</v>
      </c>
      <c r="D264" s="207" t="s">
        <v>265</v>
      </c>
      <c r="E264" s="208" t="s">
        <v>448</v>
      </c>
      <c r="F264" s="209" t="s">
        <v>449</v>
      </c>
      <c r="G264" s="210" t="s">
        <v>327</v>
      </c>
      <c r="H264" s="211">
        <v>7</v>
      </c>
      <c r="I264" s="212"/>
      <c r="J264" s="213">
        <f>ROUND(I264*H264,2)</f>
        <v>0</v>
      </c>
      <c r="K264" s="209" t="s">
        <v>139</v>
      </c>
      <c r="L264" s="214"/>
      <c r="M264" s="215" t="s">
        <v>1</v>
      </c>
      <c r="N264" s="216" t="s">
        <v>41</v>
      </c>
      <c r="O264" s="57"/>
      <c r="P264" s="179">
        <f>O264*H264</f>
        <v>0</v>
      </c>
      <c r="Q264" s="179">
        <v>0.0142</v>
      </c>
      <c r="R264" s="179">
        <f>Q264*H264</f>
        <v>0.0994</v>
      </c>
      <c r="S264" s="179">
        <v>0</v>
      </c>
      <c r="T264" s="180">
        <f>S264*H264</f>
        <v>0</v>
      </c>
      <c r="AR264" s="14" t="s">
        <v>324</v>
      </c>
      <c r="AT264" s="14" t="s">
        <v>265</v>
      </c>
      <c r="AU264" s="14" t="s">
        <v>80</v>
      </c>
      <c r="AY264" s="14" t="s">
        <v>133</v>
      </c>
      <c r="BE264" s="181">
        <f>IF(N264="základní",J264,0)</f>
        <v>0</v>
      </c>
      <c r="BF264" s="181">
        <f>IF(N264="snížená",J264,0)</f>
        <v>0</v>
      </c>
      <c r="BG264" s="181">
        <f>IF(N264="zákl. přenesená",J264,0)</f>
        <v>0</v>
      </c>
      <c r="BH264" s="181">
        <f>IF(N264="sníž. přenesená",J264,0)</f>
        <v>0</v>
      </c>
      <c r="BI264" s="181">
        <f>IF(N264="nulová",J264,0)</f>
        <v>0</v>
      </c>
      <c r="BJ264" s="14" t="s">
        <v>75</v>
      </c>
      <c r="BK264" s="181">
        <f>ROUND(I264*H264,2)</f>
        <v>0</v>
      </c>
      <c r="BL264" s="14" t="s">
        <v>236</v>
      </c>
      <c r="BM264" s="14" t="s">
        <v>450</v>
      </c>
    </row>
    <row r="265" spans="2:47" s="1" customFormat="1" ht="11.25">
      <c r="B265" s="31"/>
      <c r="C265" s="32"/>
      <c r="D265" s="182" t="s">
        <v>142</v>
      </c>
      <c r="E265" s="32"/>
      <c r="F265" s="183" t="s">
        <v>449</v>
      </c>
      <c r="G265" s="32"/>
      <c r="H265" s="32"/>
      <c r="I265" s="99"/>
      <c r="J265" s="32"/>
      <c r="K265" s="32"/>
      <c r="L265" s="35"/>
      <c r="M265" s="184"/>
      <c r="N265" s="57"/>
      <c r="O265" s="57"/>
      <c r="P265" s="57"/>
      <c r="Q265" s="57"/>
      <c r="R265" s="57"/>
      <c r="S265" s="57"/>
      <c r="T265" s="58"/>
      <c r="AT265" s="14" t="s">
        <v>142</v>
      </c>
      <c r="AU265" s="14" t="s">
        <v>80</v>
      </c>
    </row>
    <row r="266" spans="2:65" s="1" customFormat="1" ht="20.45" customHeight="1">
      <c r="B266" s="31"/>
      <c r="C266" s="170" t="s">
        <v>451</v>
      </c>
      <c r="D266" s="170" t="s">
        <v>135</v>
      </c>
      <c r="E266" s="171" t="s">
        <v>452</v>
      </c>
      <c r="F266" s="172" t="s">
        <v>453</v>
      </c>
      <c r="G266" s="173" t="s">
        <v>198</v>
      </c>
      <c r="H266" s="174">
        <v>1</v>
      </c>
      <c r="I266" s="175"/>
      <c r="J266" s="176">
        <f>ROUND(I266*H266,2)</f>
        <v>0</v>
      </c>
      <c r="K266" s="172" t="s">
        <v>139</v>
      </c>
      <c r="L266" s="35"/>
      <c r="M266" s="177" t="s">
        <v>1</v>
      </c>
      <c r="N266" s="178" t="s">
        <v>41</v>
      </c>
      <c r="O266" s="57"/>
      <c r="P266" s="179">
        <f>O266*H266</f>
        <v>0</v>
      </c>
      <c r="Q266" s="179">
        <v>0</v>
      </c>
      <c r="R266" s="179">
        <f>Q266*H266</f>
        <v>0</v>
      </c>
      <c r="S266" s="179">
        <v>0</v>
      </c>
      <c r="T266" s="180">
        <f>S266*H266</f>
        <v>0</v>
      </c>
      <c r="AR266" s="14" t="s">
        <v>236</v>
      </c>
      <c r="AT266" s="14" t="s">
        <v>135</v>
      </c>
      <c r="AU266" s="14" t="s">
        <v>80</v>
      </c>
      <c r="AY266" s="14" t="s">
        <v>133</v>
      </c>
      <c r="BE266" s="181">
        <f>IF(N266="základní",J266,0)</f>
        <v>0</v>
      </c>
      <c r="BF266" s="181">
        <f>IF(N266="snížená",J266,0)</f>
        <v>0</v>
      </c>
      <c r="BG266" s="181">
        <f>IF(N266="zákl. přenesená",J266,0)</f>
        <v>0</v>
      </c>
      <c r="BH266" s="181">
        <f>IF(N266="sníž. přenesená",J266,0)</f>
        <v>0</v>
      </c>
      <c r="BI266" s="181">
        <f>IF(N266="nulová",J266,0)</f>
        <v>0</v>
      </c>
      <c r="BJ266" s="14" t="s">
        <v>75</v>
      </c>
      <c r="BK266" s="181">
        <f>ROUND(I266*H266,2)</f>
        <v>0</v>
      </c>
      <c r="BL266" s="14" t="s">
        <v>236</v>
      </c>
      <c r="BM266" s="14" t="s">
        <v>454</v>
      </c>
    </row>
    <row r="267" spans="2:47" s="1" customFormat="1" ht="19.5">
      <c r="B267" s="31"/>
      <c r="C267" s="32"/>
      <c r="D267" s="182" t="s">
        <v>142</v>
      </c>
      <c r="E267" s="32"/>
      <c r="F267" s="183" t="s">
        <v>455</v>
      </c>
      <c r="G267" s="32"/>
      <c r="H267" s="32"/>
      <c r="I267" s="99"/>
      <c r="J267" s="32"/>
      <c r="K267" s="32"/>
      <c r="L267" s="35"/>
      <c r="M267" s="184"/>
      <c r="N267" s="57"/>
      <c r="O267" s="57"/>
      <c r="P267" s="57"/>
      <c r="Q267" s="57"/>
      <c r="R267" s="57"/>
      <c r="S267" s="57"/>
      <c r="T267" s="58"/>
      <c r="AT267" s="14" t="s">
        <v>142</v>
      </c>
      <c r="AU267" s="14" t="s">
        <v>80</v>
      </c>
    </row>
    <row r="268" spans="2:65" s="1" customFormat="1" ht="20.45" customHeight="1">
      <c r="B268" s="31"/>
      <c r="C268" s="170" t="s">
        <v>456</v>
      </c>
      <c r="D268" s="170" t="s">
        <v>135</v>
      </c>
      <c r="E268" s="171" t="s">
        <v>457</v>
      </c>
      <c r="F268" s="172" t="s">
        <v>458</v>
      </c>
      <c r="G268" s="173" t="s">
        <v>198</v>
      </c>
      <c r="H268" s="174">
        <v>1</v>
      </c>
      <c r="I268" s="175"/>
      <c r="J268" s="176">
        <f>ROUND(I268*H268,2)</f>
        <v>0</v>
      </c>
      <c r="K268" s="172" t="s">
        <v>139</v>
      </c>
      <c r="L268" s="35"/>
      <c r="M268" s="177" t="s">
        <v>1</v>
      </c>
      <c r="N268" s="178" t="s">
        <v>41</v>
      </c>
      <c r="O268" s="57"/>
      <c r="P268" s="179">
        <f>O268*H268</f>
        <v>0</v>
      </c>
      <c r="Q268" s="179">
        <v>0</v>
      </c>
      <c r="R268" s="179">
        <f>Q268*H268</f>
        <v>0</v>
      </c>
      <c r="S268" s="179">
        <v>0</v>
      </c>
      <c r="T268" s="180">
        <f>S268*H268</f>
        <v>0</v>
      </c>
      <c r="AR268" s="14" t="s">
        <v>236</v>
      </c>
      <c r="AT268" s="14" t="s">
        <v>135</v>
      </c>
      <c r="AU268" s="14" t="s">
        <v>80</v>
      </c>
      <c r="AY268" s="14" t="s">
        <v>133</v>
      </c>
      <c r="BE268" s="181">
        <f>IF(N268="základní",J268,0)</f>
        <v>0</v>
      </c>
      <c r="BF268" s="181">
        <f>IF(N268="snížená",J268,0)</f>
        <v>0</v>
      </c>
      <c r="BG268" s="181">
        <f>IF(N268="zákl. přenesená",J268,0)</f>
        <v>0</v>
      </c>
      <c r="BH268" s="181">
        <f>IF(N268="sníž. přenesená",J268,0)</f>
        <v>0</v>
      </c>
      <c r="BI268" s="181">
        <f>IF(N268="nulová",J268,0)</f>
        <v>0</v>
      </c>
      <c r="BJ268" s="14" t="s">
        <v>75</v>
      </c>
      <c r="BK268" s="181">
        <f>ROUND(I268*H268,2)</f>
        <v>0</v>
      </c>
      <c r="BL268" s="14" t="s">
        <v>236</v>
      </c>
      <c r="BM268" s="14" t="s">
        <v>459</v>
      </c>
    </row>
    <row r="269" spans="2:47" s="1" customFormat="1" ht="11.25">
      <c r="B269" s="31"/>
      <c r="C269" s="32"/>
      <c r="D269" s="182" t="s">
        <v>142</v>
      </c>
      <c r="E269" s="32"/>
      <c r="F269" s="183" t="s">
        <v>460</v>
      </c>
      <c r="G269" s="32"/>
      <c r="H269" s="32"/>
      <c r="I269" s="99"/>
      <c r="J269" s="32"/>
      <c r="K269" s="32"/>
      <c r="L269" s="35"/>
      <c r="M269" s="184"/>
      <c r="N269" s="57"/>
      <c r="O269" s="57"/>
      <c r="P269" s="57"/>
      <c r="Q269" s="57"/>
      <c r="R269" s="57"/>
      <c r="S269" s="57"/>
      <c r="T269" s="58"/>
      <c r="AT269" s="14" t="s">
        <v>142</v>
      </c>
      <c r="AU269" s="14" t="s">
        <v>80</v>
      </c>
    </row>
    <row r="270" spans="2:65" s="1" customFormat="1" ht="20.45" customHeight="1">
      <c r="B270" s="31"/>
      <c r="C270" s="207" t="s">
        <v>461</v>
      </c>
      <c r="D270" s="207" t="s">
        <v>265</v>
      </c>
      <c r="E270" s="208" t="s">
        <v>462</v>
      </c>
      <c r="F270" s="209" t="s">
        <v>463</v>
      </c>
      <c r="G270" s="210" t="s">
        <v>198</v>
      </c>
      <c r="H270" s="211">
        <v>1</v>
      </c>
      <c r="I270" s="212"/>
      <c r="J270" s="213">
        <f>ROUND(I270*H270,2)</f>
        <v>0</v>
      </c>
      <c r="K270" s="209" t="s">
        <v>139</v>
      </c>
      <c r="L270" s="214"/>
      <c r="M270" s="215" t="s">
        <v>1</v>
      </c>
      <c r="N270" s="216" t="s">
        <v>41</v>
      </c>
      <c r="O270" s="57"/>
      <c r="P270" s="179">
        <f>O270*H270</f>
        <v>0</v>
      </c>
      <c r="Q270" s="179">
        <v>0.00072</v>
      </c>
      <c r="R270" s="179">
        <f>Q270*H270</f>
        <v>0.00072</v>
      </c>
      <c r="S270" s="179">
        <v>0</v>
      </c>
      <c r="T270" s="180">
        <f>S270*H270</f>
        <v>0</v>
      </c>
      <c r="AR270" s="14" t="s">
        <v>324</v>
      </c>
      <c r="AT270" s="14" t="s">
        <v>265</v>
      </c>
      <c r="AU270" s="14" t="s">
        <v>80</v>
      </c>
      <c r="AY270" s="14" t="s">
        <v>133</v>
      </c>
      <c r="BE270" s="181">
        <f>IF(N270="základní",J270,0)</f>
        <v>0</v>
      </c>
      <c r="BF270" s="181">
        <f>IF(N270="snížená",J270,0)</f>
        <v>0</v>
      </c>
      <c r="BG270" s="181">
        <f>IF(N270="zákl. přenesená",J270,0)</f>
        <v>0</v>
      </c>
      <c r="BH270" s="181">
        <f>IF(N270="sníž. přenesená",J270,0)</f>
        <v>0</v>
      </c>
      <c r="BI270" s="181">
        <f>IF(N270="nulová",J270,0)</f>
        <v>0</v>
      </c>
      <c r="BJ270" s="14" t="s">
        <v>75</v>
      </c>
      <c r="BK270" s="181">
        <f>ROUND(I270*H270,2)</f>
        <v>0</v>
      </c>
      <c r="BL270" s="14" t="s">
        <v>236</v>
      </c>
      <c r="BM270" s="14" t="s">
        <v>464</v>
      </c>
    </row>
    <row r="271" spans="2:47" s="1" customFormat="1" ht="11.25">
      <c r="B271" s="31"/>
      <c r="C271" s="32"/>
      <c r="D271" s="182" t="s">
        <v>142</v>
      </c>
      <c r="E271" s="32"/>
      <c r="F271" s="183" t="s">
        <v>463</v>
      </c>
      <c r="G271" s="32"/>
      <c r="H271" s="32"/>
      <c r="I271" s="99"/>
      <c r="J271" s="32"/>
      <c r="K271" s="32"/>
      <c r="L271" s="35"/>
      <c r="M271" s="184"/>
      <c r="N271" s="57"/>
      <c r="O271" s="57"/>
      <c r="P271" s="57"/>
      <c r="Q271" s="57"/>
      <c r="R271" s="57"/>
      <c r="S271" s="57"/>
      <c r="T271" s="58"/>
      <c r="AT271" s="14" t="s">
        <v>142</v>
      </c>
      <c r="AU271" s="14" t="s">
        <v>80</v>
      </c>
    </row>
    <row r="272" spans="2:65" s="1" customFormat="1" ht="20.45" customHeight="1">
      <c r="B272" s="31"/>
      <c r="C272" s="207" t="s">
        <v>465</v>
      </c>
      <c r="D272" s="207" t="s">
        <v>265</v>
      </c>
      <c r="E272" s="208" t="s">
        <v>466</v>
      </c>
      <c r="F272" s="209" t="s">
        <v>467</v>
      </c>
      <c r="G272" s="210" t="s">
        <v>198</v>
      </c>
      <c r="H272" s="211">
        <v>1</v>
      </c>
      <c r="I272" s="212"/>
      <c r="J272" s="213">
        <f>ROUND(I272*H272,2)</f>
        <v>0</v>
      </c>
      <c r="K272" s="209" t="s">
        <v>139</v>
      </c>
      <c r="L272" s="214"/>
      <c r="M272" s="215" t="s">
        <v>1</v>
      </c>
      <c r="N272" s="216" t="s">
        <v>41</v>
      </c>
      <c r="O272" s="57"/>
      <c r="P272" s="179">
        <f>O272*H272</f>
        <v>0</v>
      </c>
      <c r="Q272" s="179">
        <v>0.00118</v>
      </c>
      <c r="R272" s="179">
        <f>Q272*H272</f>
        <v>0.00118</v>
      </c>
      <c r="S272" s="179">
        <v>0</v>
      </c>
      <c r="T272" s="180">
        <f>S272*H272</f>
        <v>0</v>
      </c>
      <c r="AR272" s="14" t="s">
        <v>324</v>
      </c>
      <c r="AT272" s="14" t="s">
        <v>265</v>
      </c>
      <c r="AU272" s="14" t="s">
        <v>80</v>
      </c>
      <c r="AY272" s="14" t="s">
        <v>133</v>
      </c>
      <c r="BE272" s="181">
        <f>IF(N272="základní",J272,0)</f>
        <v>0</v>
      </c>
      <c r="BF272" s="181">
        <f>IF(N272="snížená",J272,0)</f>
        <v>0</v>
      </c>
      <c r="BG272" s="181">
        <f>IF(N272="zákl. přenesená",J272,0)</f>
        <v>0</v>
      </c>
      <c r="BH272" s="181">
        <f>IF(N272="sníž. přenesená",J272,0)</f>
        <v>0</v>
      </c>
      <c r="BI272" s="181">
        <f>IF(N272="nulová",J272,0)</f>
        <v>0</v>
      </c>
      <c r="BJ272" s="14" t="s">
        <v>75</v>
      </c>
      <c r="BK272" s="181">
        <f>ROUND(I272*H272,2)</f>
        <v>0</v>
      </c>
      <c r="BL272" s="14" t="s">
        <v>236</v>
      </c>
      <c r="BM272" s="14" t="s">
        <v>468</v>
      </c>
    </row>
    <row r="273" spans="2:47" s="1" customFormat="1" ht="11.25">
      <c r="B273" s="31"/>
      <c r="C273" s="32"/>
      <c r="D273" s="182" t="s">
        <v>142</v>
      </c>
      <c r="E273" s="32"/>
      <c r="F273" s="183" t="s">
        <v>467</v>
      </c>
      <c r="G273" s="32"/>
      <c r="H273" s="32"/>
      <c r="I273" s="99"/>
      <c r="J273" s="32"/>
      <c r="K273" s="32"/>
      <c r="L273" s="35"/>
      <c r="M273" s="184"/>
      <c r="N273" s="57"/>
      <c r="O273" s="57"/>
      <c r="P273" s="57"/>
      <c r="Q273" s="57"/>
      <c r="R273" s="57"/>
      <c r="S273" s="57"/>
      <c r="T273" s="58"/>
      <c r="AT273" s="14" t="s">
        <v>142</v>
      </c>
      <c r="AU273" s="14" t="s">
        <v>80</v>
      </c>
    </row>
    <row r="274" spans="2:65" s="1" customFormat="1" ht="20.45" customHeight="1">
      <c r="B274" s="31"/>
      <c r="C274" s="207" t="s">
        <v>469</v>
      </c>
      <c r="D274" s="207" t="s">
        <v>265</v>
      </c>
      <c r="E274" s="208" t="s">
        <v>470</v>
      </c>
      <c r="F274" s="209" t="s">
        <v>471</v>
      </c>
      <c r="G274" s="210" t="s">
        <v>198</v>
      </c>
      <c r="H274" s="211">
        <v>1</v>
      </c>
      <c r="I274" s="212"/>
      <c r="J274" s="213">
        <f>ROUND(I274*H274,2)</f>
        <v>0</v>
      </c>
      <c r="K274" s="209" t="s">
        <v>139</v>
      </c>
      <c r="L274" s="214"/>
      <c r="M274" s="215" t="s">
        <v>1</v>
      </c>
      <c r="N274" s="216" t="s">
        <v>41</v>
      </c>
      <c r="O274" s="57"/>
      <c r="P274" s="179">
        <f>O274*H274</f>
        <v>0</v>
      </c>
      <c r="Q274" s="179">
        <v>0.0056</v>
      </c>
      <c r="R274" s="179">
        <f>Q274*H274</f>
        <v>0.0056</v>
      </c>
      <c r="S274" s="179">
        <v>0</v>
      </c>
      <c r="T274" s="180">
        <f>S274*H274</f>
        <v>0</v>
      </c>
      <c r="AR274" s="14" t="s">
        <v>324</v>
      </c>
      <c r="AT274" s="14" t="s">
        <v>265</v>
      </c>
      <c r="AU274" s="14" t="s">
        <v>80</v>
      </c>
      <c r="AY274" s="14" t="s">
        <v>133</v>
      </c>
      <c r="BE274" s="181">
        <f>IF(N274="základní",J274,0)</f>
        <v>0</v>
      </c>
      <c r="BF274" s="181">
        <f>IF(N274="snížená",J274,0)</f>
        <v>0</v>
      </c>
      <c r="BG274" s="181">
        <f>IF(N274="zákl. přenesená",J274,0)</f>
        <v>0</v>
      </c>
      <c r="BH274" s="181">
        <f>IF(N274="sníž. přenesená",J274,0)</f>
        <v>0</v>
      </c>
      <c r="BI274" s="181">
        <f>IF(N274="nulová",J274,0)</f>
        <v>0</v>
      </c>
      <c r="BJ274" s="14" t="s">
        <v>75</v>
      </c>
      <c r="BK274" s="181">
        <f>ROUND(I274*H274,2)</f>
        <v>0</v>
      </c>
      <c r="BL274" s="14" t="s">
        <v>236</v>
      </c>
      <c r="BM274" s="14" t="s">
        <v>472</v>
      </c>
    </row>
    <row r="275" spans="2:47" s="1" customFormat="1" ht="11.25">
      <c r="B275" s="31"/>
      <c r="C275" s="32"/>
      <c r="D275" s="182" t="s">
        <v>142</v>
      </c>
      <c r="E275" s="32"/>
      <c r="F275" s="183" t="s">
        <v>471</v>
      </c>
      <c r="G275" s="32"/>
      <c r="H275" s="32"/>
      <c r="I275" s="99"/>
      <c r="J275" s="32"/>
      <c r="K275" s="32"/>
      <c r="L275" s="35"/>
      <c r="M275" s="184"/>
      <c r="N275" s="57"/>
      <c r="O275" s="57"/>
      <c r="P275" s="57"/>
      <c r="Q275" s="57"/>
      <c r="R275" s="57"/>
      <c r="S275" s="57"/>
      <c r="T275" s="58"/>
      <c r="AT275" s="14" t="s">
        <v>142</v>
      </c>
      <c r="AU275" s="14" t="s">
        <v>80</v>
      </c>
    </row>
    <row r="276" spans="2:63" s="10" customFormat="1" ht="22.9" customHeight="1">
      <c r="B276" s="154"/>
      <c r="C276" s="155"/>
      <c r="D276" s="156" t="s">
        <v>69</v>
      </c>
      <c r="E276" s="168" t="s">
        <v>473</v>
      </c>
      <c r="F276" s="168" t="s">
        <v>474</v>
      </c>
      <c r="G276" s="155"/>
      <c r="H276" s="155"/>
      <c r="I276" s="158"/>
      <c r="J276" s="169">
        <f>BK276</f>
        <v>0</v>
      </c>
      <c r="K276" s="155"/>
      <c r="L276" s="160"/>
      <c r="M276" s="161"/>
      <c r="N276" s="162"/>
      <c r="O276" s="162"/>
      <c r="P276" s="163">
        <f>SUM(P277:P304)</f>
        <v>0</v>
      </c>
      <c r="Q276" s="162"/>
      <c r="R276" s="163">
        <f>SUM(R277:R304)</f>
        <v>0.52030878</v>
      </c>
      <c r="S276" s="162"/>
      <c r="T276" s="164">
        <f>SUM(T277:T304)</f>
        <v>2.1531599999999997</v>
      </c>
      <c r="AR276" s="165" t="s">
        <v>80</v>
      </c>
      <c r="AT276" s="166" t="s">
        <v>69</v>
      </c>
      <c r="AU276" s="166" t="s">
        <v>75</v>
      </c>
      <c r="AY276" s="165" t="s">
        <v>133</v>
      </c>
      <c r="BK276" s="167">
        <f>SUM(BK277:BK304)</f>
        <v>0</v>
      </c>
    </row>
    <row r="277" spans="2:65" s="1" customFormat="1" ht="20.45" customHeight="1">
      <c r="B277" s="31"/>
      <c r="C277" s="170" t="s">
        <v>475</v>
      </c>
      <c r="D277" s="170" t="s">
        <v>135</v>
      </c>
      <c r="E277" s="171" t="s">
        <v>476</v>
      </c>
      <c r="F277" s="172" t="s">
        <v>477</v>
      </c>
      <c r="G277" s="173" t="s">
        <v>172</v>
      </c>
      <c r="H277" s="174">
        <v>8.1</v>
      </c>
      <c r="I277" s="175"/>
      <c r="J277" s="176">
        <f>ROUND(I277*H277,2)</f>
        <v>0</v>
      </c>
      <c r="K277" s="172" t="s">
        <v>139</v>
      </c>
      <c r="L277" s="35"/>
      <c r="M277" s="177" t="s">
        <v>1</v>
      </c>
      <c r="N277" s="178" t="s">
        <v>41</v>
      </c>
      <c r="O277" s="57"/>
      <c r="P277" s="179">
        <f>O277*H277</f>
        <v>0</v>
      </c>
      <c r="Q277" s="179">
        <v>0</v>
      </c>
      <c r="R277" s="179">
        <f>Q277*H277</f>
        <v>0</v>
      </c>
      <c r="S277" s="179">
        <v>0.022</v>
      </c>
      <c r="T277" s="180">
        <f>S277*H277</f>
        <v>0.17819999999999997</v>
      </c>
      <c r="AR277" s="14" t="s">
        <v>236</v>
      </c>
      <c r="AT277" s="14" t="s">
        <v>135</v>
      </c>
      <c r="AU277" s="14" t="s">
        <v>80</v>
      </c>
      <c r="AY277" s="14" t="s">
        <v>133</v>
      </c>
      <c r="BE277" s="181">
        <f>IF(N277="základní",J277,0)</f>
        <v>0</v>
      </c>
      <c r="BF277" s="181">
        <f>IF(N277="snížená",J277,0)</f>
        <v>0</v>
      </c>
      <c r="BG277" s="181">
        <f>IF(N277="zákl. přenesená",J277,0)</f>
        <v>0</v>
      </c>
      <c r="BH277" s="181">
        <f>IF(N277="sníž. přenesená",J277,0)</f>
        <v>0</v>
      </c>
      <c r="BI277" s="181">
        <f>IF(N277="nulová",J277,0)</f>
        <v>0</v>
      </c>
      <c r="BJ277" s="14" t="s">
        <v>75</v>
      </c>
      <c r="BK277" s="181">
        <f>ROUND(I277*H277,2)</f>
        <v>0</v>
      </c>
      <c r="BL277" s="14" t="s">
        <v>236</v>
      </c>
      <c r="BM277" s="14" t="s">
        <v>478</v>
      </c>
    </row>
    <row r="278" spans="2:47" s="1" customFormat="1" ht="11.25">
      <c r="B278" s="31"/>
      <c r="C278" s="32"/>
      <c r="D278" s="182" t="s">
        <v>142</v>
      </c>
      <c r="E278" s="32"/>
      <c r="F278" s="183" t="s">
        <v>479</v>
      </c>
      <c r="G278" s="32"/>
      <c r="H278" s="32"/>
      <c r="I278" s="99"/>
      <c r="J278" s="32"/>
      <c r="K278" s="32"/>
      <c r="L278" s="35"/>
      <c r="M278" s="184"/>
      <c r="N278" s="57"/>
      <c r="O278" s="57"/>
      <c r="P278" s="57"/>
      <c r="Q278" s="57"/>
      <c r="R278" s="57"/>
      <c r="S278" s="57"/>
      <c r="T278" s="58"/>
      <c r="AT278" s="14" t="s">
        <v>142</v>
      </c>
      <c r="AU278" s="14" t="s">
        <v>80</v>
      </c>
    </row>
    <row r="279" spans="2:51" s="11" customFormat="1" ht="11.25">
      <c r="B279" s="185"/>
      <c r="C279" s="186"/>
      <c r="D279" s="182" t="s">
        <v>144</v>
      </c>
      <c r="E279" s="187" t="s">
        <v>1</v>
      </c>
      <c r="F279" s="188" t="s">
        <v>480</v>
      </c>
      <c r="G279" s="186"/>
      <c r="H279" s="189">
        <v>8.1</v>
      </c>
      <c r="I279" s="190"/>
      <c r="J279" s="186"/>
      <c r="K279" s="186"/>
      <c r="L279" s="191"/>
      <c r="M279" s="192"/>
      <c r="N279" s="193"/>
      <c r="O279" s="193"/>
      <c r="P279" s="193"/>
      <c r="Q279" s="193"/>
      <c r="R279" s="193"/>
      <c r="S279" s="193"/>
      <c r="T279" s="194"/>
      <c r="AT279" s="195" t="s">
        <v>144</v>
      </c>
      <c r="AU279" s="195" t="s">
        <v>80</v>
      </c>
      <c r="AV279" s="11" t="s">
        <v>80</v>
      </c>
      <c r="AW279" s="11" t="s">
        <v>32</v>
      </c>
      <c r="AX279" s="11" t="s">
        <v>75</v>
      </c>
      <c r="AY279" s="195" t="s">
        <v>133</v>
      </c>
    </row>
    <row r="280" spans="2:65" s="1" customFormat="1" ht="20.45" customHeight="1">
      <c r="B280" s="31"/>
      <c r="C280" s="170" t="s">
        <v>481</v>
      </c>
      <c r="D280" s="170" t="s">
        <v>135</v>
      </c>
      <c r="E280" s="171" t="s">
        <v>482</v>
      </c>
      <c r="F280" s="172" t="s">
        <v>483</v>
      </c>
      <c r="G280" s="173" t="s">
        <v>327</v>
      </c>
      <c r="H280" s="174">
        <v>6</v>
      </c>
      <c r="I280" s="175"/>
      <c r="J280" s="176">
        <f>ROUND(I280*H280,2)</f>
        <v>0</v>
      </c>
      <c r="K280" s="172" t="s">
        <v>139</v>
      </c>
      <c r="L280" s="35"/>
      <c r="M280" s="177" t="s">
        <v>1</v>
      </c>
      <c r="N280" s="178" t="s">
        <v>41</v>
      </c>
      <c r="O280" s="57"/>
      <c r="P280" s="179">
        <f>O280*H280</f>
        <v>0</v>
      </c>
      <c r="Q280" s="179">
        <v>0</v>
      </c>
      <c r="R280" s="179">
        <f>Q280*H280</f>
        <v>0</v>
      </c>
      <c r="S280" s="179">
        <v>0.3</v>
      </c>
      <c r="T280" s="180">
        <f>S280*H280</f>
        <v>1.7999999999999998</v>
      </c>
      <c r="AR280" s="14" t="s">
        <v>236</v>
      </c>
      <c r="AT280" s="14" t="s">
        <v>135</v>
      </c>
      <c r="AU280" s="14" t="s">
        <v>80</v>
      </c>
      <c r="AY280" s="14" t="s">
        <v>133</v>
      </c>
      <c r="BE280" s="181">
        <f>IF(N280="základní",J280,0)</f>
        <v>0</v>
      </c>
      <c r="BF280" s="181">
        <f>IF(N280="snížená",J280,0)</f>
        <v>0</v>
      </c>
      <c r="BG280" s="181">
        <f>IF(N280="zákl. přenesená",J280,0)</f>
        <v>0</v>
      </c>
      <c r="BH280" s="181">
        <f>IF(N280="sníž. přenesená",J280,0)</f>
        <v>0</v>
      </c>
      <c r="BI280" s="181">
        <f>IF(N280="nulová",J280,0)</f>
        <v>0</v>
      </c>
      <c r="BJ280" s="14" t="s">
        <v>75</v>
      </c>
      <c r="BK280" s="181">
        <f>ROUND(I280*H280,2)</f>
        <v>0</v>
      </c>
      <c r="BL280" s="14" t="s">
        <v>236</v>
      </c>
      <c r="BM280" s="14" t="s">
        <v>484</v>
      </c>
    </row>
    <row r="281" spans="2:47" s="1" customFormat="1" ht="19.5">
      <c r="B281" s="31"/>
      <c r="C281" s="32"/>
      <c r="D281" s="182" t="s">
        <v>142</v>
      </c>
      <c r="E281" s="32"/>
      <c r="F281" s="183" t="s">
        <v>485</v>
      </c>
      <c r="G281" s="32"/>
      <c r="H281" s="32"/>
      <c r="I281" s="99"/>
      <c r="J281" s="32"/>
      <c r="K281" s="32"/>
      <c r="L281" s="35"/>
      <c r="M281" s="184"/>
      <c r="N281" s="57"/>
      <c r="O281" s="57"/>
      <c r="P281" s="57"/>
      <c r="Q281" s="57"/>
      <c r="R281" s="57"/>
      <c r="S281" s="57"/>
      <c r="T281" s="58"/>
      <c r="AT281" s="14" t="s">
        <v>142</v>
      </c>
      <c r="AU281" s="14" t="s">
        <v>80</v>
      </c>
    </row>
    <row r="282" spans="2:65" s="1" customFormat="1" ht="20.45" customHeight="1">
      <c r="B282" s="31"/>
      <c r="C282" s="170" t="s">
        <v>486</v>
      </c>
      <c r="D282" s="170" t="s">
        <v>135</v>
      </c>
      <c r="E282" s="171" t="s">
        <v>487</v>
      </c>
      <c r="F282" s="172" t="s">
        <v>488</v>
      </c>
      <c r="G282" s="173" t="s">
        <v>172</v>
      </c>
      <c r="H282" s="174">
        <v>3.1</v>
      </c>
      <c r="I282" s="175"/>
      <c r="J282" s="176">
        <f>ROUND(I282*H282,2)</f>
        <v>0</v>
      </c>
      <c r="K282" s="172" t="s">
        <v>139</v>
      </c>
      <c r="L282" s="35"/>
      <c r="M282" s="177" t="s">
        <v>1</v>
      </c>
      <c r="N282" s="178" t="s">
        <v>41</v>
      </c>
      <c r="O282" s="57"/>
      <c r="P282" s="179">
        <f>O282*H282</f>
        <v>0</v>
      </c>
      <c r="Q282" s="179">
        <v>0.01572</v>
      </c>
      <c r="R282" s="179">
        <f>Q282*H282</f>
        <v>0.048732000000000004</v>
      </c>
      <c r="S282" s="179">
        <v>0</v>
      </c>
      <c r="T282" s="180">
        <f>S282*H282</f>
        <v>0</v>
      </c>
      <c r="AR282" s="14" t="s">
        <v>236</v>
      </c>
      <c r="AT282" s="14" t="s">
        <v>135</v>
      </c>
      <c r="AU282" s="14" t="s">
        <v>80</v>
      </c>
      <c r="AY282" s="14" t="s">
        <v>133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14" t="s">
        <v>75</v>
      </c>
      <c r="BK282" s="181">
        <f>ROUND(I282*H282,2)</f>
        <v>0</v>
      </c>
      <c r="BL282" s="14" t="s">
        <v>236</v>
      </c>
      <c r="BM282" s="14" t="s">
        <v>489</v>
      </c>
    </row>
    <row r="283" spans="2:47" s="1" customFormat="1" ht="19.5">
      <c r="B283" s="31"/>
      <c r="C283" s="32"/>
      <c r="D283" s="182" t="s">
        <v>142</v>
      </c>
      <c r="E283" s="32"/>
      <c r="F283" s="183" t="s">
        <v>490</v>
      </c>
      <c r="G283" s="32"/>
      <c r="H283" s="32"/>
      <c r="I283" s="99"/>
      <c r="J283" s="32"/>
      <c r="K283" s="32"/>
      <c r="L283" s="35"/>
      <c r="M283" s="184"/>
      <c r="N283" s="57"/>
      <c r="O283" s="57"/>
      <c r="P283" s="57"/>
      <c r="Q283" s="57"/>
      <c r="R283" s="57"/>
      <c r="S283" s="57"/>
      <c r="T283" s="58"/>
      <c r="AT283" s="14" t="s">
        <v>142</v>
      </c>
      <c r="AU283" s="14" t="s">
        <v>80</v>
      </c>
    </row>
    <row r="284" spans="2:51" s="11" customFormat="1" ht="11.25">
      <c r="B284" s="185"/>
      <c r="C284" s="186"/>
      <c r="D284" s="182" t="s">
        <v>144</v>
      </c>
      <c r="E284" s="187" t="s">
        <v>1</v>
      </c>
      <c r="F284" s="188" t="s">
        <v>491</v>
      </c>
      <c r="G284" s="186"/>
      <c r="H284" s="189">
        <v>3.1</v>
      </c>
      <c r="I284" s="190"/>
      <c r="J284" s="186"/>
      <c r="K284" s="186"/>
      <c r="L284" s="191"/>
      <c r="M284" s="192"/>
      <c r="N284" s="193"/>
      <c r="O284" s="193"/>
      <c r="P284" s="193"/>
      <c r="Q284" s="193"/>
      <c r="R284" s="193"/>
      <c r="S284" s="193"/>
      <c r="T284" s="194"/>
      <c r="AT284" s="195" t="s">
        <v>144</v>
      </c>
      <c r="AU284" s="195" t="s">
        <v>80</v>
      </c>
      <c r="AV284" s="11" t="s">
        <v>80</v>
      </c>
      <c r="AW284" s="11" t="s">
        <v>32</v>
      </c>
      <c r="AX284" s="11" t="s">
        <v>75</v>
      </c>
      <c r="AY284" s="195" t="s">
        <v>133</v>
      </c>
    </row>
    <row r="285" spans="2:65" s="1" customFormat="1" ht="20.45" customHeight="1">
      <c r="B285" s="31"/>
      <c r="C285" s="170" t="s">
        <v>492</v>
      </c>
      <c r="D285" s="170" t="s">
        <v>135</v>
      </c>
      <c r="E285" s="171" t="s">
        <v>493</v>
      </c>
      <c r="F285" s="172" t="s">
        <v>494</v>
      </c>
      <c r="G285" s="173" t="s">
        <v>327</v>
      </c>
      <c r="H285" s="174">
        <v>25.75</v>
      </c>
      <c r="I285" s="175"/>
      <c r="J285" s="176">
        <f>ROUND(I285*H285,2)</f>
        <v>0</v>
      </c>
      <c r="K285" s="172" t="s">
        <v>139</v>
      </c>
      <c r="L285" s="35"/>
      <c r="M285" s="177" t="s">
        <v>1</v>
      </c>
      <c r="N285" s="178" t="s">
        <v>41</v>
      </c>
      <c r="O285" s="57"/>
      <c r="P285" s="179">
        <f>O285*H285</f>
        <v>0</v>
      </c>
      <c r="Q285" s="179">
        <v>1E-05</v>
      </c>
      <c r="R285" s="179">
        <f>Q285*H285</f>
        <v>0.0002575</v>
      </c>
      <c r="S285" s="179">
        <v>0</v>
      </c>
      <c r="T285" s="180">
        <f>S285*H285</f>
        <v>0</v>
      </c>
      <c r="AR285" s="14" t="s">
        <v>236</v>
      </c>
      <c r="AT285" s="14" t="s">
        <v>135</v>
      </c>
      <c r="AU285" s="14" t="s">
        <v>80</v>
      </c>
      <c r="AY285" s="14" t="s">
        <v>133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14" t="s">
        <v>75</v>
      </c>
      <c r="BK285" s="181">
        <f>ROUND(I285*H285,2)</f>
        <v>0</v>
      </c>
      <c r="BL285" s="14" t="s">
        <v>236</v>
      </c>
      <c r="BM285" s="14" t="s">
        <v>495</v>
      </c>
    </row>
    <row r="286" spans="2:47" s="1" customFormat="1" ht="11.25">
      <c r="B286" s="31"/>
      <c r="C286" s="32"/>
      <c r="D286" s="182" t="s">
        <v>142</v>
      </c>
      <c r="E286" s="32"/>
      <c r="F286" s="183" t="s">
        <v>496</v>
      </c>
      <c r="G286" s="32"/>
      <c r="H286" s="32"/>
      <c r="I286" s="99"/>
      <c r="J286" s="32"/>
      <c r="K286" s="32"/>
      <c r="L286" s="35"/>
      <c r="M286" s="184"/>
      <c r="N286" s="57"/>
      <c r="O286" s="57"/>
      <c r="P286" s="57"/>
      <c r="Q286" s="57"/>
      <c r="R286" s="57"/>
      <c r="S286" s="57"/>
      <c r="T286" s="58"/>
      <c r="AT286" s="14" t="s">
        <v>142</v>
      </c>
      <c r="AU286" s="14" t="s">
        <v>80</v>
      </c>
    </row>
    <row r="287" spans="2:51" s="11" customFormat="1" ht="11.25">
      <c r="B287" s="185"/>
      <c r="C287" s="186"/>
      <c r="D287" s="182" t="s">
        <v>144</v>
      </c>
      <c r="E287" s="187" t="s">
        <v>1</v>
      </c>
      <c r="F287" s="188" t="s">
        <v>497</v>
      </c>
      <c r="G287" s="186"/>
      <c r="H287" s="189">
        <v>7.75</v>
      </c>
      <c r="I287" s="190"/>
      <c r="J287" s="186"/>
      <c r="K287" s="186"/>
      <c r="L287" s="191"/>
      <c r="M287" s="192"/>
      <c r="N287" s="193"/>
      <c r="O287" s="193"/>
      <c r="P287" s="193"/>
      <c r="Q287" s="193"/>
      <c r="R287" s="193"/>
      <c r="S287" s="193"/>
      <c r="T287" s="194"/>
      <c r="AT287" s="195" t="s">
        <v>144</v>
      </c>
      <c r="AU287" s="195" t="s">
        <v>80</v>
      </c>
      <c r="AV287" s="11" t="s">
        <v>80</v>
      </c>
      <c r="AW287" s="11" t="s">
        <v>32</v>
      </c>
      <c r="AX287" s="11" t="s">
        <v>70</v>
      </c>
      <c r="AY287" s="195" t="s">
        <v>133</v>
      </c>
    </row>
    <row r="288" spans="2:51" s="11" customFormat="1" ht="11.25">
      <c r="B288" s="185"/>
      <c r="C288" s="186"/>
      <c r="D288" s="182" t="s">
        <v>144</v>
      </c>
      <c r="E288" s="187" t="s">
        <v>1</v>
      </c>
      <c r="F288" s="188" t="s">
        <v>498</v>
      </c>
      <c r="G288" s="186"/>
      <c r="H288" s="189">
        <v>18</v>
      </c>
      <c r="I288" s="190"/>
      <c r="J288" s="186"/>
      <c r="K288" s="186"/>
      <c r="L288" s="191"/>
      <c r="M288" s="192"/>
      <c r="N288" s="193"/>
      <c r="O288" s="193"/>
      <c r="P288" s="193"/>
      <c r="Q288" s="193"/>
      <c r="R288" s="193"/>
      <c r="S288" s="193"/>
      <c r="T288" s="194"/>
      <c r="AT288" s="195" t="s">
        <v>144</v>
      </c>
      <c r="AU288" s="195" t="s">
        <v>80</v>
      </c>
      <c r="AV288" s="11" t="s">
        <v>80</v>
      </c>
      <c r="AW288" s="11" t="s">
        <v>32</v>
      </c>
      <c r="AX288" s="11" t="s">
        <v>70</v>
      </c>
      <c r="AY288" s="195" t="s">
        <v>133</v>
      </c>
    </row>
    <row r="289" spans="2:51" s="12" customFormat="1" ht="11.25">
      <c r="B289" s="196"/>
      <c r="C289" s="197"/>
      <c r="D289" s="182" t="s">
        <v>144</v>
      </c>
      <c r="E289" s="198" t="s">
        <v>1</v>
      </c>
      <c r="F289" s="199" t="s">
        <v>160</v>
      </c>
      <c r="G289" s="197"/>
      <c r="H289" s="200">
        <v>25.75</v>
      </c>
      <c r="I289" s="201"/>
      <c r="J289" s="197"/>
      <c r="K289" s="197"/>
      <c r="L289" s="202"/>
      <c r="M289" s="203"/>
      <c r="N289" s="204"/>
      <c r="O289" s="204"/>
      <c r="P289" s="204"/>
      <c r="Q289" s="204"/>
      <c r="R289" s="204"/>
      <c r="S289" s="204"/>
      <c r="T289" s="205"/>
      <c r="AT289" s="206" t="s">
        <v>144</v>
      </c>
      <c r="AU289" s="206" t="s">
        <v>80</v>
      </c>
      <c r="AV289" s="12" t="s">
        <v>140</v>
      </c>
      <c r="AW289" s="12" t="s">
        <v>32</v>
      </c>
      <c r="AX289" s="12" t="s">
        <v>75</v>
      </c>
      <c r="AY289" s="206" t="s">
        <v>133</v>
      </c>
    </row>
    <row r="290" spans="2:65" s="1" customFormat="1" ht="20.45" customHeight="1">
      <c r="B290" s="31"/>
      <c r="C290" s="207" t="s">
        <v>499</v>
      </c>
      <c r="D290" s="207" t="s">
        <v>265</v>
      </c>
      <c r="E290" s="208" t="s">
        <v>500</v>
      </c>
      <c r="F290" s="209" t="s">
        <v>501</v>
      </c>
      <c r="G290" s="210" t="s">
        <v>138</v>
      </c>
      <c r="H290" s="211">
        <v>0.695</v>
      </c>
      <c r="I290" s="212"/>
      <c r="J290" s="213">
        <f>ROUND(I290*H290,2)</f>
        <v>0</v>
      </c>
      <c r="K290" s="209" t="s">
        <v>139</v>
      </c>
      <c r="L290" s="214"/>
      <c r="M290" s="215" t="s">
        <v>1</v>
      </c>
      <c r="N290" s="216" t="s">
        <v>41</v>
      </c>
      <c r="O290" s="57"/>
      <c r="P290" s="179">
        <f>O290*H290</f>
        <v>0</v>
      </c>
      <c r="Q290" s="179">
        <v>0.55</v>
      </c>
      <c r="R290" s="179">
        <f>Q290*H290</f>
        <v>0.38225</v>
      </c>
      <c r="S290" s="179">
        <v>0</v>
      </c>
      <c r="T290" s="180">
        <f>S290*H290</f>
        <v>0</v>
      </c>
      <c r="AR290" s="14" t="s">
        <v>324</v>
      </c>
      <c r="AT290" s="14" t="s">
        <v>265</v>
      </c>
      <c r="AU290" s="14" t="s">
        <v>80</v>
      </c>
      <c r="AY290" s="14" t="s">
        <v>133</v>
      </c>
      <c r="BE290" s="181">
        <f>IF(N290="základní",J290,0)</f>
        <v>0</v>
      </c>
      <c r="BF290" s="181">
        <f>IF(N290="snížená",J290,0)</f>
        <v>0</v>
      </c>
      <c r="BG290" s="181">
        <f>IF(N290="zákl. přenesená",J290,0)</f>
        <v>0</v>
      </c>
      <c r="BH290" s="181">
        <f>IF(N290="sníž. přenesená",J290,0)</f>
        <v>0</v>
      </c>
      <c r="BI290" s="181">
        <f>IF(N290="nulová",J290,0)</f>
        <v>0</v>
      </c>
      <c r="BJ290" s="14" t="s">
        <v>75</v>
      </c>
      <c r="BK290" s="181">
        <f>ROUND(I290*H290,2)</f>
        <v>0</v>
      </c>
      <c r="BL290" s="14" t="s">
        <v>236</v>
      </c>
      <c r="BM290" s="14" t="s">
        <v>502</v>
      </c>
    </row>
    <row r="291" spans="2:47" s="1" customFormat="1" ht="11.25">
      <c r="B291" s="31"/>
      <c r="C291" s="32"/>
      <c r="D291" s="182" t="s">
        <v>142</v>
      </c>
      <c r="E291" s="32"/>
      <c r="F291" s="183" t="s">
        <v>501</v>
      </c>
      <c r="G291" s="32"/>
      <c r="H291" s="32"/>
      <c r="I291" s="99"/>
      <c r="J291" s="32"/>
      <c r="K291" s="32"/>
      <c r="L291" s="35"/>
      <c r="M291" s="184"/>
      <c r="N291" s="57"/>
      <c r="O291" s="57"/>
      <c r="P291" s="57"/>
      <c r="Q291" s="57"/>
      <c r="R291" s="57"/>
      <c r="S291" s="57"/>
      <c r="T291" s="58"/>
      <c r="AT291" s="14" t="s">
        <v>142</v>
      </c>
      <c r="AU291" s="14" t="s">
        <v>80</v>
      </c>
    </row>
    <row r="292" spans="2:51" s="11" customFormat="1" ht="11.25">
      <c r="B292" s="185"/>
      <c r="C292" s="186"/>
      <c r="D292" s="182" t="s">
        <v>144</v>
      </c>
      <c r="E292" s="187" t="s">
        <v>1</v>
      </c>
      <c r="F292" s="188" t="s">
        <v>503</v>
      </c>
      <c r="G292" s="186"/>
      <c r="H292" s="189">
        <v>0.153</v>
      </c>
      <c r="I292" s="190"/>
      <c r="J292" s="186"/>
      <c r="K292" s="186"/>
      <c r="L292" s="191"/>
      <c r="M292" s="192"/>
      <c r="N292" s="193"/>
      <c r="O292" s="193"/>
      <c r="P292" s="193"/>
      <c r="Q292" s="193"/>
      <c r="R292" s="193"/>
      <c r="S292" s="193"/>
      <c r="T292" s="194"/>
      <c r="AT292" s="195" t="s">
        <v>144</v>
      </c>
      <c r="AU292" s="195" t="s">
        <v>80</v>
      </c>
      <c r="AV292" s="11" t="s">
        <v>80</v>
      </c>
      <c r="AW292" s="11" t="s">
        <v>32</v>
      </c>
      <c r="AX292" s="11" t="s">
        <v>70</v>
      </c>
      <c r="AY292" s="195" t="s">
        <v>133</v>
      </c>
    </row>
    <row r="293" spans="2:51" s="11" customFormat="1" ht="11.25">
      <c r="B293" s="185"/>
      <c r="C293" s="186"/>
      <c r="D293" s="182" t="s">
        <v>144</v>
      </c>
      <c r="E293" s="187" t="s">
        <v>1</v>
      </c>
      <c r="F293" s="188" t="s">
        <v>504</v>
      </c>
      <c r="G293" s="186"/>
      <c r="H293" s="189">
        <v>0.542</v>
      </c>
      <c r="I293" s="190"/>
      <c r="J293" s="186"/>
      <c r="K293" s="186"/>
      <c r="L293" s="191"/>
      <c r="M293" s="192"/>
      <c r="N293" s="193"/>
      <c r="O293" s="193"/>
      <c r="P293" s="193"/>
      <c r="Q293" s="193"/>
      <c r="R293" s="193"/>
      <c r="S293" s="193"/>
      <c r="T293" s="194"/>
      <c r="AT293" s="195" t="s">
        <v>144</v>
      </c>
      <c r="AU293" s="195" t="s">
        <v>80</v>
      </c>
      <c r="AV293" s="11" t="s">
        <v>80</v>
      </c>
      <c r="AW293" s="11" t="s">
        <v>32</v>
      </c>
      <c r="AX293" s="11" t="s">
        <v>70</v>
      </c>
      <c r="AY293" s="195" t="s">
        <v>133</v>
      </c>
    </row>
    <row r="294" spans="2:51" s="12" customFormat="1" ht="11.25">
      <c r="B294" s="196"/>
      <c r="C294" s="197"/>
      <c r="D294" s="182" t="s">
        <v>144</v>
      </c>
      <c r="E294" s="198" t="s">
        <v>1</v>
      </c>
      <c r="F294" s="199" t="s">
        <v>160</v>
      </c>
      <c r="G294" s="197"/>
      <c r="H294" s="200">
        <v>0.6950000000000001</v>
      </c>
      <c r="I294" s="201"/>
      <c r="J294" s="197"/>
      <c r="K294" s="197"/>
      <c r="L294" s="202"/>
      <c r="M294" s="203"/>
      <c r="N294" s="204"/>
      <c r="O294" s="204"/>
      <c r="P294" s="204"/>
      <c r="Q294" s="204"/>
      <c r="R294" s="204"/>
      <c r="S294" s="204"/>
      <c r="T294" s="205"/>
      <c r="AT294" s="206" t="s">
        <v>144</v>
      </c>
      <c r="AU294" s="206" t="s">
        <v>80</v>
      </c>
      <c r="AV294" s="12" t="s">
        <v>140</v>
      </c>
      <c r="AW294" s="12" t="s">
        <v>32</v>
      </c>
      <c r="AX294" s="12" t="s">
        <v>75</v>
      </c>
      <c r="AY294" s="206" t="s">
        <v>133</v>
      </c>
    </row>
    <row r="295" spans="2:65" s="1" customFormat="1" ht="20.45" customHeight="1">
      <c r="B295" s="31"/>
      <c r="C295" s="170" t="s">
        <v>505</v>
      </c>
      <c r="D295" s="170" t="s">
        <v>135</v>
      </c>
      <c r="E295" s="171" t="s">
        <v>506</v>
      </c>
      <c r="F295" s="172" t="s">
        <v>507</v>
      </c>
      <c r="G295" s="173" t="s">
        <v>172</v>
      </c>
      <c r="H295" s="174">
        <v>9.72</v>
      </c>
      <c r="I295" s="175"/>
      <c r="J295" s="176">
        <f>ROUND(I295*H295,2)</f>
        <v>0</v>
      </c>
      <c r="K295" s="172" t="s">
        <v>139</v>
      </c>
      <c r="L295" s="35"/>
      <c r="M295" s="177" t="s">
        <v>1</v>
      </c>
      <c r="N295" s="178" t="s">
        <v>41</v>
      </c>
      <c r="O295" s="57"/>
      <c r="P295" s="179">
        <f>O295*H295</f>
        <v>0</v>
      </c>
      <c r="Q295" s="179">
        <v>0</v>
      </c>
      <c r="R295" s="179">
        <f>Q295*H295</f>
        <v>0</v>
      </c>
      <c r="S295" s="179">
        <v>0.018</v>
      </c>
      <c r="T295" s="180">
        <f>S295*H295</f>
        <v>0.17496</v>
      </c>
      <c r="AR295" s="14" t="s">
        <v>236</v>
      </c>
      <c r="AT295" s="14" t="s">
        <v>135</v>
      </c>
      <c r="AU295" s="14" t="s">
        <v>80</v>
      </c>
      <c r="AY295" s="14" t="s">
        <v>133</v>
      </c>
      <c r="BE295" s="181">
        <f>IF(N295="základní",J295,0)</f>
        <v>0</v>
      </c>
      <c r="BF295" s="181">
        <f>IF(N295="snížená",J295,0)</f>
        <v>0</v>
      </c>
      <c r="BG295" s="181">
        <f>IF(N295="zákl. přenesená",J295,0)</f>
        <v>0</v>
      </c>
      <c r="BH295" s="181">
        <f>IF(N295="sníž. přenesená",J295,0)</f>
        <v>0</v>
      </c>
      <c r="BI295" s="181">
        <f>IF(N295="nulová",J295,0)</f>
        <v>0</v>
      </c>
      <c r="BJ295" s="14" t="s">
        <v>75</v>
      </c>
      <c r="BK295" s="181">
        <f>ROUND(I295*H295,2)</f>
        <v>0</v>
      </c>
      <c r="BL295" s="14" t="s">
        <v>236</v>
      </c>
      <c r="BM295" s="14" t="s">
        <v>508</v>
      </c>
    </row>
    <row r="296" spans="2:47" s="1" customFormat="1" ht="11.25">
      <c r="B296" s="31"/>
      <c r="C296" s="32"/>
      <c r="D296" s="182" t="s">
        <v>142</v>
      </c>
      <c r="E296" s="32"/>
      <c r="F296" s="183" t="s">
        <v>509</v>
      </c>
      <c r="G296" s="32"/>
      <c r="H296" s="32"/>
      <c r="I296" s="99"/>
      <c r="J296" s="32"/>
      <c r="K296" s="32"/>
      <c r="L296" s="35"/>
      <c r="M296" s="184"/>
      <c r="N296" s="57"/>
      <c r="O296" s="57"/>
      <c r="P296" s="57"/>
      <c r="Q296" s="57"/>
      <c r="R296" s="57"/>
      <c r="S296" s="57"/>
      <c r="T296" s="58"/>
      <c r="AT296" s="14" t="s">
        <v>142</v>
      </c>
      <c r="AU296" s="14" t="s">
        <v>80</v>
      </c>
    </row>
    <row r="297" spans="2:51" s="11" customFormat="1" ht="11.25">
      <c r="B297" s="185"/>
      <c r="C297" s="186"/>
      <c r="D297" s="182" t="s">
        <v>144</v>
      </c>
      <c r="E297" s="187" t="s">
        <v>1</v>
      </c>
      <c r="F297" s="188" t="s">
        <v>510</v>
      </c>
      <c r="G297" s="186"/>
      <c r="H297" s="189">
        <v>9.72</v>
      </c>
      <c r="I297" s="190"/>
      <c r="J297" s="186"/>
      <c r="K297" s="186"/>
      <c r="L297" s="191"/>
      <c r="M297" s="192"/>
      <c r="N297" s="193"/>
      <c r="O297" s="193"/>
      <c r="P297" s="193"/>
      <c r="Q297" s="193"/>
      <c r="R297" s="193"/>
      <c r="S297" s="193"/>
      <c r="T297" s="194"/>
      <c r="AT297" s="195" t="s">
        <v>144</v>
      </c>
      <c r="AU297" s="195" t="s">
        <v>80</v>
      </c>
      <c r="AV297" s="11" t="s">
        <v>80</v>
      </c>
      <c r="AW297" s="11" t="s">
        <v>32</v>
      </c>
      <c r="AX297" s="11" t="s">
        <v>75</v>
      </c>
      <c r="AY297" s="195" t="s">
        <v>133</v>
      </c>
    </row>
    <row r="298" spans="2:65" s="1" customFormat="1" ht="20.45" customHeight="1">
      <c r="B298" s="31"/>
      <c r="C298" s="170" t="s">
        <v>511</v>
      </c>
      <c r="D298" s="170" t="s">
        <v>135</v>
      </c>
      <c r="E298" s="171" t="s">
        <v>512</v>
      </c>
      <c r="F298" s="172" t="s">
        <v>513</v>
      </c>
      <c r="G298" s="173" t="s">
        <v>172</v>
      </c>
      <c r="H298" s="174">
        <v>4.656</v>
      </c>
      <c r="I298" s="175"/>
      <c r="J298" s="176">
        <f>ROUND(I298*H298,2)</f>
        <v>0</v>
      </c>
      <c r="K298" s="172" t="s">
        <v>139</v>
      </c>
      <c r="L298" s="35"/>
      <c r="M298" s="177" t="s">
        <v>1</v>
      </c>
      <c r="N298" s="178" t="s">
        <v>41</v>
      </c>
      <c r="O298" s="57"/>
      <c r="P298" s="179">
        <f>O298*H298</f>
        <v>0</v>
      </c>
      <c r="Q298" s="179">
        <v>0.01913</v>
      </c>
      <c r="R298" s="179">
        <f>Q298*H298</f>
        <v>0.08906928</v>
      </c>
      <c r="S298" s="179">
        <v>0</v>
      </c>
      <c r="T298" s="180">
        <f>S298*H298</f>
        <v>0</v>
      </c>
      <c r="AR298" s="14" t="s">
        <v>236</v>
      </c>
      <c r="AT298" s="14" t="s">
        <v>135</v>
      </c>
      <c r="AU298" s="14" t="s">
        <v>80</v>
      </c>
      <c r="AY298" s="14" t="s">
        <v>133</v>
      </c>
      <c r="BE298" s="181">
        <f>IF(N298="základní",J298,0)</f>
        <v>0</v>
      </c>
      <c r="BF298" s="181">
        <f>IF(N298="snížená",J298,0)</f>
        <v>0</v>
      </c>
      <c r="BG298" s="181">
        <f>IF(N298="zákl. přenesená",J298,0)</f>
        <v>0</v>
      </c>
      <c r="BH298" s="181">
        <f>IF(N298="sníž. přenesená",J298,0)</f>
        <v>0</v>
      </c>
      <c r="BI298" s="181">
        <f>IF(N298="nulová",J298,0)</f>
        <v>0</v>
      </c>
      <c r="BJ298" s="14" t="s">
        <v>75</v>
      </c>
      <c r="BK298" s="181">
        <f>ROUND(I298*H298,2)</f>
        <v>0</v>
      </c>
      <c r="BL298" s="14" t="s">
        <v>236</v>
      </c>
      <c r="BM298" s="14" t="s">
        <v>514</v>
      </c>
    </row>
    <row r="299" spans="2:47" s="1" customFormat="1" ht="19.5">
      <c r="B299" s="31"/>
      <c r="C299" s="32"/>
      <c r="D299" s="182" t="s">
        <v>142</v>
      </c>
      <c r="E299" s="32"/>
      <c r="F299" s="183" t="s">
        <v>515</v>
      </c>
      <c r="G299" s="32"/>
      <c r="H299" s="32"/>
      <c r="I299" s="99"/>
      <c r="J299" s="32"/>
      <c r="K299" s="32"/>
      <c r="L299" s="35"/>
      <c r="M299" s="184"/>
      <c r="N299" s="57"/>
      <c r="O299" s="57"/>
      <c r="P299" s="57"/>
      <c r="Q299" s="57"/>
      <c r="R299" s="57"/>
      <c r="S299" s="57"/>
      <c r="T299" s="58"/>
      <c r="AT299" s="14" t="s">
        <v>142</v>
      </c>
      <c r="AU299" s="14" t="s">
        <v>80</v>
      </c>
    </row>
    <row r="300" spans="2:51" s="11" customFormat="1" ht="11.25">
      <c r="B300" s="185"/>
      <c r="C300" s="186"/>
      <c r="D300" s="182" t="s">
        <v>144</v>
      </c>
      <c r="E300" s="187" t="s">
        <v>1</v>
      </c>
      <c r="F300" s="188" t="s">
        <v>516</v>
      </c>
      <c r="G300" s="186"/>
      <c r="H300" s="189">
        <v>0.756</v>
      </c>
      <c r="I300" s="190"/>
      <c r="J300" s="186"/>
      <c r="K300" s="186"/>
      <c r="L300" s="191"/>
      <c r="M300" s="192"/>
      <c r="N300" s="193"/>
      <c r="O300" s="193"/>
      <c r="P300" s="193"/>
      <c r="Q300" s="193"/>
      <c r="R300" s="193"/>
      <c r="S300" s="193"/>
      <c r="T300" s="194"/>
      <c r="AT300" s="195" t="s">
        <v>144</v>
      </c>
      <c r="AU300" s="195" t="s">
        <v>80</v>
      </c>
      <c r="AV300" s="11" t="s">
        <v>80</v>
      </c>
      <c r="AW300" s="11" t="s">
        <v>32</v>
      </c>
      <c r="AX300" s="11" t="s">
        <v>70</v>
      </c>
      <c r="AY300" s="195" t="s">
        <v>133</v>
      </c>
    </row>
    <row r="301" spans="2:51" s="11" customFormat="1" ht="11.25">
      <c r="B301" s="185"/>
      <c r="C301" s="186"/>
      <c r="D301" s="182" t="s">
        <v>144</v>
      </c>
      <c r="E301" s="187" t="s">
        <v>1</v>
      </c>
      <c r="F301" s="188" t="s">
        <v>517</v>
      </c>
      <c r="G301" s="186"/>
      <c r="H301" s="189">
        <v>3.9</v>
      </c>
      <c r="I301" s="190"/>
      <c r="J301" s="186"/>
      <c r="K301" s="186"/>
      <c r="L301" s="191"/>
      <c r="M301" s="192"/>
      <c r="N301" s="193"/>
      <c r="O301" s="193"/>
      <c r="P301" s="193"/>
      <c r="Q301" s="193"/>
      <c r="R301" s="193"/>
      <c r="S301" s="193"/>
      <c r="T301" s="194"/>
      <c r="AT301" s="195" t="s">
        <v>144</v>
      </c>
      <c r="AU301" s="195" t="s">
        <v>80</v>
      </c>
      <c r="AV301" s="11" t="s">
        <v>80</v>
      </c>
      <c r="AW301" s="11" t="s">
        <v>32</v>
      </c>
      <c r="AX301" s="11" t="s">
        <v>70</v>
      </c>
      <c r="AY301" s="195" t="s">
        <v>133</v>
      </c>
    </row>
    <row r="302" spans="2:51" s="12" customFormat="1" ht="11.25">
      <c r="B302" s="196"/>
      <c r="C302" s="197"/>
      <c r="D302" s="182" t="s">
        <v>144</v>
      </c>
      <c r="E302" s="198" t="s">
        <v>1</v>
      </c>
      <c r="F302" s="199" t="s">
        <v>160</v>
      </c>
      <c r="G302" s="197"/>
      <c r="H302" s="200">
        <v>4.656</v>
      </c>
      <c r="I302" s="201"/>
      <c r="J302" s="197"/>
      <c r="K302" s="197"/>
      <c r="L302" s="202"/>
      <c r="M302" s="203"/>
      <c r="N302" s="204"/>
      <c r="O302" s="204"/>
      <c r="P302" s="204"/>
      <c r="Q302" s="204"/>
      <c r="R302" s="204"/>
      <c r="S302" s="204"/>
      <c r="T302" s="205"/>
      <c r="AT302" s="206" t="s">
        <v>144</v>
      </c>
      <c r="AU302" s="206" t="s">
        <v>80</v>
      </c>
      <c r="AV302" s="12" t="s">
        <v>140</v>
      </c>
      <c r="AW302" s="12" t="s">
        <v>32</v>
      </c>
      <c r="AX302" s="12" t="s">
        <v>75</v>
      </c>
      <c r="AY302" s="206" t="s">
        <v>133</v>
      </c>
    </row>
    <row r="303" spans="2:65" s="1" customFormat="1" ht="20.45" customHeight="1">
      <c r="B303" s="31"/>
      <c r="C303" s="170" t="s">
        <v>518</v>
      </c>
      <c r="D303" s="170" t="s">
        <v>135</v>
      </c>
      <c r="E303" s="171" t="s">
        <v>519</v>
      </c>
      <c r="F303" s="172" t="s">
        <v>520</v>
      </c>
      <c r="G303" s="173" t="s">
        <v>163</v>
      </c>
      <c r="H303" s="174">
        <v>0.52</v>
      </c>
      <c r="I303" s="175"/>
      <c r="J303" s="176">
        <f>ROUND(I303*H303,2)</f>
        <v>0</v>
      </c>
      <c r="K303" s="172" t="s">
        <v>139</v>
      </c>
      <c r="L303" s="35"/>
      <c r="M303" s="177" t="s">
        <v>1</v>
      </c>
      <c r="N303" s="178" t="s">
        <v>41</v>
      </c>
      <c r="O303" s="57"/>
      <c r="P303" s="179">
        <f>O303*H303</f>
        <v>0</v>
      </c>
      <c r="Q303" s="179">
        <v>0</v>
      </c>
      <c r="R303" s="179">
        <f>Q303*H303</f>
        <v>0</v>
      </c>
      <c r="S303" s="179">
        <v>0</v>
      </c>
      <c r="T303" s="180">
        <f>S303*H303</f>
        <v>0</v>
      </c>
      <c r="AR303" s="14" t="s">
        <v>236</v>
      </c>
      <c r="AT303" s="14" t="s">
        <v>135</v>
      </c>
      <c r="AU303" s="14" t="s">
        <v>80</v>
      </c>
      <c r="AY303" s="14" t="s">
        <v>133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14" t="s">
        <v>75</v>
      </c>
      <c r="BK303" s="181">
        <f>ROUND(I303*H303,2)</f>
        <v>0</v>
      </c>
      <c r="BL303" s="14" t="s">
        <v>236</v>
      </c>
      <c r="BM303" s="14" t="s">
        <v>521</v>
      </c>
    </row>
    <row r="304" spans="2:47" s="1" customFormat="1" ht="19.5">
      <c r="B304" s="31"/>
      <c r="C304" s="32"/>
      <c r="D304" s="182" t="s">
        <v>142</v>
      </c>
      <c r="E304" s="32"/>
      <c r="F304" s="183" t="s">
        <v>522</v>
      </c>
      <c r="G304" s="32"/>
      <c r="H304" s="32"/>
      <c r="I304" s="99"/>
      <c r="J304" s="32"/>
      <c r="K304" s="32"/>
      <c r="L304" s="35"/>
      <c r="M304" s="184"/>
      <c r="N304" s="57"/>
      <c r="O304" s="57"/>
      <c r="P304" s="57"/>
      <c r="Q304" s="57"/>
      <c r="R304" s="57"/>
      <c r="S304" s="57"/>
      <c r="T304" s="58"/>
      <c r="AT304" s="14" t="s">
        <v>142</v>
      </c>
      <c r="AU304" s="14" t="s">
        <v>80</v>
      </c>
    </row>
    <row r="305" spans="2:63" s="10" customFormat="1" ht="22.9" customHeight="1">
      <c r="B305" s="154"/>
      <c r="C305" s="155"/>
      <c r="D305" s="156" t="s">
        <v>69</v>
      </c>
      <c r="E305" s="168" t="s">
        <v>523</v>
      </c>
      <c r="F305" s="168" t="s">
        <v>524</v>
      </c>
      <c r="G305" s="155"/>
      <c r="H305" s="155"/>
      <c r="I305" s="158"/>
      <c r="J305" s="169">
        <f>BK305</f>
        <v>0</v>
      </c>
      <c r="K305" s="155"/>
      <c r="L305" s="160"/>
      <c r="M305" s="161"/>
      <c r="N305" s="162"/>
      <c r="O305" s="162"/>
      <c r="P305" s="163">
        <f>SUM(P306:P353)</f>
        <v>0</v>
      </c>
      <c r="Q305" s="162"/>
      <c r="R305" s="163">
        <f>SUM(R306:R353)</f>
        <v>2.2798939099999997</v>
      </c>
      <c r="S305" s="162"/>
      <c r="T305" s="164">
        <f>SUM(T306:T353)</f>
        <v>0.33426199999999995</v>
      </c>
      <c r="AR305" s="165" t="s">
        <v>80</v>
      </c>
      <c r="AT305" s="166" t="s">
        <v>69</v>
      </c>
      <c r="AU305" s="166" t="s">
        <v>75</v>
      </c>
      <c r="AY305" s="165" t="s">
        <v>133</v>
      </c>
      <c r="BK305" s="167">
        <f>SUM(BK306:BK353)</f>
        <v>0</v>
      </c>
    </row>
    <row r="306" spans="2:65" s="1" customFormat="1" ht="20.45" customHeight="1">
      <c r="B306" s="31"/>
      <c r="C306" s="170" t="s">
        <v>525</v>
      </c>
      <c r="D306" s="170" t="s">
        <v>135</v>
      </c>
      <c r="E306" s="171" t="s">
        <v>526</v>
      </c>
      <c r="F306" s="172" t="s">
        <v>527</v>
      </c>
      <c r="G306" s="173" t="s">
        <v>172</v>
      </c>
      <c r="H306" s="174">
        <v>17.8</v>
      </c>
      <c r="I306" s="175"/>
      <c r="J306" s="176">
        <f>ROUND(I306*H306,2)</f>
        <v>0</v>
      </c>
      <c r="K306" s="172" t="s">
        <v>139</v>
      </c>
      <c r="L306" s="35"/>
      <c r="M306" s="177" t="s">
        <v>1</v>
      </c>
      <c r="N306" s="178" t="s">
        <v>41</v>
      </c>
      <c r="O306" s="57"/>
      <c r="P306" s="179">
        <f>O306*H306</f>
        <v>0</v>
      </c>
      <c r="Q306" s="179">
        <v>0.04536</v>
      </c>
      <c r="R306" s="179">
        <f>Q306*H306</f>
        <v>0.807408</v>
      </c>
      <c r="S306" s="179">
        <v>0</v>
      </c>
      <c r="T306" s="180">
        <f>S306*H306</f>
        <v>0</v>
      </c>
      <c r="AR306" s="14" t="s">
        <v>236</v>
      </c>
      <c r="AT306" s="14" t="s">
        <v>135</v>
      </c>
      <c r="AU306" s="14" t="s">
        <v>80</v>
      </c>
      <c r="AY306" s="14" t="s">
        <v>133</v>
      </c>
      <c r="BE306" s="181">
        <f>IF(N306="základní",J306,0)</f>
        <v>0</v>
      </c>
      <c r="BF306" s="181">
        <f>IF(N306="snížená",J306,0)</f>
        <v>0</v>
      </c>
      <c r="BG306" s="181">
        <f>IF(N306="zákl. přenesená",J306,0)</f>
        <v>0</v>
      </c>
      <c r="BH306" s="181">
        <f>IF(N306="sníž. přenesená",J306,0)</f>
        <v>0</v>
      </c>
      <c r="BI306" s="181">
        <f>IF(N306="nulová",J306,0)</f>
        <v>0</v>
      </c>
      <c r="BJ306" s="14" t="s">
        <v>75</v>
      </c>
      <c r="BK306" s="181">
        <f>ROUND(I306*H306,2)</f>
        <v>0</v>
      </c>
      <c r="BL306" s="14" t="s">
        <v>236</v>
      </c>
      <c r="BM306" s="14" t="s">
        <v>528</v>
      </c>
    </row>
    <row r="307" spans="2:47" s="1" customFormat="1" ht="19.5">
      <c r="B307" s="31"/>
      <c r="C307" s="32"/>
      <c r="D307" s="182" t="s">
        <v>142</v>
      </c>
      <c r="E307" s="32"/>
      <c r="F307" s="183" t="s">
        <v>529</v>
      </c>
      <c r="G307" s="32"/>
      <c r="H307" s="32"/>
      <c r="I307" s="99"/>
      <c r="J307" s="32"/>
      <c r="K307" s="32"/>
      <c r="L307" s="35"/>
      <c r="M307" s="184"/>
      <c r="N307" s="57"/>
      <c r="O307" s="57"/>
      <c r="P307" s="57"/>
      <c r="Q307" s="57"/>
      <c r="R307" s="57"/>
      <c r="S307" s="57"/>
      <c r="T307" s="58"/>
      <c r="AT307" s="14" t="s">
        <v>142</v>
      </c>
      <c r="AU307" s="14" t="s">
        <v>80</v>
      </c>
    </row>
    <row r="308" spans="2:51" s="11" customFormat="1" ht="11.25">
      <c r="B308" s="185"/>
      <c r="C308" s="186"/>
      <c r="D308" s="182" t="s">
        <v>144</v>
      </c>
      <c r="E308" s="187" t="s">
        <v>1</v>
      </c>
      <c r="F308" s="188" t="s">
        <v>530</v>
      </c>
      <c r="G308" s="186"/>
      <c r="H308" s="189">
        <v>17.8</v>
      </c>
      <c r="I308" s="190"/>
      <c r="J308" s="186"/>
      <c r="K308" s="186"/>
      <c r="L308" s="191"/>
      <c r="M308" s="192"/>
      <c r="N308" s="193"/>
      <c r="O308" s="193"/>
      <c r="P308" s="193"/>
      <c r="Q308" s="193"/>
      <c r="R308" s="193"/>
      <c r="S308" s="193"/>
      <c r="T308" s="194"/>
      <c r="AT308" s="195" t="s">
        <v>144</v>
      </c>
      <c r="AU308" s="195" t="s">
        <v>80</v>
      </c>
      <c r="AV308" s="11" t="s">
        <v>80</v>
      </c>
      <c r="AW308" s="11" t="s">
        <v>32</v>
      </c>
      <c r="AX308" s="11" t="s">
        <v>75</v>
      </c>
      <c r="AY308" s="195" t="s">
        <v>133</v>
      </c>
    </row>
    <row r="309" spans="2:65" s="1" customFormat="1" ht="20.45" customHeight="1">
      <c r="B309" s="31"/>
      <c r="C309" s="170" t="s">
        <v>531</v>
      </c>
      <c r="D309" s="170" t="s">
        <v>135</v>
      </c>
      <c r="E309" s="171" t="s">
        <v>532</v>
      </c>
      <c r="F309" s="172" t="s">
        <v>533</v>
      </c>
      <c r="G309" s="173" t="s">
        <v>172</v>
      </c>
      <c r="H309" s="174">
        <v>6.55</v>
      </c>
      <c r="I309" s="175"/>
      <c r="J309" s="176">
        <f>ROUND(I309*H309,2)</f>
        <v>0</v>
      </c>
      <c r="K309" s="172" t="s">
        <v>139</v>
      </c>
      <c r="L309" s="35"/>
      <c r="M309" s="177" t="s">
        <v>1</v>
      </c>
      <c r="N309" s="178" t="s">
        <v>41</v>
      </c>
      <c r="O309" s="57"/>
      <c r="P309" s="179">
        <f>O309*H309</f>
        <v>0</v>
      </c>
      <c r="Q309" s="179">
        <v>0.04746</v>
      </c>
      <c r="R309" s="179">
        <f>Q309*H309</f>
        <v>0.310863</v>
      </c>
      <c r="S309" s="179">
        <v>0</v>
      </c>
      <c r="T309" s="180">
        <f>S309*H309</f>
        <v>0</v>
      </c>
      <c r="AR309" s="14" t="s">
        <v>236</v>
      </c>
      <c r="AT309" s="14" t="s">
        <v>135</v>
      </c>
      <c r="AU309" s="14" t="s">
        <v>80</v>
      </c>
      <c r="AY309" s="14" t="s">
        <v>133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14" t="s">
        <v>75</v>
      </c>
      <c r="BK309" s="181">
        <f>ROUND(I309*H309,2)</f>
        <v>0</v>
      </c>
      <c r="BL309" s="14" t="s">
        <v>236</v>
      </c>
      <c r="BM309" s="14" t="s">
        <v>534</v>
      </c>
    </row>
    <row r="310" spans="2:47" s="1" customFormat="1" ht="19.5">
      <c r="B310" s="31"/>
      <c r="C310" s="32"/>
      <c r="D310" s="182" t="s">
        <v>142</v>
      </c>
      <c r="E310" s="32"/>
      <c r="F310" s="183" t="s">
        <v>535</v>
      </c>
      <c r="G310" s="32"/>
      <c r="H310" s="32"/>
      <c r="I310" s="99"/>
      <c r="J310" s="32"/>
      <c r="K310" s="32"/>
      <c r="L310" s="35"/>
      <c r="M310" s="184"/>
      <c r="N310" s="57"/>
      <c r="O310" s="57"/>
      <c r="P310" s="57"/>
      <c r="Q310" s="57"/>
      <c r="R310" s="57"/>
      <c r="S310" s="57"/>
      <c r="T310" s="58"/>
      <c r="AT310" s="14" t="s">
        <v>142</v>
      </c>
      <c r="AU310" s="14" t="s">
        <v>80</v>
      </c>
    </row>
    <row r="311" spans="2:51" s="11" customFormat="1" ht="11.25">
      <c r="B311" s="185"/>
      <c r="C311" s="186"/>
      <c r="D311" s="182" t="s">
        <v>144</v>
      </c>
      <c r="E311" s="187" t="s">
        <v>1</v>
      </c>
      <c r="F311" s="188" t="s">
        <v>536</v>
      </c>
      <c r="G311" s="186"/>
      <c r="H311" s="189">
        <v>6.55</v>
      </c>
      <c r="I311" s="190"/>
      <c r="J311" s="186"/>
      <c r="K311" s="186"/>
      <c r="L311" s="191"/>
      <c r="M311" s="192"/>
      <c r="N311" s="193"/>
      <c r="O311" s="193"/>
      <c r="P311" s="193"/>
      <c r="Q311" s="193"/>
      <c r="R311" s="193"/>
      <c r="S311" s="193"/>
      <c r="T311" s="194"/>
      <c r="AT311" s="195" t="s">
        <v>144</v>
      </c>
      <c r="AU311" s="195" t="s">
        <v>80</v>
      </c>
      <c r="AV311" s="11" t="s">
        <v>80</v>
      </c>
      <c r="AW311" s="11" t="s">
        <v>32</v>
      </c>
      <c r="AX311" s="11" t="s">
        <v>75</v>
      </c>
      <c r="AY311" s="195" t="s">
        <v>133</v>
      </c>
    </row>
    <row r="312" spans="2:65" s="1" customFormat="1" ht="20.45" customHeight="1">
      <c r="B312" s="31"/>
      <c r="C312" s="170" t="s">
        <v>537</v>
      </c>
      <c r="D312" s="170" t="s">
        <v>135</v>
      </c>
      <c r="E312" s="171" t="s">
        <v>538</v>
      </c>
      <c r="F312" s="172" t="s">
        <v>539</v>
      </c>
      <c r="G312" s="173" t="s">
        <v>172</v>
      </c>
      <c r="H312" s="174">
        <v>11.653</v>
      </c>
      <c r="I312" s="175"/>
      <c r="J312" s="176">
        <f>ROUND(I312*H312,2)</f>
        <v>0</v>
      </c>
      <c r="K312" s="172" t="s">
        <v>139</v>
      </c>
      <c r="L312" s="35"/>
      <c r="M312" s="177" t="s">
        <v>1</v>
      </c>
      <c r="N312" s="178" t="s">
        <v>41</v>
      </c>
      <c r="O312" s="57"/>
      <c r="P312" s="179">
        <f>O312*H312</f>
        <v>0</v>
      </c>
      <c r="Q312" s="179">
        <v>0.01574</v>
      </c>
      <c r="R312" s="179">
        <f>Q312*H312</f>
        <v>0.18341822000000002</v>
      </c>
      <c r="S312" s="179">
        <v>0</v>
      </c>
      <c r="T312" s="180">
        <f>S312*H312</f>
        <v>0</v>
      </c>
      <c r="AR312" s="14" t="s">
        <v>236</v>
      </c>
      <c r="AT312" s="14" t="s">
        <v>135</v>
      </c>
      <c r="AU312" s="14" t="s">
        <v>80</v>
      </c>
      <c r="AY312" s="14" t="s">
        <v>133</v>
      </c>
      <c r="BE312" s="181">
        <f>IF(N312="základní",J312,0)</f>
        <v>0</v>
      </c>
      <c r="BF312" s="181">
        <f>IF(N312="snížená",J312,0)</f>
        <v>0</v>
      </c>
      <c r="BG312" s="181">
        <f>IF(N312="zákl. přenesená",J312,0)</f>
        <v>0</v>
      </c>
      <c r="BH312" s="181">
        <f>IF(N312="sníž. přenesená",J312,0)</f>
        <v>0</v>
      </c>
      <c r="BI312" s="181">
        <f>IF(N312="nulová",J312,0)</f>
        <v>0</v>
      </c>
      <c r="BJ312" s="14" t="s">
        <v>75</v>
      </c>
      <c r="BK312" s="181">
        <f>ROUND(I312*H312,2)</f>
        <v>0</v>
      </c>
      <c r="BL312" s="14" t="s">
        <v>236</v>
      </c>
      <c r="BM312" s="14" t="s">
        <v>540</v>
      </c>
    </row>
    <row r="313" spans="2:47" s="1" customFormat="1" ht="19.5">
      <c r="B313" s="31"/>
      <c r="C313" s="32"/>
      <c r="D313" s="182" t="s">
        <v>142</v>
      </c>
      <c r="E313" s="32"/>
      <c r="F313" s="183" t="s">
        <v>541</v>
      </c>
      <c r="G313" s="32"/>
      <c r="H313" s="32"/>
      <c r="I313" s="99"/>
      <c r="J313" s="32"/>
      <c r="K313" s="32"/>
      <c r="L313" s="35"/>
      <c r="M313" s="184"/>
      <c r="N313" s="57"/>
      <c r="O313" s="57"/>
      <c r="P313" s="57"/>
      <c r="Q313" s="57"/>
      <c r="R313" s="57"/>
      <c r="S313" s="57"/>
      <c r="T313" s="58"/>
      <c r="AT313" s="14" t="s">
        <v>142</v>
      </c>
      <c r="AU313" s="14" t="s">
        <v>80</v>
      </c>
    </row>
    <row r="314" spans="2:51" s="11" customFormat="1" ht="11.25">
      <c r="B314" s="185"/>
      <c r="C314" s="186"/>
      <c r="D314" s="182" t="s">
        <v>144</v>
      </c>
      <c r="E314" s="187" t="s">
        <v>1</v>
      </c>
      <c r="F314" s="188" t="s">
        <v>542</v>
      </c>
      <c r="G314" s="186"/>
      <c r="H314" s="189">
        <v>11.653</v>
      </c>
      <c r="I314" s="190"/>
      <c r="J314" s="186"/>
      <c r="K314" s="186"/>
      <c r="L314" s="191"/>
      <c r="M314" s="192"/>
      <c r="N314" s="193"/>
      <c r="O314" s="193"/>
      <c r="P314" s="193"/>
      <c r="Q314" s="193"/>
      <c r="R314" s="193"/>
      <c r="S314" s="193"/>
      <c r="T314" s="194"/>
      <c r="AT314" s="195" t="s">
        <v>144</v>
      </c>
      <c r="AU314" s="195" t="s">
        <v>80</v>
      </c>
      <c r="AV314" s="11" t="s">
        <v>80</v>
      </c>
      <c r="AW314" s="11" t="s">
        <v>32</v>
      </c>
      <c r="AX314" s="11" t="s">
        <v>75</v>
      </c>
      <c r="AY314" s="195" t="s">
        <v>133</v>
      </c>
    </row>
    <row r="315" spans="2:65" s="1" customFormat="1" ht="20.45" customHeight="1">
      <c r="B315" s="31"/>
      <c r="C315" s="170" t="s">
        <v>543</v>
      </c>
      <c r="D315" s="170" t="s">
        <v>135</v>
      </c>
      <c r="E315" s="171" t="s">
        <v>544</v>
      </c>
      <c r="F315" s="172" t="s">
        <v>545</v>
      </c>
      <c r="G315" s="173" t="s">
        <v>172</v>
      </c>
      <c r="H315" s="174">
        <v>17.625</v>
      </c>
      <c r="I315" s="175"/>
      <c r="J315" s="176">
        <f>ROUND(I315*H315,2)</f>
        <v>0</v>
      </c>
      <c r="K315" s="172" t="s">
        <v>139</v>
      </c>
      <c r="L315" s="35"/>
      <c r="M315" s="177" t="s">
        <v>1</v>
      </c>
      <c r="N315" s="178" t="s">
        <v>41</v>
      </c>
      <c r="O315" s="57"/>
      <c r="P315" s="179">
        <f>O315*H315</f>
        <v>0</v>
      </c>
      <c r="Q315" s="179">
        <v>0.01223</v>
      </c>
      <c r="R315" s="179">
        <f>Q315*H315</f>
        <v>0.21555375</v>
      </c>
      <c r="S315" s="179">
        <v>0</v>
      </c>
      <c r="T315" s="180">
        <f>S315*H315</f>
        <v>0</v>
      </c>
      <c r="AR315" s="14" t="s">
        <v>236</v>
      </c>
      <c r="AT315" s="14" t="s">
        <v>135</v>
      </c>
      <c r="AU315" s="14" t="s">
        <v>80</v>
      </c>
      <c r="AY315" s="14" t="s">
        <v>133</v>
      </c>
      <c r="BE315" s="181">
        <f>IF(N315="základní",J315,0)</f>
        <v>0</v>
      </c>
      <c r="BF315" s="181">
        <f>IF(N315="snížená",J315,0)</f>
        <v>0</v>
      </c>
      <c r="BG315" s="181">
        <f>IF(N315="zákl. přenesená",J315,0)</f>
        <v>0</v>
      </c>
      <c r="BH315" s="181">
        <f>IF(N315="sníž. přenesená",J315,0)</f>
        <v>0</v>
      </c>
      <c r="BI315" s="181">
        <f>IF(N315="nulová",J315,0)</f>
        <v>0</v>
      </c>
      <c r="BJ315" s="14" t="s">
        <v>75</v>
      </c>
      <c r="BK315" s="181">
        <f>ROUND(I315*H315,2)</f>
        <v>0</v>
      </c>
      <c r="BL315" s="14" t="s">
        <v>236</v>
      </c>
      <c r="BM315" s="14" t="s">
        <v>546</v>
      </c>
    </row>
    <row r="316" spans="2:47" s="1" customFormat="1" ht="19.5">
      <c r="B316" s="31"/>
      <c r="C316" s="32"/>
      <c r="D316" s="182" t="s">
        <v>142</v>
      </c>
      <c r="E316" s="32"/>
      <c r="F316" s="183" t="s">
        <v>547</v>
      </c>
      <c r="G316" s="32"/>
      <c r="H316" s="32"/>
      <c r="I316" s="99"/>
      <c r="J316" s="32"/>
      <c r="K316" s="32"/>
      <c r="L316" s="35"/>
      <c r="M316" s="184"/>
      <c r="N316" s="57"/>
      <c r="O316" s="57"/>
      <c r="P316" s="57"/>
      <c r="Q316" s="57"/>
      <c r="R316" s="57"/>
      <c r="S316" s="57"/>
      <c r="T316" s="58"/>
      <c r="AT316" s="14" t="s">
        <v>142</v>
      </c>
      <c r="AU316" s="14" t="s">
        <v>80</v>
      </c>
    </row>
    <row r="317" spans="2:51" s="11" customFormat="1" ht="11.25">
      <c r="B317" s="185"/>
      <c r="C317" s="186"/>
      <c r="D317" s="182" t="s">
        <v>144</v>
      </c>
      <c r="E317" s="187" t="s">
        <v>1</v>
      </c>
      <c r="F317" s="188" t="s">
        <v>548</v>
      </c>
      <c r="G317" s="186"/>
      <c r="H317" s="189">
        <v>6.25</v>
      </c>
      <c r="I317" s="190"/>
      <c r="J317" s="186"/>
      <c r="K317" s="186"/>
      <c r="L317" s="191"/>
      <c r="M317" s="192"/>
      <c r="N317" s="193"/>
      <c r="O317" s="193"/>
      <c r="P317" s="193"/>
      <c r="Q317" s="193"/>
      <c r="R317" s="193"/>
      <c r="S317" s="193"/>
      <c r="T317" s="194"/>
      <c r="AT317" s="195" t="s">
        <v>144</v>
      </c>
      <c r="AU317" s="195" t="s">
        <v>80</v>
      </c>
      <c r="AV317" s="11" t="s">
        <v>80</v>
      </c>
      <c r="AW317" s="11" t="s">
        <v>32</v>
      </c>
      <c r="AX317" s="11" t="s">
        <v>70</v>
      </c>
      <c r="AY317" s="195" t="s">
        <v>133</v>
      </c>
    </row>
    <row r="318" spans="2:51" s="11" customFormat="1" ht="11.25">
      <c r="B318" s="185"/>
      <c r="C318" s="186"/>
      <c r="D318" s="182" t="s">
        <v>144</v>
      </c>
      <c r="E318" s="187" t="s">
        <v>1</v>
      </c>
      <c r="F318" s="188" t="s">
        <v>549</v>
      </c>
      <c r="G318" s="186"/>
      <c r="H318" s="189">
        <v>11.375</v>
      </c>
      <c r="I318" s="190"/>
      <c r="J318" s="186"/>
      <c r="K318" s="186"/>
      <c r="L318" s="191"/>
      <c r="M318" s="192"/>
      <c r="N318" s="193"/>
      <c r="O318" s="193"/>
      <c r="P318" s="193"/>
      <c r="Q318" s="193"/>
      <c r="R318" s="193"/>
      <c r="S318" s="193"/>
      <c r="T318" s="194"/>
      <c r="AT318" s="195" t="s">
        <v>144</v>
      </c>
      <c r="AU318" s="195" t="s">
        <v>80</v>
      </c>
      <c r="AV318" s="11" t="s">
        <v>80</v>
      </c>
      <c r="AW318" s="11" t="s">
        <v>32</v>
      </c>
      <c r="AX318" s="11" t="s">
        <v>70</v>
      </c>
      <c r="AY318" s="195" t="s">
        <v>133</v>
      </c>
    </row>
    <row r="319" spans="2:51" s="12" customFormat="1" ht="11.25">
      <c r="B319" s="196"/>
      <c r="C319" s="197"/>
      <c r="D319" s="182" t="s">
        <v>144</v>
      </c>
      <c r="E319" s="198" t="s">
        <v>1</v>
      </c>
      <c r="F319" s="199" t="s">
        <v>160</v>
      </c>
      <c r="G319" s="197"/>
      <c r="H319" s="200">
        <v>17.625</v>
      </c>
      <c r="I319" s="201"/>
      <c r="J319" s="197"/>
      <c r="K319" s="197"/>
      <c r="L319" s="202"/>
      <c r="M319" s="203"/>
      <c r="N319" s="204"/>
      <c r="O319" s="204"/>
      <c r="P319" s="204"/>
      <c r="Q319" s="204"/>
      <c r="R319" s="204"/>
      <c r="S319" s="204"/>
      <c r="T319" s="205"/>
      <c r="AT319" s="206" t="s">
        <v>144</v>
      </c>
      <c r="AU319" s="206" t="s">
        <v>80</v>
      </c>
      <c r="AV319" s="12" t="s">
        <v>140</v>
      </c>
      <c r="AW319" s="12" t="s">
        <v>32</v>
      </c>
      <c r="AX319" s="12" t="s">
        <v>75</v>
      </c>
      <c r="AY319" s="206" t="s">
        <v>133</v>
      </c>
    </row>
    <row r="320" spans="2:65" s="1" customFormat="1" ht="20.45" customHeight="1">
      <c r="B320" s="31"/>
      <c r="C320" s="170" t="s">
        <v>550</v>
      </c>
      <c r="D320" s="170" t="s">
        <v>135</v>
      </c>
      <c r="E320" s="171" t="s">
        <v>551</v>
      </c>
      <c r="F320" s="172" t="s">
        <v>552</v>
      </c>
      <c r="G320" s="173" t="s">
        <v>172</v>
      </c>
      <c r="H320" s="174">
        <v>13.74</v>
      </c>
      <c r="I320" s="175"/>
      <c r="J320" s="176">
        <f>ROUND(I320*H320,2)</f>
        <v>0</v>
      </c>
      <c r="K320" s="172" t="s">
        <v>139</v>
      </c>
      <c r="L320" s="35"/>
      <c r="M320" s="177" t="s">
        <v>1</v>
      </c>
      <c r="N320" s="178" t="s">
        <v>41</v>
      </c>
      <c r="O320" s="57"/>
      <c r="P320" s="179">
        <f>O320*H320</f>
        <v>0</v>
      </c>
      <c r="Q320" s="179">
        <v>0.01611</v>
      </c>
      <c r="R320" s="179">
        <f>Q320*H320</f>
        <v>0.2213514</v>
      </c>
      <c r="S320" s="179">
        <v>0</v>
      </c>
      <c r="T320" s="180">
        <f>S320*H320</f>
        <v>0</v>
      </c>
      <c r="AR320" s="14" t="s">
        <v>236</v>
      </c>
      <c r="AT320" s="14" t="s">
        <v>135</v>
      </c>
      <c r="AU320" s="14" t="s">
        <v>80</v>
      </c>
      <c r="AY320" s="14" t="s">
        <v>133</v>
      </c>
      <c r="BE320" s="181">
        <f>IF(N320="základní",J320,0)</f>
        <v>0</v>
      </c>
      <c r="BF320" s="181">
        <f>IF(N320="snížená",J320,0)</f>
        <v>0</v>
      </c>
      <c r="BG320" s="181">
        <f>IF(N320="zákl. přenesená",J320,0)</f>
        <v>0</v>
      </c>
      <c r="BH320" s="181">
        <f>IF(N320="sníž. přenesená",J320,0)</f>
        <v>0</v>
      </c>
      <c r="BI320" s="181">
        <f>IF(N320="nulová",J320,0)</f>
        <v>0</v>
      </c>
      <c r="BJ320" s="14" t="s">
        <v>75</v>
      </c>
      <c r="BK320" s="181">
        <f>ROUND(I320*H320,2)</f>
        <v>0</v>
      </c>
      <c r="BL320" s="14" t="s">
        <v>236</v>
      </c>
      <c r="BM320" s="14" t="s">
        <v>553</v>
      </c>
    </row>
    <row r="321" spans="2:47" s="1" customFormat="1" ht="19.5">
      <c r="B321" s="31"/>
      <c r="C321" s="32"/>
      <c r="D321" s="182" t="s">
        <v>142</v>
      </c>
      <c r="E321" s="32"/>
      <c r="F321" s="183" t="s">
        <v>554</v>
      </c>
      <c r="G321" s="32"/>
      <c r="H321" s="32"/>
      <c r="I321" s="99"/>
      <c r="J321" s="32"/>
      <c r="K321" s="32"/>
      <c r="L321" s="35"/>
      <c r="M321" s="184"/>
      <c r="N321" s="57"/>
      <c r="O321" s="57"/>
      <c r="P321" s="57"/>
      <c r="Q321" s="57"/>
      <c r="R321" s="57"/>
      <c r="S321" s="57"/>
      <c r="T321" s="58"/>
      <c r="AT321" s="14" t="s">
        <v>142</v>
      </c>
      <c r="AU321" s="14" t="s">
        <v>80</v>
      </c>
    </row>
    <row r="322" spans="2:51" s="11" customFormat="1" ht="11.25">
      <c r="B322" s="185"/>
      <c r="C322" s="186"/>
      <c r="D322" s="182" t="s">
        <v>144</v>
      </c>
      <c r="E322" s="187" t="s">
        <v>1</v>
      </c>
      <c r="F322" s="188" t="s">
        <v>555</v>
      </c>
      <c r="G322" s="186"/>
      <c r="H322" s="189">
        <v>13.74</v>
      </c>
      <c r="I322" s="190"/>
      <c r="J322" s="186"/>
      <c r="K322" s="186"/>
      <c r="L322" s="191"/>
      <c r="M322" s="192"/>
      <c r="N322" s="193"/>
      <c r="O322" s="193"/>
      <c r="P322" s="193"/>
      <c r="Q322" s="193"/>
      <c r="R322" s="193"/>
      <c r="S322" s="193"/>
      <c r="T322" s="194"/>
      <c r="AT322" s="195" t="s">
        <v>144</v>
      </c>
      <c r="AU322" s="195" t="s">
        <v>80</v>
      </c>
      <c r="AV322" s="11" t="s">
        <v>80</v>
      </c>
      <c r="AW322" s="11" t="s">
        <v>32</v>
      </c>
      <c r="AX322" s="11" t="s">
        <v>75</v>
      </c>
      <c r="AY322" s="195" t="s">
        <v>133</v>
      </c>
    </row>
    <row r="323" spans="2:65" s="1" customFormat="1" ht="20.45" customHeight="1">
      <c r="B323" s="31"/>
      <c r="C323" s="170" t="s">
        <v>556</v>
      </c>
      <c r="D323" s="170" t="s">
        <v>135</v>
      </c>
      <c r="E323" s="171" t="s">
        <v>557</v>
      </c>
      <c r="F323" s="172" t="s">
        <v>558</v>
      </c>
      <c r="G323" s="173" t="s">
        <v>172</v>
      </c>
      <c r="H323" s="174">
        <v>16.74</v>
      </c>
      <c r="I323" s="175"/>
      <c r="J323" s="176">
        <f>ROUND(I323*H323,2)</f>
        <v>0</v>
      </c>
      <c r="K323" s="172" t="s">
        <v>139</v>
      </c>
      <c r="L323" s="35"/>
      <c r="M323" s="177" t="s">
        <v>1</v>
      </c>
      <c r="N323" s="178" t="s">
        <v>41</v>
      </c>
      <c r="O323" s="57"/>
      <c r="P323" s="179">
        <f>O323*H323</f>
        <v>0</v>
      </c>
      <c r="Q323" s="179">
        <v>0</v>
      </c>
      <c r="R323" s="179">
        <f>Q323*H323</f>
        <v>0</v>
      </c>
      <c r="S323" s="179">
        <v>0</v>
      </c>
      <c r="T323" s="180">
        <f>S323*H323</f>
        <v>0</v>
      </c>
      <c r="AR323" s="14" t="s">
        <v>236</v>
      </c>
      <c r="AT323" s="14" t="s">
        <v>135</v>
      </c>
      <c r="AU323" s="14" t="s">
        <v>80</v>
      </c>
      <c r="AY323" s="14" t="s">
        <v>133</v>
      </c>
      <c r="BE323" s="181">
        <f>IF(N323="základní",J323,0)</f>
        <v>0</v>
      </c>
      <c r="BF323" s="181">
        <f>IF(N323="snížená",J323,0)</f>
        <v>0</v>
      </c>
      <c r="BG323" s="181">
        <f>IF(N323="zákl. přenesená",J323,0)</f>
        <v>0</v>
      </c>
      <c r="BH323" s="181">
        <f>IF(N323="sníž. přenesená",J323,0)</f>
        <v>0</v>
      </c>
      <c r="BI323" s="181">
        <f>IF(N323="nulová",J323,0)</f>
        <v>0</v>
      </c>
      <c r="BJ323" s="14" t="s">
        <v>75</v>
      </c>
      <c r="BK323" s="181">
        <f>ROUND(I323*H323,2)</f>
        <v>0</v>
      </c>
      <c r="BL323" s="14" t="s">
        <v>236</v>
      </c>
      <c r="BM323" s="14" t="s">
        <v>559</v>
      </c>
    </row>
    <row r="324" spans="2:47" s="1" customFormat="1" ht="19.5">
      <c r="B324" s="31"/>
      <c r="C324" s="32"/>
      <c r="D324" s="182" t="s">
        <v>142</v>
      </c>
      <c r="E324" s="32"/>
      <c r="F324" s="183" t="s">
        <v>560</v>
      </c>
      <c r="G324" s="32"/>
      <c r="H324" s="32"/>
      <c r="I324" s="99"/>
      <c r="J324" s="32"/>
      <c r="K324" s="32"/>
      <c r="L324" s="35"/>
      <c r="M324" s="184"/>
      <c r="N324" s="57"/>
      <c r="O324" s="57"/>
      <c r="P324" s="57"/>
      <c r="Q324" s="57"/>
      <c r="R324" s="57"/>
      <c r="S324" s="57"/>
      <c r="T324" s="58"/>
      <c r="AT324" s="14" t="s">
        <v>142</v>
      </c>
      <c r="AU324" s="14" t="s">
        <v>80</v>
      </c>
    </row>
    <row r="325" spans="2:65" s="1" customFormat="1" ht="20.45" customHeight="1">
      <c r="B325" s="31"/>
      <c r="C325" s="207" t="s">
        <v>561</v>
      </c>
      <c r="D325" s="207" t="s">
        <v>265</v>
      </c>
      <c r="E325" s="208" t="s">
        <v>562</v>
      </c>
      <c r="F325" s="209" t="s">
        <v>563</v>
      </c>
      <c r="G325" s="210" t="s">
        <v>172</v>
      </c>
      <c r="H325" s="211">
        <v>18.414</v>
      </c>
      <c r="I325" s="212"/>
      <c r="J325" s="213">
        <f>ROUND(I325*H325,2)</f>
        <v>0</v>
      </c>
      <c r="K325" s="209" t="s">
        <v>139</v>
      </c>
      <c r="L325" s="214"/>
      <c r="M325" s="215" t="s">
        <v>1</v>
      </c>
      <c r="N325" s="216" t="s">
        <v>41</v>
      </c>
      <c r="O325" s="57"/>
      <c r="P325" s="179">
        <f>O325*H325</f>
        <v>0</v>
      </c>
      <c r="Q325" s="179">
        <v>0.00011</v>
      </c>
      <c r="R325" s="179">
        <f>Q325*H325</f>
        <v>0.00202554</v>
      </c>
      <c r="S325" s="179">
        <v>0</v>
      </c>
      <c r="T325" s="180">
        <f>S325*H325</f>
        <v>0</v>
      </c>
      <c r="AR325" s="14" t="s">
        <v>324</v>
      </c>
      <c r="AT325" s="14" t="s">
        <v>265</v>
      </c>
      <c r="AU325" s="14" t="s">
        <v>80</v>
      </c>
      <c r="AY325" s="14" t="s">
        <v>133</v>
      </c>
      <c r="BE325" s="181">
        <f>IF(N325="základní",J325,0)</f>
        <v>0</v>
      </c>
      <c r="BF325" s="181">
        <f>IF(N325="snížená",J325,0)</f>
        <v>0</v>
      </c>
      <c r="BG325" s="181">
        <f>IF(N325="zákl. přenesená",J325,0)</f>
        <v>0</v>
      </c>
      <c r="BH325" s="181">
        <f>IF(N325="sníž. přenesená",J325,0)</f>
        <v>0</v>
      </c>
      <c r="BI325" s="181">
        <f>IF(N325="nulová",J325,0)</f>
        <v>0</v>
      </c>
      <c r="BJ325" s="14" t="s">
        <v>75</v>
      </c>
      <c r="BK325" s="181">
        <f>ROUND(I325*H325,2)</f>
        <v>0</v>
      </c>
      <c r="BL325" s="14" t="s">
        <v>236</v>
      </c>
      <c r="BM325" s="14" t="s">
        <v>564</v>
      </c>
    </row>
    <row r="326" spans="2:47" s="1" customFormat="1" ht="11.25">
      <c r="B326" s="31"/>
      <c r="C326" s="32"/>
      <c r="D326" s="182" t="s">
        <v>142</v>
      </c>
      <c r="E326" s="32"/>
      <c r="F326" s="183" t="s">
        <v>563</v>
      </c>
      <c r="G326" s="32"/>
      <c r="H326" s="32"/>
      <c r="I326" s="99"/>
      <c r="J326" s="32"/>
      <c r="K326" s="32"/>
      <c r="L326" s="35"/>
      <c r="M326" s="184"/>
      <c r="N326" s="57"/>
      <c r="O326" s="57"/>
      <c r="P326" s="57"/>
      <c r="Q326" s="57"/>
      <c r="R326" s="57"/>
      <c r="S326" s="57"/>
      <c r="T326" s="58"/>
      <c r="AT326" s="14" t="s">
        <v>142</v>
      </c>
      <c r="AU326" s="14" t="s">
        <v>80</v>
      </c>
    </row>
    <row r="327" spans="2:51" s="11" customFormat="1" ht="11.25">
      <c r="B327" s="185"/>
      <c r="C327" s="186"/>
      <c r="D327" s="182" t="s">
        <v>144</v>
      </c>
      <c r="E327" s="186"/>
      <c r="F327" s="188" t="s">
        <v>565</v>
      </c>
      <c r="G327" s="186"/>
      <c r="H327" s="189">
        <v>18.414</v>
      </c>
      <c r="I327" s="190"/>
      <c r="J327" s="186"/>
      <c r="K327" s="186"/>
      <c r="L327" s="191"/>
      <c r="M327" s="192"/>
      <c r="N327" s="193"/>
      <c r="O327" s="193"/>
      <c r="P327" s="193"/>
      <c r="Q327" s="193"/>
      <c r="R327" s="193"/>
      <c r="S327" s="193"/>
      <c r="T327" s="194"/>
      <c r="AT327" s="195" t="s">
        <v>144</v>
      </c>
      <c r="AU327" s="195" t="s">
        <v>80</v>
      </c>
      <c r="AV327" s="11" t="s">
        <v>80</v>
      </c>
      <c r="AW327" s="11" t="s">
        <v>4</v>
      </c>
      <c r="AX327" s="11" t="s">
        <v>75</v>
      </c>
      <c r="AY327" s="195" t="s">
        <v>133</v>
      </c>
    </row>
    <row r="328" spans="2:65" s="1" customFormat="1" ht="20.45" customHeight="1">
      <c r="B328" s="31"/>
      <c r="C328" s="170" t="s">
        <v>566</v>
      </c>
      <c r="D328" s="170" t="s">
        <v>135</v>
      </c>
      <c r="E328" s="171" t="s">
        <v>567</v>
      </c>
      <c r="F328" s="172" t="s">
        <v>568</v>
      </c>
      <c r="G328" s="173" t="s">
        <v>172</v>
      </c>
      <c r="H328" s="174">
        <v>16.74</v>
      </c>
      <c r="I328" s="175"/>
      <c r="J328" s="176">
        <f>ROUND(I328*H328,2)</f>
        <v>0</v>
      </c>
      <c r="K328" s="172" t="s">
        <v>139</v>
      </c>
      <c r="L328" s="35"/>
      <c r="M328" s="177" t="s">
        <v>1</v>
      </c>
      <c r="N328" s="178" t="s">
        <v>41</v>
      </c>
      <c r="O328" s="57"/>
      <c r="P328" s="179">
        <f>O328*H328</f>
        <v>0</v>
      </c>
      <c r="Q328" s="179">
        <v>0</v>
      </c>
      <c r="R328" s="179">
        <f>Q328*H328</f>
        <v>0</v>
      </c>
      <c r="S328" s="179">
        <v>0</v>
      </c>
      <c r="T328" s="180">
        <f>S328*H328</f>
        <v>0</v>
      </c>
      <c r="AR328" s="14" t="s">
        <v>236</v>
      </c>
      <c r="AT328" s="14" t="s">
        <v>135</v>
      </c>
      <c r="AU328" s="14" t="s">
        <v>80</v>
      </c>
      <c r="AY328" s="14" t="s">
        <v>133</v>
      </c>
      <c r="BE328" s="181">
        <f>IF(N328="základní",J328,0)</f>
        <v>0</v>
      </c>
      <c r="BF328" s="181">
        <f>IF(N328="snížená",J328,0)</f>
        <v>0</v>
      </c>
      <c r="BG328" s="181">
        <f>IF(N328="zákl. přenesená",J328,0)</f>
        <v>0</v>
      </c>
      <c r="BH328" s="181">
        <f>IF(N328="sníž. přenesená",J328,0)</f>
        <v>0</v>
      </c>
      <c r="BI328" s="181">
        <f>IF(N328="nulová",J328,0)</f>
        <v>0</v>
      </c>
      <c r="BJ328" s="14" t="s">
        <v>75</v>
      </c>
      <c r="BK328" s="181">
        <f>ROUND(I328*H328,2)</f>
        <v>0</v>
      </c>
      <c r="BL328" s="14" t="s">
        <v>236</v>
      </c>
      <c r="BM328" s="14" t="s">
        <v>569</v>
      </c>
    </row>
    <row r="329" spans="2:47" s="1" customFormat="1" ht="19.5">
      <c r="B329" s="31"/>
      <c r="C329" s="32"/>
      <c r="D329" s="182" t="s">
        <v>142</v>
      </c>
      <c r="E329" s="32"/>
      <c r="F329" s="183" t="s">
        <v>570</v>
      </c>
      <c r="G329" s="32"/>
      <c r="H329" s="32"/>
      <c r="I329" s="99"/>
      <c r="J329" s="32"/>
      <c r="K329" s="32"/>
      <c r="L329" s="35"/>
      <c r="M329" s="184"/>
      <c r="N329" s="57"/>
      <c r="O329" s="57"/>
      <c r="P329" s="57"/>
      <c r="Q329" s="57"/>
      <c r="R329" s="57"/>
      <c r="S329" s="57"/>
      <c r="T329" s="58"/>
      <c r="AT329" s="14" t="s">
        <v>142</v>
      </c>
      <c r="AU329" s="14" t="s">
        <v>80</v>
      </c>
    </row>
    <row r="330" spans="2:51" s="11" customFormat="1" ht="11.25">
      <c r="B330" s="185"/>
      <c r="C330" s="186"/>
      <c r="D330" s="182" t="s">
        <v>144</v>
      </c>
      <c r="E330" s="187" t="s">
        <v>1</v>
      </c>
      <c r="F330" s="188" t="s">
        <v>571</v>
      </c>
      <c r="G330" s="186"/>
      <c r="H330" s="189">
        <v>13.74</v>
      </c>
      <c r="I330" s="190"/>
      <c r="J330" s="186"/>
      <c r="K330" s="186"/>
      <c r="L330" s="191"/>
      <c r="M330" s="192"/>
      <c r="N330" s="193"/>
      <c r="O330" s="193"/>
      <c r="P330" s="193"/>
      <c r="Q330" s="193"/>
      <c r="R330" s="193"/>
      <c r="S330" s="193"/>
      <c r="T330" s="194"/>
      <c r="AT330" s="195" t="s">
        <v>144</v>
      </c>
      <c r="AU330" s="195" t="s">
        <v>80</v>
      </c>
      <c r="AV330" s="11" t="s">
        <v>80</v>
      </c>
      <c r="AW330" s="11" t="s">
        <v>32</v>
      </c>
      <c r="AX330" s="11" t="s">
        <v>70</v>
      </c>
      <c r="AY330" s="195" t="s">
        <v>133</v>
      </c>
    </row>
    <row r="331" spans="2:51" s="11" customFormat="1" ht="11.25">
      <c r="B331" s="185"/>
      <c r="C331" s="186"/>
      <c r="D331" s="182" t="s">
        <v>144</v>
      </c>
      <c r="E331" s="187" t="s">
        <v>1</v>
      </c>
      <c r="F331" s="188" t="s">
        <v>151</v>
      </c>
      <c r="G331" s="186"/>
      <c r="H331" s="189">
        <v>3</v>
      </c>
      <c r="I331" s="190"/>
      <c r="J331" s="186"/>
      <c r="K331" s="186"/>
      <c r="L331" s="191"/>
      <c r="M331" s="192"/>
      <c r="N331" s="193"/>
      <c r="O331" s="193"/>
      <c r="P331" s="193"/>
      <c r="Q331" s="193"/>
      <c r="R331" s="193"/>
      <c r="S331" s="193"/>
      <c r="T331" s="194"/>
      <c r="AT331" s="195" t="s">
        <v>144</v>
      </c>
      <c r="AU331" s="195" t="s">
        <v>80</v>
      </c>
      <c r="AV331" s="11" t="s">
        <v>80</v>
      </c>
      <c r="AW331" s="11" t="s">
        <v>32</v>
      </c>
      <c r="AX331" s="11" t="s">
        <v>70</v>
      </c>
      <c r="AY331" s="195" t="s">
        <v>133</v>
      </c>
    </row>
    <row r="332" spans="2:51" s="12" customFormat="1" ht="11.25">
      <c r="B332" s="196"/>
      <c r="C332" s="197"/>
      <c r="D332" s="182" t="s">
        <v>144</v>
      </c>
      <c r="E332" s="198" t="s">
        <v>1</v>
      </c>
      <c r="F332" s="199" t="s">
        <v>160</v>
      </c>
      <c r="G332" s="197"/>
      <c r="H332" s="200">
        <v>16.740000000000002</v>
      </c>
      <c r="I332" s="201"/>
      <c r="J332" s="197"/>
      <c r="K332" s="197"/>
      <c r="L332" s="202"/>
      <c r="M332" s="203"/>
      <c r="N332" s="204"/>
      <c r="O332" s="204"/>
      <c r="P332" s="204"/>
      <c r="Q332" s="204"/>
      <c r="R332" s="204"/>
      <c r="S332" s="204"/>
      <c r="T332" s="205"/>
      <c r="AT332" s="206" t="s">
        <v>144</v>
      </c>
      <c r="AU332" s="206" t="s">
        <v>80</v>
      </c>
      <c r="AV332" s="12" t="s">
        <v>140</v>
      </c>
      <c r="AW332" s="12" t="s">
        <v>32</v>
      </c>
      <c r="AX332" s="12" t="s">
        <v>75</v>
      </c>
      <c r="AY332" s="206" t="s">
        <v>133</v>
      </c>
    </row>
    <row r="333" spans="2:65" s="1" customFormat="1" ht="20.45" customHeight="1">
      <c r="B333" s="31"/>
      <c r="C333" s="207" t="s">
        <v>572</v>
      </c>
      <c r="D333" s="207" t="s">
        <v>265</v>
      </c>
      <c r="E333" s="208" t="s">
        <v>573</v>
      </c>
      <c r="F333" s="209" t="s">
        <v>574</v>
      </c>
      <c r="G333" s="210" t="s">
        <v>172</v>
      </c>
      <c r="H333" s="211">
        <v>14.015</v>
      </c>
      <c r="I333" s="212"/>
      <c r="J333" s="213">
        <f>ROUND(I333*H333,2)</f>
        <v>0</v>
      </c>
      <c r="K333" s="209" t="s">
        <v>139</v>
      </c>
      <c r="L333" s="214"/>
      <c r="M333" s="215" t="s">
        <v>1</v>
      </c>
      <c r="N333" s="216" t="s">
        <v>41</v>
      </c>
      <c r="O333" s="57"/>
      <c r="P333" s="179">
        <f>O333*H333</f>
        <v>0</v>
      </c>
      <c r="Q333" s="179">
        <v>0.0024</v>
      </c>
      <c r="R333" s="179">
        <f>Q333*H333</f>
        <v>0.033636</v>
      </c>
      <c r="S333" s="179">
        <v>0</v>
      </c>
      <c r="T333" s="180">
        <f>S333*H333</f>
        <v>0</v>
      </c>
      <c r="AR333" s="14" t="s">
        <v>324</v>
      </c>
      <c r="AT333" s="14" t="s">
        <v>265</v>
      </c>
      <c r="AU333" s="14" t="s">
        <v>80</v>
      </c>
      <c r="AY333" s="14" t="s">
        <v>133</v>
      </c>
      <c r="BE333" s="181">
        <f>IF(N333="základní",J333,0)</f>
        <v>0</v>
      </c>
      <c r="BF333" s="181">
        <f>IF(N333="snížená",J333,0)</f>
        <v>0</v>
      </c>
      <c r="BG333" s="181">
        <f>IF(N333="zákl. přenesená",J333,0)</f>
        <v>0</v>
      </c>
      <c r="BH333" s="181">
        <f>IF(N333="sníž. přenesená",J333,0)</f>
        <v>0</v>
      </c>
      <c r="BI333" s="181">
        <f>IF(N333="nulová",J333,0)</f>
        <v>0</v>
      </c>
      <c r="BJ333" s="14" t="s">
        <v>75</v>
      </c>
      <c r="BK333" s="181">
        <f>ROUND(I333*H333,2)</f>
        <v>0</v>
      </c>
      <c r="BL333" s="14" t="s">
        <v>236</v>
      </c>
      <c r="BM333" s="14" t="s">
        <v>575</v>
      </c>
    </row>
    <row r="334" spans="2:47" s="1" customFormat="1" ht="11.25">
      <c r="B334" s="31"/>
      <c r="C334" s="32"/>
      <c r="D334" s="182" t="s">
        <v>142</v>
      </c>
      <c r="E334" s="32"/>
      <c r="F334" s="183" t="s">
        <v>574</v>
      </c>
      <c r="G334" s="32"/>
      <c r="H334" s="32"/>
      <c r="I334" s="99"/>
      <c r="J334" s="32"/>
      <c r="K334" s="32"/>
      <c r="L334" s="35"/>
      <c r="M334" s="184"/>
      <c r="N334" s="57"/>
      <c r="O334" s="57"/>
      <c r="P334" s="57"/>
      <c r="Q334" s="57"/>
      <c r="R334" s="57"/>
      <c r="S334" s="57"/>
      <c r="T334" s="58"/>
      <c r="AT334" s="14" t="s">
        <v>142</v>
      </c>
      <c r="AU334" s="14" t="s">
        <v>80</v>
      </c>
    </row>
    <row r="335" spans="2:51" s="11" customFormat="1" ht="11.25">
      <c r="B335" s="185"/>
      <c r="C335" s="186"/>
      <c r="D335" s="182" t="s">
        <v>144</v>
      </c>
      <c r="E335" s="186"/>
      <c r="F335" s="188" t="s">
        <v>576</v>
      </c>
      <c r="G335" s="186"/>
      <c r="H335" s="189">
        <v>14.015</v>
      </c>
      <c r="I335" s="190"/>
      <c r="J335" s="186"/>
      <c r="K335" s="186"/>
      <c r="L335" s="191"/>
      <c r="M335" s="192"/>
      <c r="N335" s="193"/>
      <c r="O335" s="193"/>
      <c r="P335" s="193"/>
      <c r="Q335" s="193"/>
      <c r="R335" s="193"/>
      <c r="S335" s="193"/>
      <c r="T335" s="194"/>
      <c r="AT335" s="195" t="s">
        <v>144</v>
      </c>
      <c r="AU335" s="195" t="s">
        <v>80</v>
      </c>
      <c r="AV335" s="11" t="s">
        <v>80</v>
      </c>
      <c r="AW335" s="11" t="s">
        <v>4</v>
      </c>
      <c r="AX335" s="11" t="s">
        <v>75</v>
      </c>
      <c r="AY335" s="195" t="s">
        <v>133</v>
      </c>
    </row>
    <row r="336" spans="2:65" s="1" customFormat="1" ht="20.45" customHeight="1">
      <c r="B336" s="31"/>
      <c r="C336" s="207" t="s">
        <v>577</v>
      </c>
      <c r="D336" s="207" t="s">
        <v>265</v>
      </c>
      <c r="E336" s="208" t="s">
        <v>421</v>
      </c>
      <c r="F336" s="209" t="s">
        <v>422</v>
      </c>
      <c r="G336" s="210" t="s">
        <v>172</v>
      </c>
      <c r="H336" s="211">
        <v>3</v>
      </c>
      <c r="I336" s="212"/>
      <c r="J336" s="213">
        <f>ROUND(I336*H336,2)</f>
        <v>0</v>
      </c>
      <c r="K336" s="209" t="s">
        <v>139</v>
      </c>
      <c r="L336" s="214"/>
      <c r="M336" s="215" t="s">
        <v>1</v>
      </c>
      <c r="N336" s="216" t="s">
        <v>41</v>
      </c>
      <c r="O336" s="57"/>
      <c r="P336" s="179">
        <f>O336*H336</f>
        <v>0</v>
      </c>
      <c r="Q336" s="179">
        <v>0.0044</v>
      </c>
      <c r="R336" s="179">
        <f>Q336*H336</f>
        <v>0.0132</v>
      </c>
      <c r="S336" s="179">
        <v>0</v>
      </c>
      <c r="T336" s="180">
        <f>S336*H336</f>
        <v>0</v>
      </c>
      <c r="AR336" s="14" t="s">
        <v>324</v>
      </c>
      <c r="AT336" s="14" t="s">
        <v>265</v>
      </c>
      <c r="AU336" s="14" t="s">
        <v>80</v>
      </c>
      <c r="AY336" s="14" t="s">
        <v>133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14" t="s">
        <v>75</v>
      </c>
      <c r="BK336" s="181">
        <f>ROUND(I336*H336,2)</f>
        <v>0</v>
      </c>
      <c r="BL336" s="14" t="s">
        <v>236</v>
      </c>
      <c r="BM336" s="14" t="s">
        <v>578</v>
      </c>
    </row>
    <row r="337" spans="2:47" s="1" customFormat="1" ht="11.25">
      <c r="B337" s="31"/>
      <c r="C337" s="32"/>
      <c r="D337" s="182" t="s">
        <v>142</v>
      </c>
      <c r="E337" s="32"/>
      <c r="F337" s="183" t="s">
        <v>422</v>
      </c>
      <c r="G337" s="32"/>
      <c r="H337" s="32"/>
      <c r="I337" s="99"/>
      <c r="J337" s="32"/>
      <c r="K337" s="32"/>
      <c r="L337" s="35"/>
      <c r="M337" s="184"/>
      <c r="N337" s="57"/>
      <c r="O337" s="57"/>
      <c r="P337" s="57"/>
      <c r="Q337" s="57"/>
      <c r="R337" s="57"/>
      <c r="S337" s="57"/>
      <c r="T337" s="58"/>
      <c r="AT337" s="14" t="s">
        <v>142</v>
      </c>
      <c r="AU337" s="14" t="s">
        <v>80</v>
      </c>
    </row>
    <row r="338" spans="2:65" s="1" customFormat="1" ht="20.45" customHeight="1">
      <c r="B338" s="31"/>
      <c r="C338" s="170" t="s">
        <v>579</v>
      </c>
      <c r="D338" s="170" t="s">
        <v>135</v>
      </c>
      <c r="E338" s="171" t="s">
        <v>580</v>
      </c>
      <c r="F338" s="172" t="s">
        <v>581</v>
      </c>
      <c r="G338" s="173" t="s">
        <v>172</v>
      </c>
      <c r="H338" s="174">
        <v>13.74</v>
      </c>
      <c r="I338" s="175"/>
      <c r="J338" s="176">
        <f>ROUND(I338*H338,2)</f>
        <v>0</v>
      </c>
      <c r="K338" s="172" t="s">
        <v>139</v>
      </c>
      <c r="L338" s="35"/>
      <c r="M338" s="177" t="s">
        <v>1</v>
      </c>
      <c r="N338" s="178" t="s">
        <v>41</v>
      </c>
      <c r="O338" s="57"/>
      <c r="P338" s="179">
        <f>O338*H338</f>
        <v>0</v>
      </c>
      <c r="Q338" s="179">
        <v>0</v>
      </c>
      <c r="R338" s="179">
        <f>Q338*H338</f>
        <v>0</v>
      </c>
      <c r="S338" s="179">
        <v>0</v>
      </c>
      <c r="T338" s="180">
        <f>S338*H338</f>
        <v>0</v>
      </c>
      <c r="AR338" s="14" t="s">
        <v>236</v>
      </c>
      <c r="AT338" s="14" t="s">
        <v>135</v>
      </c>
      <c r="AU338" s="14" t="s">
        <v>80</v>
      </c>
      <c r="AY338" s="14" t="s">
        <v>133</v>
      </c>
      <c r="BE338" s="181">
        <f>IF(N338="základní",J338,0)</f>
        <v>0</v>
      </c>
      <c r="BF338" s="181">
        <f>IF(N338="snížená",J338,0)</f>
        <v>0</v>
      </c>
      <c r="BG338" s="181">
        <f>IF(N338="zákl. přenesená",J338,0)</f>
        <v>0</v>
      </c>
      <c r="BH338" s="181">
        <f>IF(N338="sníž. přenesená",J338,0)</f>
        <v>0</v>
      </c>
      <c r="BI338" s="181">
        <f>IF(N338="nulová",J338,0)</f>
        <v>0</v>
      </c>
      <c r="BJ338" s="14" t="s">
        <v>75</v>
      </c>
      <c r="BK338" s="181">
        <f>ROUND(I338*H338,2)</f>
        <v>0</v>
      </c>
      <c r="BL338" s="14" t="s">
        <v>236</v>
      </c>
      <c r="BM338" s="14" t="s">
        <v>582</v>
      </c>
    </row>
    <row r="339" spans="2:47" s="1" customFormat="1" ht="11.25">
      <c r="B339" s="31"/>
      <c r="C339" s="32"/>
      <c r="D339" s="182" t="s">
        <v>142</v>
      </c>
      <c r="E339" s="32"/>
      <c r="F339" s="183" t="s">
        <v>583</v>
      </c>
      <c r="G339" s="32"/>
      <c r="H339" s="32"/>
      <c r="I339" s="99"/>
      <c r="J339" s="32"/>
      <c r="K339" s="32"/>
      <c r="L339" s="35"/>
      <c r="M339" s="184"/>
      <c r="N339" s="57"/>
      <c r="O339" s="57"/>
      <c r="P339" s="57"/>
      <c r="Q339" s="57"/>
      <c r="R339" s="57"/>
      <c r="S339" s="57"/>
      <c r="T339" s="58"/>
      <c r="AT339" s="14" t="s">
        <v>142</v>
      </c>
      <c r="AU339" s="14" t="s">
        <v>80</v>
      </c>
    </row>
    <row r="340" spans="2:65" s="1" customFormat="1" ht="20.45" customHeight="1">
      <c r="B340" s="31"/>
      <c r="C340" s="170" t="s">
        <v>584</v>
      </c>
      <c r="D340" s="170" t="s">
        <v>135</v>
      </c>
      <c r="E340" s="171" t="s">
        <v>585</v>
      </c>
      <c r="F340" s="172" t="s">
        <v>586</v>
      </c>
      <c r="G340" s="173" t="s">
        <v>172</v>
      </c>
      <c r="H340" s="174">
        <v>19.4</v>
      </c>
      <c r="I340" s="175"/>
      <c r="J340" s="176">
        <f>ROUND(I340*H340,2)</f>
        <v>0</v>
      </c>
      <c r="K340" s="172" t="s">
        <v>139</v>
      </c>
      <c r="L340" s="35"/>
      <c r="M340" s="177" t="s">
        <v>1</v>
      </c>
      <c r="N340" s="178" t="s">
        <v>41</v>
      </c>
      <c r="O340" s="57"/>
      <c r="P340" s="179">
        <f>O340*H340</f>
        <v>0</v>
      </c>
      <c r="Q340" s="179">
        <v>0.02028</v>
      </c>
      <c r="R340" s="179">
        <f>Q340*H340</f>
        <v>0.39343199999999995</v>
      </c>
      <c r="S340" s="179">
        <v>0</v>
      </c>
      <c r="T340" s="180">
        <f>S340*H340</f>
        <v>0</v>
      </c>
      <c r="AR340" s="14" t="s">
        <v>236</v>
      </c>
      <c r="AT340" s="14" t="s">
        <v>135</v>
      </c>
      <c r="AU340" s="14" t="s">
        <v>80</v>
      </c>
      <c r="AY340" s="14" t="s">
        <v>133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14" t="s">
        <v>75</v>
      </c>
      <c r="BK340" s="181">
        <f>ROUND(I340*H340,2)</f>
        <v>0</v>
      </c>
      <c r="BL340" s="14" t="s">
        <v>236</v>
      </c>
      <c r="BM340" s="14" t="s">
        <v>587</v>
      </c>
    </row>
    <row r="341" spans="2:47" s="1" customFormat="1" ht="19.5">
      <c r="B341" s="31"/>
      <c r="C341" s="32"/>
      <c r="D341" s="182" t="s">
        <v>142</v>
      </c>
      <c r="E341" s="32"/>
      <c r="F341" s="183" t="s">
        <v>588</v>
      </c>
      <c r="G341" s="32"/>
      <c r="H341" s="32"/>
      <c r="I341" s="99"/>
      <c r="J341" s="32"/>
      <c r="K341" s="32"/>
      <c r="L341" s="35"/>
      <c r="M341" s="184"/>
      <c r="N341" s="57"/>
      <c r="O341" s="57"/>
      <c r="P341" s="57"/>
      <c r="Q341" s="57"/>
      <c r="R341" s="57"/>
      <c r="S341" s="57"/>
      <c r="T341" s="58"/>
      <c r="AT341" s="14" t="s">
        <v>142</v>
      </c>
      <c r="AU341" s="14" t="s">
        <v>80</v>
      </c>
    </row>
    <row r="342" spans="2:65" s="1" customFormat="1" ht="20.45" customHeight="1">
      <c r="B342" s="31"/>
      <c r="C342" s="170" t="s">
        <v>589</v>
      </c>
      <c r="D342" s="170" t="s">
        <v>135</v>
      </c>
      <c r="E342" s="171" t="s">
        <v>590</v>
      </c>
      <c r="F342" s="172" t="s">
        <v>591</v>
      </c>
      <c r="G342" s="173" t="s">
        <v>172</v>
      </c>
      <c r="H342" s="174">
        <v>77.6</v>
      </c>
      <c r="I342" s="175"/>
      <c r="J342" s="176">
        <f>ROUND(I342*H342,2)</f>
        <v>0</v>
      </c>
      <c r="K342" s="172" t="s">
        <v>139</v>
      </c>
      <c r="L342" s="35"/>
      <c r="M342" s="177" t="s">
        <v>1</v>
      </c>
      <c r="N342" s="178" t="s">
        <v>41</v>
      </c>
      <c r="O342" s="57"/>
      <c r="P342" s="179">
        <f>O342*H342</f>
        <v>0</v>
      </c>
      <c r="Q342" s="179">
        <v>0.00036</v>
      </c>
      <c r="R342" s="179">
        <f>Q342*H342</f>
        <v>0.027936</v>
      </c>
      <c r="S342" s="179">
        <v>0</v>
      </c>
      <c r="T342" s="180">
        <f>S342*H342</f>
        <v>0</v>
      </c>
      <c r="AR342" s="14" t="s">
        <v>236</v>
      </c>
      <c r="AT342" s="14" t="s">
        <v>135</v>
      </c>
      <c r="AU342" s="14" t="s">
        <v>80</v>
      </c>
      <c r="AY342" s="14" t="s">
        <v>133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14" t="s">
        <v>75</v>
      </c>
      <c r="BK342" s="181">
        <f>ROUND(I342*H342,2)</f>
        <v>0</v>
      </c>
      <c r="BL342" s="14" t="s">
        <v>236</v>
      </c>
      <c r="BM342" s="14" t="s">
        <v>592</v>
      </c>
    </row>
    <row r="343" spans="2:47" s="1" customFormat="1" ht="19.5">
      <c r="B343" s="31"/>
      <c r="C343" s="32"/>
      <c r="D343" s="182" t="s">
        <v>142</v>
      </c>
      <c r="E343" s="32"/>
      <c r="F343" s="183" t="s">
        <v>593</v>
      </c>
      <c r="G343" s="32"/>
      <c r="H343" s="32"/>
      <c r="I343" s="99"/>
      <c r="J343" s="32"/>
      <c r="K343" s="32"/>
      <c r="L343" s="35"/>
      <c r="M343" s="184"/>
      <c r="N343" s="57"/>
      <c r="O343" s="57"/>
      <c r="P343" s="57"/>
      <c r="Q343" s="57"/>
      <c r="R343" s="57"/>
      <c r="S343" s="57"/>
      <c r="T343" s="58"/>
      <c r="AT343" s="14" t="s">
        <v>142</v>
      </c>
      <c r="AU343" s="14" t="s">
        <v>80</v>
      </c>
    </row>
    <row r="344" spans="2:51" s="11" customFormat="1" ht="11.25">
      <c r="B344" s="185"/>
      <c r="C344" s="186"/>
      <c r="D344" s="182" t="s">
        <v>144</v>
      </c>
      <c r="E344" s="187" t="s">
        <v>1</v>
      </c>
      <c r="F344" s="188" t="s">
        <v>594</v>
      </c>
      <c r="G344" s="186"/>
      <c r="H344" s="189">
        <v>77.6</v>
      </c>
      <c r="I344" s="190"/>
      <c r="J344" s="186"/>
      <c r="K344" s="186"/>
      <c r="L344" s="191"/>
      <c r="M344" s="192"/>
      <c r="N344" s="193"/>
      <c r="O344" s="193"/>
      <c r="P344" s="193"/>
      <c r="Q344" s="193"/>
      <c r="R344" s="193"/>
      <c r="S344" s="193"/>
      <c r="T344" s="194"/>
      <c r="AT344" s="195" t="s">
        <v>144</v>
      </c>
      <c r="AU344" s="195" t="s">
        <v>80</v>
      </c>
      <c r="AV344" s="11" t="s">
        <v>80</v>
      </c>
      <c r="AW344" s="11" t="s">
        <v>32</v>
      </c>
      <c r="AX344" s="11" t="s">
        <v>75</v>
      </c>
      <c r="AY344" s="195" t="s">
        <v>133</v>
      </c>
    </row>
    <row r="345" spans="2:65" s="1" customFormat="1" ht="20.45" customHeight="1">
      <c r="B345" s="31"/>
      <c r="C345" s="170" t="s">
        <v>595</v>
      </c>
      <c r="D345" s="170" t="s">
        <v>135</v>
      </c>
      <c r="E345" s="171" t="s">
        <v>596</v>
      </c>
      <c r="F345" s="172" t="s">
        <v>597</v>
      </c>
      <c r="G345" s="173" t="s">
        <v>172</v>
      </c>
      <c r="H345" s="174">
        <v>19.4</v>
      </c>
      <c r="I345" s="175"/>
      <c r="J345" s="176">
        <f>ROUND(I345*H345,2)</f>
        <v>0</v>
      </c>
      <c r="K345" s="172" t="s">
        <v>139</v>
      </c>
      <c r="L345" s="35"/>
      <c r="M345" s="177" t="s">
        <v>1</v>
      </c>
      <c r="N345" s="178" t="s">
        <v>41</v>
      </c>
      <c r="O345" s="57"/>
      <c r="P345" s="179">
        <f>O345*H345</f>
        <v>0</v>
      </c>
      <c r="Q345" s="179">
        <v>0</v>
      </c>
      <c r="R345" s="179">
        <f>Q345*H345</f>
        <v>0</v>
      </c>
      <c r="S345" s="179">
        <v>0.01723</v>
      </c>
      <c r="T345" s="180">
        <f>S345*H345</f>
        <v>0.33426199999999995</v>
      </c>
      <c r="AR345" s="14" t="s">
        <v>236</v>
      </c>
      <c r="AT345" s="14" t="s">
        <v>135</v>
      </c>
      <c r="AU345" s="14" t="s">
        <v>80</v>
      </c>
      <c r="AY345" s="14" t="s">
        <v>133</v>
      </c>
      <c r="BE345" s="181">
        <f>IF(N345="základní",J345,0)</f>
        <v>0</v>
      </c>
      <c r="BF345" s="181">
        <f>IF(N345="snížená",J345,0)</f>
        <v>0</v>
      </c>
      <c r="BG345" s="181">
        <f>IF(N345="zákl. přenesená",J345,0)</f>
        <v>0</v>
      </c>
      <c r="BH345" s="181">
        <f>IF(N345="sníž. přenesená",J345,0)</f>
        <v>0</v>
      </c>
      <c r="BI345" s="181">
        <f>IF(N345="nulová",J345,0)</f>
        <v>0</v>
      </c>
      <c r="BJ345" s="14" t="s">
        <v>75</v>
      </c>
      <c r="BK345" s="181">
        <f>ROUND(I345*H345,2)</f>
        <v>0</v>
      </c>
      <c r="BL345" s="14" t="s">
        <v>236</v>
      </c>
      <c r="BM345" s="14" t="s">
        <v>598</v>
      </c>
    </row>
    <row r="346" spans="2:47" s="1" customFormat="1" ht="19.5">
      <c r="B346" s="31"/>
      <c r="C346" s="32"/>
      <c r="D346" s="182" t="s">
        <v>142</v>
      </c>
      <c r="E346" s="32"/>
      <c r="F346" s="183" t="s">
        <v>599</v>
      </c>
      <c r="G346" s="32"/>
      <c r="H346" s="32"/>
      <c r="I346" s="99"/>
      <c r="J346" s="32"/>
      <c r="K346" s="32"/>
      <c r="L346" s="35"/>
      <c r="M346" s="184"/>
      <c r="N346" s="57"/>
      <c r="O346" s="57"/>
      <c r="P346" s="57"/>
      <c r="Q346" s="57"/>
      <c r="R346" s="57"/>
      <c r="S346" s="57"/>
      <c r="T346" s="58"/>
      <c r="AT346" s="14" t="s">
        <v>142</v>
      </c>
      <c r="AU346" s="14" t="s">
        <v>80</v>
      </c>
    </row>
    <row r="347" spans="2:51" s="11" customFormat="1" ht="11.25">
      <c r="B347" s="185"/>
      <c r="C347" s="186"/>
      <c r="D347" s="182" t="s">
        <v>144</v>
      </c>
      <c r="E347" s="187" t="s">
        <v>1</v>
      </c>
      <c r="F347" s="188" t="s">
        <v>600</v>
      </c>
      <c r="G347" s="186"/>
      <c r="H347" s="189">
        <v>19.4</v>
      </c>
      <c r="I347" s="190"/>
      <c r="J347" s="186"/>
      <c r="K347" s="186"/>
      <c r="L347" s="191"/>
      <c r="M347" s="192"/>
      <c r="N347" s="193"/>
      <c r="O347" s="193"/>
      <c r="P347" s="193"/>
      <c r="Q347" s="193"/>
      <c r="R347" s="193"/>
      <c r="S347" s="193"/>
      <c r="T347" s="194"/>
      <c r="AT347" s="195" t="s">
        <v>144</v>
      </c>
      <c r="AU347" s="195" t="s">
        <v>80</v>
      </c>
      <c r="AV347" s="11" t="s">
        <v>80</v>
      </c>
      <c r="AW347" s="11" t="s">
        <v>32</v>
      </c>
      <c r="AX347" s="11" t="s">
        <v>75</v>
      </c>
      <c r="AY347" s="195" t="s">
        <v>133</v>
      </c>
    </row>
    <row r="348" spans="2:65" s="1" customFormat="1" ht="20.45" customHeight="1">
      <c r="B348" s="31"/>
      <c r="C348" s="170" t="s">
        <v>601</v>
      </c>
      <c r="D348" s="170" t="s">
        <v>135</v>
      </c>
      <c r="E348" s="171" t="s">
        <v>602</v>
      </c>
      <c r="F348" s="172" t="s">
        <v>603</v>
      </c>
      <c r="G348" s="173" t="s">
        <v>198</v>
      </c>
      <c r="H348" s="174">
        <v>3</v>
      </c>
      <c r="I348" s="175"/>
      <c r="J348" s="176">
        <f>ROUND(I348*H348,2)</f>
        <v>0</v>
      </c>
      <c r="K348" s="172" t="s">
        <v>139</v>
      </c>
      <c r="L348" s="35"/>
      <c r="M348" s="177" t="s">
        <v>1</v>
      </c>
      <c r="N348" s="178" t="s">
        <v>41</v>
      </c>
      <c r="O348" s="57"/>
      <c r="P348" s="179">
        <f>O348*H348</f>
        <v>0</v>
      </c>
      <c r="Q348" s="179">
        <v>0.00022</v>
      </c>
      <c r="R348" s="179">
        <f>Q348*H348</f>
        <v>0.00066</v>
      </c>
      <c r="S348" s="179">
        <v>0</v>
      </c>
      <c r="T348" s="180">
        <f>S348*H348</f>
        <v>0</v>
      </c>
      <c r="AR348" s="14" t="s">
        <v>236</v>
      </c>
      <c r="AT348" s="14" t="s">
        <v>135</v>
      </c>
      <c r="AU348" s="14" t="s">
        <v>80</v>
      </c>
      <c r="AY348" s="14" t="s">
        <v>133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14" t="s">
        <v>75</v>
      </c>
      <c r="BK348" s="181">
        <f>ROUND(I348*H348,2)</f>
        <v>0</v>
      </c>
      <c r="BL348" s="14" t="s">
        <v>236</v>
      </c>
      <c r="BM348" s="14" t="s">
        <v>604</v>
      </c>
    </row>
    <row r="349" spans="2:47" s="1" customFormat="1" ht="19.5">
      <c r="B349" s="31"/>
      <c r="C349" s="32"/>
      <c r="D349" s="182" t="s">
        <v>142</v>
      </c>
      <c r="E349" s="32"/>
      <c r="F349" s="183" t="s">
        <v>605</v>
      </c>
      <c r="G349" s="32"/>
      <c r="H349" s="32"/>
      <c r="I349" s="99"/>
      <c r="J349" s="32"/>
      <c r="K349" s="32"/>
      <c r="L349" s="35"/>
      <c r="M349" s="184"/>
      <c r="N349" s="57"/>
      <c r="O349" s="57"/>
      <c r="P349" s="57"/>
      <c r="Q349" s="57"/>
      <c r="R349" s="57"/>
      <c r="S349" s="57"/>
      <c r="T349" s="58"/>
      <c r="AT349" s="14" t="s">
        <v>142</v>
      </c>
      <c r="AU349" s="14" t="s">
        <v>80</v>
      </c>
    </row>
    <row r="350" spans="2:65" s="1" customFormat="1" ht="20.45" customHeight="1">
      <c r="B350" s="31"/>
      <c r="C350" s="207" t="s">
        <v>606</v>
      </c>
      <c r="D350" s="207" t="s">
        <v>265</v>
      </c>
      <c r="E350" s="208" t="s">
        <v>607</v>
      </c>
      <c r="F350" s="209" t="s">
        <v>608</v>
      </c>
      <c r="G350" s="210" t="s">
        <v>198</v>
      </c>
      <c r="H350" s="211">
        <v>3</v>
      </c>
      <c r="I350" s="212"/>
      <c r="J350" s="213">
        <f>ROUND(I350*H350,2)</f>
        <v>0</v>
      </c>
      <c r="K350" s="209" t="s">
        <v>139</v>
      </c>
      <c r="L350" s="214"/>
      <c r="M350" s="215" t="s">
        <v>1</v>
      </c>
      <c r="N350" s="216" t="s">
        <v>41</v>
      </c>
      <c r="O350" s="57"/>
      <c r="P350" s="179">
        <f>O350*H350</f>
        <v>0</v>
      </c>
      <c r="Q350" s="179">
        <v>0.02347</v>
      </c>
      <c r="R350" s="179">
        <f>Q350*H350</f>
        <v>0.07041</v>
      </c>
      <c r="S350" s="179">
        <v>0</v>
      </c>
      <c r="T350" s="180">
        <f>S350*H350</f>
        <v>0</v>
      </c>
      <c r="AR350" s="14" t="s">
        <v>324</v>
      </c>
      <c r="AT350" s="14" t="s">
        <v>265</v>
      </c>
      <c r="AU350" s="14" t="s">
        <v>80</v>
      </c>
      <c r="AY350" s="14" t="s">
        <v>133</v>
      </c>
      <c r="BE350" s="181">
        <f>IF(N350="základní",J350,0)</f>
        <v>0</v>
      </c>
      <c r="BF350" s="181">
        <f>IF(N350="snížená",J350,0)</f>
        <v>0</v>
      </c>
      <c r="BG350" s="181">
        <f>IF(N350="zákl. přenesená",J350,0)</f>
        <v>0</v>
      </c>
      <c r="BH350" s="181">
        <f>IF(N350="sníž. přenesená",J350,0)</f>
        <v>0</v>
      </c>
      <c r="BI350" s="181">
        <f>IF(N350="nulová",J350,0)</f>
        <v>0</v>
      </c>
      <c r="BJ350" s="14" t="s">
        <v>75</v>
      </c>
      <c r="BK350" s="181">
        <f>ROUND(I350*H350,2)</f>
        <v>0</v>
      </c>
      <c r="BL350" s="14" t="s">
        <v>236</v>
      </c>
      <c r="BM350" s="14" t="s">
        <v>609</v>
      </c>
    </row>
    <row r="351" spans="2:47" s="1" customFormat="1" ht="11.25">
      <c r="B351" s="31"/>
      <c r="C351" s="32"/>
      <c r="D351" s="182" t="s">
        <v>142</v>
      </c>
      <c r="E351" s="32"/>
      <c r="F351" s="183" t="s">
        <v>608</v>
      </c>
      <c r="G351" s="32"/>
      <c r="H351" s="32"/>
      <c r="I351" s="99"/>
      <c r="J351" s="32"/>
      <c r="K351" s="32"/>
      <c r="L351" s="35"/>
      <c r="M351" s="184"/>
      <c r="N351" s="57"/>
      <c r="O351" s="57"/>
      <c r="P351" s="57"/>
      <c r="Q351" s="57"/>
      <c r="R351" s="57"/>
      <c r="S351" s="57"/>
      <c r="T351" s="58"/>
      <c r="AT351" s="14" t="s">
        <v>142</v>
      </c>
      <c r="AU351" s="14" t="s">
        <v>80</v>
      </c>
    </row>
    <row r="352" spans="2:65" s="1" customFormat="1" ht="20.45" customHeight="1">
      <c r="B352" s="31"/>
      <c r="C352" s="170" t="s">
        <v>610</v>
      </c>
      <c r="D352" s="170" t="s">
        <v>135</v>
      </c>
      <c r="E352" s="171" t="s">
        <v>611</v>
      </c>
      <c r="F352" s="172" t="s">
        <v>612</v>
      </c>
      <c r="G352" s="173" t="s">
        <v>163</v>
      </c>
      <c r="H352" s="174">
        <v>2.28</v>
      </c>
      <c r="I352" s="175"/>
      <c r="J352" s="176">
        <f>ROUND(I352*H352,2)</f>
        <v>0</v>
      </c>
      <c r="K352" s="172" t="s">
        <v>139</v>
      </c>
      <c r="L352" s="35"/>
      <c r="M352" s="177" t="s">
        <v>1</v>
      </c>
      <c r="N352" s="178" t="s">
        <v>41</v>
      </c>
      <c r="O352" s="57"/>
      <c r="P352" s="179">
        <f>O352*H352</f>
        <v>0</v>
      </c>
      <c r="Q352" s="179">
        <v>0</v>
      </c>
      <c r="R352" s="179">
        <f>Q352*H352</f>
        <v>0</v>
      </c>
      <c r="S352" s="179">
        <v>0</v>
      </c>
      <c r="T352" s="180">
        <f>S352*H352</f>
        <v>0</v>
      </c>
      <c r="AR352" s="14" t="s">
        <v>236</v>
      </c>
      <c r="AT352" s="14" t="s">
        <v>135</v>
      </c>
      <c r="AU352" s="14" t="s">
        <v>80</v>
      </c>
      <c r="AY352" s="14" t="s">
        <v>133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14" t="s">
        <v>75</v>
      </c>
      <c r="BK352" s="181">
        <f>ROUND(I352*H352,2)</f>
        <v>0</v>
      </c>
      <c r="BL352" s="14" t="s">
        <v>236</v>
      </c>
      <c r="BM352" s="14" t="s">
        <v>613</v>
      </c>
    </row>
    <row r="353" spans="2:47" s="1" customFormat="1" ht="19.5">
      <c r="B353" s="31"/>
      <c r="C353" s="32"/>
      <c r="D353" s="182" t="s">
        <v>142</v>
      </c>
      <c r="E353" s="32"/>
      <c r="F353" s="183" t="s">
        <v>614</v>
      </c>
      <c r="G353" s="32"/>
      <c r="H353" s="32"/>
      <c r="I353" s="99"/>
      <c r="J353" s="32"/>
      <c r="K353" s="32"/>
      <c r="L353" s="35"/>
      <c r="M353" s="184"/>
      <c r="N353" s="57"/>
      <c r="O353" s="57"/>
      <c r="P353" s="57"/>
      <c r="Q353" s="57"/>
      <c r="R353" s="57"/>
      <c r="S353" s="57"/>
      <c r="T353" s="58"/>
      <c r="AT353" s="14" t="s">
        <v>142</v>
      </c>
      <c r="AU353" s="14" t="s">
        <v>80</v>
      </c>
    </row>
    <row r="354" spans="2:63" s="10" customFormat="1" ht="22.9" customHeight="1">
      <c r="B354" s="154"/>
      <c r="C354" s="155"/>
      <c r="D354" s="156" t="s">
        <v>69</v>
      </c>
      <c r="E354" s="168" t="s">
        <v>615</v>
      </c>
      <c r="F354" s="168" t="s">
        <v>616</v>
      </c>
      <c r="G354" s="155"/>
      <c r="H354" s="155"/>
      <c r="I354" s="158"/>
      <c r="J354" s="169">
        <f>BK354</f>
        <v>0</v>
      </c>
      <c r="K354" s="155"/>
      <c r="L354" s="160"/>
      <c r="M354" s="161"/>
      <c r="N354" s="162"/>
      <c r="O354" s="162"/>
      <c r="P354" s="163">
        <f>SUM(P355:P389)</f>
        <v>0</v>
      </c>
      <c r="Q354" s="162"/>
      <c r="R354" s="163">
        <f>SUM(R355:R389)</f>
        <v>1.2958269999999998</v>
      </c>
      <c r="S354" s="162"/>
      <c r="T354" s="164">
        <f>SUM(T355:T389)</f>
        <v>0.006</v>
      </c>
      <c r="AR354" s="165" t="s">
        <v>80</v>
      </c>
      <c r="AT354" s="166" t="s">
        <v>69</v>
      </c>
      <c r="AU354" s="166" t="s">
        <v>75</v>
      </c>
      <c r="AY354" s="165" t="s">
        <v>133</v>
      </c>
      <c r="BK354" s="167">
        <f>SUM(BK355:BK389)</f>
        <v>0</v>
      </c>
    </row>
    <row r="355" spans="2:65" s="1" customFormat="1" ht="20.45" customHeight="1">
      <c r="B355" s="31"/>
      <c r="C355" s="170" t="s">
        <v>617</v>
      </c>
      <c r="D355" s="170" t="s">
        <v>135</v>
      </c>
      <c r="E355" s="171" t="s">
        <v>618</v>
      </c>
      <c r="F355" s="172" t="s">
        <v>619</v>
      </c>
      <c r="G355" s="173" t="s">
        <v>327</v>
      </c>
      <c r="H355" s="174">
        <v>7</v>
      </c>
      <c r="I355" s="175"/>
      <c r="J355" s="176">
        <f>ROUND(I355*H355,2)</f>
        <v>0</v>
      </c>
      <c r="K355" s="172" t="s">
        <v>139</v>
      </c>
      <c r="L355" s="35"/>
      <c r="M355" s="177" t="s">
        <v>1</v>
      </c>
      <c r="N355" s="178" t="s">
        <v>41</v>
      </c>
      <c r="O355" s="57"/>
      <c r="P355" s="179">
        <f>O355*H355</f>
        <v>0</v>
      </c>
      <c r="Q355" s="179">
        <v>0</v>
      </c>
      <c r="R355" s="179">
        <f>Q355*H355</f>
        <v>0</v>
      </c>
      <c r="S355" s="179">
        <v>0</v>
      </c>
      <c r="T355" s="180">
        <f>S355*H355</f>
        <v>0</v>
      </c>
      <c r="AR355" s="14" t="s">
        <v>236</v>
      </c>
      <c r="AT355" s="14" t="s">
        <v>135</v>
      </c>
      <c r="AU355" s="14" t="s">
        <v>80</v>
      </c>
      <c r="AY355" s="14" t="s">
        <v>133</v>
      </c>
      <c r="BE355" s="181">
        <f>IF(N355="základní",J355,0)</f>
        <v>0</v>
      </c>
      <c r="BF355" s="181">
        <f>IF(N355="snížená",J355,0)</f>
        <v>0</v>
      </c>
      <c r="BG355" s="181">
        <f>IF(N355="zákl. přenesená",J355,0)</f>
        <v>0</v>
      </c>
      <c r="BH355" s="181">
        <f>IF(N355="sníž. přenesená",J355,0)</f>
        <v>0</v>
      </c>
      <c r="BI355" s="181">
        <f>IF(N355="nulová",J355,0)</f>
        <v>0</v>
      </c>
      <c r="BJ355" s="14" t="s">
        <v>75</v>
      </c>
      <c r="BK355" s="181">
        <f>ROUND(I355*H355,2)</f>
        <v>0</v>
      </c>
      <c r="BL355" s="14" t="s">
        <v>236</v>
      </c>
      <c r="BM355" s="14" t="s">
        <v>620</v>
      </c>
    </row>
    <row r="356" spans="2:47" s="1" customFormat="1" ht="11.25">
      <c r="B356" s="31"/>
      <c r="C356" s="32"/>
      <c r="D356" s="182" t="s">
        <v>142</v>
      </c>
      <c r="E356" s="32"/>
      <c r="F356" s="183" t="s">
        <v>621</v>
      </c>
      <c r="G356" s="32"/>
      <c r="H356" s="32"/>
      <c r="I356" s="99"/>
      <c r="J356" s="32"/>
      <c r="K356" s="32"/>
      <c r="L356" s="35"/>
      <c r="M356" s="184"/>
      <c r="N356" s="57"/>
      <c r="O356" s="57"/>
      <c r="P356" s="57"/>
      <c r="Q356" s="57"/>
      <c r="R356" s="57"/>
      <c r="S356" s="57"/>
      <c r="T356" s="58"/>
      <c r="AT356" s="14" t="s">
        <v>142</v>
      </c>
      <c r="AU356" s="14" t="s">
        <v>80</v>
      </c>
    </row>
    <row r="357" spans="2:65" s="1" customFormat="1" ht="14.45" customHeight="1">
      <c r="B357" s="31"/>
      <c r="C357" s="207" t="s">
        <v>622</v>
      </c>
      <c r="D357" s="207" t="s">
        <v>265</v>
      </c>
      <c r="E357" s="208" t="s">
        <v>623</v>
      </c>
      <c r="F357" s="209" t="s">
        <v>624</v>
      </c>
      <c r="G357" s="210" t="s">
        <v>327</v>
      </c>
      <c r="H357" s="211">
        <v>7</v>
      </c>
      <c r="I357" s="212"/>
      <c r="J357" s="213">
        <f>ROUND(I357*H357,2)</f>
        <v>0</v>
      </c>
      <c r="K357" s="209" t="s">
        <v>1</v>
      </c>
      <c r="L357" s="214"/>
      <c r="M357" s="215" t="s">
        <v>1</v>
      </c>
      <c r="N357" s="216" t="s">
        <v>41</v>
      </c>
      <c r="O357" s="57"/>
      <c r="P357" s="179">
        <f>O357*H357</f>
        <v>0</v>
      </c>
      <c r="Q357" s="179">
        <v>0.0785</v>
      </c>
      <c r="R357" s="179">
        <f>Q357*H357</f>
        <v>0.5495</v>
      </c>
      <c r="S357" s="179">
        <v>0</v>
      </c>
      <c r="T357" s="180">
        <f>S357*H357</f>
        <v>0</v>
      </c>
      <c r="AR357" s="14" t="s">
        <v>324</v>
      </c>
      <c r="AT357" s="14" t="s">
        <v>265</v>
      </c>
      <c r="AU357" s="14" t="s">
        <v>80</v>
      </c>
      <c r="AY357" s="14" t="s">
        <v>133</v>
      </c>
      <c r="BE357" s="181">
        <f>IF(N357="základní",J357,0)</f>
        <v>0</v>
      </c>
      <c r="BF357" s="181">
        <f>IF(N357="snížená",J357,0)</f>
        <v>0</v>
      </c>
      <c r="BG357" s="181">
        <f>IF(N357="zákl. přenesená",J357,0)</f>
        <v>0</v>
      </c>
      <c r="BH357" s="181">
        <f>IF(N357="sníž. přenesená",J357,0)</f>
        <v>0</v>
      </c>
      <c r="BI357" s="181">
        <f>IF(N357="nulová",J357,0)</f>
        <v>0</v>
      </c>
      <c r="BJ357" s="14" t="s">
        <v>75</v>
      </c>
      <c r="BK357" s="181">
        <f>ROUND(I357*H357,2)</f>
        <v>0</v>
      </c>
      <c r="BL357" s="14" t="s">
        <v>236</v>
      </c>
      <c r="BM357" s="14" t="s">
        <v>625</v>
      </c>
    </row>
    <row r="358" spans="2:47" s="1" customFormat="1" ht="11.25">
      <c r="B358" s="31"/>
      <c r="C358" s="32"/>
      <c r="D358" s="182" t="s">
        <v>142</v>
      </c>
      <c r="E358" s="32"/>
      <c r="F358" s="183" t="s">
        <v>624</v>
      </c>
      <c r="G358" s="32"/>
      <c r="H358" s="32"/>
      <c r="I358" s="99"/>
      <c r="J358" s="32"/>
      <c r="K358" s="32"/>
      <c r="L358" s="35"/>
      <c r="M358" s="184"/>
      <c r="N358" s="57"/>
      <c r="O358" s="57"/>
      <c r="P358" s="57"/>
      <c r="Q358" s="57"/>
      <c r="R358" s="57"/>
      <c r="S358" s="57"/>
      <c r="T358" s="58"/>
      <c r="AT358" s="14" t="s">
        <v>142</v>
      </c>
      <c r="AU358" s="14" t="s">
        <v>80</v>
      </c>
    </row>
    <row r="359" spans="2:65" s="1" customFormat="1" ht="20.45" customHeight="1">
      <c r="B359" s="31"/>
      <c r="C359" s="170" t="s">
        <v>626</v>
      </c>
      <c r="D359" s="170" t="s">
        <v>135</v>
      </c>
      <c r="E359" s="171" t="s">
        <v>627</v>
      </c>
      <c r="F359" s="172" t="s">
        <v>628</v>
      </c>
      <c r="G359" s="173" t="s">
        <v>198</v>
      </c>
      <c r="H359" s="174">
        <v>1</v>
      </c>
      <c r="I359" s="175"/>
      <c r="J359" s="176">
        <f>ROUND(I359*H359,2)</f>
        <v>0</v>
      </c>
      <c r="K359" s="172" t="s">
        <v>139</v>
      </c>
      <c r="L359" s="35"/>
      <c r="M359" s="177" t="s">
        <v>1</v>
      </c>
      <c r="N359" s="178" t="s">
        <v>41</v>
      </c>
      <c r="O359" s="57"/>
      <c r="P359" s="179">
        <f>O359*H359</f>
        <v>0</v>
      </c>
      <c r="Q359" s="179">
        <v>0.00044</v>
      </c>
      <c r="R359" s="179">
        <f>Q359*H359</f>
        <v>0.00044</v>
      </c>
      <c r="S359" s="179">
        <v>0</v>
      </c>
      <c r="T359" s="180">
        <f>S359*H359</f>
        <v>0</v>
      </c>
      <c r="AR359" s="14" t="s">
        <v>236</v>
      </c>
      <c r="AT359" s="14" t="s">
        <v>135</v>
      </c>
      <c r="AU359" s="14" t="s">
        <v>80</v>
      </c>
      <c r="AY359" s="14" t="s">
        <v>133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14" t="s">
        <v>75</v>
      </c>
      <c r="BK359" s="181">
        <f>ROUND(I359*H359,2)</f>
        <v>0</v>
      </c>
      <c r="BL359" s="14" t="s">
        <v>236</v>
      </c>
      <c r="BM359" s="14" t="s">
        <v>629</v>
      </c>
    </row>
    <row r="360" spans="2:47" s="1" customFormat="1" ht="11.25">
      <c r="B360" s="31"/>
      <c r="C360" s="32"/>
      <c r="D360" s="182" t="s">
        <v>142</v>
      </c>
      <c r="E360" s="32"/>
      <c r="F360" s="183" t="s">
        <v>630</v>
      </c>
      <c r="G360" s="32"/>
      <c r="H360" s="32"/>
      <c r="I360" s="99"/>
      <c r="J360" s="32"/>
      <c r="K360" s="32"/>
      <c r="L360" s="35"/>
      <c r="M360" s="184"/>
      <c r="N360" s="57"/>
      <c r="O360" s="57"/>
      <c r="P360" s="57"/>
      <c r="Q360" s="57"/>
      <c r="R360" s="57"/>
      <c r="S360" s="57"/>
      <c r="T360" s="58"/>
      <c r="AT360" s="14" t="s">
        <v>142</v>
      </c>
      <c r="AU360" s="14" t="s">
        <v>80</v>
      </c>
    </row>
    <row r="361" spans="2:65" s="1" customFormat="1" ht="20.45" customHeight="1">
      <c r="B361" s="31"/>
      <c r="C361" s="207" t="s">
        <v>631</v>
      </c>
      <c r="D361" s="207" t="s">
        <v>265</v>
      </c>
      <c r="E361" s="208" t="s">
        <v>632</v>
      </c>
      <c r="F361" s="209" t="s">
        <v>633</v>
      </c>
      <c r="G361" s="210" t="s">
        <v>198</v>
      </c>
      <c r="H361" s="211">
        <v>1</v>
      </c>
      <c r="I361" s="212"/>
      <c r="J361" s="213">
        <f>ROUND(I361*H361,2)</f>
        <v>0</v>
      </c>
      <c r="K361" s="209" t="s">
        <v>139</v>
      </c>
      <c r="L361" s="214"/>
      <c r="M361" s="215" t="s">
        <v>1</v>
      </c>
      <c r="N361" s="216" t="s">
        <v>41</v>
      </c>
      <c r="O361" s="57"/>
      <c r="P361" s="179">
        <f>O361*H361</f>
        <v>0</v>
      </c>
      <c r="Q361" s="179">
        <v>0.045</v>
      </c>
      <c r="R361" s="179">
        <f>Q361*H361</f>
        <v>0.045</v>
      </c>
      <c r="S361" s="179">
        <v>0</v>
      </c>
      <c r="T361" s="180">
        <f>S361*H361</f>
        <v>0</v>
      </c>
      <c r="AR361" s="14" t="s">
        <v>324</v>
      </c>
      <c r="AT361" s="14" t="s">
        <v>265</v>
      </c>
      <c r="AU361" s="14" t="s">
        <v>80</v>
      </c>
      <c r="AY361" s="14" t="s">
        <v>133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14" t="s">
        <v>75</v>
      </c>
      <c r="BK361" s="181">
        <f>ROUND(I361*H361,2)</f>
        <v>0</v>
      </c>
      <c r="BL361" s="14" t="s">
        <v>236</v>
      </c>
      <c r="BM361" s="14" t="s">
        <v>634</v>
      </c>
    </row>
    <row r="362" spans="2:47" s="1" customFormat="1" ht="11.25">
      <c r="B362" s="31"/>
      <c r="C362" s="32"/>
      <c r="D362" s="182" t="s">
        <v>142</v>
      </c>
      <c r="E362" s="32"/>
      <c r="F362" s="183" t="s">
        <v>633</v>
      </c>
      <c r="G362" s="32"/>
      <c r="H362" s="32"/>
      <c r="I362" s="99"/>
      <c r="J362" s="32"/>
      <c r="K362" s="32"/>
      <c r="L362" s="35"/>
      <c r="M362" s="184"/>
      <c r="N362" s="57"/>
      <c r="O362" s="57"/>
      <c r="P362" s="57"/>
      <c r="Q362" s="57"/>
      <c r="R362" s="57"/>
      <c r="S362" s="57"/>
      <c r="T362" s="58"/>
      <c r="AT362" s="14" t="s">
        <v>142</v>
      </c>
      <c r="AU362" s="14" t="s">
        <v>80</v>
      </c>
    </row>
    <row r="363" spans="2:65" s="1" customFormat="1" ht="14.45" customHeight="1">
      <c r="B363" s="31"/>
      <c r="C363" s="170" t="s">
        <v>635</v>
      </c>
      <c r="D363" s="170" t="s">
        <v>135</v>
      </c>
      <c r="E363" s="171" t="s">
        <v>636</v>
      </c>
      <c r="F363" s="172" t="s">
        <v>637</v>
      </c>
      <c r="G363" s="173" t="s">
        <v>172</v>
      </c>
      <c r="H363" s="174">
        <v>3.175</v>
      </c>
      <c r="I363" s="175"/>
      <c r="J363" s="176">
        <f>ROUND(I363*H363,2)</f>
        <v>0</v>
      </c>
      <c r="K363" s="172" t="s">
        <v>1</v>
      </c>
      <c r="L363" s="35"/>
      <c r="M363" s="177" t="s">
        <v>1</v>
      </c>
      <c r="N363" s="178" t="s">
        <v>41</v>
      </c>
      <c r="O363" s="57"/>
      <c r="P363" s="179">
        <f>O363*H363</f>
        <v>0</v>
      </c>
      <c r="Q363" s="179">
        <v>0</v>
      </c>
      <c r="R363" s="179">
        <f>Q363*H363</f>
        <v>0</v>
      </c>
      <c r="S363" s="179">
        <v>0</v>
      </c>
      <c r="T363" s="180">
        <f>S363*H363</f>
        <v>0</v>
      </c>
      <c r="AR363" s="14" t="s">
        <v>236</v>
      </c>
      <c r="AT363" s="14" t="s">
        <v>135</v>
      </c>
      <c r="AU363" s="14" t="s">
        <v>80</v>
      </c>
      <c r="AY363" s="14" t="s">
        <v>133</v>
      </c>
      <c r="BE363" s="181">
        <f>IF(N363="základní",J363,0)</f>
        <v>0</v>
      </c>
      <c r="BF363" s="181">
        <f>IF(N363="snížená",J363,0)</f>
        <v>0</v>
      </c>
      <c r="BG363" s="181">
        <f>IF(N363="zákl. přenesená",J363,0)</f>
        <v>0</v>
      </c>
      <c r="BH363" s="181">
        <f>IF(N363="sníž. přenesená",J363,0)</f>
        <v>0</v>
      </c>
      <c r="BI363" s="181">
        <f>IF(N363="nulová",J363,0)</f>
        <v>0</v>
      </c>
      <c r="BJ363" s="14" t="s">
        <v>75</v>
      </c>
      <c r="BK363" s="181">
        <f>ROUND(I363*H363,2)</f>
        <v>0</v>
      </c>
      <c r="BL363" s="14" t="s">
        <v>236</v>
      </c>
      <c r="BM363" s="14" t="s">
        <v>638</v>
      </c>
    </row>
    <row r="364" spans="2:47" s="1" customFormat="1" ht="11.25">
      <c r="B364" s="31"/>
      <c r="C364" s="32"/>
      <c r="D364" s="182" t="s">
        <v>142</v>
      </c>
      <c r="E364" s="32"/>
      <c r="F364" s="183" t="s">
        <v>637</v>
      </c>
      <c r="G364" s="32"/>
      <c r="H364" s="32"/>
      <c r="I364" s="99"/>
      <c r="J364" s="32"/>
      <c r="K364" s="32"/>
      <c r="L364" s="35"/>
      <c r="M364" s="184"/>
      <c r="N364" s="57"/>
      <c r="O364" s="57"/>
      <c r="P364" s="57"/>
      <c r="Q364" s="57"/>
      <c r="R364" s="57"/>
      <c r="S364" s="57"/>
      <c r="T364" s="58"/>
      <c r="AT364" s="14" t="s">
        <v>142</v>
      </c>
      <c r="AU364" s="14" t="s">
        <v>80</v>
      </c>
    </row>
    <row r="365" spans="2:51" s="11" customFormat="1" ht="11.25">
      <c r="B365" s="185"/>
      <c r="C365" s="186"/>
      <c r="D365" s="182" t="s">
        <v>144</v>
      </c>
      <c r="E365" s="187" t="s">
        <v>1</v>
      </c>
      <c r="F365" s="188" t="s">
        <v>639</v>
      </c>
      <c r="G365" s="186"/>
      <c r="H365" s="189">
        <v>3.175</v>
      </c>
      <c r="I365" s="190"/>
      <c r="J365" s="186"/>
      <c r="K365" s="186"/>
      <c r="L365" s="191"/>
      <c r="M365" s="192"/>
      <c r="N365" s="193"/>
      <c r="O365" s="193"/>
      <c r="P365" s="193"/>
      <c r="Q365" s="193"/>
      <c r="R365" s="193"/>
      <c r="S365" s="193"/>
      <c r="T365" s="194"/>
      <c r="AT365" s="195" t="s">
        <v>144</v>
      </c>
      <c r="AU365" s="195" t="s">
        <v>80</v>
      </c>
      <c r="AV365" s="11" t="s">
        <v>80</v>
      </c>
      <c r="AW365" s="11" t="s">
        <v>32</v>
      </c>
      <c r="AX365" s="11" t="s">
        <v>75</v>
      </c>
      <c r="AY365" s="195" t="s">
        <v>133</v>
      </c>
    </row>
    <row r="366" spans="2:65" s="1" customFormat="1" ht="20.45" customHeight="1">
      <c r="B366" s="31"/>
      <c r="C366" s="170" t="s">
        <v>640</v>
      </c>
      <c r="D366" s="170" t="s">
        <v>135</v>
      </c>
      <c r="E366" s="171" t="s">
        <v>641</v>
      </c>
      <c r="F366" s="172" t="s">
        <v>642</v>
      </c>
      <c r="G366" s="173" t="s">
        <v>327</v>
      </c>
      <c r="H366" s="174">
        <v>7</v>
      </c>
      <c r="I366" s="175"/>
      <c r="J366" s="176">
        <f>ROUND(I366*H366,2)</f>
        <v>0</v>
      </c>
      <c r="K366" s="172" t="s">
        <v>139</v>
      </c>
      <c r="L366" s="35"/>
      <c r="M366" s="177" t="s">
        <v>1</v>
      </c>
      <c r="N366" s="178" t="s">
        <v>41</v>
      </c>
      <c r="O366" s="57"/>
      <c r="P366" s="179">
        <f>O366*H366</f>
        <v>0</v>
      </c>
      <c r="Q366" s="179">
        <v>0</v>
      </c>
      <c r="R366" s="179">
        <f>Q366*H366</f>
        <v>0</v>
      </c>
      <c r="S366" s="179">
        <v>0</v>
      </c>
      <c r="T366" s="180">
        <f>S366*H366</f>
        <v>0</v>
      </c>
      <c r="AR366" s="14" t="s">
        <v>236</v>
      </c>
      <c r="AT366" s="14" t="s">
        <v>135</v>
      </c>
      <c r="AU366" s="14" t="s">
        <v>80</v>
      </c>
      <c r="AY366" s="14" t="s">
        <v>133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14" t="s">
        <v>75</v>
      </c>
      <c r="BK366" s="181">
        <f>ROUND(I366*H366,2)</f>
        <v>0</v>
      </c>
      <c r="BL366" s="14" t="s">
        <v>236</v>
      </c>
      <c r="BM366" s="14" t="s">
        <v>643</v>
      </c>
    </row>
    <row r="367" spans="2:47" s="1" customFormat="1" ht="11.25">
      <c r="B367" s="31"/>
      <c r="C367" s="32"/>
      <c r="D367" s="182" t="s">
        <v>142</v>
      </c>
      <c r="E367" s="32"/>
      <c r="F367" s="183" t="s">
        <v>644</v>
      </c>
      <c r="G367" s="32"/>
      <c r="H367" s="32"/>
      <c r="I367" s="99"/>
      <c r="J367" s="32"/>
      <c r="K367" s="32"/>
      <c r="L367" s="35"/>
      <c r="M367" s="184"/>
      <c r="N367" s="57"/>
      <c r="O367" s="57"/>
      <c r="P367" s="57"/>
      <c r="Q367" s="57"/>
      <c r="R367" s="57"/>
      <c r="S367" s="57"/>
      <c r="T367" s="58"/>
      <c r="AT367" s="14" t="s">
        <v>142</v>
      </c>
      <c r="AU367" s="14" t="s">
        <v>80</v>
      </c>
    </row>
    <row r="368" spans="2:65" s="1" customFormat="1" ht="14.45" customHeight="1">
      <c r="B368" s="31"/>
      <c r="C368" s="207" t="s">
        <v>645</v>
      </c>
      <c r="D368" s="207" t="s">
        <v>265</v>
      </c>
      <c r="E368" s="208" t="s">
        <v>646</v>
      </c>
      <c r="F368" s="209" t="s">
        <v>647</v>
      </c>
      <c r="G368" s="210" t="s">
        <v>327</v>
      </c>
      <c r="H368" s="211">
        <v>7</v>
      </c>
      <c r="I368" s="212"/>
      <c r="J368" s="213">
        <f>ROUND(I368*H368,2)</f>
        <v>0</v>
      </c>
      <c r="K368" s="209" t="s">
        <v>1</v>
      </c>
      <c r="L368" s="214"/>
      <c r="M368" s="215" t="s">
        <v>1</v>
      </c>
      <c r="N368" s="216" t="s">
        <v>41</v>
      </c>
      <c r="O368" s="57"/>
      <c r="P368" s="179">
        <f>O368*H368</f>
        <v>0</v>
      </c>
      <c r="Q368" s="179">
        <v>0.0785</v>
      </c>
      <c r="R368" s="179">
        <f>Q368*H368</f>
        <v>0.5495</v>
      </c>
      <c r="S368" s="179">
        <v>0</v>
      </c>
      <c r="T368" s="180">
        <f>S368*H368</f>
        <v>0</v>
      </c>
      <c r="AR368" s="14" t="s">
        <v>324</v>
      </c>
      <c r="AT368" s="14" t="s">
        <v>265</v>
      </c>
      <c r="AU368" s="14" t="s">
        <v>80</v>
      </c>
      <c r="AY368" s="14" t="s">
        <v>133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14" t="s">
        <v>75</v>
      </c>
      <c r="BK368" s="181">
        <f>ROUND(I368*H368,2)</f>
        <v>0</v>
      </c>
      <c r="BL368" s="14" t="s">
        <v>236</v>
      </c>
      <c r="BM368" s="14" t="s">
        <v>648</v>
      </c>
    </row>
    <row r="369" spans="2:47" s="1" customFormat="1" ht="11.25">
      <c r="B369" s="31"/>
      <c r="C369" s="32"/>
      <c r="D369" s="182" t="s">
        <v>142</v>
      </c>
      <c r="E369" s="32"/>
      <c r="F369" s="183" t="s">
        <v>647</v>
      </c>
      <c r="G369" s="32"/>
      <c r="H369" s="32"/>
      <c r="I369" s="99"/>
      <c r="J369" s="32"/>
      <c r="K369" s="32"/>
      <c r="L369" s="35"/>
      <c r="M369" s="184"/>
      <c r="N369" s="57"/>
      <c r="O369" s="57"/>
      <c r="P369" s="57"/>
      <c r="Q369" s="57"/>
      <c r="R369" s="57"/>
      <c r="S369" s="57"/>
      <c r="T369" s="58"/>
      <c r="AT369" s="14" t="s">
        <v>142</v>
      </c>
      <c r="AU369" s="14" t="s">
        <v>80</v>
      </c>
    </row>
    <row r="370" spans="2:65" s="1" customFormat="1" ht="20.45" customHeight="1">
      <c r="B370" s="31"/>
      <c r="C370" s="170" t="s">
        <v>649</v>
      </c>
      <c r="D370" s="170" t="s">
        <v>135</v>
      </c>
      <c r="E370" s="171" t="s">
        <v>650</v>
      </c>
      <c r="F370" s="172" t="s">
        <v>651</v>
      </c>
      <c r="G370" s="173" t="s">
        <v>327</v>
      </c>
      <c r="H370" s="174">
        <v>20.9</v>
      </c>
      <c r="I370" s="175"/>
      <c r="J370" s="176">
        <f>ROUND(I370*H370,2)</f>
        <v>0</v>
      </c>
      <c r="K370" s="172" t="s">
        <v>139</v>
      </c>
      <c r="L370" s="35"/>
      <c r="M370" s="177" t="s">
        <v>1</v>
      </c>
      <c r="N370" s="178" t="s">
        <v>41</v>
      </c>
      <c r="O370" s="57"/>
      <c r="P370" s="179">
        <f>O370*H370</f>
        <v>0</v>
      </c>
      <c r="Q370" s="179">
        <v>0.00093</v>
      </c>
      <c r="R370" s="179">
        <f>Q370*H370</f>
        <v>0.019437</v>
      </c>
      <c r="S370" s="179">
        <v>0</v>
      </c>
      <c r="T370" s="180">
        <f>S370*H370</f>
        <v>0</v>
      </c>
      <c r="AR370" s="14" t="s">
        <v>236</v>
      </c>
      <c r="AT370" s="14" t="s">
        <v>135</v>
      </c>
      <c r="AU370" s="14" t="s">
        <v>80</v>
      </c>
      <c r="AY370" s="14" t="s">
        <v>133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14" t="s">
        <v>75</v>
      </c>
      <c r="BK370" s="181">
        <f>ROUND(I370*H370,2)</f>
        <v>0</v>
      </c>
      <c r="BL370" s="14" t="s">
        <v>236</v>
      </c>
      <c r="BM370" s="14" t="s">
        <v>652</v>
      </c>
    </row>
    <row r="371" spans="2:47" s="1" customFormat="1" ht="11.25">
      <c r="B371" s="31"/>
      <c r="C371" s="32"/>
      <c r="D371" s="182" t="s">
        <v>142</v>
      </c>
      <c r="E371" s="32"/>
      <c r="F371" s="183" t="s">
        <v>653</v>
      </c>
      <c r="G371" s="32"/>
      <c r="H371" s="32"/>
      <c r="I371" s="99"/>
      <c r="J371" s="32"/>
      <c r="K371" s="32"/>
      <c r="L371" s="35"/>
      <c r="M371" s="184"/>
      <c r="N371" s="57"/>
      <c r="O371" s="57"/>
      <c r="P371" s="57"/>
      <c r="Q371" s="57"/>
      <c r="R371" s="57"/>
      <c r="S371" s="57"/>
      <c r="T371" s="58"/>
      <c r="AT371" s="14" t="s">
        <v>142</v>
      </c>
      <c r="AU371" s="14" t="s">
        <v>80</v>
      </c>
    </row>
    <row r="372" spans="2:51" s="11" customFormat="1" ht="11.25">
      <c r="B372" s="185"/>
      <c r="C372" s="186"/>
      <c r="D372" s="182" t="s">
        <v>144</v>
      </c>
      <c r="E372" s="187" t="s">
        <v>1</v>
      </c>
      <c r="F372" s="188" t="s">
        <v>654</v>
      </c>
      <c r="G372" s="186"/>
      <c r="H372" s="189">
        <v>20.9</v>
      </c>
      <c r="I372" s="190"/>
      <c r="J372" s="186"/>
      <c r="K372" s="186"/>
      <c r="L372" s="191"/>
      <c r="M372" s="192"/>
      <c r="N372" s="193"/>
      <c r="O372" s="193"/>
      <c r="P372" s="193"/>
      <c r="Q372" s="193"/>
      <c r="R372" s="193"/>
      <c r="S372" s="193"/>
      <c r="T372" s="194"/>
      <c r="AT372" s="195" t="s">
        <v>144</v>
      </c>
      <c r="AU372" s="195" t="s">
        <v>80</v>
      </c>
      <c r="AV372" s="11" t="s">
        <v>80</v>
      </c>
      <c r="AW372" s="11" t="s">
        <v>32</v>
      </c>
      <c r="AX372" s="11" t="s">
        <v>75</v>
      </c>
      <c r="AY372" s="195" t="s">
        <v>133</v>
      </c>
    </row>
    <row r="373" spans="2:65" s="1" customFormat="1" ht="14.45" customHeight="1">
      <c r="B373" s="31"/>
      <c r="C373" s="207" t="s">
        <v>655</v>
      </c>
      <c r="D373" s="207" t="s">
        <v>265</v>
      </c>
      <c r="E373" s="208" t="s">
        <v>656</v>
      </c>
      <c r="F373" s="209" t="s">
        <v>657</v>
      </c>
      <c r="G373" s="210" t="s">
        <v>658</v>
      </c>
      <c r="H373" s="211">
        <v>1</v>
      </c>
      <c r="I373" s="212"/>
      <c r="J373" s="213">
        <f>ROUND(I373*H373,2)</f>
        <v>0</v>
      </c>
      <c r="K373" s="209" t="s">
        <v>1</v>
      </c>
      <c r="L373" s="214"/>
      <c r="M373" s="215" t="s">
        <v>1</v>
      </c>
      <c r="N373" s="216" t="s">
        <v>41</v>
      </c>
      <c r="O373" s="57"/>
      <c r="P373" s="179">
        <f>O373*H373</f>
        <v>0</v>
      </c>
      <c r="Q373" s="179">
        <v>0.01095</v>
      </c>
      <c r="R373" s="179">
        <f>Q373*H373</f>
        <v>0.01095</v>
      </c>
      <c r="S373" s="179">
        <v>0</v>
      </c>
      <c r="T373" s="180">
        <f>S373*H373</f>
        <v>0</v>
      </c>
      <c r="AR373" s="14" t="s">
        <v>324</v>
      </c>
      <c r="AT373" s="14" t="s">
        <v>265</v>
      </c>
      <c r="AU373" s="14" t="s">
        <v>80</v>
      </c>
      <c r="AY373" s="14" t="s">
        <v>133</v>
      </c>
      <c r="BE373" s="181">
        <f>IF(N373="základní",J373,0)</f>
        <v>0</v>
      </c>
      <c r="BF373" s="181">
        <f>IF(N373="snížená",J373,0)</f>
        <v>0</v>
      </c>
      <c r="BG373" s="181">
        <f>IF(N373="zákl. přenesená",J373,0)</f>
        <v>0</v>
      </c>
      <c r="BH373" s="181">
        <f>IF(N373="sníž. přenesená",J373,0)</f>
        <v>0</v>
      </c>
      <c r="BI373" s="181">
        <f>IF(N373="nulová",J373,0)</f>
        <v>0</v>
      </c>
      <c r="BJ373" s="14" t="s">
        <v>75</v>
      </c>
      <c r="BK373" s="181">
        <f>ROUND(I373*H373,2)</f>
        <v>0</v>
      </c>
      <c r="BL373" s="14" t="s">
        <v>236</v>
      </c>
      <c r="BM373" s="14" t="s">
        <v>659</v>
      </c>
    </row>
    <row r="374" spans="2:47" s="1" customFormat="1" ht="11.25">
      <c r="B374" s="31"/>
      <c r="C374" s="32"/>
      <c r="D374" s="182" t="s">
        <v>142</v>
      </c>
      <c r="E374" s="32"/>
      <c r="F374" s="183" t="s">
        <v>657</v>
      </c>
      <c r="G374" s="32"/>
      <c r="H374" s="32"/>
      <c r="I374" s="99"/>
      <c r="J374" s="32"/>
      <c r="K374" s="32"/>
      <c r="L374" s="35"/>
      <c r="M374" s="184"/>
      <c r="N374" s="57"/>
      <c r="O374" s="57"/>
      <c r="P374" s="57"/>
      <c r="Q374" s="57"/>
      <c r="R374" s="57"/>
      <c r="S374" s="57"/>
      <c r="T374" s="58"/>
      <c r="AT374" s="14" t="s">
        <v>142</v>
      </c>
      <c r="AU374" s="14" t="s">
        <v>80</v>
      </c>
    </row>
    <row r="375" spans="2:65" s="1" customFormat="1" ht="20.45" customHeight="1">
      <c r="B375" s="31"/>
      <c r="C375" s="170" t="s">
        <v>660</v>
      </c>
      <c r="D375" s="170" t="s">
        <v>135</v>
      </c>
      <c r="E375" s="171" t="s">
        <v>661</v>
      </c>
      <c r="F375" s="172" t="s">
        <v>662</v>
      </c>
      <c r="G375" s="173" t="s">
        <v>198</v>
      </c>
      <c r="H375" s="174">
        <v>6</v>
      </c>
      <c r="I375" s="175"/>
      <c r="J375" s="176">
        <f>ROUND(I375*H375,2)</f>
        <v>0</v>
      </c>
      <c r="K375" s="172" t="s">
        <v>139</v>
      </c>
      <c r="L375" s="35"/>
      <c r="M375" s="177" t="s">
        <v>1</v>
      </c>
      <c r="N375" s="178" t="s">
        <v>41</v>
      </c>
      <c r="O375" s="57"/>
      <c r="P375" s="179">
        <f>O375*H375</f>
        <v>0</v>
      </c>
      <c r="Q375" s="179">
        <v>0</v>
      </c>
      <c r="R375" s="179">
        <f>Q375*H375</f>
        <v>0</v>
      </c>
      <c r="S375" s="179">
        <v>0</v>
      </c>
      <c r="T375" s="180">
        <f>S375*H375</f>
        <v>0</v>
      </c>
      <c r="AR375" s="14" t="s">
        <v>236</v>
      </c>
      <c r="AT375" s="14" t="s">
        <v>135</v>
      </c>
      <c r="AU375" s="14" t="s">
        <v>80</v>
      </c>
      <c r="AY375" s="14" t="s">
        <v>133</v>
      </c>
      <c r="BE375" s="181">
        <f>IF(N375="základní",J375,0)</f>
        <v>0</v>
      </c>
      <c r="BF375" s="181">
        <f>IF(N375="snížená",J375,0)</f>
        <v>0</v>
      </c>
      <c r="BG375" s="181">
        <f>IF(N375="zákl. přenesená",J375,0)</f>
        <v>0</v>
      </c>
      <c r="BH375" s="181">
        <f>IF(N375="sníž. přenesená",J375,0)</f>
        <v>0</v>
      </c>
      <c r="BI375" s="181">
        <f>IF(N375="nulová",J375,0)</f>
        <v>0</v>
      </c>
      <c r="BJ375" s="14" t="s">
        <v>75</v>
      </c>
      <c r="BK375" s="181">
        <f>ROUND(I375*H375,2)</f>
        <v>0</v>
      </c>
      <c r="BL375" s="14" t="s">
        <v>236</v>
      </c>
      <c r="BM375" s="14" t="s">
        <v>663</v>
      </c>
    </row>
    <row r="376" spans="2:47" s="1" customFormat="1" ht="19.5">
      <c r="B376" s="31"/>
      <c r="C376" s="32"/>
      <c r="D376" s="182" t="s">
        <v>142</v>
      </c>
      <c r="E376" s="32"/>
      <c r="F376" s="183" t="s">
        <v>664</v>
      </c>
      <c r="G376" s="32"/>
      <c r="H376" s="32"/>
      <c r="I376" s="99"/>
      <c r="J376" s="32"/>
      <c r="K376" s="32"/>
      <c r="L376" s="35"/>
      <c r="M376" s="184"/>
      <c r="N376" s="57"/>
      <c r="O376" s="57"/>
      <c r="P376" s="57"/>
      <c r="Q376" s="57"/>
      <c r="R376" s="57"/>
      <c r="S376" s="57"/>
      <c r="T376" s="58"/>
      <c r="AT376" s="14" t="s">
        <v>142</v>
      </c>
      <c r="AU376" s="14" t="s">
        <v>80</v>
      </c>
    </row>
    <row r="377" spans="2:51" s="11" customFormat="1" ht="11.25">
      <c r="B377" s="185"/>
      <c r="C377" s="186"/>
      <c r="D377" s="182" t="s">
        <v>144</v>
      </c>
      <c r="E377" s="187" t="s">
        <v>1</v>
      </c>
      <c r="F377" s="188" t="s">
        <v>665</v>
      </c>
      <c r="G377" s="186"/>
      <c r="H377" s="189">
        <v>6</v>
      </c>
      <c r="I377" s="190"/>
      <c r="J377" s="186"/>
      <c r="K377" s="186"/>
      <c r="L377" s="191"/>
      <c r="M377" s="192"/>
      <c r="N377" s="193"/>
      <c r="O377" s="193"/>
      <c r="P377" s="193"/>
      <c r="Q377" s="193"/>
      <c r="R377" s="193"/>
      <c r="S377" s="193"/>
      <c r="T377" s="194"/>
      <c r="AT377" s="195" t="s">
        <v>144</v>
      </c>
      <c r="AU377" s="195" t="s">
        <v>80</v>
      </c>
      <c r="AV377" s="11" t="s">
        <v>80</v>
      </c>
      <c r="AW377" s="11" t="s">
        <v>32</v>
      </c>
      <c r="AX377" s="11" t="s">
        <v>75</v>
      </c>
      <c r="AY377" s="195" t="s">
        <v>133</v>
      </c>
    </row>
    <row r="378" spans="2:65" s="1" customFormat="1" ht="20.45" customHeight="1">
      <c r="B378" s="31"/>
      <c r="C378" s="207" t="s">
        <v>666</v>
      </c>
      <c r="D378" s="207" t="s">
        <v>265</v>
      </c>
      <c r="E378" s="208" t="s">
        <v>667</v>
      </c>
      <c r="F378" s="209" t="s">
        <v>668</v>
      </c>
      <c r="G378" s="210" t="s">
        <v>198</v>
      </c>
      <c r="H378" s="211">
        <v>3</v>
      </c>
      <c r="I378" s="212"/>
      <c r="J378" s="213">
        <f>ROUND(I378*H378,2)</f>
        <v>0</v>
      </c>
      <c r="K378" s="209" t="s">
        <v>139</v>
      </c>
      <c r="L378" s="214"/>
      <c r="M378" s="215" t="s">
        <v>1</v>
      </c>
      <c r="N378" s="216" t="s">
        <v>41</v>
      </c>
      <c r="O378" s="57"/>
      <c r="P378" s="179">
        <f>O378*H378</f>
        <v>0</v>
      </c>
      <c r="Q378" s="179">
        <v>0.0155</v>
      </c>
      <c r="R378" s="179">
        <f>Q378*H378</f>
        <v>0.0465</v>
      </c>
      <c r="S378" s="179">
        <v>0</v>
      </c>
      <c r="T378" s="180">
        <f>S378*H378</f>
        <v>0</v>
      </c>
      <c r="AR378" s="14" t="s">
        <v>324</v>
      </c>
      <c r="AT378" s="14" t="s">
        <v>265</v>
      </c>
      <c r="AU378" s="14" t="s">
        <v>80</v>
      </c>
      <c r="AY378" s="14" t="s">
        <v>133</v>
      </c>
      <c r="BE378" s="181">
        <f>IF(N378="základní",J378,0)</f>
        <v>0</v>
      </c>
      <c r="BF378" s="181">
        <f>IF(N378="snížená",J378,0)</f>
        <v>0</v>
      </c>
      <c r="BG378" s="181">
        <f>IF(N378="zákl. přenesená",J378,0)</f>
        <v>0</v>
      </c>
      <c r="BH378" s="181">
        <f>IF(N378="sníž. přenesená",J378,0)</f>
        <v>0</v>
      </c>
      <c r="BI378" s="181">
        <f>IF(N378="nulová",J378,0)</f>
        <v>0</v>
      </c>
      <c r="BJ378" s="14" t="s">
        <v>75</v>
      </c>
      <c r="BK378" s="181">
        <f>ROUND(I378*H378,2)</f>
        <v>0</v>
      </c>
      <c r="BL378" s="14" t="s">
        <v>236</v>
      </c>
      <c r="BM378" s="14" t="s">
        <v>669</v>
      </c>
    </row>
    <row r="379" spans="2:47" s="1" customFormat="1" ht="11.25">
      <c r="B379" s="31"/>
      <c r="C379" s="32"/>
      <c r="D379" s="182" t="s">
        <v>142</v>
      </c>
      <c r="E379" s="32"/>
      <c r="F379" s="183" t="s">
        <v>668</v>
      </c>
      <c r="G379" s="32"/>
      <c r="H379" s="32"/>
      <c r="I379" s="99"/>
      <c r="J379" s="32"/>
      <c r="K379" s="32"/>
      <c r="L379" s="35"/>
      <c r="M379" s="184"/>
      <c r="N379" s="57"/>
      <c r="O379" s="57"/>
      <c r="P379" s="57"/>
      <c r="Q379" s="57"/>
      <c r="R379" s="57"/>
      <c r="S379" s="57"/>
      <c r="T379" s="58"/>
      <c r="AT379" s="14" t="s">
        <v>142</v>
      </c>
      <c r="AU379" s="14" t="s">
        <v>80</v>
      </c>
    </row>
    <row r="380" spans="2:65" s="1" customFormat="1" ht="20.45" customHeight="1">
      <c r="B380" s="31"/>
      <c r="C380" s="207" t="s">
        <v>670</v>
      </c>
      <c r="D380" s="207" t="s">
        <v>265</v>
      </c>
      <c r="E380" s="208" t="s">
        <v>671</v>
      </c>
      <c r="F380" s="209" t="s">
        <v>672</v>
      </c>
      <c r="G380" s="210" t="s">
        <v>198</v>
      </c>
      <c r="H380" s="211">
        <v>3</v>
      </c>
      <c r="I380" s="212"/>
      <c r="J380" s="213">
        <f>ROUND(I380*H380,2)</f>
        <v>0</v>
      </c>
      <c r="K380" s="209" t="s">
        <v>139</v>
      </c>
      <c r="L380" s="214"/>
      <c r="M380" s="215" t="s">
        <v>1</v>
      </c>
      <c r="N380" s="216" t="s">
        <v>41</v>
      </c>
      <c r="O380" s="57"/>
      <c r="P380" s="179">
        <f>O380*H380</f>
        <v>0</v>
      </c>
      <c r="Q380" s="179">
        <v>0.0165</v>
      </c>
      <c r="R380" s="179">
        <f>Q380*H380</f>
        <v>0.0495</v>
      </c>
      <c r="S380" s="179">
        <v>0</v>
      </c>
      <c r="T380" s="180">
        <f>S380*H380</f>
        <v>0</v>
      </c>
      <c r="AR380" s="14" t="s">
        <v>324</v>
      </c>
      <c r="AT380" s="14" t="s">
        <v>265</v>
      </c>
      <c r="AU380" s="14" t="s">
        <v>80</v>
      </c>
      <c r="AY380" s="14" t="s">
        <v>133</v>
      </c>
      <c r="BE380" s="181">
        <f>IF(N380="základní",J380,0)</f>
        <v>0</v>
      </c>
      <c r="BF380" s="181">
        <f>IF(N380="snížená",J380,0)</f>
        <v>0</v>
      </c>
      <c r="BG380" s="181">
        <f>IF(N380="zákl. přenesená",J380,0)</f>
        <v>0</v>
      </c>
      <c r="BH380" s="181">
        <f>IF(N380="sníž. přenesená",J380,0)</f>
        <v>0</v>
      </c>
      <c r="BI380" s="181">
        <f>IF(N380="nulová",J380,0)</f>
        <v>0</v>
      </c>
      <c r="BJ380" s="14" t="s">
        <v>75</v>
      </c>
      <c r="BK380" s="181">
        <f>ROUND(I380*H380,2)</f>
        <v>0</v>
      </c>
      <c r="BL380" s="14" t="s">
        <v>236</v>
      </c>
      <c r="BM380" s="14" t="s">
        <v>673</v>
      </c>
    </row>
    <row r="381" spans="2:47" s="1" customFormat="1" ht="11.25">
      <c r="B381" s="31"/>
      <c r="C381" s="32"/>
      <c r="D381" s="182" t="s">
        <v>142</v>
      </c>
      <c r="E381" s="32"/>
      <c r="F381" s="183" t="s">
        <v>672</v>
      </c>
      <c r="G381" s="32"/>
      <c r="H381" s="32"/>
      <c r="I381" s="99"/>
      <c r="J381" s="32"/>
      <c r="K381" s="32"/>
      <c r="L381" s="35"/>
      <c r="M381" s="184"/>
      <c r="N381" s="57"/>
      <c r="O381" s="57"/>
      <c r="P381" s="57"/>
      <c r="Q381" s="57"/>
      <c r="R381" s="57"/>
      <c r="S381" s="57"/>
      <c r="T381" s="58"/>
      <c r="AT381" s="14" t="s">
        <v>142</v>
      </c>
      <c r="AU381" s="14" t="s">
        <v>80</v>
      </c>
    </row>
    <row r="382" spans="2:65" s="1" customFormat="1" ht="20.45" customHeight="1">
      <c r="B382" s="31"/>
      <c r="C382" s="170" t="s">
        <v>674</v>
      </c>
      <c r="D382" s="170" t="s">
        <v>135</v>
      </c>
      <c r="E382" s="171" t="s">
        <v>675</v>
      </c>
      <c r="F382" s="172" t="s">
        <v>676</v>
      </c>
      <c r="G382" s="173" t="s">
        <v>198</v>
      </c>
      <c r="H382" s="174">
        <v>1</v>
      </c>
      <c r="I382" s="175"/>
      <c r="J382" s="176">
        <f>ROUND(I382*H382,2)</f>
        <v>0</v>
      </c>
      <c r="K382" s="172" t="s">
        <v>139</v>
      </c>
      <c r="L382" s="35"/>
      <c r="M382" s="177" t="s">
        <v>1</v>
      </c>
      <c r="N382" s="178" t="s">
        <v>41</v>
      </c>
      <c r="O382" s="57"/>
      <c r="P382" s="179">
        <f>O382*H382</f>
        <v>0</v>
      </c>
      <c r="Q382" s="179">
        <v>0</v>
      </c>
      <c r="R382" s="179">
        <f>Q382*H382</f>
        <v>0</v>
      </c>
      <c r="S382" s="179">
        <v>0</v>
      </c>
      <c r="T382" s="180">
        <f>S382*H382</f>
        <v>0</v>
      </c>
      <c r="AR382" s="14" t="s">
        <v>236</v>
      </c>
      <c r="AT382" s="14" t="s">
        <v>135</v>
      </c>
      <c r="AU382" s="14" t="s">
        <v>80</v>
      </c>
      <c r="AY382" s="14" t="s">
        <v>133</v>
      </c>
      <c r="BE382" s="181">
        <f>IF(N382="základní",J382,0)</f>
        <v>0</v>
      </c>
      <c r="BF382" s="181">
        <f>IF(N382="snížená",J382,0)</f>
        <v>0</v>
      </c>
      <c r="BG382" s="181">
        <f>IF(N382="zákl. přenesená",J382,0)</f>
        <v>0</v>
      </c>
      <c r="BH382" s="181">
        <f>IF(N382="sníž. přenesená",J382,0)</f>
        <v>0</v>
      </c>
      <c r="BI382" s="181">
        <f>IF(N382="nulová",J382,0)</f>
        <v>0</v>
      </c>
      <c r="BJ382" s="14" t="s">
        <v>75</v>
      </c>
      <c r="BK382" s="181">
        <f>ROUND(I382*H382,2)</f>
        <v>0</v>
      </c>
      <c r="BL382" s="14" t="s">
        <v>236</v>
      </c>
      <c r="BM382" s="14" t="s">
        <v>677</v>
      </c>
    </row>
    <row r="383" spans="2:47" s="1" customFormat="1" ht="19.5">
      <c r="B383" s="31"/>
      <c r="C383" s="32"/>
      <c r="D383" s="182" t="s">
        <v>142</v>
      </c>
      <c r="E383" s="32"/>
      <c r="F383" s="183" t="s">
        <v>678</v>
      </c>
      <c r="G383" s="32"/>
      <c r="H383" s="32"/>
      <c r="I383" s="99"/>
      <c r="J383" s="32"/>
      <c r="K383" s="32"/>
      <c r="L383" s="35"/>
      <c r="M383" s="184"/>
      <c r="N383" s="57"/>
      <c r="O383" s="57"/>
      <c r="P383" s="57"/>
      <c r="Q383" s="57"/>
      <c r="R383" s="57"/>
      <c r="S383" s="57"/>
      <c r="T383" s="58"/>
      <c r="AT383" s="14" t="s">
        <v>142</v>
      </c>
      <c r="AU383" s="14" t="s">
        <v>80</v>
      </c>
    </row>
    <row r="384" spans="2:65" s="1" customFormat="1" ht="20.45" customHeight="1">
      <c r="B384" s="31"/>
      <c r="C384" s="207" t="s">
        <v>679</v>
      </c>
      <c r="D384" s="207" t="s">
        <v>265</v>
      </c>
      <c r="E384" s="208" t="s">
        <v>680</v>
      </c>
      <c r="F384" s="209" t="s">
        <v>681</v>
      </c>
      <c r="G384" s="210" t="s">
        <v>198</v>
      </c>
      <c r="H384" s="211">
        <v>1</v>
      </c>
      <c r="I384" s="212"/>
      <c r="J384" s="213">
        <f>ROUND(I384*H384,2)</f>
        <v>0</v>
      </c>
      <c r="K384" s="209" t="s">
        <v>139</v>
      </c>
      <c r="L384" s="214"/>
      <c r="M384" s="215" t="s">
        <v>1</v>
      </c>
      <c r="N384" s="216" t="s">
        <v>41</v>
      </c>
      <c r="O384" s="57"/>
      <c r="P384" s="179">
        <f>O384*H384</f>
        <v>0</v>
      </c>
      <c r="Q384" s="179">
        <v>0.025</v>
      </c>
      <c r="R384" s="179">
        <f>Q384*H384</f>
        <v>0.025</v>
      </c>
      <c r="S384" s="179">
        <v>0</v>
      </c>
      <c r="T384" s="180">
        <f>S384*H384</f>
        <v>0</v>
      </c>
      <c r="AR384" s="14" t="s">
        <v>324</v>
      </c>
      <c r="AT384" s="14" t="s">
        <v>265</v>
      </c>
      <c r="AU384" s="14" t="s">
        <v>80</v>
      </c>
      <c r="AY384" s="14" t="s">
        <v>133</v>
      </c>
      <c r="BE384" s="181">
        <f>IF(N384="základní",J384,0)</f>
        <v>0</v>
      </c>
      <c r="BF384" s="181">
        <f>IF(N384="snížená",J384,0)</f>
        <v>0</v>
      </c>
      <c r="BG384" s="181">
        <f>IF(N384="zákl. přenesená",J384,0)</f>
        <v>0</v>
      </c>
      <c r="BH384" s="181">
        <f>IF(N384="sníž. přenesená",J384,0)</f>
        <v>0</v>
      </c>
      <c r="BI384" s="181">
        <f>IF(N384="nulová",J384,0)</f>
        <v>0</v>
      </c>
      <c r="BJ384" s="14" t="s">
        <v>75</v>
      </c>
      <c r="BK384" s="181">
        <f>ROUND(I384*H384,2)</f>
        <v>0</v>
      </c>
      <c r="BL384" s="14" t="s">
        <v>236</v>
      </c>
      <c r="BM384" s="14" t="s">
        <v>682</v>
      </c>
    </row>
    <row r="385" spans="2:47" s="1" customFormat="1" ht="11.25">
      <c r="B385" s="31"/>
      <c r="C385" s="32"/>
      <c r="D385" s="182" t="s">
        <v>142</v>
      </c>
      <c r="E385" s="32"/>
      <c r="F385" s="183" t="s">
        <v>683</v>
      </c>
      <c r="G385" s="32"/>
      <c r="H385" s="32"/>
      <c r="I385" s="99"/>
      <c r="J385" s="32"/>
      <c r="K385" s="32"/>
      <c r="L385" s="35"/>
      <c r="M385" s="184"/>
      <c r="N385" s="57"/>
      <c r="O385" s="57"/>
      <c r="P385" s="57"/>
      <c r="Q385" s="57"/>
      <c r="R385" s="57"/>
      <c r="S385" s="57"/>
      <c r="T385" s="58"/>
      <c r="AT385" s="14" t="s">
        <v>142</v>
      </c>
      <c r="AU385" s="14" t="s">
        <v>80</v>
      </c>
    </row>
    <row r="386" spans="2:65" s="1" customFormat="1" ht="14.45" customHeight="1">
      <c r="B386" s="31"/>
      <c r="C386" s="170" t="s">
        <v>684</v>
      </c>
      <c r="D386" s="170" t="s">
        <v>135</v>
      </c>
      <c r="E386" s="171" t="s">
        <v>685</v>
      </c>
      <c r="F386" s="172" t="s">
        <v>686</v>
      </c>
      <c r="G386" s="173" t="s">
        <v>198</v>
      </c>
      <c r="H386" s="174">
        <v>2</v>
      </c>
      <c r="I386" s="175"/>
      <c r="J386" s="176">
        <f>ROUND(I386*H386,2)</f>
        <v>0</v>
      </c>
      <c r="K386" s="172" t="s">
        <v>1</v>
      </c>
      <c r="L386" s="35"/>
      <c r="M386" s="177" t="s">
        <v>1</v>
      </c>
      <c r="N386" s="178" t="s">
        <v>41</v>
      </c>
      <c r="O386" s="57"/>
      <c r="P386" s="179">
        <f>O386*H386</f>
        <v>0</v>
      </c>
      <c r="Q386" s="179">
        <v>0</v>
      </c>
      <c r="R386" s="179">
        <f>Q386*H386</f>
        <v>0</v>
      </c>
      <c r="S386" s="179">
        <v>0.003</v>
      </c>
      <c r="T386" s="180">
        <f>S386*H386</f>
        <v>0.006</v>
      </c>
      <c r="AR386" s="14" t="s">
        <v>236</v>
      </c>
      <c r="AT386" s="14" t="s">
        <v>135</v>
      </c>
      <c r="AU386" s="14" t="s">
        <v>80</v>
      </c>
      <c r="AY386" s="14" t="s">
        <v>133</v>
      </c>
      <c r="BE386" s="181">
        <f>IF(N386="základní",J386,0)</f>
        <v>0</v>
      </c>
      <c r="BF386" s="181">
        <f>IF(N386="snížená",J386,0)</f>
        <v>0</v>
      </c>
      <c r="BG386" s="181">
        <f>IF(N386="zákl. přenesená",J386,0)</f>
        <v>0</v>
      </c>
      <c r="BH386" s="181">
        <f>IF(N386="sníž. přenesená",J386,0)</f>
        <v>0</v>
      </c>
      <c r="BI386" s="181">
        <f>IF(N386="nulová",J386,0)</f>
        <v>0</v>
      </c>
      <c r="BJ386" s="14" t="s">
        <v>75</v>
      </c>
      <c r="BK386" s="181">
        <f>ROUND(I386*H386,2)</f>
        <v>0</v>
      </c>
      <c r="BL386" s="14" t="s">
        <v>236</v>
      </c>
      <c r="BM386" s="14" t="s">
        <v>687</v>
      </c>
    </row>
    <row r="387" spans="2:47" s="1" customFormat="1" ht="11.25">
      <c r="B387" s="31"/>
      <c r="C387" s="32"/>
      <c r="D387" s="182" t="s">
        <v>142</v>
      </c>
      <c r="E387" s="32"/>
      <c r="F387" s="183" t="s">
        <v>686</v>
      </c>
      <c r="G387" s="32"/>
      <c r="H387" s="32"/>
      <c r="I387" s="99"/>
      <c r="J387" s="32"/>
      <c r="K387" s="32"/>
      <c r="L387" s="35"/>
      <c r="M387" s="184"/>
      <c r="N387" s="57"/>
      <c r="O387" s="57"/>
      <c r="P387" s="57"/>
      <c r="Q387" s="57"/>
      <c r="R387" s="57"/>
      <c r="S387" s="57"/>
      <c r="T387" s="58"/>
      <c r="AT387" s="14" t="s">
        <v>142</v>
      </c>
      <c r="AU387" s="14" t="s">
        <v>80</v>
      </c>
    </row>
    <row r="388" spans="2:65" s="1" customFormat="1" ht="20.45" customHeight="1">
      <c r="B388" s="31"/>
      <c r="C388" s="170" t="s">
        <v>688</v>
      </c>
      <c r="D388" s="170" t="s">
        <v>135</v>
      </c>
      <c r="E388" s="171" t="s">
        <v>689</v>
      </c>
      <c r="F388" s="172" t="s">
        <v>690</v>
      </c>
      <c r="G388" s="173" t="s">
        <v>163</v>
      </c>
      <c r="H388" s="174">
        <v>1.296</v>
      </c>
      <c r="I388" s="175"/>
      <c r="J388" s="176">
        <f>ROUND(I388*H388,2)</f>
        <v>0</v>
      </c>
      <c r="K388" s="172" t="s">
        <v>139</v>
      </c>
      <c r="L388" s="35"/>
      <c r="M388" s="177" t="s">
        <v>1</v>
      </c>
      <c r="N388" s="178" t="s">
        <v>41</v>
      </c>
      <c r="O388" s="57"/>
      <c r="P388" s="179">
        <f>O388*H388</f>
        <v>0</v>
      </c>
      <c r="Q388" s="179">
        <v>0</v>
      </c>
      <c r="R388" s="179">
        <f>Q388*H388</f>
        <v>0</v>
      </c>
      <c r="S388" s="179">
        <v>0</v>
      </c>
      <c r="T388" s="180">
        <f>S388*H388</f>
        <v>0</v>
      </c>
      <c r="AR388" s="14" t="s">
        <v>236</v>
      </c>
      <c r="AT388" s="14" t="s">
        <v>135</v>
      </c>
      <c r="AU388" s="14" t="s">
        <v>80</v>
      </c>
      <c r="AY388" s="14" t="s">
        <v>133</v>
      </c>
      <c r="BE388" s="181">
        <f>IF(N388="základní",J388,0)</f>
        <v>0</v>
      </c>
      <c r="BF388" s="181">
        <f>IF(N388="snížená",J388,0)</f>
        <v>0</v>
      </c>
      <c r="BG388" s="181">
        <f>IF(N388="zákl. přenesená",J388,0)</f>
        <v>0</v>
      </c>
      <c r="BH388" s="181">
        <f>IF(N388="sníž. přenesená",J388,0)</f>
        <v>0</v>
      </c>
      <c r="BI388" s="181">
        <f>IF(N388="nulová",J388,0)</f>
        <v>0</v>
      </c>
      <c r="BJ388" s="14" t="s">
        <v>75</v>
      </c>
      <c r="BK388" s="181">
        <f>ROUND(I388*H388,2)</f>
        <v>0</v>
      </c>
      <c r="BL388" s="14" t="s">
        <v>236</v>
      </c>
      <c r="BM388" s="14" t="s">
        <v>691</v>
      </c>
    </row>
    <row r="389" spans="2:47" s="1" customFormat="1" ht="19.5">
      <c r="B389" s="31"/>
      <c r="C389" s="32"/>
      <c r="D389" s="182" t="s">
        <v>142</v>
      </c>
      <c r="E389" s="32"/>
      <c r="F389" s="183" t="s">
        <v>692</v>
      </c>
      <c r="G389" s="32"/>
      <c r="H389" s="32"/>
      <c r="I389" s="99"/>
      <c r="J389" s="32"/>
      <c r="K389" s="32"/>
      <c r="L389" s="35"/>
      <c r="M389" s="184"/>
      <c r="N389" s="57"/>
      <c r="O389" s="57"/>
      <c r="P389" s="57"/>
      <c r="Q389" s="57"/>
      <c r="R389" s="57"/>
      <c r="S389" s="57"/>
      <c r="T389" s="58"/>
      <c r="AT389" s="14" t="s">
        <v>142</v>
      </c>
      <c r="AU389" s="14" t="s">
        <v>80</v>
      </c>
    </row>
    <row r="390" spans="2:63" s="10" customFormat="1" ht="22.9" customHeight="1">
      <c r="B390" s="154"/>
      <c r="C390" s="155"/>
      <c r="D390" s="156" t="s">
        <v>69</v>
      </c>
      <c r="E390" s="168" t="s">
        <v>693</v>
      </c>
      <c r="F390" s="168" t="s">
        <v>694</v>
      </c>
      <c r="G390" s="155"/>
      <c r="H390" s="155"/>
      <c r="I390" s="158"/>
      <c r="J390" s="169">
        <f>BK390</f>
        <v>0</v>
      </c>
      <c r="K390" s="155"/>
      <c r="L390" s="160"/>
      <c r="M390" s="161"/>
      <c r="N390" s="162"/>
      <c r="O390" s="162"/>
      <c r="P390" s="163">
        <f>SUM(P391:P398)</f>
        <v>0</v>
      </c>
      <c r="Q390" s="162"/>
      <c r="R390" s="163">
        <f>SUM(R391:R398)</f>
        <v>0.0019</v>
      </c>
      <c r="S390" s="162"/>
      <c r="T390" s="164">
        <f>SUM(T391:T398)</f>
        <v>0</v>
      </c>
      <c r="AR390" s="165" t="s">
        <v>80</v>
      </c>
      <c r="AT390" s="166" t="s">
        <v>69</v>
      </c>
      <c r="AU390" s="166" t="s">
        <v>75</v>
      </c>
      <c r="AY390" s="165" t="s">
        <v>133</v>
      </c>
      <c r="BK390" s="167">
        <f>SUM(BK391:BK398)</f>
        <v>0</v>
      </c>
    </row>
    <row r="391" spans="2:65" s="1" customFormat="1" ht="20.45" customHeight="1">
      <c r="B391" s="31"/>
      <c r="C391" s="170" t="s">
        <v>695</v>
      </c>
      <c r="D391" s="170" t="s">
        <v>135</v>
      </c>
      <c r="E391" s="171" t="s">
        <v>696</v>
      </c>
      <c r="F391" s="172" t="s">
        <v>697</v>
      </c>
      <c r="G391" s="173" t="s">
        <v>327</v>
      </c>
      <c r="H391" s="174">
        <v>16</v>
      </c>
      <c r="I391" s="175"/>
      <c r="J391" s="176">
        <f>ROUND(I391*H391,2)</f>
        <v>0</v>
      </c>
      <c r="K391" s="172" t="s">
        <v>139</v>
      </c>
      <c r="L391" s="35"/>
      <c r="M391" s="177" t="s">
        <v>1</v>
      </c>
      <c r="N391" s="178" t="s">
        <v>41</v>
      </c>
      <c r="O391" s="57"/>
      <c r="P391" s="179">
        <f>O391*H391</f>
        <v>0</v>
      </c>
      <c r="Q391" s="179">
        <v>0</v>
      </c>
      <c r="R391" s="179">
        <f>Q391*H391</f>
        <v>0</v>
      </c>
      <c r="S391" s="179">
        <v>0</v>
      </c>
      <c r="T391" s="180">
        <f>S391*H391</f>
        <v>0</v>
      </c>
      <c r="AR391" s="14" t="s">
        <v>236</v>
      </c>
      <c r="AT391" s="14" t="s">
        <v>135</v>
      </c>
      <c r="AU391" s="14" t="s">
        <v>80</v>
      </c>
      <c r="AY391" s="14" t="s">
        <v>133</v>
      </c>
      <c r="BE391" s="181">
        <f>IF(N391="základní",J391,0)</f>
        <v>0</v>
      </c>
      <c r="BF391" s="181">
        <f>IF(N391="snížená",J391,0)</f>
        <v>0</v>
      </c>
      <c r="BG391" s="181">
        <f>IF(N391="zákl. přenesená",J391,0)</f>
        <v>0</v>
      </c>
      <c r="BH391" s="181">
        <f>IF(N391="sníž. přenesená",J391,0)</f>
        <v>0</v>
      </c>
      <c r="BI391" s="181">
        <f>IF(N391="nulová",J391,0)</f>
        <v>0</v>
      </c>
      <c r="BJ391" s="14" t="s">
        <v>75</v>
      </c>
      <c r="BK391" s="181">
        <f>ROUND(I391*H391,2)</f>
        <v>0</v>
      </c>
      <c r="BL391" s="14" t="s">
        <v>236</v>
      </c>
      <c r="BM391" s="14" t="s">
        <v>698</v>
      </c>
    </row>
    <row r="392" spans="2:47" s="1" customFormat="1" ht="11.25">
      <c r="B392" s="31"/>
      <c r="C392" s="32"/>
      <c r="D392" s="182" t="s">
        <v>142</v>
      </c>
      <c r="E392" s="32"/>
      <c r="F392" s="183" t="s">
        <v>699</v>
      </c>
      <c r="G392" s="32"/>
      <c r="H392" s="32"/>
      <c r="I392" s="99"/>
      <c r="J392" s="32"/>
      <c r="K392" s="32"/>
      <c r="L392" s="35"/>
      <c r="M392" s="184"/>
      <c r="N392" s="57"/>
      <c r="O392" s="57"/>
      <c r="P392" s="57"/>
      <c r="Q392" s="57"/>
      <c r="R392" s="57"/>
      <c r="S392" s="57"/>
      <c r="T392" s="58"/>
      <c r="AT392" s="14" t="s">
        <v>142</v>
      </c>
      <c r="AU392" s="14" t="s">
        <v>80</v>
      </c>
    </row>
    <row r="393" spans="2:51" s="11" customFormat="1" ht="11.25">
      <c r="B393" s="185"/>
      <c r="C393" s="186"/>
      <c r="D393" s="182" t="s">
        <v>144</v>
      </c>
      <c r="E393" s="187" t="s">
        <v>1</v>
      </c>
      <c r="F393" s="188" t="s">
        <v>700</v>
      </c>
      <c r="G393" s="186"/>
      <c r="H393" s="189">
        <v>16</v>
      </c>
      <c r="I393" s="190"/>
      <c r="J393" s="186"/>
      <c r="K393" s="186"/>
      <c r="L393" s="191"/>
      <c r="M393" s="192"/>
      <c r="N393" s="193"/>
      <c r="O393" s="193"/>
      <c r="P393" s="193"/>
      <c r="Q393" s="193"/>
      <c r="R393" s="193"/>
      <c r="S393" s="193"/>
      <c r="T393" s="194"/>
      <c r="AT393" s="195" t="s">
        <v>144</v>
      </c>
      <c r="AU393" s="195" t="s">
        <v>80</v>
      </c>
      <c r="AV393" s="11" t="s">
        <v>80</v>
      </c>
      <c r="AW393" s="11" t="s">
        <v>32</v>
      </c>
      <c r="AX393" s="11" t="s">
        <v>75</v>
      </c>
      <c r="AY393" s="195" t="s">
        <v>133</v>
      </c>
    </row>
    <row r="394" spans="2:65" s="1" customFormat="1" ht="20.45" customHeight="1">
      <c r="B394" s="31"/>
      <c r="C394" s="170" t="s">
        <v>701</v>
      </c>
      <c r="D394" s="170" t="s">
        <v>135</v>
      </c>
      <c r="E394" s="171" t="s">
        <v>702</v>
      </c>
      <c r="F394" s="172" t="s">
        <v>703</v>
      </c>
      <c r="G394" s="173" t="s">
        <v>172</v>
      </c>
      <c r="H394" s="174">
        <v>3.25</v>
      </c>
      <c r="I394" s="175"/>
      <c r="J394" s="176">
        <f>ROUND(I394*H394,2)</f>
        <v>0</v>
      </c>
      <c r="K394" s="172" t="s">
        <v>139</v>
      </c>
      <c r="L394" s="35"/>
      <c r="M394" s="177" t="s">
        <v>1</v>
      </c>
      <c r="N394" s="178" t="s">
        <v>41</v>
      </c>
      <c r="O394" s="57"/>
      <c r="P394" s="179">
        <f>O394*H394</f>
        <v>0</v>
      </c>
      <c r="Q394" s="179">
        <v>0</v>
      </c>
      <c r="R394" s="179">
        <f>Q394*H394</f>
        <v>0</v>
      </c>
      <c r="S394" s="179">
        <v>0</v>
      </c>
      <c r="T394" s="180">
        <f>S394*H394</f>
        <v>0</v>
      </c>
      <c r="AR394" s="14" t="s">
        <v>236</v>
      </c>
      <c r="AT394" s="14" t="s">
        <v>135</v>
      </c>
      <c r="AU394" s="14" t="s">
        <v>80</v>
      </c>
      <c r="AY394" s="14" t="s">
        <v>133</v>
      </c>
      <c r="BE394" s="181">
        <f>IF(N394="základní",J394,0)</f>
        <v>0</v>
      </c>
      <c r="BF394" s="181">
        <f>IF(N394="snížená",J394,0)</f>
        <v>0</v>
      </c>
      <c r="BG394" s="181">
        <f>IF(N394="zákl. přenesená",J394,0)</f>
        <v>0</v>
      </c>
      <c r="BH394" s="181">
        <f>IF(N394="sníž. přenesená",J394,0)</f>
        <v>0</v>
      </c>
      <c r="BI394" s="181">
        <f>IF(N394="nulová",J394,0)</f>
        <v>0</v>
      </c>
      <c r="BJ394" s="14" t="s">
        <v>75</v>
      </c>
      <c r="BK394" s="181">
        <f>ROUND(I394*H394,2)</f>
        <v>0</v>
      </c>
      <c r="BL394" s="14" t="s">
        <v>236</v>
      </c>
      <c r="BM394" s="14" t="s">
        <v>704</v>
      </c>
    </row>
    <row r="395" spans="2:47" s="1" customFormat="1" ht="11.25">
      <c r="B395" s="31"/>
      <c r="C395" s="32"/>
      <c r="D395" s="182" t="s">
        <v>142</v>
      </c>
      <c r="E395" s="32"/>
      <c r="F395" s="183" t="s">
        <v>705</v>
      </c>
      <c r="G395" s="32"/>
      <c r="H395" s="32"/>
      <c r="I395" s="99"/>
      <c r="J395" s="32"/>
      <c r="K395" s="32"/>
      <c r="L395" s="35"/>
      <c r="M395" s="184"/>
      <c r="N395" s="57"/>
      <c r="O395" s="57"/>
      <c r="P395" s="57"/>
      <c r="Q395" s="57"/>
      <c r="R395" s="57"/>
      <c r="S395" s="57"/>
      <c r="T395" s="58"/>
      <c r="AT395" s="14" t="s">
        <v>142</v>
      </c>
      <c r="AU395" s="14" t="s">
        <v>80</v>
      </c>
    </row>
    <row r="396" spans="2:51" s="11" customFormat="1" ht="11.25">
      <c r="B396" s="185"/>
      <c r="C396" s="186"/>
      <c r="D396" s="182" t="s">
        <v>144</v>
      </c>
      <c r="E396" s="187" t="s">
        <v>1</v>
      </c>
      <c r="F396" s="188" t="s">
        <v>706</v>
      </c>
      <c r="G396" s="186"/>
      <c r="H396" s="189">
        <v>3.25</v>
      </c>
      <c r="I396" s="190"/>
      <c r="J396" s="186"/>
      <c r="K396" s="186"/>
      <c r="L396" s="191"/>
      <c r="M396" s="192"/>
      <c r="N396" s="193"/>
      <c r="O396" s="193"/>
      <c r="P396" s="193"/>
      <c r="Q396" s="193"/>
      <c r="R396" s="193"/>
      <c r="S396" s="193"/>
      <c r="T396" s="194"/>
      <c r="AT396" s="195" t="s">
        <v>144</v>
      </c>
      <c r="AU396" s="195" t="s">
        <v>80</v>
      </c>
      <c r="AV396" s="11" t="s">
        <v>80</v>
      </c>
      <c r="AW396" s="11" t="s">
        <v>32</v>
      </c>
      <c r="AX396" s="11" t="s">
        <v>75</v>
      </c>
      <c r="AY396" s="195" t="s">
        <v>133</v>
      </c>
    </row>
    <row r="397" spans="2:65" s="1" customFormat="1" ht="14.45" customHeight="1">
      <c r="B397" s="31"/>
      <c r="C397" s="207" t="s">
        <v>707</v>
      </c>
      <c r="D397" s="207" t="s">
        <v>265</v>
      </c>
      <c r="E397" s="208" t="s">
        <v>708</v>
      </c>
      <c r="F397" s="209" t="s">
        <v>709</v>
      </c>
      <c r="G397" s="210" t="s">
        <v>658</v>
      </c>
      <c r="H397" s="211">
        <v>1</v>
      </c>
      <c r="I397" s="212"/>
      <c r="J397" s="213">
        <f>ROUND(I397*H397,2)</f>
        <v>0</v>
      </c>
      <c r="K397" s="209" t="s">
        <v>1</v>
      </c>
      <c r="L397" s="214"/>
      <c r="M397" s="215" t="s">
        <v>1</v>
      </c>
      <c r="N397" s="216" t="s">
        <v>41</v>
      </c>
      <c r="O397" s="57"/>
      <c r="P397" s="179">
        <f>O397*H397</f>
        <v>0</v>
      </c>
      <c r="Q397" s="179">
        <v>0.0019</v>
      </c>
      <c r="R397" s="179">
        <f>Q397*H397</f>
        <v>0.0019</v>
      </c>
      <c r="S397" s="179">
        <v>0</v>
      </c>
      <c r="T397" s="180">
        <f>S397*H397</f>
        <v>0</v>
      </c>
      <c r="AR397" s="14" t="s">
        <v>324</v>
      </c>
      <c r="AT397" s="14" t="s">
        <v>265</v>
      </c>
      <c r="AU397" s="14" t="s">
        <v>80</v>
      </c>
      <c r="AY397" s="14" t="s">
        <v>133</v>
      </c>
      <c r="BE397" s="181">
        <f>IF(N397="základní",J397,0)</f>
        <v>0</v>
      </c>
      <c r="BF397" s="181">
        <f>IF(N397="snížená",J397,0)</f>
        <v>0</v>
      </c>
      <c r="BG397" s="181">
        <f>IF(N397="zákl. přenesená",J397,0)</f>
        <v>0</v>
      </c>
      <c r="BH397" s="181">
        <f>IF(N397="sníž. přenesená",J397,0)</f>
        <v>0</v>
      </c>
      <c r="BI397" s="181">
        <f>IF(N397="nulová",J397,0)</f>
        <v>0</v>
      </c>
      <c r="BJ397" s="14" t="s">
        <v>75</v>
      </c>
      <c r="BK397" s="181">
        <f>ROUND(I397*H397,2)</f>
        <v>0</v>
      </c>
      <c r="BL397" s="14" t="s">
        <v>236</v>
      </c>
      <c r="BM397" s="14" t="s">
        <v>710</v>
      </c>
    </row>
    <row r="398" spans="2:47" s="1" customFormat="1" ht="11.25">
      <c r="B398" s="31"/>
      <c r="C398" s="32"/>
      <c r="D398" s="182" t="s">
        <v>142</v>
      </c>
      <c r="E398" s="32"/>
      <c r="F398" s="183" t="s">
        <v>711</v>
      </c>
      <c r="G398" s="32"/>
      <c r="H398" s="32"/>
      <c r="I398" s="99"/>
      <c r="J398" s="32"/>
      <c r="K398" s="32"/>
      <c r="L398" s="35"/>
      <c r="M398" s="184"/>
      <c r="N398" s="57"/>
      <c r="O398" s="57"/>
      <c r="P398" s="57"/>
      <c r="Q398" s="57"/>
      <c r="R398" s="57"/>
      <c r="S398" s="57"/>
      <c r="T398" s="58"/>
      <c r="AT398" s="14" t="s">
        <v>142</v>
      </c>
      <c r="AU398" s="14" t="s">
        <v>80</v>
      </c>
    </row>
    <row r="399" spans="2:63" s="10" customFormat="1" ht="22.9" customHeight="1">
      <c r="B399" s="154"/>
      <c r="C399" s="155"/>
      <c r="D399" s="156" t="s">
        <v>69</v>
      </c>
      <c r="E399" s="168" t="s">
        <v>712</v>
      </c>
      <c r="F399" s="168" t="s">
        <v>713</v>
      </c>
      <c r="G399" s="155"/>
      <c r="H399" s="155"/>
      <c r="I399" s="158"/>
      <c r="J399" s="169">
        <f>BK399</f>
        <v>0</v>
      </c>
      <c r="K399" s="155"/>
      <c r="L399" s="160"/>
      <c r="M399" s="161"/>
      <c r="N399" s="162"/>
      <c r="O399" s="162"/>
      <c r="P399" s="163">
        <f>SUM(P400:P407)</f>
        <v>0</v>
      </c>
      <c r="Q399" s="162"/>
      <c r="R399" s="163">
        <f>SUM(R400:R407)</f>
        <v>0.031602599999999995</v>
      </c>
      <c r="S399" s="162"/>
      <c r="T399" s="164">
        <f>SUM(T400:T407)</f>
        <v>0</v>
      </c>
      <c r="AR399" s="165" t="s">
        <v>80</v>
      </c>
      <c r="AT399" s="166" t="s">
        <v>69</v>
      </c>
      <c r="AU399" s="166" t="s">
        <v>75</v>
      </c>
      <c r="AY399" s="165" t="s">
        <v>133</v>
      </c>
      <c r="BK399" s="167">
        <f>SUM(BK400:BK407)</f>
        <v>0</v>
      </c>
    </row>
    <row r="400" spans="2:65" s="1" customFormat="1" ht="20.45" customHeight="1">
      <c r="B400" s="31"/>
      <c r="C400" s="170" t="s">
        <v>714</v>
      </c>
      <c r="D400" s="170" t="s">
        <v>135</v>
      </c>
      <c r="E400" s="171" t="s">
        <v>715</v>
      </c>
      <c r="F400" s="172" t="s">
        <v>716</v>
      </c>
      <c r="G400" s="173" t="s">
        <v>172</v>
      </c>
      <c r="H400" s="174">
        <v>0.97</v>
      </c>
      <c r="I400" s="175"/>
      <c r="J400" s="176">
        <f>ROUND(I400*H400,2)</f>
        <v>0</v>
      </c>
      <c r="K400" s="172" t="s">
        <v>139</v>
      </c>
      <c r="L400" s="35"/>
      <c r="M400" s="177" t="s">
        <v>1</v>
      </c>
      <c r="N400" s="178" t="s">
        <v>41</v>
      </c>
      <c r="O400" s="57"/>
      <c r="P400" s="179">
        <f>O400*H400</f>
        <v>0</v>
      </c>
      <c r="Q400" s="179">
        <v>0.00758</v>
      </c>
      <c r="R400" s="179">
        <f>Q400*H400</f>
        <v>0.0073526</v>
      </c>
      <c r="S400" s="179">
        <v>0</v>
      </c>
      <c r="T400" s="180">
        <f>S400*H400</f>
        <v>0</v>
      </c>
      <c r="AR400" s="14" t="s">
        <v>236</v>
      </c>
      <c r="AT400" s="14" t="s">
        <v>135</v>
      </c>
      <c r="AU400" s="14" t="s">
        <v>80</v>
      </c>
      <c r="AY400" s="14" t="s">
        <v>133</v>
      </c>
      <c r="BE400" s="181">
        <f>IF(N400="základní",J400,0)</f>
        <v>0</v>
      </c>
      <c r="BF400" s="181">
        <f>IF(N400="snížená",J400,0)</f>
        <v>0</v>
      </c>
      <c r="BG400" s="181">
        <f>IF(N400="zákl. přenesená",J400,0)</f>
        <v>0</v>
      </c>
      <c r="BH400" s="181">
        <f>IF(N400="sníž. přenesená",J400,0)</f>
        <v>0</v>
      </c>
      <c r="BI400" s="181">
        <f>IF(N400="nulová",J400,0)</f>
        <v>0</v>
      </c>
      <c r="BJ400" s="14" t="s">
        <v>75</v>
      </c>
      <c r="BK400" s="181">
        <f>ROUND(I400*H400,2)</f>
        <v>0</v>
      </c>
      <c r="BL400" s="14" t="s">
        <v>236</v>
      </c>
      <c r="BM400" s="14" t="s">
        <v>717</v>
      </c>
    </row>
    <row r="401" spans="2:47" s="1" customFormat="1" ht="11.25">
      <c r="B401" s="31"/>
      <c r="C401" s="32"/>
      <c r="D401" s="182" t="s">
        <v>142</v>
      </c>
      <c r="E401" s="32"/>
      <c r="F401" s="183" t="s">
        <v>718</v>
      </c>
      <c r="G401" s="32"/>
      <c r="H401" s="32"/>
      <c r="I401" s="99"/>
      <c r="J401" s="32"/>
      <c r="K401" s="32"/>
      <c r="L401" s="35"/>
      <c r="M401" s="184"/>
      <c r="N401" s="57"/>
      <c r="O401" s="57"/>
      <c r="P401" s="57"/>
      <c r="Q401" s="57"/>
      <c r="R401" s="57"/>
      <c r="S401" s="57"/>
      <c r="T401" s="58"/>
      <c r="AT401" s="14" t="s">
        <v>142</v>
      </c>
      <c r="AU401" s="14" t="s">
        <v>80</v>
      </c>
    </row>
    <row r="402" spans="2:65" s="1" customFormat="1" ht="20.45" customHeight="1">
      <c r="B402" s="31"/>
      <c r="C402" s="170" t="s">
        <v>719</v>
      </c>
      <c r="D402" s="170" t="s">
        <v>135</v>
      </c>
      <c r="E402" s="171" t="s">
        <v>720</v>
      </c>
      <c r="F402" s="172" t="s">
        <v>721</v>
      </c>
      <c r="G402" s="173" t="s">
        <v>172</v>
      </c>
      <c r="H402" s="174">
        <v>0.97</v>
      </c>
      <c r="I402" s="175"/>
      <c r="J402" s="176">
        <f>ROUND(I402*H402,2)</f>
        <v>0</v>
      </c>
      <c r="K402" s="172" t="s">
        <v>139</v>
      </c>
      <c r="L402" s="35"/>
      <c r="M402" s="177" t="s">
        <v>1</v>
      </c>
      <c r="N402" s="178" t="s">
        <v>41</v>
      </c>
      <c r="O402" s="57"/>
      <c r="P402" s="179">
        <f>O402*H402</f>
        <v>0</v>
      </c>
      <c r="Q402" s="179">
        <v>0.0058</v>
      </c>
      <c r="R402" s="179">
        <f>Q402*H402</f>
        <v>0.005625999999999999</v>
      </c>
      <c r="S402" s="179">
        <v>0</v>
      </c>
      <c r="T402" s="180">
        <f>S402*H402</f>
        <v>0</v>
      </c>
      <c r="AR402" s="14" t="s">
        <v>236</v>
      </c>
      <c r="AT402" s="14" t="s">
        <v>135</v>
      </c>
      <c r="AU402" s="14" t="s">
        <v>80</v>
      </c>
      <c r="AY402" s="14" t="s">
        <v>133</v>
      </c>
      <c r="BE402" s="181">
        <f>IF(N402="základní",J402,0)</f>
        <v>0</v>
      </c>
      <c r="BF402" s="181">
        <f>IF(N402="snížená",J402,0)</f>
        <v>0</v>
      </c>
      <c r="BG402" s="181">
        <f>IF(N402="zákl. přenesená",J402,0)</f>
        <v>0</v>
      </c>
      <c r="BH402" s="181">
        <f>IF(N402="sníž. přenesená",J402,0)</f>
        <v>0</v>
      </c>
      <c r="BI402" s="181">
        <f>IF(N402="nulová",J402,0)</f>
        <v>0</v>
      </c>
      <c r="BJ402" s="14" t="s">
        <v>75</v>
      </c>
      <c r="BK402" s="181">
        <f>ROUND(I402*H402,2)</f>
        <v>0</v>
      </c>
      <c r="BL402" s="14" t="s">
        <v>236</v>
      </c>
      <c r="BM402" s="14" t="s">
        <v>722</v>
      </c>
    </row>
    <row r="403" spans="2:47" s="1" customFormat="1" ht="11.25">
      <c r="B403" s="31"/>
      <c r="C403" s="32"/>
      <c r="D403" s="182" t="s">
        <v>142</v>
      </c>
      <c r="E403" s="32"/>
      <c r="F403" s="183" t="s">
        <v>723</v>
      </c>
      <c r="G403" s="32"/>
      <c r="H403" s="32"/>
      <c r="I403" s="99"/>
      <c r="J403" s="32"/>
      <c r="K403" s="32"/>
      <c r="L403" s="35"/>
      <c r="M403" s="184"/>
      <c r="N403" s="57"/>
      <c r="O403" s="57"/>
      <c r="P403" s="57"/>
      <c r="Q403" s="57"/>
      <c r="R403" s="57"/>
      <c r="S403" s="57"/>
      <c r="T403" s="58"/>
      <c r="AT403" s="14" t="s">
        <v>142</v>
      </c>
      <c r="AU403" s="14" t="s">
        <v>80</v>
      </c>
    </row>
    <row r="404" spans="2:65" s="1" customFormat="1" ht="20.45" customHeight="1">
      <c r="B404" s="31"/>
      <c r="C404" s="207" t="s">
        <v>724</v>
      </c>
      <c r="D404" s="207" t="s">
        <v>265</v>
      </c>
      <c r="E404" s="208" t="s">
        <v>725</v>
      </c>
      <c r="F404" s="209" t="s">
        <v>726</v>
      </c>
      <c r="G404" s="210" t="s">
        <v>172</v>
      </c>
      <c r="H404" s="211">
        <v>0.97</v>
      </c>
      <c r="I404" s="212"/>
      <c r="J404" s="213">
        <f>ROUND(I404*H404,2)</f>
        <v>0</v>
      </c>
      <c r="K404" s="209" t="s">
        <v>139</v>
      </c>
      <c r="L404" s="214"/>
      <c r="M404" s="215" t="s">
        <v>1</v>
      </c>
      <c r="N404" s="216" t="s">
        <v>41</v>
      </c>
      <c r="O404" s="57"/>
      <c r="P404" s="179">
        <f>O404*H404</f>
        <v>0</v>
      </c>
      <c r="Q404" s="179">
        <v>0.0192</v>
      </c>
      <c r="R404" s="179">
        <f>Q404*H404</f>
        <v>0.018623999999999998</v>
      </c>
      <c r="S404" s="179">
        <v>0</v>
      </c>
      <c r="T404" s="180">
        <f>S404*H404</f>
        <v>0</v>
      </c>
      <c r="AR404" s="14" t="s">
        <v>324</v>
      </c>
      <c r="AT404" s="14" t="s">
        <v>265</v>
      </c>
      <c r="AU404" s="14" t="s">
        <v>80</v>
      </c>
      <c r="AY404" s="14" t="s">
        <v>133</v>
      </c>
      <c r="BE404" s="181">
        <f>IF(N404="základní",J404,0)</f>
        <v>0</v>
      </c>
      <c r="BF404" s="181">
        <f>IF(N404="snížená",J404,0)</f>
        <v>0</v>
      </c>
      <c r="BG404" s="181">
        <f>IF(N404="zákl. přenesená",J404,0)</f>
        <v>0</v>
      </c>
      <c r="BH404" s="181">
        <f>IF(N404="sníž. přenesená",J404,0)</f>
        <v>0</v>
      </c>
      <c r="BI404" s="181">
        <f>IF(N404="nulová",J404,0)</f>
        <v>0</v>
      </c>
      <c r="BJ404" s="14" t="s">
        <v>75</v>
      </c>
      <c r="BK404" s="181">
        <f>ROUND(I404*H404,2)</f>
        <v>0</v>
      </c>
      <c r="BL404" s="14" t="s">
        <v>236</v>
      </c>
      <c r="BM404" s="14" t="s">
        <v>727</v>
      </c>
    </row>
    <row r="405" spans="2:47" s="1" customFormat="1" ht="11.25">
      <c r="B405" s="31"/>
      <c r="C405" s="32"/>
      <c r="D405" s="182" t="s">
        <v>142</v>
      </c>
      <c r="E405" s="32"/>
      <c r="F405" s="183" t="s">
        <v>726</v>
      </c>
      <c r="G405" s="32"/>
      <c r="H405" s="32"/>
      <c r="I405" s="99"/>
      <c r="J405" s="32"/>
      <c r="K405" s="32"/>
      <c r="L405" s="35"/>
      <c r="M405" s="184"/>
      <c r="N405" s="57"/>
      <c r="O405" s="57"/>
      <c r="P405" s="57"/>
      <c r="Q405" s="57"/>
      <c r="R405" s="57"/>
      <c r="S405" s="57"/>
      <c r="T405" s="58"/>
      <c r="AT405" s="14" t="s">
        <v>142</v>
      </c>
      <c r="AU405" s="14" t="s">
        <v>80</v>
      </c>
    </row>
    <row r="406" spans="2:65" s="1" customFormat="1" ht="20.45" customHeight="1">
      <c r="B406" s="31"/>
      <c r="C406" s="170" t="s">
        <v>728</v>
      </c>
      <c r="D406" s="170" t="s">
        <v>135</v>
      </c>
      <c r="E406" s="171" t="s">
        <v>729</v>
      </c>
      <c r="F406" s="172" t="s">
        <v>730</v>
      </c>
      <c r="G406" s="173" t="s">
        <v>163</v>
      </c>
      <c r="H406" s="174">
        <v>0.032</v>
      </c>
      <c r="I406" s="175"/>
      <c r="J406" s="176">
        <f>ROUND(I406*H406,2)</f>
        <v>0</v>
      </c>
      <c r="K406" s="172" t="s">
        <v>139</v>
      </c>
      <c r="L406" s="35"/>
      <c r="M406" s="177" t="s">
        <v>1</v>
      </c>
      <c r="N406" s="178" t="s">
        <v>41</v>
      </c>
      <c r="O406" s="57"/>
      <c r="P406" s="179">
        <f>O406*H406</f>
        <v>0</v>
      </c>
      <c r="Q406" s="179">
        <v>0</v>
      </c>
      <c r="R406" s="179">
        <f>Q406*H406</f>
        <v>0</v>
      </c>
      <c r="S406" s="179">
        <v>0</v>
      </c>
      <c r="T406" s="180">
        <f>S406*H406</f>
        <v>0</v>
      </c>
      <c r="AR406" s="14" t="s">
        <v>236</v>
      </c>
      <c r="AT406" s="14" t="s">
        <v>135</v>
      </c>
      <c r="AU406" s="14" t="s">
        <v>80</v>
      </c>
      <c r="AY406" s="14" t="s">
        <v>133</v>
      </c>
      <c r="BE406" s="181">
        <f>IF(N406="základní",J406,0)</f>
        <v>0</v>
      </c>
      <c r="BF406" s="181">
        <f>IF(N406="snížená",J406,0)</f>
        <v>0</v>
      </c>
      <c r="BG406" s="181">
        <f>IF(N406="zákl. přenesená",J406,0)</f>
        <v>0</v>
      </c>
      <c r="BH406" s="181">
        <f>IF(N406="sníž. přenesená",J406,0)</f>
        <v>0</v>
      </c>
      <c r="BI406" s="181">
        <f>IF(N406="nulová",J406,0)</f>
        <v>0</v>
      </c>
      <c r="BJ406" s="14" t="s">
        <v>75</v>
      </c>
      <c r="BK406" s="181">
        <f>ROUND(I406*H406,2)</f>
        <v>0</v>
      </c>
      <c r="BL406" s="14" t="s">
        <v>236</v>
      </c>
      <c r="BM406" s="14" t="s">
        <v>731</v>
      </c>
    </row>
    <row r="407" spans="2:47" s="1" customFormat="1" ht="19.5">
      <c r="B407" s="31"/>
      <c r="C407" s="32"/>
      <c r="D407" s="182" t="s">
        <v>142</v>
      </c>
      <c r="E407" s="32"/>
      <c r="F407" s="183" t="s">
        <v>732</v>
      </c>
      <c r="G407" s="32"/>
      <c r="H407" s="32"/>
      <c r="I407" s="99"/>
      <c r="J407" s="32"/>
      <c r="K407" s="32"/>
      <c r="L407" s="35"/>
      <c r="M407" s="184"/>
      <c r="N407" s="57"/>
      <c r="O407" s="57"/>
      <c r="P407" s="57"/>
      <c r="Q407" s="57"/>
      <c r="R407" s="57"/>
      <c r="S407" s="57"/>
      <c r="T407" s="58"/>
      <c r="AT407" s="14" t="s">
        <v>142</v>
      </c>
      <c r="AU407" s="14" t="s">
        <v>80</v>
      </c>
    </row>
    <row r="408" spans="2:63" s="10" customFormat="1" ht="22.9" customHeight="1">
      <c r="B408" s="154"/>
      <c r="C408" s="155"/>
      <c r="D408" s="156" t="s">
        <v>69</v>
      </c>
      <c r="E408" s="168" t="s">
        <v>733</v>
      </c>
      <c r="F408" s="168" t="s">
        <v>734</v>
      </c>
      <c r="G408" s="155"/>
      <c r="H408" s="155"/>
      <c r="I408" s="158"/>
      <c r="J408" s="169">
        <f>BK408</f>
        <v>0</v>
      </c>
      <c r="K408" s="155"/>
      <c r="L408" s="160"/>
      <c r="M408" s="161"/>
      <c r="N408" s="162"/>
      <c r="O408" s="162"/>
      <c r="P408" s="163">
        <f>SUM(P409:P423)</f>
        <v>0</v>
      </c>
      <c r="Q408" s="162"/>
      <c r="R408" s="163">
        <f>SUM(R409:R423)</f>
        <v>0.057744720000000006</v>
      </c>
      <c r="S408" s="162"/>
      <c r="T408" s="164">
        <f>SUM(T409:T423)</f>
        <v>0.002425</v>
      </c>
      <c r="AR408" s="165" t="s">
        <v>80</v>
      </c>
      <c r="AT408" s="166" t="s">
        <v>69</v>
      </c>
      <c r="AU408" s="166" t="s">
        <v>75</v>
      </c>
      <c r="AY408" s="165" t="s">
        <v>133</v>
      </c>
      <c r="BK408" s="167">
        <f>SUM(BK409:BK423)</f>
        <v>0</v>
      </c>
    </row>
    <row r="409" spans="2:65" s="1" customFormat="1" ht="20.45" customHeight="1">
      <c r="B409" s="31"/>
      <c r="C409" s="170" t="s">
        <v>735</v>
      </c>
      <c r="D409" s="170" t="s">
        <v>135</v>
      </c>
      <c r="E409" s="171" t="s">
        <v>736</v>
      </c>
      <c r="F409" s="172" t="s">
        <v>737</v>
      </c>
      <c r="G409" s="173" t="s">
        <v>172</v>
      </c>
      <c r="H409" s="174">
        <v>0.97</v>
      </c>
      <c r="I409" s="175"/>
      <c r="J409" s="176">
        <f>ROUND(I409*H409,2)</f>
        <v>0</v>
      </c>
      <c r="K409" s="172" t="s">
        <v>139</v>
      </c>
      <c r="L409" s="35"/>
      <c r="M409" s="177" t="s">
        <v>1</v>
      </c>
      <c r="N409" s="178" t="s">
        <v>41</v>
      </c>
      <c r="O409" s="57"/>
      <c r="P409" s="179">
        <f>O409*H409</f>
        <v>0</v>
      </c>
      <c r="Q409" s="179">
        <v>0</v>
      </c>
      <c r="R409" s="179">
        <f>Q409*H409</f>
        <v>0</v>
      </c>
      <c r="S409" s="179">
        <v>0</v>
      </c>
      <c r="T409" s="180">
        <f>S409*H409</f>
        <v>0</v>
      </c>
      <c r="AR409" s="14" t="s">
        <v>236</v>
      </c>
      <c r="AT409" s="14" t="s">
        <v>135</v>
      </c>
      <c r="AU409" s="14" t="s">
        <v>80</v>
      </c>
      <c r="AY409" s="14" t="s">
        <v>133</v>
      </c>
      <c r="BE409" s="181">
        <f>IF(N409="základní",J409,0)</f>
        <v>0</v>
      </c>
      <c r="BF409" s="181">
        <f>IF(N409="snížená",J409,0)</f>
        <v>0</v>
      </c>
      <c r="BG409" s="181">
        <f>IF(N409="zákl. přenesená",J409,0)</f>
        <v>0</v>
      </c>
      <c r="BH409" s="181">
        <f>IF(N409="sníž. přenesená",J409,0)</f>
        <v>0</v>
      </c>
      <c r="BI409" s="181">
        <f>IF(N409="nulová",J409,0)</f>
        <v>0</v>
      </c>
      <c r="BJ409" s="14" t="s">
        <v>75</v>
      </c>
      <c r="BK409" s="181">
        <f>ROUND(I409*H409,2)</f>
        <v>0</v>
      </c>
      <c r="BL409" s="14" t="s">
        <v>236</v>
      </c>
      <c r="BM409" s="14" t="s">
        <v>738</v>
      </c>
    </row>
    <row r="410" spans="2:47" s="1" customFormat="1" ht="11.25">
      <c r="B410" s="31"/>
      <c r="C410" s="32"/>
      <c r="D410" s="182" t="s">
        <v>142</v>
      </c>
      <c r="E410" s="32"/>
      <c r="F410" s="183" t="s">
        <v>739</v>
      </c>
      <c r="G410" s="32"/>
      <c r="H410" s="32"/>
      <c r="I410" s="99"/>
      <c r="J410" s="32"/>
      <c r="K410" s="32"/>
      <c r="L410" s="35"/>
      <c r="M410" s="184"/>
      <c r="N410" s="57"/>
      <c r="O410" s="57"/>
      <c r="P410" s="57"/>
      <c r="Q410" s="57"/>
      <c r="R410" s="57"/>
      <c r="S410" s="57"/>
      <c r="T410" s="58"/>
      <c r="AT410" s="14" t="s">
        <v>142</v>
      </c>
      <c r="AU410" s="14" t="s">
        <v>80</v>
      </c>
    </row>
    <row r="411" spans="2:65" s="1" customFormat="1" ht="20.45" customHeight="1">
      <c r="B411" s="31"/>
      <c r="C411" s="170" t="s">
        <v>740</v>
      </c>
      <c r="D411" s="170" t="s">
        <v>135</v>
      </c>
      <c r="E411" s="171" t="s">
        <v>741</v>
      </c>
      <c r="F411" s="172" t="s">
        <v>742</v>
      </c>
      <c r="G411" s="173" t="s">
        <v>172</v>
      </c>
      <c r="H411" s="174">
        <v>16.56</v>
      </c>
      <c r="I411" s="175"/>
      <c r="J411" s="176">
        <f>ROUND(I411*H411,2)</f>
        <v>0</v>
      </c>
      <c r="K411" s="172" t="s">
        <v>139</v>
      </c>
      <c r="L411" s="35"/>
      <c r="M411" s="177" t="s">
        <v>1</v>
      </c>
      <c r="N411" s="178" t="s">
        <v>41</v>
      </c>
      <c r="O411" s="57"/>
      <c r="P411" s="179">
        <f>O411*H411</f>
        <v>0</v>
      </c>
      <c r="Q411" s="179">
        <v>0</v>
      </c>
      <c r="R411" s="179">
        <f>Q411*H411</f>
        <v>0</v>
      </c>
      <c r="S411" s="179">
        <v>0</v>
      </c>
      <c r="T411" s="180">
        <f>S411*H411</f>
        <v>0</v>
      </c>
      <c r="AR411" s="14" t="s">
        <v>236</v>
      </c>
      <c r="AT411" s="14" t="s">
        <v>135</v>
      </c>
      <c r="AU411" s="14" t="s">
        <v>80</v>
      </c>
      <c r="AY411" s="14" t="s">
        <v>133</v>
      </c>
      <c r="BE411" s="181">
        <f>IF(N411="základní",J411,0)</f>
        <v>0</v>
      </c>
      <c r="BF411" s="181">
        <f>IF(N411="snížená",J411,0)</f>
        <v>0</v>
      </c>
      <c r="BG411" s="181">
        <f>IF(N411="zákl. přenesená",J411,0)</f>
        <v>0</v>
      </c>
      <c r="BH411" s="181">
        <f>IF(N411="sníž. přenesená",J411,0)</f>
        <v>0</v>
      </c>
      <c r="BI411" s="181">
        <f>IF(N411="nulová",J411,0)</f>
        <v>0</v>
      </c>
      <c r="BJ411" s="14" t="s">
        <v>75</v>
      </c>
      <c r="BK411" s="181">
        <f>ROUND(I411*H411,2)</f>
        <v>0</v>
      </c>
      <c r="BL411" s="14" t="s">
        <v>236</v>
      </c>
      <c r="BM411" s="14" t="s">
        <v>743</v>
      </c>
    </row>
    <row r="412" spans="2:47" s="1" customFormat="1" ht="11.25">
      <c r="B412" s="31"/>
      <c r="C412" s="32"/>
      <c r="D412" s="182" t="s">
        <v>142</v>
      </c>
      <c r="E412" s="32"/>
      <c r="F412" s="183" t="s">
        <v>744</v>
      </c>
      <c r="G412" s="32"/>
      <c r="H412" s="32"/>
      <c r="I412" s="99"/>
      <c r="J412" s="32"/>
      <c r="K412" s="32"/>
      <c r="L412" s="35"/>
      <c r="M412" s="184"/>
      <c r="N412" s="57"/>
      <c r="O412" s="57"/>
      <c r="P412" s="57"/>
      <c r="Q412" s="57"/>
      <c r="R412" s="57"/>
      <c r="S412" s="57"/>
      <c r="T412" s="58"/>
      <c r="AT412" s="14" t="s">
        <v>142</v>
      </c>
      <c r="AU412" s="14" t="s">
        <v>80</v>
      </c>
    </row>
    <row r="413" spans="2:65" s="1" customFormat="1" ht="20.45" customHeight="1">
      <c r="B413" s="31"/>
      <c r="C413" s="170" t="s">
        <v>745</v>
      </c>
      <c r="D413" s="170" t="s">
        <v>135</v>
      </c>
      <c r="E413" s="171" t="s">
        <v>746</v>
      </c>
      <c r="F413" s="172" t="s">
        <v>747</v>
      </c>
      <c r="G413" s="173" t="s">
        <v>172</v>
      </c>
      <c r="H413" s="174">
        <v>16.56</v>
      </c>
      <c r="I413" s="175"/>
      <c r="J413" s="176">
        <f>ROUND(I413*H413,2)</f>
        <v>0</v>
      </c>
      <c r="K413" s="172" t="s">
        <v>139</v>
      </c>
      <c r="L413" s="35"/>
      <c r="M413" s="177" t="s">
        <v>1</v>
      </c>
      <c r="N413" s="178" t="s">
        <v>41</v>
      </c>
      <c r="O413" s="57"/>
      <c r="P413" s="179">
        <f>O413*H413</f>
        <v>0</v>
      </c>
      <c r="Q413" s="179">
        <v>3E-05</v>
      </c>
      <c r="R413" s="179">
        <f>Q413*H413</f>
        <v>0.0004967999999999999</v>
      </c>
      <c r="S413" s="179">
        <v>0</v>
      </c>
      <c r="T413" s="180">
        <f>S413*H413</f>
        <v>0</v>
      </c>
      <c r="AR413" s="14" t="s">
        <v>236</v>
      </c>
      <c r="AT413" s="14" t="s">
        <v>135</v>
      </c>
      <c r="AU413" s="14" t="s">
        <v>80</v>
      </c>
      <c r="AY413" s="14" t="s">
        <v>133</v>
      </c>
      <c r="BE413" s="181">
        <f>IF(N413="základní",J413,0)</f>
        <v>0</v>
      </c>
      <c r="BF413" s="181">
        <f>IF(N413="snížená",J413,0)</f>
        <v>0</v>
      </c>
      <c r="BG413" s="181">
        <f>IF(N413="zákl. přenesená",J413,0)</f>
        <v>0</v>
      </c>
      <c r="BH413" s="181">
        <f>IF(N413="sníž. přenesená",J413,0)</f>
        <v>0</v>
      </c>
      <c r="BI413" s="181">
        <f>IF(N413="nulová",J413,0)</f>
        <v>0</v>
      </c>
      <c r="BJ413" s="14" t="s">
        <v>75</v>
      </c>
      <c r="BK413" s="181">
        <f>ROUND(I413*H413,2)</f>
        <v>0</v>
      </c>
      <c r="BL413" s="14" t="s">
        <v>236</v>
      </c>
      <c r="BM413" s="14" t="s">
        <v>748</v>
      </c>
    </row>
    <row r="414" spans="2:47" s="1" customFormat="1" ht="11.25">
      <c r="B414" s="31"/>
      <c r="C414" s="32"/>
      <c r="D414" s="182" t="s">
        <v>142</v>
      </c>
      <c r="E414" s="32"/>
      <c r="F414" s="183" t="s">
        <v>749</v>
      </c>
      <c r="G414" s="32"/>
      <c r="H414" s="32"/>
      <c r="I414" s="99"/>
      <c r="J414" s="32"/>
      <c r="K414" s="32"/>
      <c r="L414" s="35"/>
      <c r="M414" s="184"/>
      <c r="N414" s="57"/>
      <c r="O414" s="57"/>
      <c r="P414" s="57"/>
      <c r="Q414" s="57"/>
      <c r="R414" s="57"/>
      <c r="S414" s="57"/>
      <c r="T414" s="58"/>
      <c r="AT414" s="14" t="s">
        <v>142</v>
      </c>
      <c r="AU414" s="14" t="s">
        <v>80</v>
      </c>
    </row>
    <row r="415" spans="2:65" s="1" customFormat="1" ht="20.45" customHeight="1">
      <c r="B415" s="31"/>
      <c r="C415" s="170" t="s">
        <v>750</v>
      </c>
      <c r="D415" s="170" t="s">
        <v>135</v>
      </c>
      <c r="E415" s="171" t="s">
        <v>751</v>
      </c>
      <c r="F415" s="172" t="s">
        <v>752</v>
      </c>
      <c r="G415" s="173" t="s">
        <v>172</v>
      </c>
      <c r="H415" s="174">
        <v>0.97</v>
      </c>
      <c r="I415" s="175"/>
      <c r="J415" s="176">
        <f>ROUND(I415*H415,2)</f>
        <v>0</v>
      </c>
      <c r="K415" s="172" t="s">
        <v>139</v>
      </c>
      <c r="L415" s="35"/>
      <c r="M415" s="177" t="s">
        <v>1</v>
      </c>
      <c r="N415" s="178" t="s">
        <v>41</v>
      </c>
      <c r="O415" s="57"/>
      <c r="P415" s="179">
        <f>O415*H415</f>
        <v>0</v>
      </c>
      <c r="Q415" s="179">
        <v>0</v>
      </c>
      <c r="R415" s="179">
        <f>Q415*H415</f>
        <v>0</v>
      </c>
      <c r="S415" s="179">
        <v>0.0025</v>
      </c>
      <c r="T415" s="180">
        <f>S415*H415</f>
        <v>0.002425</v>
      </c>
      <c r="AR415" s="14" t="s">
        <v>236</v>
      </c>
      <c r="AT415" s="14" t="s">
        <v>135</v>
      </c>
      <c r="AU415" s="14" t="s">
        <v>80</v>
      </c>
      <c r="AY415" s="14" t="s">
        <v>133</v>
      </c>
      <c r="BE415" s="181">
        <f>IF(N415="základní",J415,0)</f>
        <v>0</v>
      </c>
      <c r="BF415" s="181">
        <f>IF(N415="snížená",J415,0)</f>
        <v>0</v>
      </c>
      <c r="BG415" s="181">
        <f>IF(N415="zákl. přenesená",J415,0)</f>
        <v>0</v>
      </c>
      <c r="BH415" s="181">
        <f>IF(N415="sníž. přenesená",J415,0)</f>
        <v>0</v>
      </c>
      <c r="BI415" s="181">
        <f>IF(N415="nulová",J415,0)</f>
        <v>0</v>
      </c>
      <c r="BJ415" s="14" t="s">
        <v>75</v>
      </c>
      <c r="BK415" s="181">
        <f>ROUND(I415*H415,2)</f>
        <v>0</v>
      </c>
      <c r="BL415" s="14" t="s">
        <v>236</v>
      </c>
      <c r="BM415" s="14" t="s">
        <v>753</v>
      </c>
    </row>
    <row r="416" spans="2:47" s="1" customFormat="1" ht="11.25">
      <c r="B416" s="31"/>
      <c r="C416" s="32"/>
      <c r="D416" s="182" t="s">
        <v>142</v>
      </c>
      <c r="E416" s="32"/>
      <c r="F416" s="183" t="s">
        <v>754</v>
      </c>
      <c r="G416" s="32"/>
      <c r="H416" s="32"/>
      <c r="I416" s="99"/>
      <c r="J416" s="32"/>
      <c r="K416" s="32"/>
      <c r="L416" s="35"/>
      <c r="M416" s="184"/>
      <c r="N416" s="57"/>
      <c r="O416" s="57"/>
      <c r="P416" s="57"/>
      <c r="Q416" s="57"/>
      <c r="R416" s="57"/>
      <c r="S416" s="57"/>
      <c r="T416" s="58"/>
      <c r="AT416" s="14" t="s">
        <v>142</v>
      </c>
      <c r="AU416" s="14" t="s">
        <v>80</v>
      </c>
    </row>
    <row r="417" spans="2:65" s="1" customFormat="1" ht="20.45" customHeight="1">
      <c r="B417" s="31"/>
      <c r="C417" s="170" t="s">
        <v>755</v>
      </c>
      <c r="D417" s="170" t="s">
        <v>135</v>
      </c>
      <c r="E417" s="171" t="s">
        <v>756</v>
      </c>
      <c r="F417" s="172" t="s">
        <v>757</v>
      </c>
      <c r="G417" s="173" t="s">
        <v>172</v>
      </c>
      <c r="H417" s="174">
        <v>16.56</v>
      </c>
      <c r="I417" s="175"/>
      <c r="J417" s="176">
        <f>ROUND(I417*H417,2)</f>
        <v>0</v>
      </c>
      <c r="K417" s="172" t="s">
        <v>139</v>
      </c>
      <c r="L417" s="35"/>
      <c r="M417" s="177" t="s">
        <v>1</v>
      </c>
      <c r="N417" s="178" t="s">
        <v>41</v>
      </c>
      <c r="O417" s="57"/>
      <c r="P417" s="179">
        <f>O417*H417</f>
        <v>0</v>
      </c>
      <c r="Q417" s="179">
        <v>0.0003</v>
      </c>
      <c r="R417" s="179">
        <f>Q417*H417</f>
        <v>0.004967999999999999</v>
      </c>
      <c r="S417" s="179">
        <v>0</v>
      </c>
      <c r="T417" s="180">
        <f>S417*H417</f>
        <v>0</v>
      </c>
      <c r="AR417" s="14" t="s">
        <v>236</v>
      </c>
      <c r="AT417" s="14" t="s">
        <v>135</v>
      </c>
      <c r="AU417" s="14" t="s">
        <v>80</v>
      </c>
      <c r="AY417" s="14" t="s">
        <v>133</v>
      </c>
      <c r="BE417" s="181">
        <f>IF(N417="základní",J417,0)</f>
        <v>0</v>
      </c>
      <c r="BF417" s="181">
        <f>IF(N417="snížená",J417,0)</f>
        <v>0</v>
      </c>
      <c r="BG417" s="181">
        <f>IF(N417="zákl. přenesená",J417,0)</f>
        <v>0</v>
      </c>
      <c r="BH417" s="181">
        <f>IF(N417="sníž. přenesená",J417,0)</f>
        <v>0</v>
      </c>
      <c r="BI417" s="181">
        <f>IF(N417="nulová",J417,0)</f>
        <v>0</v>
      </c>
      <c r="BJ417" s="14" t="s">
        <v>75</v>
      </c>
      <c r="BK417" s="181">
        <f>ROUND(I417*H417,2)</f>
        <v>0</v>
      </c>
      <c r="BL417" s="14" t="s">
        <v>236</v>
      </c>
      <c r="BM417" s="14" t="s">
        <v>758</v>
      </c>
    </row>
    <row r="418" spans="2:47" s="1" customFormat="1" ht="11.25">
      <c r="B418" s="31"/>
      <c r="C418" s="32"/>
      <c r="D418" s="182" t="s">
        <v>142</v>
      </c>
      <c r="E418" s="32"/>
      <c r="F418" s="183" t="s">
        <v>759</v>
      </c>
      <c r="G418" s="32"/>
      <c r="H418" s="32"/>
      <c r="I418" s="99"/>
      <c r="J418" s="32"/>
      <c r="K418" s="32"/>
      <c r="L418" s="35"/>
      <c r="M418" s="184"/>
      <c r="N418" s="57"/>
      <c r="O418" s="57"/>
      <c r="P418" s="57"/>
      <c r="Q418" s="57"/>
      <c r="R418" s="57"/>
      <c r="S418" s="57"/>
      <c r="T418" s="58"/>
      <c r="AT418" s="14" t="s">
        <v>142</v>
      </c>
      <c r="AU418" s="14" t="s">
        <v>80</v>
      </c>
    </row>
    <row r="419" spans="2:65" s="1" customFormat="1" ht="20.45" customHeight="1">
      <c r="B419" s="31"/>
      <c r="C419" s="207" t="s">
        <v>760</v>
      </c>
      <c r="D419" s="207" t="s">
        <v>265</v>
      </c>
      <c r="E419" s="208" t="s">
        <v>761</v>
      </c>
      <c r="F419" s="209" t="s">
        <v>762</v>
      </c>
      <c r="G419" s="210" t="s">
        <v>172</v>
      </c>
      <c r="H419" s="211">
        <v>18.216</v>
      </c>
      <c r="I419" s="212"/>
      <c r="J419" s="213">
        <f>ROUND(I419*H419,2)</f>
        <v>0</v>
      </c>
      <c r="K419" s="209" t="s">
        <v>139</v>
      </c>
      <c r="L419" s="214"/>
      <c r="M419" s="215" t="s">
        <v>1</v>
      </c>
      <c r="N419" s="216" t="s">
        <v>41</v>
      </c>
      <c r="O419" s="57"/>
      <c r="P419" s="179">
        <f>O419*H419</f>
        <v>0</v>
      </c>
      <c r="Q419" s="179">
        <v>0.00287</v>
      </c>
      <c r="R419" s="179">
        <f>Q419*H419</f>
        <v>0.05227992000000001</v>
      </c>
      <c r="S419" s="179">
        <v>0</v>
      </c>
      <c r="T419" s="180">
        <f>S419*H419</f>
        <v>0</v>
      </c>
      <c r="AR419" s="14" t="s">
        <v>324</v>
      </c>
      <c r="AT419" s="14" t="s">
        <v>265</v>
      </c>
      <c r="AU419" s="14" t="s">
        <v>80</v>
      </c>
      <c r="AY419" s="14" t="s">
        <v>133</v>
      </c>
      <c r="BE419" s="181">
        <f>IF(N419="základní",J419,0)</f>
        <v>0</v>
      </c>
      <c r="BF419" s="181">
        <f>IF(N419="snížená",J419,0)</f>
        <v>0</v>
      </c>
      <c r="BG419" s="181">
        <f>IF(N419="zákl. přenesená",J419,0)</f>
        <v>0</v>
      </c>
      <c r="BH419" s="181">
        <f>IF(N419="sníž. přenesená",J419,0)</f>
        <v>0</v>
      </c>
      <c r="BI419" s="181">
        <f>IF(N419="nulová",J419,0)</f>
        <v>0</v>
      </c>
      <c r="BJ419" s="14" t="s">
        <v>75</v>
      </c>
      <c r="BK419" s="181">
        <f>ROUND(I419*H419,2)</f>
        <v>0</v>
      </c>
      <c r="BL419" s="14" t="s">
        <v>236</v>
      </c>
      <c r="BM419" s="14" t="s">
        <v>763</v>
      </c>
    </row>
    <row r="420" spans="2:47" s="1" customFormat="1" ht="19.5">
      <c r="B420" s="31"/>
      <c r="C420" s="32"/>
      <c r="D420" s="182" t="s">
        <v>142</v>
      </c>
      <c r="E420" s="32"/>
      <c r="F420" s="183" t="s">
        <v>762</v>
      </c>
      <c r="G420" s="32"/>
      <c r="H420" s="32"/>
      <c r="I420" s="99"/>
      <c r="J420" s="32"/>
      <c r="K420" s="32"/>
      <c r="L420" s="35"/>
      <c r="M420" s="184"/>
      <c r="N420" s="57"/>
      <c r="O420" s="57"/>
      <c r="P420" s="57"/>
      <c r="Q420" s="57"/>
      <c r="R420" s="57"/>
      <c r="S420" s="57"/>
      <c r="T420" s="58"/>
      <c r="AT420" s="14" t="s">
        <v>142</v>
      </c>
      <c r="AU420" s="14" t="s">
        <v>80</v>
      </c>
    </row>
    <row r="421" spans="2:51" s="11" customFormat="1" ht="11.25">
      <c r="B421" s="185"/>
      <c r="C421" s="186"/>
      <c r="D421" s="182" t="s">
        <v>144</v>
      </c>
      <c r="E421" s="186"/>
      <c r="F421" s="188" t="s">
        <v>764</v>
      </c>
      <c r="G421" s="186"/>
      <c r="H421" s="189">
        <v>18.216</v>
      </c>
      <c r="I421" s="190"/>
      <c r="J421" s="186"/>
      <c r="K421" s="186"/>
      <c r="L421" s="191"/>
      <c r="M421" s="192"/>
      <c r="N421" s="193"/>
      <c r="O421" s="193"/>
      <c r="P421" s="193"/>
      <c r="Q421" s="193"/>
      <c r="R421" s="193"/>
      <c r="S421" s="193"/>
      <c r="T421" s="194"/>
      <c r="AT421" s="195" t="s">
        <v>144</v>
      </c>
      <c r="AU421" s="195" t="s">
        <v>80</v>
      </c>
      <c r="AV421" s="11" t="s">
        <v>80</v>
      </c>
      <c r="AW421" s="11" t="s">
        <v>4</v>
      </c>
      <c r="AX421" s="11" t="s">
        <v>75</v>
      </c>
      <c r="AY421" s="195" t="s">
        <v>133</v>
      </c>
    </row>
    <row r="422" spans="2:65" s="1" customFormat="1" ht="20.45" customHeight="1">
      <c r="B422" s="31"/>
      <c r="C422" s="170" t="s">
        <v>765</v>
      </c>
      <c r="D422" s="170" t="s">
        <v>135</v>
      </c>
      <c r="E422" s="171" t="s">
        <v>766</v>
      </c>
      <c r="F422" s="172" t="s">
        <v>767</v>
      </c>
      <c r="G422" s="173" t="s">
        <v>163</v>
      </c>
      <c r="H422" s="174">
        <v>0.058</v>
      </c>
      <c r="I422" s="175"/>
      <c r="J422" s="176">
        <f>ROUND(I422*H422,2)</f>
        <v>0</v>
      </c>
      <c r="K422" s="172" t="s">
        <v>139</v>
      </c>
      <c r="L422" s="35"/>
      <c r="M422" s="177" t="s">
        <v>1</v>
      </c>
      <c r="N422" s="178" t="s">
        <v>41</v>
      </c>
      <c r="O422" s="57"/>
      <c r="P422" s="179">
        <f>O422*H422</f>
        <v>0</v>
      </c>
      <c r="Q422" s="179">
        <v>0</v>
      </c>
      <c r="R422" s="179">
        <f>Q422*H422</f>
        <v>0</v>
      </c>
      <c r="S422" s="179">
        <v>0</v>
      </c>
      <c r="T422" s="180">
        <f>S422*H422</f>
        <v>0</v>
      </c>
      <c r="AR422" s="14" t="s">
        <v>236</v>
      </c>
      <c r="AT422" s="14" t="s">
        <v>135</v>
      </c>
      <c r="AU422" s="14" t="s">
        <v>80</v>
      </c>
      <c r="AY422" s="14" t="s">
        <v>133</v>
      </c>
      <c r="BE422" s="181">
        <f>IF(N422="základní",J422,0)</f>
        <v>0</v>
      </c>
      <c r="BF422" s="181">
        <f>IF(N422="snížená",J422,0)</f>
        <v>0</v>
      </c>
      <c r="BG422" s="181">
        <f>IF(N422="zákl. přenesená",J422,0)</f>
        <v>0</v>
      </c>
      <c r="BH422" s="181">
        <f>IF(N422="sníž. přenesená",J422,0)</f>
        <v>0</v>
      </c>
      <c r="BI422" s="181">
        <f>IF(N422="nulová",J422,0)</f>
        <v>0</v>
      </c>
      <c r="BJ422" s="14" t="s">
        <v>75</v>
      </c>
      <c r="BK422" s="181">
        <f>ROUND(I422*H422,2)</f>
        <v>0</v>
      </c>
      <c r="BL422" s="14" t="s">
        <v>236</v>
      </c>
      <c r="BM422" s="14" t="s">
        <v>768</v>
      </c>
    </row>
    <row r="423" spans="2:47" s="1" customFormat="1" ht="19.5">
      <c r="B423" s="31"/>
      <c r="C423" s="32"/>
      <c r="D423" s="182" t="s">
        <v>142</v>
      </c>
      <c r="E423" s="32"/>
      <c r="F423" s="183" t="s">
        <v>769</v>
      </c>
      <c r="G423" s="32"/>
      <c r="H423" s="32"/>
      <c r="I423" s="99"/>
      <c r="J423" s="32"/>
      <c r="K423" s="32"/>
      <c r="L423" s="35"/>
      <c r="M423" s="184"/>
      <c r="N423" s="57"/>
      <c r="O423" s="57"/>
      <c r="P423" s="57"/>
      <c r="Q423" s="57"/>
      <c r="R423" s="57"/>
      <c r="S423" s="57"/>
      <c r="T423" s="58"/>
      <c r="AT423" s="14" t="s">
        <v>142</v>
      </c>
      <c r="AU423" s="14" t="s">
        <v>80</v>
      </c>
    </row>
    <row r="424" spans="2:63" s="10" customFormat="1" ht="22.9" customHeight="1">
      <c r="B424" s="154"/>
      <c r="C424" s="155"/>
      <c r="D424" s="156" t="s">
        <v>69</v>
      </c>
      <c r="E424" s="168" t="s">
        <v>770</v>
      </c>
      <c r="F424" s="168" t="s">
        <v>771</v>
      </c>
      <c r="G424" s="155"/>
      <c r="H424" s="155"/>
      <c r="I424" s="158"/>
      <c r="J424" s="169">
        <f>BK424</f>
        <v>0</v>
      </c>
      <c r="K424" s="155"/>
      <c r="L424" s="160"/>
      <c r="M424" s="161"/>
      <c r="N424" s="162"/>
      <c r="O424" s="162"/>
      <c r="P424" s="163">
        <f>SUM(P425:P444)</f>
        <v>0</v>
      </c>
      <c r="Q424" s="162"/>
      <c r="R424" s="163">
        <f>SUM(R425:R444)</f>
        <v>1.1005331</v>
      </c>
      <c r="S424" s="162"/>
      <c r="T424" s="164">
        <f>SUM(T425:T444)</f>
        <v>0</v>
      </c>
      <c r="AR424" s="165" t="s">
        <v>80</v>
      </c>
      <c r="AT424" s="166" t="s">
        <v>69</v>
      </c>
      <c r="AU424" s="166" t="s">
        <v>75</v>
      </c>
      <c r="AY424" s="165" t="s">
        <v>133</v>
      </c>
      <c r="BK424" s="167">
        <f>SUM(BK425:BK444)</f>
        <v>0</v>
      </c>
    </row>
    <row r="425" spans="2:65" s="1" customFormat="1" ht="20.45" customHeight="1">
      <c r="B425" s="31"/>
      <c r="C425" s="170" t="s">
        <v>772</v>
      </c>
      <c r="D425" s="170" t="s">
        <v>135</v>
      </c>
      <c r="E425" s="171" t="s">
        <v>773</v>
      </c>
      <c r="F425" s="172" t="s">
        <v>774</v>
      </c>
      <c r="G425" s="173" t="s">
        <v>172</v>
      </c>
      <c r="H425" s="174">
        <v>55.92</v>
      </c>
      <c r="I425" s="175"/>
      <c r="J425" s="176">
        <f>ROUND(I425*H425,2)</f>
        <v>0</v>
      </c>
      <c r="K425" s="172" t="s">
        <v>139</v>
      </c>
      <c r="L425" s="35"/>
      <c r="M425" s="177" t="s">
        <v>1</v>
      </c>
      <c r="N425" s="178" t="s">
        <v>41</v>
      </c>
      <c r="O425" s="57"/>
      <c r="P425" s="179">
        <f>O425*H425</f>
        <v>0</v>
      </c>
      <c r="Q425" s="179">
        <v>0.0003</v>
      </c>
      <c r="R425" s="179">
        <f>Q425*H425</f>
        <v>0.016776</v>
      </c>
      <c r="S425" s="179">
        <v>0</v>
      </c>
      <c r="T425" s="180">
        <f>S425*H425</f>
        <v>0</v>
      </c>
      <c r="AR425" s="14" t="s">
        <v>236</v>
      </c>
      <c r="AT425" s="14" t="s">
        <v>135</v>
      </c>
      <c r="AU425" s="14" t="s">
        <v>80</v>
      </c>
      <c r="AY425" s="14" t="s">
        <v>133</v>
      </c>
      <c r="BE425" s="181">
        <f>IF(N425="základní",J425,0)</f>
        <v>0</v>
      </c>
      <c r="BF425" s="181">
        <f>IF(N425="snížená",J425,0)</f>
        <v>0</v>
      </c>
      <c r="BG425" s="181">
        <f>IF(N425="zákl. přenesená",J425,0)</f>
        <v>0</v>
      </c>
      <c r="BH425" s="181">
        <f>IF(N425="sníž. přenesená",J425,0)</f>
        <v>0</v>
      </c>
      <c r="BI425" s="181">
        <f>IF(N425="nulová",J425,0)</f>
        <v>0</v>
      </c>
      <c r="BJ425" s="14" t="s">
        <v>75</v>
      </c>
      <c r="BK425" s="181">
        <f>ROUND(I425*H425,2)</f>
        <v>0</v>
      </c>
      <c r="BL425" s="14" t="s">
        <v>236</v>
      </c>
      <c r="BM425" s="14" t="s">
        <v>775</v>
      </c>
    </row>
    <row r="426" spans="2:47" s="1" customFormat="1" ht="11.25">
      <c r="B426" s="31"/>
      <c r="C426" s="32"/>
      <c r="D426" s="182" t="s">
        <v>142</v>
      </c>
      <c r="E426" s="32"/>
      <c r="F426" s="183" t="s">
        <v>776</v>
      </c>
      <c r="G426" s="32"/>
      <c r="H426" s="32"/>
      <c r="I426" s="99"/>
      <c r="J426" s="32"/>
      <c r="K426" s="32"/>
      <c r="L426" s="35"/>
      <c r="M426" s="184"/>
      <c r="N426" s="57"/>
      <c r="O426" s="57"/>
      <c r="P426" s="57"/>
      <c r="Q426" s="57"/>
      <c r="R426" s="57"/>
      <c r="S426" s="57"/>
      <c r="T426" s="58"/>
      <c r="AT426" s="14" t="s">
        <v>142</v>
      </c>
      <c r="AU426" s="14" t="s">
        <v>80</v>
      </c>
    </row>
    <row r="427" spans="2:51" s="11" customFormat="1" ht="11.25">
      <c r="B427" s="185"/>
      <c r="C427" s="186"/>
      <c r="D427" s="182" t="s">
        <v>144</v>
      </c>
      <c r="E427" s="187" t="s">
        <v>1</v>
      </c>
      <c r="F427" s="188" t="s">
        <v>777</v>
      </c>
      <c r="G427" s="186"/>
      <c r="H427" s="189">
        <v>10.68</v>
      </c>
      <c r="I427" s="190"/>
      <c r="J427" s="186"/>
      <c r="K427" s="186"/>
      <c r="L427" s="191"/>
      <c r="M427" s="192"/>
      <c r="N427" s="193"/>
      <c r="O427" s="193"/>
      <c r="P427" s="193"/>
      <c r="Q427" s="193"/>
      <c r="R427" s="193"/>
      <c r="S427" s="193"/>
      <c r="T427" s="194"/>
      <c r="AT427" s="195" t="s">
        <v>144</v>
      </c>
      <c r="AU427" s="195" t="s">
        <v>80</v>
      </c>
      <c r="AV427" s="11" t="s">
        <v>80</v>
      </c>
      <c r="AW427" s="11" t="s">
        <v>32</v>
      </c>
      <c r="AX427" s="11" t="s">
        <v>70</v>
      </c>
      <c r="AY427" s="195" t="s">
        <v>133</v>
      </c>
    </row>
    <row r="428" spans="2:51" s="11" customFormat="1" ht="11.25">
      <c r="B428" s="185"/>
      <c r="C428" s="186"/>
      <c r="D428" s="182" t="s">
        <v>144</v>
      </c>
      <c r="E428" s="187" t="s">
        <v>1</v>
      </c>
      <c r="F428" s="188" t="s">
        <v>778</v>
      </c>
      <c r="G428" s="186"/>
      <c r="H428" s="189">
        <v>9.4</v>
      </c>
      <c r="I428" s="190"/>
      <c r="J428" s="186"/>
      <c r="K428" s="186"/>
      <c r="L428" s="191"/>
      <c r="M428" s="192"/>
      <c r="N428" s="193"/>
      <c r="O428" s="193"/>
      <c r="P428" s="193"/>
      <c r="Q428" s="193"/>
      <c r="R428" s="193"/>
      <c r="S428" s="193"/>
      <c r="T428" s="194"/>
      <c r="AT428" s="195" t="s">
        <v>144</v>
      </c>
      <c r="AU428" s="195" t="s">
        <v>80</v>
      </c>
      <c r="AV428" s="11" t="s">
        <v>80</v>
      </c>
      <c r="AW428" s="11" t="s">
        <v>32</v>
      </c>
      <c r="AX428" s="11" t="s">
        <v>70</v>
      </c>
      <c r="AY428" s="195" t="s">
        <v>133</v>
      </c>
    </row>
    <row r="429" spans="2:51" s="11" customFormat="1" ht="11.25">
      <c r="B429" s="185"/>
      <c r="C429" s="186"/>
      <c r="D429" s="182" t="s">
        <v>144</v>
      </c>
      <c r="E429" s="187" t="s">
        <v>1</v>
      </c>
      <c r="F429" s="188" t="s">
        <v>779</v>
      </c>
      <c r="G429" s="186"/>
      <c r="H429" s="189">
        <v>16.36</v>
      </c>
      <c r="I429" s="190"/>
      <c r="J429" s="186"/>
      <c r="K429" s="186"/>
      <c r="L429" s="191"/>
      <c r="M429" s="192"/>
      <c r="N429" s="193"/>
      <c r="O429" s="193"/>
      <c r="P429" s="193"/>
      <c r="Q429" s="193"/>
      <c r="R429" s="193"/>
      <c r="S429" s="193"/>
      <c r="T429" s="194"/>
      <c r="AT429" s="195" t="s">
        <v>144</v>
      </c>
      <c r="AU429" s="195" t="s">
        <v>80</v>
      </c>
      <c r="AV429" s="11" t="s">
        <v>80</v>
      </c>
      <c r="AW429" s="11" t="s">
        <v>32</v>
      </c>
      <c r="AX429" s="11" t="s">
        <v>70</v>
      </c>
      <c r="AY429" s="195" t="s">
        <v>133</v>
      </c>
    </row>
    <row r="430" spans="2:51" s="11" customFormat="1" ht="11.25">
      <c r="B430" s="185"/>
      <c r="C430" s="186"/>
      <c r="D430" s="182" t="s">
        <v>144</v>
      </c>
      <c r="E430" s="187" t="s">
        <v>1</v>
      </c>
      <c r="F430" s="188" t="s">
        <v>780</v>
      </c>
      <c r="G430" s="186"/>
      <c r="H430" s="189">
        <v>9.08</v>
      </c>
      <c r="I430" s="190"/>
      <c r="J430" s="186"/>
      <c r="K430" s="186"/>
      <c r="L430" s="191"/>
      <c r="M430" s="192"/>
      <c r="N430" s="193"/>
      <c r="O430" s="193"/>
      <c r="P430" s="193"/>
      <c r="Q430" s="193"/>
      <c r="R430" s="193"/>
      <c r="S430" s="193"/>
      <c r="T430" s="194"/>
      <c r="AT430" s="195" t="s">
        <v>144</v>
      </c>
      <c r="AU430" s="195" t="s">
        <v>80</v>
      </c>
      <c r="AV430" s="11" t="s">
        <v>80</v>
      </c>
      <c r="AW430" s="11" t="s">
        <v>32</v>
      </c>
      <c r="AX430" s="11" t="s">
        <v>70</v>
      </c>
      <c r="AY430" s="195" t="s">
        <v>133</v>
      </c>
    </row>
    <row r="431" spans="2:51" s="11" customFormat="1" ht="11.25">
      <c r="B431" s="185"/>
      <c r="C431" s="186"/>
      <c r="D431" s="182" t="s">
        <v>144</v>
      </c>
      <c r="E431" s="187" t="s">
        <v>1</v>
      </c>
      <c r="F431" s="188" t="s">
        <v>781</v>
      </c>
      <c r="G431" s="186"/>
      <c r="H431" s="189">
        <v>10.4</v>
      </c>
      <c r="I431" s="190"/>
      <c r="J431" s="186"/>
      <c r="K431" s="186"/>
      <c r="L431" s="191"/>
      <c r="M431" s="192"/>
      <c r="N431" s="193"/>
      <c r="O431" s="193"/>
      <c r="P431" s="193"/>
      <c r="Q431" s="193"/>
      <c r="R431" s="193"/>
      <c r="S431" s="193"/>
      <c r="T431" s="194"/>
      <c r="AT431" s="195" t="s">
        <v>144</v>
      </c>
      <c r="AU431" s="195" t="s">
        <v>80</v>
      </c>
      <c r="AV431" s="11" t="s">
        <v>80</v>
      </c>
      <c r="AW431" s="11" t="s">
        <v>32</v>
      </c>
      <c r="AX431" s="11" t="s">
        <v>70</v>
      </c>
      <c r="AY431" s="195" t="s">
        <v>133</v>
      </c>
    </row>
    <row r="432" spans="2:51" s="12" customFormat="1" ht="11.25">
      <c r="B432" s="196"/>
      <c r="C432" s="197"/>
      <c r="D432" s="182" t="s">
        <v>144</v>
      </c>
      <c r="E432" s="198" t="s">
        <v>1</v>
      </c>
      <c r="F432" s="199" t="s">
        <v>160</v>
      </c>
      <c r="G432" s="197"/>
      <c r="H432" s="200">
        <v>55.919999999999995</v>
      </c>
      <c r="I432" s="201"/>
      <c r="J432" s="197"/>
      <c r="K432" s="197"/>
      <c r="L432" s="202"/>
      <c r="M432" s="203"/>
      <c r="N432" s="204"/>
      <c r="O432" s="204"/>
      <c r="P432" s="204"/>
      <c r="Q432" s="204"/>
      <c r="R432" s="204"/>
      <c r="S432" s="204"/>
      <c r="T432" s="205"/>
      <c r="AT432" s="206" t="s">
        <v>144</v>
      </c>
      <c r="AU432" s="206" t="s">
        <v>80</v>
      </c>
      <c r="AV432" s="12" t="s">
        <v>140</v>
      </c>
      <c r="AW432" s="12" t="s">
        <v>32</v>
      </c>
      <c r="AX432" s="12" t="s">
        <v>75</v>
      </c>
      <c r="AY432" s="206" t="s">
        <v>133</v>
      </c>
    </row>
    <row r="433" spans="2:65" s="1" customFormat="1" ht="20.45" customHeight="1">
      <c r="B433" s="31"/>
      <c r="C433" s="170" t="s">
        <v>782</v>
      </c>
      <c r="D433" s="170" t="s">
        <v>135</v>
      </c>
      <c r="E433" s="171" t="s">
        <v>783</v>
      </c>
      <c r="F433" s="172" t="s">
        <v>784</v>
      </c>
      <c r="G433" s="173" t="s">
        <v>172</v>
      </c>
      <c r="H433" s="174">
        <v>55.92</v>
      </c>
      <c r="I433" s="175"/>
      <c r="J433" s="176">
        <f>ROUND(I433*H433,2)</f>
        <v>0</v>
      </c>
      <c r="K433" s="172" t="s">
        <v>139</v>
      </c>
      <c r="L433" s="35"/>
      <c r="M433" s="177" t="s">
        <v>1</v>
      </c>
      <c r="N433" s="178" t="s">
        <v>41</v>
      </c>
      <c r="O433" s="57"/>
      <c r="P433" s="179">
        <f>O433*H433</f>
        <v>0</v>
      </c>
      <c r="Q433" s="179">
        <v>0.0053</v>
      </c>
      <c r="R433" s="179">
        <f>Q433*H433</f>
        <v>0.29637600000000003</v>
      </c>
      <c r="S433" s="179">
        <v>0</v>
      </c>
      <c r="T433" s="180">
        <f>S433*H433</f>
        <v>0</v>
      </c>
      <c r="AR433" s="14" t="s">
        <v>236</v>
      </c>
      <c r="AT433" s="14" t="s">
        <v>135</v>
      </c>
      <c r="AU433" s="14" t="s">
        <v>80</v>
      </c>
      <c r="AY433" s="14" t="s">
        <v>133</v>
      </c>
      <c r="BE433" s="181">
        <f>IF(N433="základní",J433,0)</f>
        <v>0</v>
      </c>
      <c r="BF433" s="181">
        <f>IF(N433="snížená",J433,0)</f>
        <v>0</v>
      </c>
      <c r="BG433" s="181">
        <f>IF(N433="zákl. přenesená",J433,0)</f>
        <v>0</v>
      </c>
      <c r="BH433" s="181">
        <f>IF(N433="sníž. přenesená",J433,0)</f>
        <v>0</v>
      </c>
      <c r="BI433" s="181">
        <f>IF(N433="nulová",J433,0)</f>
        <v>0</v>
      </c>
      <c r="BJ433" s="14" t="s">
        <v>75</v>
      </c>
      <c r="BK433" s="181">
        <f>ROUND(I433*H433,2)</f>
        <v>0</v>
      </c>
      <c r="BL433" s="14" t="s">
        <v>236</v>
      </c>
      <c r="BM433" s="14" t="s">
        <v>785</v>
      </c>
    </row>
    <row r="434" spans="2:47" s="1" customFormat="1" ht="19.5">
      <c r="B434" s="31"/>
      <c r="C434" s="32"/>
      <c r="D434" s="182" t="s">
        <v>142</v>
      </c>
      <c r="E434" s="32"/>
      <c r="F434" s="183" t="s">
        <v>786</v>
      </c>
      <c r="G434" s="32"/>
      <c r="H434" s="32"/>
      <c r="I434" s="99"/>
      <c r="J434" s="32"/>
      <c r="K434" s="32"/>
      <c r="L434" s="35"/>
      <c r="M434" s="184"/>
      <c r="N434" s="57"/>
      <c r="O434" s="57"/>
      <c r="P434" s="57"/>
      <c r="Q434" s="57"/>
      <c r="R434" s="57"/>
      <c r="S434" s="57"/>
      <c r="T434" s="58"/>
      <c r="AT434" s="14" t="s">
        <v>142</v>
      </c>
      <c r="AU434" s="14" t="s">
        <v>80</v>
      </c>
    </row>
    <row r="435" spans="2:65" s="1" customFormat="1" ht="20.45" customHeight="1">
      <c r="B435" s="31"/>
      <c r="C435" s="207" t="s">
        <v>787</v>
      </c>
      <c r="D435" s="207" t="s">
        <v>265</v>
      </c>
      <c r="E435" s="208" t="s">
        <v>788</v>
      </c>
      <c r="F435" s="209" t="s">
        <v>789</v>
      </c>
      <c r="G435" s="210" t="s">
        <v>172</v>
      </c>
      <c r="H435" s="211">
        <v>61.512</v>
      </c>
      <c r="I435" s="212"/>
      <c r="J435" s="213">
        <f>ROUND(I435*H435,2)</f>
        <v>0</v>
      </c>
      <c r="K435" s="209" t="s">
        <v>139</v>
      </c>
      <c r="L435" s="214"/>
      <c r="M435" s="215" t="s">
        <v>1</v>
      </c>
      <c r="N435" s="216" t="s">
        <v>41</v>
      </c>
      <c r="O435" s="57"/>
      <c r="P435" s="179">
        <f>O435*H435</f>
        <v>0</v>
      </c>
      <c r="Q435" s="179">
        <v>0.0126</v>
      </c>
      <c r="R435" s="179">
        <f>Q435*H435</f>
        <v>0.7750512</v>
      </c>
      <c r="S435" s="179">
        <v>0</v>
      </c>
      <c r="T435" s="180">
        <f>S435*H435</f>
        <v>0</v>
      </c>
      <c r="AR435" s="14" t="s">
        <v>324</v>
      </c>
      <c r="AT435" s="14" t="s">
        <v>265</v>
      </c>
      <c r="AU435" s="14" t="s">
        <v>80</v>
      </c>
      <c r="AY435" s="14" t="s">
        <v>133</v>
      </c>
      <c r="BE435" s="181">
        <f>IF(N435="základní",J435,0)</f>
        <v>0</v>
      </c>
      <c r="BF435" s="181">
        <f>IF(N435="snížená",J435,0)</f>
        <v>0</v>
      </c>
      <c r="BG435" s="181">
        <f>IF(N435="zákl. přenesená",J435,0)</f>
        <v>0</v>
      </c>
      <c r="BH435" s="181">
        <f>IF(N435="sníž. přenesená",J435,0)</f>
        <v>0</v>
      </c>
      <c r="BI435" s="181">
        <f>IF(N435="nulová",J435,0)</f>
        <v>0</v>
      </c>
      <c r="BJ435" s="14" t="s">
        <v>75</v>
      </c>
      <c r="BK435" s="181">
        <f>ROUND(I435*H435,2)</f>
        <v>0</v>
      </c>
      <c r="BL435" s="14" t="s">
        <v>236</v>
      </c>
      <c r="BM435" s="14" t="s">
        <v>790</v>
      </c>
    </row>
    <row r="436" spans="2:47" s="1" customFormat="1" ht="11.25">
      <c r="B436" s="31"/>
      <c r="C436" s="32"/>
      <c r="D436" s="182" t="s">
        <v>142</v>
      </c>
      <c r="E436" s="32"/>
      <c r="F436" s="183" t="s">
        <v>789</v>
      </c>
      <c r="G436" s="32"/>
      <c r="H436" s="32"/>
      <c r="I436" s="99"/>
      <c r="J436" s="32"/>
      <c r="K436" s="32"/>
      <c r="L436" s="35"/>
      <c r="M436" s="184"/>
      <c r="N436" s="57"/>
      <c r="O436" s="57"/>
      <c r="P436" s="57"/>
      <c r="Q436" s="57"/>
      <c r="R436" s="57"/>
      <c r="S436" s="57"/>
      <c r="T436" s="58"/>
      <c r="AT436" s="14" t="s">
        <v>142</v>
      </c>
      <c r="AU436" s="14" t="s">
        <v>80</v>
      </c>
    </row>
    <row r="437" spans="2:51" s="11" customFormat="1" ht="11.25">
      <c r="B437" s="185"/>
      <c r="C437" s="186"/>
      <c r="D437" s="182" t="s">
        <v>144</v>
      </c>
      <c r="E437" s="186"/>
      <c r="F437" s="188" t="s">
        <v>791</v>
      </c>
      <c r="G437" s="186"/>
      <c r="H437" s="189">
        <v>61.512</v>
      </c>
      <c r="I437" s="190"/>
      <c r="J437" s="186"/>
      <c r="K437" s="186"/>
      <c r="L437" s="191"/>
      <c r="M437" s="192"/>
      <c r="N437" s="193"/>
      <c r="O437" s="193"/>
      <c r="P437" s="193"/>
      <c r="Q437" s="193"/>
      <c r="R437" s="193"/>
      <c r="S437" s="193"/>
      <c r="T437" s="194"/>
      <c r="AT437" s="195" t="s">
        <v>144</v>
      </c>
      <c r="AU437" s="195" t="s">
        <v>80</v>
      </c>
      <c r="AV437" s="11" t="s">
        <v>80</v>
      </c>
      <c r="AW437" s="11" t="s">
        <v>4</v>
      </c>
      <c r="AX437" s="11" t="s">
        <v>75</v>
      </c>
      <c r="AY437" s="195" t="s">
        <v>133</v>
      </c>
    </row>
    <row r="438" spans="2:65" s="1" customFormat="1" ht="20.45" customHeight="1">
      <c r="B438" s="31"/>
      <c r="C438" s="170" t="s">
        <v>792</v>
      </c>
      <c r="D438" s="170" t="s">
        <v>135</v>
      </c>
      <c r="E438" s="171" t="s">
        <v>793</v>
      </c>
      <c r="F438" s="172" t="s">
        <v>794</v>
      </c>
      <c r="G438" s="173" t="s">
        <v>327</v>
      </c>
      <c r="H438" s="174">
        <v>16.29</v>
      </c>
      <c r="I438" s="175"/>
      <c r="J438" s="176">
        <f>ROUND(I438*H438,2)</f>
        <v>0</v>
      </c>
      <c r="K438" s="172" t="s">
        <v>139</v>
      </c>
      <c r="L438" s="35"/>
      <c r="M438" s="177" t="s">
        <v>1</v>
      </c>
      <c r="N438" s="178" t="s">
        <v>41</v>
      </c>
      <c r="O438" s="57"/>
      <c r="P438" s="179">
        <f>O438*H438</f>
        <v>0</v>
      </c>
      <c r="Q438" s="179">
        <v>0.00031</v>
      </c>
      <c r="R438" s="179">
        <f>Q438*H438</f>
        <v>0.0050498999999999995</v>
      </c>
      <c r="S438" s="179">
        <v>0</v>
      </c>
      <c r="T438" s="180">
        <f>S438*H438</f>
        <v>0</v>
      </c>
      <c r="AR438" s="14" t="s">
        <v>236</v>
      </c>
      <c r="AT438" s="14" t="s">
        <v>135</v>
      </c>
      <c r="AU438" s="14" t="s">
        <v>80</v>
      </c>
      <c r="AY438" s="14" t="s">
        <v>133</v>
      </c>
      <c r="BE438" s="181">
        <f>IF(N438="základní",J438,0)</f>
        <v>0</v>
      </c>
      <c r="BF438" s="181">
        <f>IF(N438="snížená",J438,0)</f>
        <v>0</v>
      </c>
      <c r="BG438" s="181">
        <f>IF(N438="zákl. přenesená",J438,0)</f>
        <v>0</v>
      </c>
      <c r="BH438" s="181">
        <f>IF(N438="sníž. přenesená",J438,0)</f>
        <v>0</v>
      </c>
      <c r="BI438" s="181">
        <f>IF(N438="nulová",J438,0)</f>
        <v>0</v>
      </c>
      <c r="BJ438" s="14" t="s">
        <v>75</v>
      </c>
      <c r="BK438" s="181">
        <f>ROUND(I438*H438,2)</f>
        <v>0</v>
      </c>
      <c r="BL438" s="14" t="s">
        <v>236</v>
      </c>
      <c r="BM438" s="14" t="s">
        <v>795</v>
      </c>
    </row>
    <row r="439" spans="2:47" s="1" customFormat="1" ht="11.25">
      <c r="B439" s="31"/>
      <c r="C439" s="32"/>
      <c r="D439" s="182" t="s">
        <v>142</v>
      </c>
      <c r="E439" s="32"/>
      <c r="F439" s="183" t="s">
        <v>796</v>
      </c>
      <c r="G439" s="32"/>
      <c r="H439" s="32"/>
      <c r="I439" s="99"/>
      <c r="J439" s="32"/>
      <c r="K439" s="32"/>
      <c r="L439" s="35"/>
      <c r="M439" s="184"/>
      <c r="N439" s="57"/>
      <c r="O439" s="57"/>
      <c r="P439" s="57"/>
      <c r="Q439" s="57"/>
      <c r="R439" s="57"/>
      <c r="S439" s="57"/>
      <c r="T439" s="58"/>
      <c r="AT439" s="14" t="s">
        <v>142</v>
      </c>
      <c r="AU439" s="14" t="s">
        <v>80</v>
      </c>
    </row>
    <row r="440" spans="2:51" s="11" customFormat="1" ht="11.25">
      <c r="B440" s="185"/>
      <c r="C440" s="186"/>
      <c r="D440" s="182" t="s">
        <v>144</v>
      </c>
      <c r="E440" s="187" t="s">
        <v>1</v>
      </c>
      <c r="F440" s="188" t="s">
        <v>797</v>
      </c>
      <c r="G440" s="186"/>
      <c r="H440" s="189">
        <v>16.29</v>
      </c>
      <c r="I440" s="190"/>
      <c r="J440" s="186"/>
      <c r="K440" s="186"/>
      <c r="L440" s="191"/>
      <c r="M440" s="192"/>
      <c r="N440" s="193"/>
      <c r="O440" s="193"/>
      <c r="P440" s="193"/>
      <c r="Q440" s="193"/>
      <c r="R440" s="193"/>
      <c r="S440" s="193"/>
      <c r="T440" s="194"/>
      <c r="AT440" s="195" t="s">
        <v>144</v>
      </c>
      <c r="AU440" s="195" t="s">
        <v>80</v>
      </c>
      <c r="AV440" s="11" t="s">
        <v>80</v>
      </c>
      <c r="AW440" s="11" t="s">
        <v>32</v>
      </c>
      <c r="AX440" s="11" t="s">
        <v>75</v>
      </c>
      <c r="AY440" s="195" t="s">
        <v>133</v>
      </c>
    </row>
    <row r="441" spans="2:65" s="1" customFormat="1" ht="20.45" customHeight="1">
      <c r="B441" s="31"/>
      <c r="C441" s="170" t="s">
        <v>798</v>
      </c>
      <c r="D441" s="170" t="s">
        <v>135</v>
      </c>
      <c r="E441" s="171" t="s">
        <v>799</v>
      </c>
      <c r="F441" s="172" t="s">
        <v>800</v>
      </c>
      <c r="G441" s="173" t="s">
        <v>327</v>
      </c>
      <c r="H441" s="174">
        <v>28</v>
      </c>
      <c r="I441" s="175"/>
      <c r="J441" s="176">
        <f>ROUND(I441*H441,2)</f>
        <v>0</v>
      </c>
      <c r="K441" s="172" t="s">
        <v>139</v>
      </c>
      <c r="L441" s="35"/>
      <c r="M441" s="177" t="s">
        <v>1</v>
      </c>
      <c r="N441" s="178" t="s">
        <v>41</v>
      </c>
      <c r="O441" s="57"/>
      <c r="P441" s="179">
        <f>O441*H441</f>
        <v>0</v>
      </c>
      <c r="Q441" s="179">
        <v>0.00026</v>
      </c>
      <c r="R441" s="179">
        <f>Q441*H441</f>
        <v>0.007279999999999999</v>
      </c>
      <c r="S441" s="179">
        <v>0</v>
      </c>
      <c r="T441" s="180">
        <f>S441*H441</f>
        <v>0</v>
      </c>
      <c r="AR441" s="14" t="s">
        <v>236</v>
      </c>
      <c r="AT441" s="14" t="s">
        <v>135</v>
      </c>
      <c r="AU441" s="14" t="s">
        <v>80</v>
      </c>
      <c r="AY441" s="14" t="s">
        <v>133</v>
      </c>
      <c r="BE441" s="181">
        <f>IF(N441="základní",J441,0)</f>
        <v>0</v>
      </c>
      <c r="BF441" s="181">
        <f>IF(N441="snížená",J441,0)</f>
        <v>0</v>
      </c>
      <c r="BG441" s="181">
        <f>IF(N441="zákl. přenesená",J441,0)</f>
        <v>0</v>
      </c>
      <c r="BH441" s="181">
        <f>IF(N441="sníž. přenesená",J441,0)</f>
        <v>0</v>
      </c>
      <c r="BI441" s="181">
        <f>IF(N441="nulová",J441,0)</f>
        <v>0</v>
      </c>
      <c r="BJ441" s="14" t="s">
        <v>75</v>
      </c>
      <c r="BK441" s="181">
        <f>ROUND(I441*H441,2)</f>
        <v>0</v>
      </c>
      <c r="BL441" s="14" t="s">
        <v>236</v>
      </c>
      <c r="BM441" s="14" t="s">
        <v>801</v>
      </c>
    </row>
    <row r="442" spans="2:47" s="1" customFormat="1" ht="11.25">
      <c r="B442" s="31"/>
      <c r="C442" s="32"/>
      <c r="D442" s="182" t="s">
        <v>142</v>
      </c>
      <c r="E442" s="32"/>
      <c r="F442" s="183" t="s">
        <v>802</v>
      </c>
      <c r="G442" s="32"/>
      <c r="H442" s="32"/>
      <c r="I442" s="99"/>
      <c r="J442" s="32"/>
      <c r="K442" s="32"/>
      <c r="L442" s="35"/>
      <c r="M442" s="184"/>
      <c r="N442" s="57"/>
      <c r="O442" s="57"/>
      <c r="P442" s="57"/>
      <c r="Q442" s="57"/>
      <c r="R442" s="57"/>
      <c r="S442" s="57"/>
      <c r="T442" s="58"/>
      <c r="AT442" s="14" t="s">
        <v>142</v>
      </c>
      <c r="AU442" s="14" t="s">
        <v>80</v>
      </c>
    </row>
    <row r="443" spans="2:65" s="1" customFormat="1" ht="20.45" customHeight="1">
      <c r="B443" s="31"/>
      <c r="C443" s="170" t="s">
        <v>803</v>
      </c>
      <c r="D443" s="170" t="s">
        <v>135</v>
      </c>
      <c r="E443" s="171" t="s">
        <v>804</v>
      </c>
      <c r="F443" s="172" t="s">
        <v>805</v>
      </c>
      <c r="G443" s="173" t="s">
        <v>163</v>
      </c>
      <c r="H443" s="174">
        <v>1.101</v>
      </c>
      <c r="I443" s="175"/>
      <c r="J443" s="176">
        <f>ROUND(I443*H443,2)</f>
        <v>0</v>
      </c>
      <c r="K443" s="172" t="s">
        <v>139</v>
      </c>
      <c r="L443" s="35"/>
      <c r="M443" s="177" t="s">
        <v>1</v>
      </c>
      <c r="N443" s="178" t="s">
        <v>41</v>
      </c>
      <c r="O443" s="57"/>
      <c r="P443" s="179">
        <f>O443*H443</f>
        <v>0</v>
      </c>
      <c r="Q443" s="179">
        <v>0</v>
      </c>
      <c r="R443" s="179">
        <f>Q443*H443</f>
        <v>0</v>
      </c>
      <c r="S443" s="179">
        <v>0</v>
      </c>
      <c r="T443" s="180">
        <f>S443*H443</f>
        <v>0</v>
      </c>
      <c r="AR443" s="14" t="s">
        <v>236</v>
      </c>
      <c r="AT443" s="14" t="s">
        <v>135</v>
      </c>
      <c r="AU443" s="14" t="s">
        <v>80</v>
      </c>
      <c r="AY443" s="14" t="s">
        <v>133</v>
      </c>
      <c r="BE443" s="181">
        <f>IF(N443="základní",J443,0)</f>
        <v>0</v>
      </c>
      <c r="BF443" s="181">
        <f>IF(N443="snížená",J443,0)</f>
        <v>0</v>
      </c>
      <c r="BG443" s="181">
        <f>IF(N443="zákl. přenesená",J443,0)</f>
        <v>0</v>
      </c>
      <c r="BH443" s="181">
        <f>IF(N443="sníž. přenesená",J443,0)</f>
        <v>0</v>
      </c>
      <c r="BI443" s="181">
        <f>IF(N443="nulová",J443,0)</f>
        <v>0</v>
      </c>
      <c r="BJ443" s="14" t="s">
        <v>75</v>
      </c>
      <c r="BK443" s="181">
        <f>ROUND(I443*H443,2)</f>
        <v>0</v>
      </c>
      <c r="BL443" s="14" t="s">
        <v>236</v>
      </c>
      <c r="BM443" s="14" t="s">
        <v>806</v>
      </c>
    </row>
    <row r="444" spans="2:47" s="1" customFormat="1" ht="19.5">
      <c r="B444" s="31"/>
      <c r="C444" s="32"/>
      <c r="D444" s="182" t="s">
        <v>142</v>
      </c>
      <c r="E444" s="32"/>
      <c r="F444" s="183" t="s">
        <v>807</v>
      </c>
      <c r="G444" s="32"/>
      <c r="H444" s="32"/>
      <c r="I444" s="99"/>
      <c r="J444" s="32"/>
      <c r="K444" s="32"/>
      <c r="L444" s="35"/>
      <c r="M444" s="184"/>
      <c r="N444" s="57"/>
      <c r="O444" s="57"/>
      <c r="P444" s="57"/>
      <c r="Q444" s="57"/>
      <c r="R444" s="57"/>
      <c r="S444" s="57"/>
      <c r="T444" s="58"/>
      <c r="AT444" s="14" t="s">
        <v>142</v>
      </c>
      <c r="AU444" s="14" t="s">
        <v>80</v>
      </c>
    </row>
    <row r="445" spans="2:63" s="10" customFormat="1" ht="22.9" customHeight="1">
      <c r="B445" s="154"/>
      <c r="C445" s="155"/>
      <c r="D445" s="156" t="s">
        <v>69</v>
      </c>
      <c r="E445" s="168" t="s">
        <v>808</v>
      </c>
      <c r="F445" s="168" t="s">
        <v>809</v>
      </c>
      <c r="G445" s="155"/>
      <c r="H445" s="155"/>
      <c r="I445" s="158"/>
      <c r="J445" s="169">
        <f>BK445</f>
        <v>0</v>
      </c>
      <c r="K445" s="155"/>
      <c r="L445" s="160"/>
      <c r="M445" s="161"/>
      <c r="N445" s="162"/>
      <c r="O445" s="162"/>
      <c r="P445" s="163">
        <f>SUM(P446:P461)</f>
        <v>0</v>
      </c>
      <c r="Q445" s="162"/>
      <c r="R445" s="163">
        <f>SUM(R446:R461)</f>
        <v>0.0420982</v>
      </c>
      <c r="S445" s="162"/>
      <c r="T445" s="164">
        <f>SUM(T446:T461)</f>
        <v>0</v>
      </c>
      <c r="AR445" s="165" t="s">
        <v>80</v>
      </c>
      <c r="AT445" s="166" t="s">
        <v>69</v>
      </c>
      <c r="AU445" s="166" t="s">
        <v>75</v>
      </c>
      <c r="AY445" s="165" t="s">
        <v>133</v>
      </c>
      <c r="BK445" s="167">
        <f>SUM(BK446:BK461)</f>
        <v>0</v>
      </c>
    </row>
    <row r="446" spans="2:65" s="1" customFormat="1" ht="20.45" customHeight="1">
      <c r="B446" s="31"/>
      <c r="C446" s="170" t="s">
        <v>810</v>
      </c>
      <c r="D446" s="170" t="s">
        <v>135</v>
      </c>
      <c r="E446" s="171" t="s">
        <v>811</v>
      </c>
      <c r="F446" s="172" t="s">
        <v>812</v>
      </c>
      <c r="G446" s="173" t="s">
        <v>172</v>
      </c>
      <c r="H446" s="174">
        <v>34.85</v>
      </c>
      <c r="I446" s="175"/>
      <c r="J446" s="176">
        <f>ROUND(I446*H446,2)</f>
        <v>0</v>
      </c>
      <c r="K446" s="172" t="s">
        <v>139</v>
      </c>
      <c r="L446" s="35"/>
      <c r="M446" s="177" t="s">
        <v>1</v>
      </c>
      <c r="N446" s="178" t="s">
        <v>41</v>
      </c>
      <c r="O446" s="57"/>
      <c r="P446" s="179">
        <f>O446*H446</f>
        <v>0</v>
      </c>
      <c r="Q446" s="179">
        <v>2E-05</v>
      </c>
      <c r="R446" s="179">
        <f>Q446*H446</f>
        <v>0.0006970000000000001</v>
      </c>
      <c r="S446" s="179">
        <v>0</v>
      </c>
      <c r="T446" s="180">
        <f>S446*H446</f>
        <v>0</v>
      </c>
      <c r="AR446" s="14" t="s">
        <v>236</v>
      </c>
      <c r="AT446" s="14" t="s">
        <v>135</v>
      </c>
      <c r="AU446" s="14" t="s">
        <v>80</v>
      </c>
      <c r="AY446" s="14" t="s">
        <v>133</v>
      </c>
      <c r="BE446" s="181">
        <f>IF(N446="základní",J446,0)</f>
        <v>0</v>
      </c>
      <c r="BF446" s="181">
        <f>IF(N446="snížená",J446,0)</f>
        <v>0</v>
      </c>
      <c r="BG446" s="181">
        <f>IF(N446="zákl. přenesená",J446,0)</f>
        <v>0</v>
      </c>
      <c r="BH446" s="181">
        <f>IF(N446="sníž. přenesená",J446,0)</f>
        <v>0</v>
      </c>
      <c r="BI446" s="181">
        <f>IF(N446="nulová",J446,0)</f>
        <v>0</v>
      </c>
      <c r="BJ446" s="14" t="s">
        <v>75</v>
      </c>
      <c r="BK446" s="181">
        <f>ROUND(I446*H446,2)</f>
        <v>0</v>
      </c>
      <c r="BL446" s="14" t="s">
        <v>236</v>
      </c>
      <c r="BM446" s="14" t="s">
        <v>813</v>
      </c>
    </row>
    <row r="447" spans="2:47" s="1" customFormat="1" ht="11.25">
      <c r="B447" s="31"/>
      <c r="C447" s="32"/>
      <c r="D447" s="182" t="s">
        <v>142</v>
      </c>
      <c r="E447" s="32"/>
      <c r="F447" s="183" t="s">
        <v>814</v>
      </c>
      <c r="G447" s="32"/>
      <c r="H447" s="32"/>
      <c r="I447" s="99"/>
      <c r="J447" s="32"/>
      <c r="K447" s="32"/>
      <c r="L447" s="35"/>
      <c r="M447" s="184"/>
      <c r="N447" s="57"/>
      <c r="O447" s="57"/>
      <c r="P447" s="57"/>
      <c r="Q447" s="57"/>
      <c r="R447" s="57"/>
      <c r="S447" s="57"/>
      <c r="T447" s="58"/>
      <c r="AT447" s="14" t="s">
        <v>142</v>
      </c>
      <c r="AU447" s="14" t="s">
        <v>80</v>
      </c>
    </row>
    <row r="448" spans="2:51" s="11" customFormat="1" ht="11.25">
      <c r="B448" s="185"/>
      <c r="C448" s="186"/>
      <c r="D448" s="182" t="s">
        <v>144</v>
      </c>
      <c r="E448" s="187" t="s">
        <v>1</v>
      </c>
      <c r="F448" s="188" t="s">
        <v>815</v>
      </c>
      <c r="G448" s="186"/>
      <c r="H448" s="189">
        <v>34.85</v>
      </c>
      <c r="I448" s="190"/>
      <c r="J448" s="186"/>
      <c r="K448" s="186"/>
      <c r="L448" s="191"/>
      <c r="M448" s="192"/>
      <c r="N448" s="193"/>
      <c r="O448" s="193"/>
      <c r="P448" s="193"/>
      <c r="Q448" s="193"/>
      <c r="R448" s="193"/>
      <c r="S448" s="193"/>
      <c r="T448" s="194"/>
      <c r="AT448" s="195" t="s">
        <v>144</v>
      </c>
      <c r="AU448" s="195" t="s">
        <v>80</v>
      </c>
      <c r="AV448" s="11" t="s">
        <v>80</v>
      </c>
      <c r="AW448" s="11" t="s">
        <v>32</v>
      </c>
      <c r="AX448" s="11" t="s">
        <v>75</v>
      </c>
      <c r="AY448" s="195" t="s">
        <v>133</v>
      </c>
    </row>
    <row r="449" spans="2:65" s="1" customFormat="1" ht="20.45" customHeight="1">
      <c r="B449" s="31"/>
      <c r="C449" s="170" t="s">
        <v>816</v>
      </c>
      <c r="D449" s="170" t="s">
        <v>135</v>
      </c>
      <c r="E449" s="171" t="s">
        <v>817</v>
      </c>
      <c r="F449" s="172" t="s">
        <v>818</v>
      </c>
      <c r="G449" s="173" t="s">
        <v>172</v>
      </c>
      <c r="H449" s="174">
        <v>34.85</v>
      </c>
      <c r="I449" s="175"/>
      <c r="J449" s="176">
        <f>ROUND(I449*H449,2)</f>
        <v>0</v>
      </c>
      <c r="K449" s="172" t="s">
        <v>139</v>
      </c>
      <c r="L449" s="35"/>
      <c r="M449" s="177" t="s">
        <v>1</v>
      </c>
      <c r="N449" s="178" t="s">
        <v>41</v>
      </c>
      <c r="O449" s="57"/>
      <c r="P449" s="179">
        <f>O449*H449</f>
        <v>0</v>
      </c>
      <c r="Q449" s="179">
        <v>0.00013</v>
      </c>
      <c r="R449" s="179">
        <f>Q449*H449</f>
        <v>0.0045305</v>
      </c>
      <c r="S449" s="179">
        <v>0</v>
      </c>
      <c r="T449" s="180">
        <f>S449*H449</f>
        <v>0</v>
      </c>
      <c r="AR449" s="14" t="s">
        <v>236</v>
      </c>
      <c r="AT449" s="14" t="s">
        <v>135</v>
      </c>
      <c r="AU449" s="14" t="s">
        <v>80</v>
      </c>
      <c r="AY449" s="14" t="s">
        <v>133</v>
      </c>
      <c r="BE449" s="181">
        <f>IF(N449="základní",J449,0)</f>
        <v>0</v>
      </c>
      <c r="BF449" s="181">
        <f>IF(N449="snížená",J449,0)</f>
        <v>0</v>
      </c>
      <c r="BG449" s="181">
        <f>IF(N449="zákl. přenesená",J449,0)</f>
        <v>0</v>
      </c>
      <c r="BH449" s="181">
        <f>IF(N449="sníž. přenesená",J449,0)</f>
        <v>0</v>
      </c>
      <c r="BI449" s="181">
        <f>IF(N449="nulová",J449,0)</f>
        <v>0</v>
      </c>
      <c r="BJ449" s="14" t="s">
        <v>75</v>
      </c>
      <c r="BK449" s="181">
        <f>ROUND(I449*H449,2)</f>
        <v>0</v>
      </c>
      <c r="BL449" s="14" t="s">
        <v>236</v>
      </c>
      <c r="BM449" s="14" t="s">
        <v>819</v>
      </c>
    </row>
    <row r="450" spans="2:47" s="1" customFormat="1" ht="11.25">
      <c r="B450" s="31"/>
      <c r="C450" s="32"/>
      <c r="D450" s="182" t="s">
        <v>142</v>
      </c>
      <c r="E450" s="32"/>
      <c r="F450" s="183" t="s">
        <v>820</v>
      </c>
      <c r="G450" s="32"/>
      <c r="H450" s="32"/>
      <c r="I450" s="99"/>
      <c r="J450" s="32"/>
      <c r="K450" s="32"/>
      <c r="L450" s="35"/>
      <c r="M450" s="184"/>
      <c r="N450" s="57"/>
      <c r="O450" s="57"/>
      <c r="P450" s="57"/>
      <c r="Q450" s="57"/>
      <c r="R450" s="57"/>
      <c r="S450" s="57"/>
      <c r="T450" s="58"/>
      <c r="AT450" s="14" t="s">
        <v>142</v>
      </c>
      <c r="AU450" s="14" t="s">
        <v>80</v>
      </c>
    </row>
    <row r="451" spans="2:65" s="1" customFormat="1" ht="20.45" customHeight="1">
      <c r="B451" s="31"/>
      <c r="C451" s="170" t="s">
        <v>821</v>
      </c>
      <c r="D451" s="170" t="s">
        <v>135</v>
      </c>
      <c r="E451" s="171" t="s">
        <v>822</v>
      </c>
      <c r="F451" s="172" t="s">
        <v>823</v>
      </c>
      <c r="G451" s="173" t="s">
        <v>172</v>
      </c>
      <c r="H451" s="174">
        <v>34.85</v>
      </c>
      <c r="I451" s="175"/>
      <c r="J451" s="176">
        <f>ROUND(I451*H451,2)</f>
        <v>0</v>
      </c>
      <c r="K451" s="172" t="s">
        <v>139</v>
      </c>
      <c r="L451" s="35"/>
      <c r="M451" s="177" t="s">
        <v>1</v>
      </c>
      <c r="N451" s="178" t="s">
        <v>41</v>
      </c>
      <c r="O451" s="57"/>
      <c r="P451" s="179">
        <f>O451*H451</f>
        <v>0</v>
      </c>
      <c r="Q451" s="179">
        <v>0.00011</v>
      </c>
      <c r="R451" s="179">
        <f>Q451*H451</f>
        <v>0.0038335</v>
      </c>
      <c r="S451" s="179">
        <v>0</v>
      </c>
      <c r="T451" s="180">
        <f>S451*H451</f>
        <v>0</v>
      </c>
      <c r="AR451" s="14" t="s">
        <v>236</v>
      </c>
      <c r="AT451" s="14" t="s">
        <v>135</v>
      </c>
      <c r="AU451" s="14" t="s">
        <v>80</v>
      </c>
      <c r="AY451" s="14" t="s">
        <v>133</v>
      </c>
      <c r="BE451" s="181">
        <f>IF(N451="základní",J451,0)</f>
        <v>0</v>
      </c>
      <c r="BF451" s="181">
        <f>IF(N451="snížená",J451,0)</f>
        <v>0</v>
      </c>
      <c r="BG451" s="181">
        <f>IF(N451="zákl. přenesená",J451,0)</f>
        <v>0</v>
      </c>
      <c r="BH451" s="181">
        <f>IF(N451="sníž. přenesená",J451,0)</f>
        <v>0</v>
      </c>
      <c r="BI451" s="181">
        <f>IF(N451="nulová",J451,0)</f>
        <v>0</v>
      </c>
      <c r="BJ451" s="14" t="s">
        <v>75</v>
      </c>
      <c r="BK451" s="181">
        <f>ROUND(I451*H451,2)</f>
        <v>0</v>
      </c>
      <c r="BL451" s="14" t="s">
        <v>236</v>
      </c>
      <c r="BM451" s="14" t="s">
        <v>824</v>
      </c>
    </row>
    <row r="452" spans="2:47" s="1" customFormat="1" ht="11.25">
      <c r="B452" s="31"/>
      <c r="C452" s="32"/>
      <c r="D452" s="182" t="s">
        <v>142</v>
      </c>
      <c r="E452" s="32"/>
      <c r="F452" s="183" t="s">
        <v>825</v>
      </c>
      <c r="G452" s="32"/>
      <c r="H452" s="32"/>
      <c r="I452" s="99"/>
      <c r="J452" s="32"/>
      <c r="K452" s="32"/>
      <c r="L452" s="35"/>
      <c r="M452" s="184"/>
      <c r="N452" s="57"/>
      <c r="O452" s="57"/>
      <c r="P452" s="57"/>
      <c r="Q452" s="57"/>
      <c r="R452" s="57"/>
      <c r="S452" s="57"/>
      <c r="T452" s="58"/>
      <c r="AT452" s="14" t="s">
        <v>142</v>
      </c>
      <c r="AU452" s="14" t="s">
        <v>80</v>
      </c>
    </row>
    <row r="453" spans="2:65" s="1" customFormat="1" ht="20.45" customHeight="1">
      <c r="B453" s="31"/>
      <c r="C453" s="170" t="s">
        <v>826</v>
      </c>
      <c r="D453" s="170" t="s">
        <v>135</v>
      </c>
      <c r="E453" s="171" t="s">
        <v>827</v>
      </c>
      <c r="F453" s="172" t="s">
        <v>828</v>
      </c>
      <c r="G453" s="173" t="s">
        <v>172</v>
      </c>
      <c r="H453" s="174">
        <v>6.44</v>
      </c>
      <c r="I453" s="175"/>
      <c r="J453" s="176">
        <f>ROUND(I453*H453,2)</f>
        <v>0</v>
      </c>
      <c r="K453" s="172" t="s">
        <v>139</v>
      </c>
      <c r="L453" s="35"/>
      <c r="M453" s="177" t="s">
        <v>1</v>
      </c>
      <c r="N453" s="178" t="s">
        <v>41</v>
      </c>
      <c r="O453" s="57"/>
      <c r="P453" s="179">
        <f>O453*H453</f>
        <v>0</v>
      </c>
      <c r="Q453" s="179">
        <v>0</v>
      </c>
      <c r="R453" s="179">
        <f>Q453*H453</f>
        <v>0</v>
      </c>
      <c r="S453" s="179">
        <v>0</v>
      </c>
      <c r="T453" s="180">
        <f>S453*H453</f>
        <v>0</v>
      </c>
      <c r="AR453" s="14" t="s">
        <v>236</v>
      </c>
      <c r="AT453" s="14" t="s">
        <v>135</v>
      </c>
      <c r="AU453" s="14" t="s">
        <v>80</v>
      </c>
      <c r="AY453" s="14" t="s">
        <v>133</v>
      </c>
      <c r="BE453" s="181">
        <f>IF(N453="základní",J453,0)</f>
        <v>0</v>
      </c>
      <c r="BF453" s="181">
        <f>IF(N453="snížená",J453,0)</f>
        <v>0</v>
      </c>
      <c r="BG453" s="181">
        <f>IF(N453="zákl. přenesená",J453,0)</f>
        <v>0</v>
      </c>
      <c r="BH453" s="181">
        <f>IF(N453="sníž. přenesená",J453,0)</f>
        <v>0</v>
      </c>
      <c r="BI453" s="181">
        <f>IF(N453="nulová",J453,0)</f>
        <v>0</v>
      </c>
      <c r="BJ453" s="14" t="s">
        <v>75</v>
      </c>
      <c r="BK453" s="181">
        <f>ROUND(I453*H453,2)</f>
        <v>0</v>
      </c>
      <c r="BL453" s="14" t="s">
        <v>236</v>
      </c>
      <c r="BM453" s="14" t="s">
        <v>829</v>
      </c>
    </row>
    <row r="454" spans="2:47" s="1" customFormat="1" ht="11.25">
      <c r="B454" s="31"/>
      <c r="C454" s="32"/>
      <c r="D454" s="182" t="s">
        <v>142</v>
      </c>
      <c r="E454" s="32"/>
      <c r="F454" s="183" t="s">
        <v>830</v>
      </c>
      <c r="G454" s="32"/>
      <c r="H454" s="32"/>
      <c r="I454" s="99"/>
      <c r="J454" s="32"/>
      <c r="K454" s="32"/>
      <c r="L454" s="35"/>
      <c r="M454" s="184"/>
      <c r="N454" s="57"/>
      <c r="O454" s="57"/>
      <c r="P454" s="57"/>
      <c r="Q454" s="57"/>
      <c r="R454" s="57"/>
      <c r="S454" s="57"/>
      <c r="T454" s="58"/>
      <c r="AT454" s="14" t="s">
        <v>142</v>
      </c>
      <c r="AU454" s="14" t="s">
        <v>80</v>
      </c>
    </row>
    <row r="455" spans="2:51" s="11" customFormat="1" ht="11.25">
      <c r="B455" s="185"/>
      <c r="C455" s="186"/>
      <c r="D455" s="182" t="s">
        <v>144</v>
      </c>
      <c r="E455" s="187" t="s">
        <v>1</v>
      </c>
      <c r="F455" s="188" t="s">
        <v>831</v>
      </c>
      <c r="G455" s="186"/>
      <c r="H455" s="189">
        <v>6.44</v>
      </c>
      <c r="I455" s="190"/>
      <c r="J455" s="186"/>
      <c r="K455" s="186"/>
      <c r="L455" s="191"/>
      <c r="M455" s="192"/>
      <c r="N455" s="193"/>
      <c r="O455" s="193"/>
      <c r="P455" s="193"/>
      <c r="Q455" s="193"/>
      <c r="R455" s="193"/>
      <c r="S455" s="193"/>
      <c r="T455" s="194"/>
      <c r="AT455" s="195" t="s">
        <v>144</v>
      </c>
      <c r="AU455" s="195" t="s">
        <v>80</v>
      </c>
      <c r="AV455" s="11" t="s">
        <v>80</v>
      </c>
      <c r="AW455" s="11" t="s">
        <v>32</v>
      </c>
      <c r="AX455" s="11" t="s">
        <v>75</v>
      </c>
      <c r="AY455" s="195" t="s">
        <v>133</v>
      </c>
    </row>
    <row r="456" spans="2:65" s="1" customFormat="1" ht="20.45" customHeight="1">
      <c r="B456" s="31"/>
      <c r="C456" s="170" t="s">
        <v>832</v>
      </c>
      <c r="D456" s="170" t="s">
        <v>135</v>
      </c>
      <c r="E456" s="171" t="s">
        <v>833</v>
      </c>
      <c r="F456" s="172" t="s">
        <v>834</v>
      </c>
      <c r="G456" s="173" t="s">
        <v>172</v>
      </c>
      <c r="H456" s="174">
        <v>6.44</v>
      </c>
      <c r="I456" s="175"/>
      <c r="J456" s="176">
        <f>ROUND(I456*H456,2)</f>
        <v>0</v>
      </c>
      <c r="K456" s="172" t="s">
        <v>139</v>
      </c>
      <c r="L456" s="35"/>
      <c r="M456" s="177" t="s">
        <v>1</v>
      </c>
      <c r="N456" s="178" t="s">
        <v>41</v>
      </c>
      <c r="O456" s="57"/>
      <c r="P456" s="179">
        <f>O456*H456</f>
        <v>0</v>
      </c>
      <c r="Q456" s="179">
        <v>0.0002</v>
      </c>
      <c r="R456" s="179">
        <f>Q456*H456</f>
        <v>0.001288</v>
      </c>
      <c r="S456" s="179">
        <v>0</v>
      </c>
      <c r="T456" s="180">
        <f>S456*H456</f>
        <v>0</v>
      </c>
      <c r="AR456" s="14" t="s">
        <v>236</v>
      </c>
      <c r="AT456" s="14" t="s">
        <v>135</v>
      </c>
      <c r="AU456" s="14" t="s">
        <v>80</v>
      </c>
      <c r="AY456" s="14" t="s">
        <v>133</v>
      </c>
      <c r="BE456" s="181">
        <f>IF(N456="základní",J456,0)</f>
        <v>0</v>
      </c>
      <c r="BF456" s="181">
        <f>IF(N456="snížená",J456,0)</f>
        <v>0</v>
      </c>
      <c r="BG456" s="181">
        <f>IF(N456="zákl. přenesená",J456,0)</f>
        <v>0</v>
      </c>
      <c r="BH456" s="181">
        <f>IF(N456="sníž. přenesená",J456,0)</f>
        <v>0</v>
      </c>
      <c r="BI456" s="181">
        <f>IF(N456="nulová",J456,0)</f>
        <v>0</v>
      </c>
      <c r="BJ456" s="14" t="s">
        <v>75</v>
      </c>
      <c r="BK456" s="181">
        <f>ROUND(I456*H456,2)</f>
        <v>0</v>
      </c>
      <c r="BL456" s="14" t="s">
        <v>236</v>
      </c>
      <c r="BM456" s="14" t="s">
        <v>835</v>
      </c>
    </row>
    <row r="457" spans="2:47" s="1" customFormat="1" ht="19.5">
      <c r="B457" s="31"/>
      <c r="C457" s="32"/>
      <c r="D457" s="182" t="s">
        <v>142</v>
      </c>
      <c r="E457" s="32"/>
      <c r="F457" s="183" t="s">
        <v>836</v>
      </c>
      <c r="G457" s="32"/>
      <c r="H457" s="32"/>
      <c r="I457" s="99"/>
      <c r="J457" s="32"/>
      <c r="K457" s="32"/>
      <c r="L457" s="35"/>
      <c r="M457" s="184"/>
      <c r="N457" s="57"/>
      <c r="O457" s="57"/>
      <c r="P457" s="57"/>
      <c r="Q457" s="57"/>
      <c r="R457" s="57"/>
      <c r="S457" s="57"/>
      <c r="T457" s="58"/>
      <c r="AT457" s="14" t="s">
        <v>142</v>
      </c>
      <c r="AU457" s="14" t="s">
        <v>80</v>
      </c>
    </row>
    <row r="458" spans="2:65" s="1" customFormat="1" ht="20.45" customHeight="1">
      <c r="B458" s="31"/>
      <c r="C458" s="170" t="s">
        <v>837</v>
      </c>
      <c r="D458" s="170" t="s">
        <v>135</v>
      </c>
      <c r="E458" s="171" t="s">
        <v>838</v>
      </c>
      <c r="F458" s="172" t="s">
        <v>839</v>
      </c>
      <c r="G458" s="173" t="s">
        <v>172</v>
      </c>
      <c r="H458" s="174">
        <v>6.44</v>
      </c>
      <c r="I458" s="175"/>
      <c r="J458" s="176">
        <f>ROUND(I458*H458,2)</f>
        <v>0</v>
      </c>
      <c r="K458" s="172" t="s">
        <v>139</v>
      </c>
      <c r="L458" s="35"/>
      <c r="M458" s="177" t="s">
        <v>1</v>
      </c>
      <c r="N458" s="178" t="s">
        <v>41</v>
      </c>
      <c r="O458" s="57"/>
      <c r="P458" s="179">
        <f>O458*H458</f>
        <v>0</v>
      </c>
      <c r="Q458" s="179">
        <v>0.00021</v>
      </c>
      <c r="R458" s="179">
        <f>Q458*H458</f>
        <v>0.0013524000000000001</v>
      </c>
      <c r="S458" s="179">
        <v>0</v>
      </c>
      <c r="T458" s="180">
        <f>S458*H458</f>
        <v>0</v>
      </c>
      <c r="AR458" s="14" t="s">
        <v>236</v>
      </c>
      <c r="AT458" s="14" t="s">
        <v>135</v>
      </c>
      <c r="AU458" s="14" t="s">
        <v>80</v>
      </c>
      <c r="AY458" s="14" t="s">
        <v>133</v>
      </c>
      <c r="BE458" s="181">
        <f>IF(N458="základní",J458,0)</f>
        <v>0</v>
      </c>
      <c r="BF458" s="181">
        <f>IF(N458="snížená",J458,0)</f>
        <v>0</v>
      </c>
      <c r="BG458" s="181">
        <f>IF(N458="zákl. přenesená",J458,0)</f>
        <v>0</v>
      </c>
      <c r="BH458" s="181">
        <f>IF(N458="sníž. přenesená",J458,0)</f>
        <v>0</v>
      </c>
      <c r="BI458" s="181">
        <f>IF(N458="nulová",J458,0)</f>
        <v>0</v>
      </c>
      <c r="BJ458" s="14" t="s">
        <v>75</v>
      </c>
      <c r="BK458" s="181">
        <f>ROUND(I458*H458,2)</f>
        <v>0</v>
      </c>
      <c r="BL458" s="14" t="s">
        <v>236</v>
      </c>
      <c r="BM458" s="14" t="s">
        <v>840</v>
      </c>
    </row>
    <row r="459" spans="2:47" s="1" customFormat="1" ht="19.5">
      <c r="B459" s="31"/>
      <c r="C459" s="32"/>
      <c r="D459" s="182" t="s">
        <v>142</v>
      </c>
      <c r="E459" s="32"/>
      <c r="F459" s="183" t="s">
        <v>841</v>
      </c>
      <c r="G459" s="32"/>
      <c r="H459" s="32"/>
      <c r="I459" s="99"/>
      <c r="J459" s="32"/>
      <c r="K459" s="32"/>
      <c r="L459" s="35"/>
      <c r="M459" s="184"/>
      <c r="N459" s="57"/>
      <c r="O459" s="57"/>
      <c r="P459" s="57"/>
      <c r="Q459" s="57"/>
      <c r="R459" s="57"/>
      <c r="S459" s="57"/>
      <c r="T459" s="58"/>
      <c r="AT459" s="14" t="s">
        <v>142</v>
      </c>
      <c r="AU459" s="14" t="s">
        <v>80</v>
      </c>
    </row>
    <row r="460" spans="2:65" s="1" customFormat="1" ht="20.45" customHeight="1">
      <c r="B460" s="31"/>
      <c r="C460" s="170" t="s">
        <v>842</v>
      </c>
      <c r="D460" s="170" t="s">
        <v>135</v>
      </c>
      <c r="E460" s="171" t="s">
        <v>843</v>
      </c>
      <c r="F460" s="172" t="s">
        <v>844</v>
      </c>
      <c r="G460" s="173" t="s">
        <v>172</v>
      </c>
      <c r="H460" s="174">
        <v>6.44</v>
      </c>
      <c r="I460" s="175"/>
      <c r="J460" s="176">
        <f>ROUND(I460*H460,2)</f>
        <v>0</v>
      </c>
      <c r="K460" s="172" t="s">
        <v>139</v>
      </c>
      <c r="L460" s="35"/>
      <c r="M460" s="177" t="s">
        <v>1</v>
      </c>
      <c r="N460" s="178" t="s">
        <v>41</v>
      </c>
      <c r="O460" s="57"/>
      <c r="P460" s="179">
        <f>O460*H460</f>
        <v>0</v>
      </c>
      <c r="Q460" s="179">
        <v>0.00472</v>
      </c>
      <c r="R460" s="179">
        <f>Q460*H460</f>
        <v>0.030396800000000005</v>
      </c>
      <c r="S460" s="179">
        <v>0</v>
      </c>
      <c r="T460" s="180">
        <f>S460*H460</f>
        <v>0</v>
      </c>
      <c r="AR460" s="14" t="s">
        <v>236</v>
      </c>
      <c r="AT460" s="14" t="s">
        <v>135</v>
      </c>
      <c r="AU460" s="14" t="s">
        <v>80</v>
      </c>
      <c r="AY460" s="14" t="s">
        <v>133</v>
      </c>
      <c r="BE460" s="181">
        <f>IF(N460="základní",J460,0)</f>
        <v>0</v>
      </c>
      <c r="BF460" s="181">
        <f>IF(N460="snížená",J460,0)</f>
        <v>0</v>
      </c>
      <c r="BG460" s="181">
        <f>IF(N460="zákl. přenesená",J460,0)</f>
        <v>0</v>
      </c>
      <c r="BH460" s="181">
        <f>IF(N460="sníž. přenesená",J460,0)</f>
        <v>0</v>
      </c>
      <c r="BI460" s="181">
        <f>IF(N460="nulová",J460,0)</f>
        <v>0</v>
      </c>
      <c r="BJ460" s="14" t="s">
        <v>75</v>
      </c>
      <c r="BK460" s="181">
        <f>ROUND(I460*H460,2)</f>
        <v>0</v>
      </c>
      <c r="BL460" s="14" t="s">
        <v>236</v>
      </c>
      <c r="BM460" s="14" t="s">
        <v>845</v>
      </c>
    </row>
    <row r="461" spans="2:47" s="1" customFormat="1" ht="11.25">
      <c r="B461" s="31"/>
      <c r="C461" s="32"/>
      <c r="D461" s="182" t="s">
        <v>142</v>
      </c>
      <c r="E461" s="32"/>
      <c r="F461" s="183" t="s">
        <v>846</v>
      </c>
      <c r="G461" s="32"/>
      <c r="H461" s="32"/>
      <c r="I461" s="99"/>
      <c r="J461" s="32"/>
      <c r="K461" s="32"/>
      <c r="L461" s="35"/>
      <c r="M461" s="184"/>
      <c r="N461" s="57"/>
      <c r="O461" s="57"/>
      <c r="P461" s="57"/>
      <c r="Q461" s="57"/>
      <c r="R461" s="57"/>
      <c r="S461" s="57"/>
      <c r="T461" s="58"/>
      <c r="AT461" s="14" t="s">
        <v>142</v>
      </c>
      <c r="AU461" s="14" t="s">
        <v>80</v>
      </c>
    </row>
    <row r="462" spans="2:63" s="10" customFormat="1" ht="22.9" customHeight="1">
      <c r="B462" s="154"/>
      <c r="C462" s="155"/>
      <c r="D462" s="156" t="s">
        <v>69</v>
      </c>
      <c r="E462" s="168" t="s">
        <v>847</v>
      </c>
      <c r="F462" s="168" t="s">
        <v>848</v>
      </c>
      <c r="G462" s="155"/>
      <c r="H462" s="155"/>
      <c r="I462" s="158"/>
      <c r="J462" s="169">
        <f>BK462</f>
        <v>0</v>
      </c>
      <c r="K462" s="155"/>
      <c r="L462" s="160"/>
      <c r="M462" s="161"/>
      <c r="N462" s="162"/>
      <c r="O462" s="162"/>
      <c r="P462" s="163">
        <f>SUM(P463:P471)</f>
        <v>0</v>
      </c>
      <c r="Q462" s="162"/>
      <c r="R462" s="163">
        <f>SUM(R463:R471)</f>
        <v>0.1299258</v>
      </c>
      <c r="S462" s="162"/>
      <c r="T462" s="164">
        <f>SUM(T463:T471)</f>
        <v>0</v>
      </c>
      <c r="AR462" s="165" t="s">
        <v>80</v>
      </c>
      <c r="AT462" s="166" t="s">
        <v>69</v>
      </c>
      <c r="AU462" s="166" t="s">
        <v>75</v>
      </c>
      <c r="AY462" s="165" t="s">
        <v>133</v>
      </c>
      <c r="BK462" s="167">
        <f>SUM(BK463:BK471)</f>
        <v>0</v>
      </c>
    </row>
    <row r="463" spans="2:65" s="1" customFormat="1" ht="20.45" customHeight="1">
      <c r="B463" s="31"/>
      <c r="C463" s="170" t="s">
        <v>849</v>
      </c>
      <c r="D463" s="170" t="s">
        <v>135</v>
      </c>
      <c r="E463" s="171" t="s">
        <v>850</v>
      </c>
      <c r="F463" s="172" t="s">
        <v>851</v>
      </c>
      <c r="G463" s="173" t="s">
        <v>172</v>
      </c>
      <c r="H463" s="174">
        <v>265.118</v>
      </c>
      <c r="I463" s="175"/>
      <c r="J463" s="176">
        <f>ROUND(I463*H463,2)</f>
        <v>0</v>
      </c>
      <c r="K463" s="172" t="s">
        <v>139</v>
      </c>
      <c r="L463" s="35"/>
      <c r="M463" s="177" t="s">
        <v>1</v>
      </c>
      <c r="N463" s="178" t="s">
        <v>41</v>
      </c>
      <c r="O463" s="57"/>
      <c r="P463" s="179">
        <f>O463*H463</f>
        <v>0</v>
      </c>
      <c r="Q463" s="179">
        <v>0.0002</v>
      </c>
      <c r="R463" s="179">
        <f>Q463*H463</f>
        <v>0.053023600000000004</v>
      </c>
      <c r="S463" s="179">
        <v>0</v>
      </c>
      <c r="T463" s="180">
        <f>S463*H463</f>
        <v>0</v>
      </c>
      <c r="AR463" s="14" t="s">
        <v>236</v>
      </c>
      <c r="AT463" s="14" t="s">
        <v>135</v>
      </c>
      <c r="AU463" s="14" t="s">
        <v>80</v>
      </c>
      <c r="AY463" s="14" t="s">
        <v>133</v>
      </c>
      <c r="BE463" s="181">
        <f>IF(N463="základní",J463,0)</f>
        <v>0</v>
      </c>
      <c r="BF463" s="181">
        <f>IF(N463="snížená",J463,0)</f>
        <v>0</v>
      </c>
      <c r="BG463" s="181">
        <f>IF(N463="zákl. přenesená",J463,0)</f>
        <v>0</v>
      </c>
      <c r="BH463" s="181">
        <f>IF(N463="sníž. přenesená",J463,0)</f>
        <v>0</v>
      </c>
      <c r="BI463" s="181">
        <f>IF(N463="nulová",J463,0)</f>
        <v>0</v>
      </c>
      <c r="BJ463" s="14" t="s">
        <v>75</v>
      </c>
      <c r="BK463" s="181">
        <f>ROUND(I463*H463,2)</f>
        <v>0</v>
      </c>
      <c r="BL463" s="14" t="s">
        <v>236</v>
      </c>
      <c r="BM463" s="14" t="s">
        <v>852</v>
      </c>
    </row>
    <row r="464" spans="2:47" s="1" customFormat="1" ht="11.25">
      <c r="B464" s="31"/>
      <c r="C464" s="32"/>
      <c r="D464" s="182" t="s">
        <v>142</v>
      </c>
      <c r="E464" s="32"/>
      <c r="F464" s="183" t="s">
        <v>853</v>
      </c>
      <c r="G464" s="32"/>
      <c r="H464" s="32"/>
      <c r="I464" s="99"/>
      <c r="J464" s="32"/>
      <c r="K464" s="32"/>
      <c r="L464" s="35"/>
      <c r="M464" s="184"/>
      <c r="N464" s="57"/>
      <c r="O464" s="57"/>
      <c r="P464" s="57"/>
      <c r="Q464" s="57"/>
      <c r="R464" s="57"/>
      <c r="S464" s="57"/>
      <c r="T464" s="58"/>
      <c r="AT464" s="14" t="s">
        <v>142</v>
      </c>
      <c r="AU464" s="14" t="s">
        <v>80</v>
      </c>
    </row>
    <row r="465" spans="2:51" s="11" customFormat="1" ht="11.25">
      <c r="B465" s="185"/>
      <c r="C465" s="186"/>
      <c r="D465" s="182" t="s">
        <v>144</v>
      </c>
      <c r="E465" s="187" t="s">
        <v>1</v>
      </c>
      <c r="F465" s="188" t="s">
        <v>854</v>
      </c>
      <c r="G465" s="186"/>
      <c r="H465" s="189">
        <v>91.718</v>
      </c>
      <c r="I465" s="190"/>
      <c r="J465" s="186"/>
      <c r="K465" s="186"/>
      <c r="L465" s="191"/>
      <c r="M465" s="192"/>
      <c r="N465" s="193"/>
      <c r="O465" s="193"/>
      <c r="P465" s="193"/>
      <c r="Q465" s="193"/>
      <c r="R465" s="193"/>
      <c r="S465" s="193"/>
      <c r="T465" s="194"/>
      <c r="AT465" s="195" t="s">
        <v>144</v>
      </c>
      <c r="AU465" s="195" t="s">
        <v>80</v>
      </c>
      <c r="AV465" s="11" t="s">
        <v>80</v>
      </c>
      <c r="AW465" s="11" t="s">
        <v>32</v>
      </c>
      <c r="AX465" s="11" t="s">
        <v>70</v>
      </c>
      <c r="AY465" s="195" t="s">
        <v>133</v>
      </c>
    </row>
    <row r="466" spans="2:51" s="11" customFormat="1" ht="11.25">
      <c r="B466" s="185"/>
      <c r="C466" s="186"/>
      <c r="D466" s="182" t="s">
        <v>144</v>
      </c>
      <c r="E466" s="187" t="s">
        <v>1</v>
      </c>
      <c r="F466" s="188" t="s">
        <v>855</v>
      </c>
      <c r="G466" s="186"/>
      <c r="H466" s="189">
        <v>42.5</v>
      </c>
      <c r="I466" s="190"/>
      <c r="J466" s="186"/>
      <c r="K466" s="186"/>
      <c r="L466" s="191"/>
      <c r="M466" s="192"/>
      <c r="N466" s="193"/>
      <c r="O466" s="193"/>
      <c r="P466" s="193"/>
      <c r="Q466" s="193"/>
      <c r="R466" s="193"/>
      <c r="S466" s="193"/>
      <c r="T466" s="194"/>
      <c r="AT466" s="195" t="s">
        <v>144</v>
      </c>
      <c r="AU466" s="195" t="s">
        <v>80</v>
      </c>
      <c r="AV466" s="11" t="s">
        <v>80</v>
      </c>
      <c r="AW466" s="11" t="s">
        <v>32</v>
      </c>
      <c r="AX466" s="11" t="s">
        <v>70</v>
      </c>
      <c r="AY466" s="195" t="s">
        <v>133</v>
      </c>
    </row>
    <row r="467" spans="2:51" s="11" customFormat="1" ht="11.25">
      <c r="B467" s="185"/>
      <c r="C467" s="186"/>
      <c r="D467" s="182" t="s">
        <v>144</v>
      </c>
      <c r="E467" s="187" t="s">
        <v>1</v>
      </c>
      <c r="F467" s="188" t="s">
        <v>856</v>
      </c>
      <c r="G467" s="186"/>
      <c r="H467" s="189">
        <v>33</v>
      </c>
      <c r="I467" s="190"/>
      <c r="J467" s="186"/>
      <c r="K467" s="186"/>
      <c r="L467" s="191"/>
      <c r="M467" s="192"/>
      <c r="N467" s="193"/>
      <c r="O467" s="193"/>
      <c r="P467" s="193"/>
      <c r="Q467" s="193"/>
      <c r="R467" s="193"/>
      <c r="S467" s="193"/>
      <c r="T467" s="194"/>
      <c r="AT467" s="195" t="s">
        <v>144</v>
      </c>
      <c r="AU467" s="195" t="s">
        <v>80</v>
      </c>
      <c r="AV467" s="11" t="s">
        <v>80</v>
      </c>
      <c r="AW467" s="11" t="s">
        <v>32</v>
      </c>
      <c r="AX467" s="11" t="s">
        <v>70</v>
      </c>
      <c r="AY467" s="195" t="s">
        <v>133</v>
      </c>
    </row>
    <row r="468" spans="2:51" s="11" customFormat="1" ht="11.25">
      <c r="B468" s="185"/>
      <c r="C468" s="186"/>
      <c r="D468" s="182" t="s">
        <v>144</v>
      </c>
      <c r="E468" s="187" t="s">
        <v>1</v>
      </c>
      <c r="F468" s="188" t="s">
        <v>857</v>
      </c>
      <c r="G468" s="186"/>
      <c r="H468" s="189">
        <v>97.9</v>
      </c>
      <c r="I468" s="190"/>
      <c r="J468" s="186"/>
      <c r="K468" s="186"/>
      <c r="L468" s="191"/>
      <c r="M468" s="192"/>
      <c r="N468" s="193"/>
      <c r="O468" s="193"/>
      <c r="P468" s="193"/>
      <c r="Q468" s="193"/>
      <c r="R468" s="193"/>
      <c r="S468" s="193"/>
      <c r="T468" s="194"/>
      <c r="AT468" s="195" t="s">
        <v>144</v>
      </c>
      <c r="AU468" s="195" t="s">
        <v>80</v>
      </c>
      <c r="AV468" s="11" t="s">
        <v>80</v>
      </c>
      <c r="AW468" s="11" t="s">
        <v>32</v>
      </c>
      <c r="AX468" s="11" t="s">
        <v>70</v>
      </c>
      <c r="AY468" s="195" t="s">
        <v>133</v>
      </c>
    </row>
    <row r="469" spans="2:51" s="12" customFormat="1" ht="11.25">
      <c r="B469" s="196"/>
      <c r="C469" s="197"/>
      <c r="D469" s="182" t="s">
        <v>144</v>
      </c>
      <c r="E469" s="198" t="s">
        <v>1</v>
      </c>
      <c r="F469" s="199" t="s">
        <v>160</v>
      </c>
      <c r="G469" s="197"/>
      <c r="H469" s="200">
        <v>265.11800000000005</v>
      </c>
      <c r="I469" s="201"/>
      <c r="J469" s="197"/>
      <c r="K469" s="197"/>
      <c r="L469" s="202"/>
      <c r="M469" s="203"/>
      <c r="N469" s="204"/>
      <c r="O469" s="204"/>
      <c r="P469" s="204"/>
      <c r="Q469" s="204"/>
      <c r="R469" s="204"/>
      <c r="S469" s="204"/>
      <c r="T469" s="205"/>
      <c r="AT469" s="206" t="s">
        <v>144</v>
      </c>
      <c r="AU469" s="206" t="s">
        <v>80</v>
      </c>
      <c r="AV469" s="12" t="s">
        <v>140</v>
      </c>
      <c r="AW469" s="12" t="s">
        <v>32</v>
      </c>
      <c r="AX469" s="12" t="s">
        <v>75</v>
      </c>
      <c r="AY469" s="206" t="s">
        <v>133</v>
      </c>
    </row>
    <row r="470" spans="2:65" s="1" customFormat="1" ht="20.45" customHeight="1">
      <c r="B470" s="31"/>
      <c r="C470" s="170" t="s">
        <v>858</v>
      </c>
      <c r="D470" s="170" t="s">
        <v>135</v>
      </c>
      <c r="E470" s="171" t="s">
        <v>859</v>
      </c>
      <c r="F470" s="172" t="s">
        <v>860</v>
      </c>
      <c r="G470" s="173" t="s">
        <v>172</v>
      </c>
      <c r="H470" s="174">
        <v>265.18</v>
      </c>
      <c r="I470" s="175"/>
      <c r="J470" s="176">
        <f>ROUND(I470*H470,2)</f>
        <v>0</v>
      </c>
      <c r="K470" s="172" t="s">
        <v>139</v>
      </c>
      <c r="L470" s="35"/>
      <c r="M470" s="177" t="s">
        <v>1</v>
      </c>
      <c r="N470" s="178" t="s">
        <v>41</v>
      </c>
      <c r="O470" s="57"/>
      <c r="P470" s="179">
        <f>O470*H470</f>
        <v>0</v>
      </c>
      <c r="Q470" s="179">
        <v>0.00029</v>
      </c>
      <c r="R470" s="179">
        <f>Q470*H470</f>
        <v>0.0769022</v>
      </c>
      <c r="S470" s="179">
        <v>0</v>
      </c>
      <c r="T470" s="180">
        <f>S470*H470</f>
        <v>0</v>
      </c>
      <c r="AR470" s="14" t="s">
        <v>236</v>
      </c>
      <c r="AT470" s="14" t="s">
        <v>135</v>
      </c>
      <c r="AU470" s="14" t="s">
        <v>80</v>
      </c>
      <c r="AY470" s="14" t="s">
        <v>133</v>
      </c>
      <c r="BE470" s="181">
        <f>IF(N470="základní",J470,0)</f>
        <v>0</v>
      </c>
      <c r="BF470" s="181">
        <f>IF(N470="snížená",J470,0)</f>
        <v>0</v>
      </c>
      <c r="BG470" s="181">
        <f>IF(N470="zákl. přenesená",J470,0)</f>
        <v>0</v>
      </c>
      <c r="BH470" s="181">
        <f>IF(N470="sníž. přenesená",J470,0)</f>
        <v>0</v>
      </c>
      <c r="BI470" s="181">
        <f>IF(N470="nulová",J470,0)</f>
        <v>0</v>
      </c>
      <c r="BJ470" s="14" t="s">
        <v>75</v>
      </c>
      <c r="BK470" s="181">
        <f>ROUND(I470*H470,2)</f>
        <v>0</v>
      </c>
      <c r="BL470" s="14" t="s">
        <v>236</v>
      </c>
      <c r="BM470" s="14" t="s">
        <v>861</v>
      </c>
    </row>
    <row r="471" spans="2:47" s="1" customFormat="1" ht="19.5">
      <c r="B471" s="31"/>
      <c r="C471" s="32"/>
      <c r="D471" s="182" t="s">
        <v>142</v>
      </c>
      <c r="E471" s="32"/>
      <c r="F471" s="183" t="s">
        <v>862</v>
      </c>
      <c r="G471" s="32"/>
      <c r="H471" s="32"/>
      <c r="I471" s="99"/>
      <c r="J471" s="32"/>
      <c r="K471" s="32"/>
      <c r="L471" s="35"/>
      <c r="M471" s="217"/>
      <c r="N471" s="218"/>
      <c r="O471" s="218"/>
      <c r="P471" s="218"/>
      <c r="Q471" s="218"/>
      <c r="R471" s="218"/>
      <c r="S471" s="218"/>
      <c r="T471" s="219"/>
      <c r="AT471" s="14" t="s">
        <v>142</v>
      </c>
      <c r="AU471" s="14" t="s">
        <v>80</v>
      </c>
    </row>
    <row r="472" spans="2:12" s="1" customFormat="1" ht="6.95" customHeight="1">
      <c r="B472" s="43"/>
      <c r="C472" s="44"/>
      <c r="D472" s="44"/>
      <c r="E472" s="44"/>
      <c r="F472" s="44"/>
      <c r="G472" s="44"/>
      <c r="H472" s="44"/>
      <c r="I472" s="121"/>
      <c r="J472" s="44"/>
      <c r="K472" s="44"/>
      <c r="L472" s="35"/>
    </row>
  </sheetData>
  <sheetProtection algorithmName="SHA-512" hashValue="CcL2oOCv1YTgZ1Cr82T/2XZ53OMHYe07PXRKF897AEzDZWZjy/uSAOy6rkDXu1HJ7ecbAI1KsMsQj7vvYFLG/g==" saltValue="RrF4mnAHmRyRcUgVqvftehxIkE576AIf/LHAt+s1p36AewuP7qekxRfyr5gtg7gMosOt8Mh+OngGnwRl+1Gz+Q==" spinCount="100000" sheet="1" objects="1" scenarios="1" formatColumns="0" formatRows="0" autoFilter="0"/>
  <autoFilter ref="C94:K471"/>
  <mergeCells count="6">
    <mergeCell ref="L2:V2"/>
    <mergeCell ref="E7:H7"/>
    <mergeCell ref="E16:H16"/>
    <mergeCell ref="E25:H25"/>
    <mergeCell ref="E46:H46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7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93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79</v>
      </c>
    </row>
    <row r="3" spans="2:46" ht="6.95" customHeight="1">
      <c r="B3" s="94"/>
      <c r="C3" s="95"/>
      <c r="D3" s="95"/>
      <c r="E3" s="95"/>
      <c r="F3" s="95"/>
      <c r="G3" s="95"/>
      <c r="H3" s="95"/>
      <c r="I3" s="96"/>
      <c r="J3" s="95"/>
      <c r="K3" s="95"/>
      <c r="L3" s="17"/>
      <c r="AT3" s="14" t="s">
        <v>80</v>
      </c>
    </row>
    <row r="4" spans="2:46" ht="24.95" customHeight="1">
      <c r="B4" s="17"/>
      <c r="D4" s="97" t="s">
        <v>90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98" t="s">
        <v>16</v>
      </c>
      <c r="L6" s="17"/>
    </row>
    <row r="7" spans="2:12" ht="14.45" customHeight="1">
      <c r="B7" s="17"/>
      <c r="E7" s="265" t="str">
        <f>'Rekapitulace stavby'!K6</f>
        <v>NOBYS stavební úpravy č.p. 227</v>
      </c>
      <c r="F7" s="266"/>
      <c r="G7" s="266"/>
      <c r="H7" s="266"/>
      <c r="L7" s="17"/>
    </row>
    <row r="8" spans="2:12" s="1" customFormat="1" ht="12" customHeight="1">
      <c r="B8" s="35"/>
      <c r="D8" s="98" t="s">
        <v>863</v>
      </c>
      <c r="I8" s="99"/>
      <c r="L8" s="35"/>
    </row>
    <row r="9" spans="2:12" s="1" customFormat="1" ht="36.95" customHeight="1">
      <c r="B9" s="35"/>
      <c r="E9" s="260" t="s">
        <v>864</v>
      </c>
      <c r="F9" s="261"/>
      <c r="G9" s="261"/>
      <c r="H9" s="261"/>
      <c r="I9" s="99"/>
      <c r="L9" s="35"/>
    </row>
    <row r="10" spans="2:12" s="1" customFormat="1" ht="11.25">
      <c r="B10" s="35"/>
      <c r="I10" s="99"/>
      <c r="L10" s="35"/>
    </row>
    <row r="11" spans="2:12" s="1" customFormat="1" ht="12" customHeight="1">
      <c r="B11" s="35"/>
      <c r="D11" s="98" t="s">
        <v>18</v>
      </c>
      <c r="F11" s="14" t="s">
        <v>1</v>
      </c>
      <c r="I11" s="100" t="s">
        <v>19</v>
      </c>
      <c r="J11" s="14" t="s">
        <v>1</v>
      </c>
      <c r="L11" s="35"/>
    </row>
    <row r="12" spans="2:12" s="1" customFormat="1" ht="12" customHeight="1">
      <c r="B12" s="35"/>
      <c r="D12" s="98" t="s">
        <v>20</v>
      </c>
      <c r="F12" s="14" t="s">
        <v>21</v>
      </c>
      <c r="I12" s="100" t="s">
        <v>22</v>
      </c>
      <c r="J12" s="101" t="str">
        <f>'Rekapitulace stavby'!AN8</f>
        <v>27. 1. 2019</v>
      </c>
      <c r="L12" s="35"/>
    </row>
    <row r="13" spans="2:12" s="1" customFormat="1" ht="10.9" customHeight="1">
      <c r="B13" s="35"/>
      <c r="I13" s="99"/>
      <c r="L13" s="35"/>
    </row>
    <row r="14" spans="2:12" s="1" customFormat="1" ht="12" customHeight="1">
      <c r="B14" s="35"/>
      <c r="D14" s="98" t="s">
        <v>24</v>
      </c>
      <c r="I14" s="100" t="s">
        <v>25</v>
      </c>
      <c r="J14" s="14" t="s">
        <v>1</v>
      </c>
      <c r="L14" s="35"/>
    </row>
    <row r="15" spans="2:12" s="1" customFormat="1" ht="18" customHeight="1">
      <c r="B15" s="35"/>
      <c r="E15" s="14" t="s">
        <v>26</v>
      </c>
      <c r="I15" s="100" t="s">
        <v>27</v>
      </c>
      <c r="J15" s="14" t="s">
        <v>1</v>
      </c>
      <c r="L15" s="35"/>
    </row>
    <row r="16" spans="2:12" s="1" customFormat="1" ht="6.95" customHeight="1">
      <c r="B16" s="35"/>
      <c r="I16" s="99"/>
      <c r="L16" s="35"/>
    </row>
    <row r="17" spans="2:12" s="1" customFormat="1" ht="12" customHeight="1">
      <c r="B17" s="35"/>
      <c r="D17" s="98" t="s">
        <v>28</v>
      </c>
      <c r="I17" s="100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62" t="str">
        <f>'Rekapitulace stavby'!E14</f>
        <v>Vyplň údaj</v>
      </c>
      <c r="F18" s="263"/>
      <c r="G18" s="263"/>
      <c r="H18" s="263"/>
      <c r="I18" s="100" t="s">
        <v>27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99"/>
      <c r="L19" s="35"/>
    </row>
    <row r="20" spans="2:12" s="1" customFormat="1" ht="12" customHeight="1">
      <c r="B20" s="35"/>
      <c r="D20" s="98" t="s">
        <v>30</v>
      </c>
      <c r="I20" s="100" t="s">
        <v>25</v>
      </c>
      <c r="J20" s="14" t="s">
        <v>1</v>
      </c>
      <c r="L20" s="35"/>
    </row>
    <row r="21" spans="2:12" s="1" customFormat="1" ht="18" customHeight="1">
      <c r="B21" s="35"/>
      <c r="E21" s="14" t="s">
        <v>31</v>
      </c>
      <c r="I21" s="100" t="s">
        <v>27</v>
      </c>
      <c r="J21" s="14" t="s">
        <v>1</v>
      </c>
      <c r="L21" s="35"/>
    </row>
    <row r="22" spans="2:12" s="1" customFormat="1" ht="6.95" customHeight="1">
      <c r="B22" s="35"/>
      <c r="I22" s="99"/>
      <c r="L22" s="35"/>
    </row>
    <row r="23" spans="2:12" s="1" customFormat="1" ht="12" customHeight="1">
      <c r="B23" s="35"/>
      <c r="D23" s="98" t="s">
        <v>33</v>
      </c>
      <c r="I23" s="100" t="s">
        <v>25</v>
      </c>
      <c r="J23" s="14" t="s">
        <v>1</v>
      </c>
      <c r="L23" s="35"/>
    </row>
    <row r="24" spans="2:12" s="1" customFormat="1" ht="18" customHeight="1">
      <c r="B24" s="35"/>
      <c r="E24" s="14" t="s">
        <v>34</v>
      </c>
      <c r="I24" s="100" t="s">
        <v>27</v>
      </c>
      <c r="J24" s="14" t="s">
        <v>1</v>
      </c>
      <c r="L24" s="35"/>
    </row>
    <row r="25" spans="2:12" s="1" customFormat="1" ht="6.95" customHeight="1">
      <c r="B25" s="35"/>
      <c r="I25" s="99"/>
      <c r="L25" s="35"/>
    </row>
    <row r="26" spans="2:12" s="1" customFormat="1" ht="12" customHeight="1">
      <c r="B26" s="35"/>
      <c r="D26" s="98" t="s">
        <v>35</v>
      </c>
      <c r="I26" s="99"/>
      <c r="L26" s="35"/>
    </row>
    <row r="27" spans="2:12" s="6" customFormat="1" ht="14.45" customHeight="1">
      <c r="B27" s="102"/>
      <c r="E27" s="264" t="s">
        <v>1</v>
      </c>
      <c r="F27" s="264"/>
      <c r="G27" s="264"/>
      <c r="H27" s="264"/>
      <c r="I27" s="103"/>
      <c r="L27" s="102"/>
    </row>
    <row r="28" spans="2:12" s="1" customFormat="1" ht="6.95" customHeight="1">
      <c r="B28" s="35"/>
      <c r="I28" s="99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4"/>
      <c r="J29" s="53"/>
      <c r="K29" s="53"/>
      <c r="L29" s="35"/>
    </row>
    <row r="30" spans="2:12" s="1" customFormat="1" ht="25.35" customHeight="1">
      <c r="B30" s="35"/>
      <c r="D30" s="105" t="s">
        <v>36</v>
      </c>
      <c r="I30" s="99"/>
      <c r="J30" s="106">
        <f>ROUND(J86,2)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4"/>
      <c r="J31" s="53"/>
      <c r="K31" s="53"/>
      <c r="L31" s="35"/>
    </row>
    <row r="32" spans="2:12" s="1" customFormat="1" ht="14.45" customHeight="1">
      <c r="B32" s="35"/>
      <c r="F32" s="107" t="s">
        <v>38</v>
      </c>
      <c r="I32" s="108" t="s">
        <v>37</v>
      </c>
      <c r="J32" s="107" t="s">
        <v>39</v>
      </c>
      <c r="L32" s="35"/>
    </row>
    <row r="33" spans="2:12" s="1" customFormat="1" ht="14.45" customHeight="1">
      <c r="B33" s="35"/>
      <c r="D33" s="98" t="s">
        <v>40</v>
      </c>
      <c r="E33" s="98" t="s">
        <v>41</v>
      </c>
      <c r="F33" s="109">
        <f>ROUND((SUM(BE86:BE176)),2)</f>
        <v>0</v>
      </c>
      <c r="I33" s="110">
        <v>0.21</v>
      </c>
      <c r="J33" s="109">
        <f>ROUND(((SUM(BE86:BE176))*I33),2)</f>
        <v>0</v>
      </c>
      <c r="L33" s="35"/>
    </row>
    <row r="34" spans="2:12" s="1" customFormat="1" ht="14.45" customHeight="1">
      <c r="B34" s="35"/>
      <c r="E34" s="98" t="s">
        <v>42</v>
      </c>
      <c r="F34" s="109">
        <f>ROUND((SUM(BF86:BF176)),2)</f>
        <v>0</v>
      </c>
      <c r="I34" s="110">
        <v>0.15</v>
      </c>
      <c r="J34" s="109">
        <f>ROUND(((SUM(BF86:BF176))*I34),2)</f>
        <v>0</v>
      </c>
      <c r="L34" s="35"/>
    </row>
    <row r="35" spans="2:12" s="1" customFormat="1" ht="14.45" customHeight="1" hidden="1">
      <c r="B35" s="35"/>
      <c r="E35" s="98" t="s">
        <v>43</v>
      </c>
      <c r="F35" s="109">
        <f>ROUND((SUM(BG86:BG176)),2)</f>
        <v>0</v>
      </c>
      <c r="I35" s="110">
        <v>0.21</v>
      </c>
      <c r="J35" s="109">
        <f>0</f>
        <v>0</v>
      </c>
      <c r="L35" s="35"/>
    </row>
    <row r="36" spans="2:12" s="1" customFormat="1" ht="14.45" customHeight="1" hidden="1">
      <c r="B36" s="35"/>
      <c r="E36" s="98" t="s">
        <v>44</v>
      </c>
      <c r="F36" s="109">
        <f>ROUND((SUM(BH86:BH176)),2)</f>
        <v>0</v>
      </c>
      <c r="I36" s="110">
        <v>0.15</v>
      </c>
      <c r="J36" s="109">
        <f>0</f>
        <v>0</v>
      </c>
      <c r="L36" s="35"/>
    </row>
    <row r="37" spans="2:12" s="1" customFormat="1" ht="14.45" customHeight="1" hidden="1">
      <c r="B37" s="35"/>
      <c r="E37" s="98" t="s">
        <v>45</v>
      </c>
      <c r="F37" s="109">
        <f>ROUND((SUM(BI86:BI176)),2)</f>
        <v>0</v>
      </c>
      <c r="I37" s="110">
        <v>0</v>
      </c>
      <c r="J37" s="109">
        <f>0</f>
        <v>0</v>
      </c>
      <c r="L37" s="35"/>
    </row>
    <row r="38" spans="2:12" s="1" customFormat="1" ht="6.95" customHeight="1">
      <c r="B38" s="35"/>
      <c r="I38" s="99"/>
      <c r="L38" s="35"/>
    </row>
    <row r="39" spans="2:12" s="1" customFormat="1" ht="25.35" customHeight="1">
      <c r="B39" s="35"/>
      <c r="C39" s="111"/>
      <c r="D39" s="112" t="s">
        <v>46</v>
      </c>
      <c r="E39" s="113"/>
      <c r="F39" s="113"/>
      <c r="G39" s="114" t="s">
        <v>47</v>
      </c>
      <c r="H39" s="115" t="s">
        <v>48</v>
      </c>
      <c r="I39" s="116"/>
      <c r="J39" s="117">
        <f>SUM(J30:J37)</f>
        <v>0</v>
      </c>
      <c r="K39" s="118"/>
      <c r="L39" s="35"/>
    </row>
    <row r="40" spans="2:12" s="1" customFormat="1" ht="14.45" customHeight="1">
      <c r="B40" s="119"/>
      <c r="C40" s="120"/>
      <c r="D40" s="120"/>
      <c r="E40" s="120"/>
      <c r="F40" s="120"/>
      <c r="G40" s="120"/>
      <c r="H40" s="120"/>
      <c r="I40" s="121"/>
      <c r="J40" s="120"/>
      <c r="K40" s="120"/>
      <c r="L40" s="35"/>
    </row>
    <row r="44" spans="2:12" s="1" customFormat="1" ht="6.95" customHeight="1">
      <c r="B44" s="122"/>
      <c r="C44" s="123"/>
      <c r="D44" s="123"/>
      <c r="E44" s="123"/>
      <c r="F44" s="123"/>
      <c r="G44" s="123"/>
      <c r="H44" s="123"/>
      <c r="I44" s="124"/>
      <c r="J44" s="123"/>
      <c r="K44" s="123"/>
      <c r="L44" s="35"/>
    </row>
    <row r="45" spans="2:12" s="1" customFormat="1" ht="24.95" customHeight="1">
      <c r="B45" s="31"/>
      <c r="C45" s="20" t="s">
        <v>91</v>
      </c>
      <c r="D45" s="32"/>
      <c r="E45" s="32"/>
      <c r="F45" s="32"/>
      <c r="G45" s="32"/>
      <c r="H45" s="32"/>
      <c r="I45" s="99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99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99"/>
      <c r="J47" s="32"/>
      <c r="K47" s="32"/>
      <c r="L47" s="35"/>
    </row>
    <row r="48" spans="2:12" s="1" customFormat="1" ht="14.45" customHeight="1">
      <c r="B48" s="31"/>
      <c r="C48" s="32"/>
      <c r="D48" s="32"/>
      <c r="E48" s="267" t="str">
        <f>E7</f>
        <v>NOBYS stavební úpravy č.p. 227</v>
      </c>
      <c r="F48" s="268"/>
      <c r="G48" s="268"/>
      <c r="H48" s="268"/>
      <c r="I48" s="99"/>
      <c r="J48" s="32"/>
      <c r="K48" s="32"/>
      <c r="L48" s="35"/>
    </row>
    <row r="49" spans="2:12" s="1" customFormat="1" ht="12" customHeight="1">
      <c r="B49" s="31"/>
      <c r="C49" s="26" t="s">
        <v>863</v>
      </c>
      <c r="D49" s="32"/>
      <c r="E49" s="32"/>
      <c r="F49" s="32"/>
      <c r="G49" s="32"/>
      <c r="H49" s="32"/>
      <c r="I49" s="99"/>
      <c r="J49" s="32"/>
      <c r="K49" s="32"/>
      <c r="L49" s="35"/>
    </row>
    <row r="50" spans="2:12" s="1" customFormat="1" ht="14.45" customHeight="1">
      <c r="B50" s="31"/>
      <c r="C50" s="32"/>
      <c r="D50" s="32"/>
      <c r="E50" s="239" t="str">
        <f>E9</f>
        <v>a - ZTI</v>
      </c>
      <c r="F50" s="238"/>
      <c r="G50" s="238"/>
      <c r="H50" s="238"/>
      <c r="I50" s="99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99"/>
      <c r="J51" s="32"/>
      <c r="K51" s="32"/>
      <c r="L51" s="35"/>
    </row>
    <row r="52" spans="2:12" s="1" customFormat="1" ht="12" customHeight="1">
      <c r="B52" s="31"/>
      <c r="C52" s="26" t="s">
        <v>20</v>
      </c>
      <c r="D52" s="32"/>
      <c r="E52" s="32"/>
      <c r="F52" s="24" t="str">
        <f>F12</f>
        <v>Nový Bor</v>
      </c>
      <c r="G52" s="32"/>
      <c r="H52" s="32"/>
      <c r="I52" s="100" t="s">
        <v>22</v>
      </c>
      <c r="J52" s="52" t="str">
        <f>IF(J12="","",J12)</f>
        <v>27. 1. 2019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99"/>
      <c r="J53" s="32"/>
      <c r="K53" s="32"/>
      <c r="L53" s="35"/>
    </row>
    <row r="54" spans="2:12" s="1" customFormat="1" ht="12.6" customHeight="1">
      <c r="B54" s="31"/>
      <c r="C54" s="26" t="s">
        <v>24</v>
      </c>
      <c r="D54" s="32"/>
      <c r="E54" s="32"/>
      <c r="F54" s="24" t="str">
        <f>E15</f>
        <v>Nobys s.r.o.</v>
      </c>
      <c r="G54" s="32"/>
      <c r="H54" s="32"/>
      <c r="I54" s="100" t="s">
        <v>30</v>
      </c>
      <c r="J54" s="29" t="str">
        <f>E21</f>
        <v>K. Vojtová</v>
      </c>
      <c r="K54" s="32"/>
      <c r="L54" s="35"/>
    </row>
    <row r="55" spans="2:12" s="1" customFormat="1" ht="12.6" customHeight="1">
      <c r="B55" s="31"/>
      <c r="C55" s="26" t="s">
        <v>28</v>
      </c>
      <c r="D55" s="32"/>
      <c r="E55" s="32"/>
      <c r="F55" s="24" t="str">
        <f>IF(E18="","",E18)</f>
        <v>Vyplň údaj</v>
      </c>
      <c r="G55" s="32"/>
      <c r="H55" s="32"/>
      <c r="I55" s="100" t="s">
        <v>33</v>
      </c>
      <c r="J55" s="29" t="str">
        <f>E24</f>
        <v>J. Nešněra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99"/>
      <c r="J56" s="32"/>
      <c r="K56" s="32"/>
      <c r="L56" s="35"/>
    </row>
    <row r="57" spans="2:12" s="1" customFormat="1" ht="29.25" customHeight="1">
      <c r="B57" s="31"/>
      <c r="C57" s="125" t="s">
        <v>92</v>
      </c>
      <c r="D57" s="126"/>
      <c r="E57" s="126"/>
      <c r="F57" s="126"/>
      <c r="G57" s="126"/>
      <c r="H57" s="126"/>
      <c r="I57" s="127"/>
      <c r="J57" s="128" t="s">
        <v>93</v>
      </c>
      <c r="K57" s="126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99"/>
      <c r="J58" s="32"/>
      <c r="K58" s="32"/>
      <c r="L58" s="35"/>
    </row>
    <row r="59" spans="2:47" s="1" customFormat="1" ht="22.9" customHeight="1">
      <c r="B59" s="31"/>
      <c r="C59" s="129" t="s">
        <v>94</v>
      </c>
      <c r="D59" s="32"/>
      <c r="E59" s="32"/>
      <c r="F59" s="32"/>
      <c r="G59" s="32"/>
      <c r="H59" s="32"/>
      <c r="I59" s="99"/>
      <c r="J59" s="70">
        <f>J86</f>
        <v>0</v>
      </c>
      <c r="K59" s="32"/>
      <c r="L59" s="35"/>
      <c r="AU59" s="14" t="s">
        <v>95</v>
      </c>
    </row>
    <row r="60" spans="2:12" s="7" customFormat="1" ht="24.95" customHeight="1">
      <c r="B60" s="130"/>
      <c r="C60" s="131"/>
      <c r="D60" s="132" t="s">
        <v>96</v>
      </c>
      <c r="E60" s="133"/>
      <c r="F60" s="133"/>
      <c r="G60" s="133"/>
      <c r="H60" s="133"/>
      <c r="I60" s="134"/>
      <c r="J60" s="135">
        <f>J87</f>
        <v>0</v>
      </c>
      <c r="K60" s="131"/>
      <c r="L60" s="136"/>
    </row>
    <row r="61" spans="2:12" s="8" customFormat="1" ht="19.9" customHeight="1">
      <c r="B61" s="137"/>
      <c r="C61" s="138"/>
      <c r="D61" s="139" t="s">
        <v>101</v>
      </c>
      <c r="E61" s="140"/>
      <c r="F61" s="140"/>
      <c r="G61" s="140"/>
      <c r="H61" s="140"/>
      <c r="I61" s="141"/>
      <c r="J61" s="142">
        <f>J88</f>
        <v>0</v>
      </c>
      <c r="K61" s="138"/>
      <c r="L61" s="143"/>
    </row>
    <row r="62" spans="2:12" s="8" customFormat="1" ht="19.9" customHeight="1">
      <c r="B62" s="137"/>
      <c r="C62" s="138"/>
      <c r="D62" s="139" t="s">
        <v>102</v>
      </c>
      <c r="E62" s="140"/>
      <c r="F62" s="140"/>
      <c r="G62" s="140"/>
      <c r="H62" s="140"/>
      <c r="I62" s="141"/>
      <c r="J62" s="142">
        <f>J96</f>
        <v>0</v>
      </c>
      <c r="K62" s="138"/>
      <c r="L62" s="143"/>
    </row>
    <row r="63" spans="2:12" s="7" customFormat="1" ht="24.95" customHeight="1">
      <c r="B63" s="130"/>
      <c r="C63" s="131"/>
      <c r="D63" s="132" t="s">
        <v>105</v>
      </c>
      <c r="E63" s="133"/>
      <c r="F63" s="133"/>
      <c r="G63" s="133"/>
      <c r="H63" s="133"/>
      <c r="I63" s="134"/>
      <c r="J63" s="135">
        <f>J102</f>
        <v>0</v>
      </c>
      <c r="K63" s="131"/>
      <c r="L63" s="136"/>
    </row>
    <row r="64" spans="2:12" s="8" customFormat="1" ht="19.9" customHeight="1">
      <c r="B64" s="137"/>
      <c r="C64" s="138"/>
      <c r="D64" s="139" t="s">
        <v>865</v>
      </c>
      <c r="E64" s="140"/>
      <c r="F64" s="140"/>
      <c r="G64" s="140"/>
      <c r="H64" s="140"/>
      <c r="I64" s="141"/>
      <c r="J64" s="142">
        <f>J103</f>
        <v>0</v>
      </c>
      <c r="K64" s="138"/>
      <c r="L64" s="143"/>
    </row>
    <row r="65" spans="2:12" s="8" customFormat="1" ht="19.9" customHeight="1">
      <c r="B65" s="137"/>
      <c r="C65" s="138"/>
      <c r="D65" s="139" t="s">
        <v>866</v>
      </c>
      <c r="E65" s="140"/>
      <c r="F65" s="140"/>
      <c r="G65" s="140"/>
      <c r="H65" s="140"/>
      <c r="I65" s="141"/>
      <c r="J65" s="142">
        <f>J132</f>
        <v>0</v>
      </c>
      <c r="K65" s="138"/>
      <c r="L65" s="143"/>
    </row>
    <row r="66" spans="2:12" s="8" customFormat="1" ht="19.9" customHeight="1">
      <c r="B66" s="137"/>
      <c r="C66" s="138"/>
      <c r="D66" s="139" t="s">
        <v>867</v>
      </c>
      <c r="E66" s="140"/>
      <c r="F66" s="140"/>
      <c r="G66" s="140"/>
      <c r="H66" s="140"/>
      <c r="I66" s="141"/>
      <c r="J66" s="142">
        <f>J164</f>
        <v>0</v>
      </c>
      <c r="K66" s="138"/>
      <c r="L66" s="143"/>
    </row>
    <row r="67" spans="2:12" s="1" customFormat="1" ht="21.75" customHeight="1">
      <c r="B67" s="31"/>
      <c r="C67" s="32"/>
      <c r="D67" s="32"/>
      <c r="E67" s="32"/>
      <c r="F67" s="32"/>
      <c r="G67" s="32"/>
      <c r="H67" s="32"/>
      <c r="I67" s="99"/>
      <c r="J67" s="32"/>
      <c r="K67" s="32"/>
      <c r="L67" s="35"/>
    </row>
    <row r="68" spans="2:12" s="1" customFormat="1" ht="6.95" customHeight="1">
      <c r="B68" s="43"/>
      <c r="C68" s="44"/>
      <c r="D68" s="44"/>
      <c r="E68" s="44"/>
      <c r="F68" s="44"/>
      <c r="G68" s="44"/>
      <c r="H68" s="44"/>
      <c r="I68" s="121"/>
      <c r="J68" s="44"/>
      <c r="K68" s="44"/>
      <c r="L68" s="35"/>
    </row>
    <row r="72" spans="2:12" s="1" customFormat="1" ht="6.95" customHeight="1">
      <c r="B72" s="45"/>
      <c r="C72" s="46"/>
      <c r="D72" s="46"/>
      <c r="E72" s="46"/>
      <c r="F72" s="46"/>
      <c r="G72" s="46"/>
      <c r="H72" s="46"/>
      <c r="I72" s="124"/>
      <c r="J72" s="46"/>
      <c r="K72" s="46"/>
      <c r="L72" s="35"/>
    </row>
    <row r="73" spans="2:12" s="1" customFormat="1" ht="24.95" customHeight="1">
      <c r="B73" s="31"/>
      <c r="C73" s="20" t="s">
        <v>118</v>
      </c>
      <c r="D73" s="32"/>
      <c r="E73" s="32"/>
      <c r="F73" s="32"/>
      <c r="G73" s="32"/>
      <c r="H73" s="32"/>
      <c r="I73" s="99"/>
      <c r="J73" s="32"/>
      <c r="K73" s="32"/>
      <c r="L73" s="35"/>
    </row>
    <row r="74" spans="2:12" s="1" customFormat="1" ht="6.95" customHeight="1">
      <c r="B74" s="31"/>
      <c r="C74" s="32"/>
      <c r="D74" s="32"/>
      <c r="E74" s="32"/>
      <c r="F74" s="32"/>
      <c r="G74" s="32"/>
      <c r="H74" s="32"/>
      <c r="I74" s="99"/>
      <c r="J74" s="32"/>
      <c r="K74" s="32"/>
      <c r="L74" s="35"/>
    </row>
    <row r="75" spans="2:12" s="1" customFormat="1" ht="12" customHeight="1">
      <c r="B75" s="31"/>
      <c r="C75" s="26" t="s">
        <v>16</v>
      </c>
      <c r="D75" s="32"/>
      <c r="E75" s="32"/>
      <c r="F75" s="32"/>
      <c r="G75" s="32"/>
      <c r="H75" s="32"/>
      <c r="I75" s="99"/>
      <c r="J75" s="32"/>
      <c r="K75" s="32"/>
      <c r="L75" s="35"/>
    </row>
    <row r="76" spans="2:12" s="1" customFormat="1" ht="14.45" customHeight="1">
      <c r="B76" s="31"/>
      <c r="C76" s="32"/>
      <c r="D76" s="32"/>
      <c r="E76" s="267" t="str">
        <f>E7</f>
        <v>NOBYS stavební úpravy č.p. 227</v>
      </c>
      <c r="F76" s="268"/>
      <c r="G76" s="268"/>
      <c r="H76" s="268"/>
      <c r="I76" s="99"/>
      <c r="J76" s="32"/>
      <c r="K76" s="32"/>
      <c r="L76" s="35"/>
    </row>
    <row r="77" spans="2:12" s="1" customFormat="1" ht="12" customHeight="1">
      <c r="B77" s="31"/>
      <c r="C77" s="26" t="s">
        <v>863</v>
      </c>
      <c r="D77" s="32"/>
      <c r="E77" s="32"/>
      <c r="F77" s="32"/>
      <c r="G77" s="32"/>
      <c r="H77" s="32"/>
      <c r="I77" s="99"/>
      <c r="J77" s="32"/>
      <c r="K77" s="32"/>
      <c r="L77" s="35"/>
    </row>
    <row r="78" spans="2:12" s="1" customFormat="1" ht="14.45" customHeight="1">
      <c r="B78" s="31"/>
      <c r="C78" s="32"/>
      <c r="D78" s="32"/>
      <c r="E78" s="239" t="str">
        <f>E9</f>
        <v>a - ZTI</v>
      </c>
      <c r="F78" s="238"/>
      <c r="G78" s="238"/>
      <c r="H78" s="238"/>
      <c r="I78" s="99"/>
      <c r="J78" s="32"/>
      <c r="K78" s="32"/>
      <c r="L78" s="35"/>
    </row>
    <row r="79" spans="2:12" s="1" customFormat="1" ht="6.95" customHeight="1">
      <c r="B79" s="31"/>
      <c r="C79" s="32"/>
      <c r="D79" s="32"/>
      <c r="E79" s="32"/>
      <c r="F79" s="32"/>
      <c r="G79" s="32"/>
      <c r="H79" s="32"/>
      <c r="I79" s="99"/>
      <c r="J79" s="32"/>
      <c r="K79" s="32"/>
      <c r="L79" s="35"/>
    </row>
    <row r="80" spans="2:12" s="1" customFormat="1" ht="12" customHeight="1">
      <c r="B80" s="31"/>
      <c r="C80" s="26" t="s">
        <v>20</v>
      </c>
      <c r="D80" s="32"/>
      <c r="E80" s="32"/>
      <c r="F80" s="24" t="str">
        <f>F12</f>
        <v>Nový Bor</v>
      </c>
      <c r="G80" s="32"/>
      <c r="H80" s="32"/>
      <c r="I80" s="100" t="s">
        <v>22</v>
      </c>
      <c r="J80" s="52" t="str">
        <f>IF(J12="","",J12)</f>
        <v>27. 1. 2019</v>
      </c>
      <c r="K80" s="32"/>
      <c r="L80" s="35"/>
    </row>
    <row r="81" spans="2:12" s="1" customFormat="1" ht="6.95" customHeight="1">
      <c r="B81" s="31"/>
      <c r="C81" s="32"/>
      <c r="D81" s="32"/>
      <c r="E81" s="32"/>
      <c r="F81" s="32"/>
      <c r="G81" s="32"/>
      <c r="H81" s="32"/>
      <c r="I81" s="99"/>
      <c r="J81" s="32"/>
      <c r="K81" s="32"/>
      <c r="L81" s="35"/>
    </row>
    <row r="82" spans="2:12" s="1" customFormat="1" ht="12.6" customHeight="1">
      <c r="B82" s="31"/>
      <c r="C82" s="26" t="s">
        <v>24</v>
      </c>
      <c r="D82" s="32"/>
      <c r="E82" s="32"/>
      <c r="F82" s="24" t="str">
        <f>E15</f>
        <v>Nobys s.r.o.</v>
      </c>
      <c r="G82" s="32"/>
      <c r="H82" s="32"/>
      <c r="I82" s="100" t="s">
        <v>30</v>
      </c>
      <c r="J82" s="29" t="str">
        <f>E21</f>
        <v>K. Vojtová</v>
      </c>
      <c r="K82" s="32"/>
      <c r="L82" s="35"/>
    </row>
    <row r="83" spans="2:12" s="1" customFormat="1" ht="12.6" customHeight="1">
      <c r="B83" s="31"/>
      <c r="C83" s="26" t="s">
        <v>28</v>
      </c>
      <c r="D83" s="32"/>
      <c r="E83" s="32"/>
      <c r="F83" s="24" t="str">
        <f>IF(E18="","",E18)</f>
        <v>Vyplň údaj</v>
      </c>
      <c r="G83" s="32"/>
      <c r="H83" s="32"/>
      <c r="I83" s="100" t="s">
        <v>33</v>
      </c>
      <c r="J83" s="29" t="str">
        <f>E24</f>
        <v>J. Nešněra</v>
      </c>
      <c r="K83" s="32"/>
      <c r="L83" s="35"/>
    </row>
    <row r="84" spans="2:12" s="1" customFormat="1" ht="10.35" customHeight="1">
      <c r="B84" s="31"/>
      <c r="C84" s="32"/>
      <c r="D84" s="32"/>
      <c r="E84" s="32"/>
      <c r="F84" s="32"/>
      <c r="G84" s="32"/>
      <c r="H84" s="32"/>
      <c r="I84" s="99"/>
      <c r="J84" s="32"/>
      <c r="K84" s="32"/>
      <c r="L84" s="35"/>
    </row>
    <row r="85" spans="2:20" s="9" customFormat="1" ht="29.25" customHeight="1">
      <c r="B85" s="144"/>
      <c r="C85" s="145" t="s">
        <v>119</v>
      </c>
      <c r="D85" s="146" t="s">
        <v>55</v>
      </c>
      <c r="E85" s="146" t="s">
        <v>51</v>
      </c>
      <c r="F85" s="146" t="s">
        <v>52</v>
      </c>
      <c r="G85" s="146" t="s">
        <v>120</v>
      </c>
      <c r="H85" s="146" t="s">
        <v>121</v>
      </c>
      <c r="I85" s="147" t="s">
        <v>122</v>
      </c>
      <c r="J85" s="146" t="s">
        <v>93</v>
      </c>
      <c r="K85" s="148" t="s">
        <v>123</v>
      </c>
      <c r="L85" s="149"/>
      <c r="M85" s="61" t="s">
        <v>1</v>
      </c>
      <c r="N85" s="62" t="s">
        <v>40</v>
      </c>
      <c r="O85" s="62" t="s">
        <v>124</v>
      </c>
      <c r="P85" s="62" t="s">
        <v>125</v>
      </c>
      <c r="Q85" s="62" t="s">
        <v>126</v>
      </c>
      <c r="R85" s="62" t="s">
        <v>127</v>
      </c>
      <c r="S85" s="62" t="s">
        <v>128</v>
      </c>
      <c r="T85" s="63" t="s">
        <v>129</v>
      </c>
    </row>
    <row r="86" spans="2:63" s="1" customFormat="1" ht="22.9" customHeight="1">
      <c r="B86" s="31"/>
      <c r="C86" s="68" t="s">
        <v>130</v>
      </c>
      <c r="D86" s="32"/>
      <c r="E86" s="32"/>
      <c r="F86" s="32"/>
      <c r="G86" s="32"/>
      <c r="H86" s="32"/>
      <c r="I86" s="99"/>
      <c r="J86" s="150">
        <f>BK86</f>
        <v>0</v>
      </c>
      <c r="K86" s="32"/>
      <c r="L86" s="35"/>
      <c r="M86" s="64"/>
      <c r="N86" s="65"/>
      <c r="O86" s="65"/>
      <c r="P86" s="151">
        <f>P87+P102</f>
        <v>0</v>
      </c>
      <c r="Q86" s="65"/>
      <c r="R86" s="151">
        <f>R87+R102</f>
        <v>0.26134505</v>
      </c>
      <c r="S86" s="65"/>
      <c r="T86" s="152">
        <f>T87+T102</f>
        <v>0.2495</v>
      </c>
      <c r="AT86" s="14" t="s">
        <v>69</v>
      </c>
      <c r="AU86" s="14" t="s">
        <v>95</v>
      </c>
      <c r="BK86" s="153">
        <f>BK87+BK102</f>
        <v>0</v>
      </c>
    </row>
    <row r="87" spans="2:63" s="10" customFormat="1" ht="25.9" customHeight="1">
      <c r="B87" s="154"/>
      <c r="C87" s="155"/>
      <c r="D87" s="156" t="s">
        <v>69</v>
      </c>
      <c r="E87" s="157" t="s">
        <v>131</v>
      </c>
      <c r="F87" s="157" t="s">
        <v>132</v>
      </c>
      <c r="G87" s="155"/>
      <c r="H87" s="155"/>
      <c r="I87" s="158"/>
      <c r="J87" s="159">
        <f>BK87</f>
        <v>0</v>
      </c>
      <c r="K87" s="155"/>
      <c r="L87" s="160"/>
      <c r="M87" s="161"/>
      <c r="N87" s="162"/>
      <c r="O87" s="162"/>
      <c r="P87" s="163">
        <f>P88+P96</f>
        <v>0</v>
      </c>
      <c r="Q87" s="162"/>
      <c r="R87" s="163">
        <f>R88+R96</f>
        <v>0.09151505</v>
      </c>
      <c r="S87" s="162"/>
      <c r="T87" s="164">
        <f>T88+T96</f>
        <v>0.2495</v>
      </c>
      <c r="AR87" s="165" t="s">
        <v>75</v>
      </c>
      <c r="AT87" s="166" t="s">
        <v>69</v>
      </c>
      <c r="AU87" s="166" t="s">
        <v>70</v>
      </c>
      <c r="AY87" s="165" t="s">
        <v>133</v>
      </c>
      <c r="BK87" s="167">
        <f>BK88+BK96</f>
        <v>0</v>
      </c>
    </row>
    <row r="88" spans="2:63" s="10" customFormat="1" ht="22.9" customHeight="1">
      <c r="B88" s="154"/>
      <c r="C88" s="155"/>
      <c r="D88" s="156" t="s">
        <v>69</v>
      </c>
      <c r="E88" s="168" t="s">
        <v>177</v>
      </c>
      <c r="F88" s="168" t="s">
        <v>201</v>
      </c>
      <c r="G88" s="155"/>
      <c r="H88" s="155"/>
      <c r="I88" s="158"/>
      <c r="J88" s="169">
        <f>BK88</f>
        <v>0</v>
      </c>
      <c r="K88" s="155"/>
      <c r="L88" s="160"/>
      <c r="M88" s="161"/>
      <c r="N88" s="162"/>
      <c r="O88" s="162"/>
      <c r="P88" s="163">
        <f>SUM(P89:P95)</f>
        <v>0</v>
      </c>
      <c r="Q88" s="162"/>
      <c r="R88" s="163">
        <f>SUM(R89:R95)</f>
        <v>0.09151505</v>
      </c>
      <c r="S88" s="162"/>
      <c r="T88" s="164">
        <f>SUM(T89:T95)</f>
        <v>0</v>
      </c>
      <c r="AR88" s="165" t="s">
        <v>75</v>
      </c>
      <c r="AT88" s="166" t="s">
        <v>69</v>
      </c>
      <c r="AU88" s="166" t="s">
        <v>75</v>
      </c>
      <c r="AY88" s="165" t="s">
        <v>133</v>
      </c>
      <c r="BK88" s="167">
        <f>SUM(BK89:BK95)</f>
        <v>0</v>
      </c>
    </row>
    <row r="89" spans="2:65" s="1" customFormat="1" ht="20.45" customHeight="1">
      <c r="B89" s="31"/>
      <c r="C89" s="170" t="s">
        <v>75</v>
      </c>
      <c r="D89" s="170" t="s">
        <v>135</v>
      </c>
      <c r="E89" s="171" t="s">
        <v>868</v>
      </c>
      <c r="F89" s="172" t="s">
        <v>869</v>
      </c>
      <c r="G89" s="173" t="s">
        <v>172</v>
      </c>
      <c r="H89" s="174">
        <v>1.135</v>
      </c>
      <c r="I89" s="175"/>
      <c r="J89" s="176">
        <f>ROUND(I89*H89,2)</f>
        <v>0</v>
      </c>
      <c r="K89" s="172" t="s">
        <v>139</v>
      </c>
      <c r="L89" s="35"/>
      <c r="M89" s="177" t="s">
        <v>1</v>
      </c>
      <c r="N89" s="178" t="s">
        <v>41</v>
      </c>
      <c r="O89" s="57"/>
      <c r="P89" s="179">
        <f>O89*H89</f>
        <v>0</v>
      </c>
      <c r="Q89" s="179">
        <v>0.04</v>
      </c>
      <c r="R89" s="179">
        <f>Q89*H89</f>
        <v>0.0454</v>
      </c>
      <c r="S89" s="179">
        <v>0</v>
      </c>
      <c r="T89" s="180">
        <f>S89*H89</f>
        <v>0</v>
      </c>
      <c r="AR89" s="14" t="s">
        <v>140</v>
      </c>
      <c r="AT89" s="14" t="s">
        <v>135</v>
      </c>
      <c r="AU89" s="14" t="s">
        <v>80</v>
      </c>
      <c r="AY89" s="14" t="s">
        <v>133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14" t="s">
        <v>75</v>
      </c>
      <c r="BK89" s="181">
        <f>ROUND(I89*H89,2)</f>
        <v>0</v>
      </c>
      <c r="BL89" s="14" t="s">
        <v>140</v>
      </c>
      <c r="BM89" s="14" t="s">
        <v>870</v>
      </c>
    </row>
    <row r="90" spans="2:47" s="1" customFormat="1" ht="11.25">
      <c r="B90" s="31"/>
      <c r="C90" s="32"/>
      <c r="D90" s="182" t="s">
        <v>142</v>
      </c>
      <c r="E90" s="32"/>
      <c r="F90" s="183" t="s">
        <v>871</v>
      </c>
      <c r="G90" s="32"/>
      <c r="H90" s="32"/>
      <c r="I90" s="99"/>
      <c r="J90" s="32"/>
      <c r="K90" s="32"/>
      <c r="L90" s="35"/>
      <c r="M90" s="184"/>
      <c r="N90" s="57"/>
      <c r="O90" s="57"/>
      <c r="P90" s="57"/>
      <c r="Q90" s="57"/>
      <c r="R90" s="57"/>
      <c r="S90" s="57"/>
      <c r="T90" s="58"/>
      <c r="AT90" s="14" t="s">
        <v>142</v>
      </c>
      <c r="AU90" s="14" t="s">
        <v>80</v>
      </c>
    </row>
    <row r="91" spans="2:51" s="11" customFormat="1" ht="11.25">
      <c r="B91" s="185"/>
      <c r="C91" s="186"/>
      <c r="D91" s="182" t="s">
        <v>144</v>
      </c>
      <c r="E91" s="187" t="s">
        <v>1</v>
      </c>
      <c r="F91" s="188" t="s">
        <v>872</v>
      </c>
      <c r="G91" s="186"/>
      <c r="H91" s="189">
        <v>0.75</v>
      </c>
      <c r="I91" s="190"/>
      <c r="J91" s="186"/>
      <c r="K91" s="186"/>
      <c r="L91" s="191"/>
      <c r="M91" s="192"/>
      <c r="N91" s="193"/>
      <c r="O91" s="193"/>
      <c r="P91" s="193"/>
      <c r="Q91" s="193"/>
      <c r="R91" s="193"/>
      <c r="S91" s="193"/>
      <c r="T91" s="194"/>
      <c r="AT91" s="195" t="s">
        <v>144</v>
      </c>
      <c r="AU91" s="195" t="s">
        <v>80</v>
      </c>
      <c r="AV91" s="11" t="s">
        <v>80</v>
      </c>
      <c r="AW91" s="11" t="s">
        <v>32</v>
      </c>
      <c r="AX91" s="11" t="s">
        <v>70</v>
      </c>
      <c r="AY91" s="195" t="s">
        <v>133</v>
      </c>
    </row>
    <row r="92" spans="2:51" s="11" customFormat="1" ht="11.25">
      <c r="B92" s="185"/>
      <c r="C92" s="186"/>
      <c r="D92" s="182" t="s">
        <v>144</v>
      </c>
      <c r="E92" s="187" t="s">
        <v>1</v>
      </c>
      <c r="F92" s="188" t="s">
        <v>873</v>
      </c>
      <c r="G92" s="186"/>
      <c r="H92" s="189">
        <v>0.385</v>
      </c>
      <c r="I92" s="190"/>
      <c r="J92" s="186"/>
      <c r="K92" s="186"/>
      <c r="L92" s="191"/>
      <c r="M92" s="192"/>
      <c r="N92" s="193"/>
      <c r="O92" s="193"/>
      <c r="P92" s="193"/>
      <c r="Q92" s="193"/>
      <c r="R92" s="193"/>
      <c r="S92" s="193"/>
      <c r="T92" s="194"/>
      <c r="AT92" s="195" t="s">
        <v>144</v>
      </c>
      <c r="AU92" s="195" t="s">
        <v>80</v>
      </c>
      <c r="AV92" s="11" t="s">
        <v>80</v>
      </c>
      <c r="AW92" s="11" t="s">
        <v>32</v>
      </c>
      <c r="AX92" s="11" t="s">
        <v>70</v>
      </c>
      <c r="AY92" s="195" t="s">
        <v>133</v>
      </c>
    </row>
    <row r="93" spans="2:51" s="12" customFormat="1" ht="11.25">
      <c r="B93" s="196"/>
      <c r="C93" s="197"/>
      <c r="D93" s="182" t="s">
        <v>144</v>
      </c>
      <c r="E93" s="198" t="s">
        <v>1</v>
      </c>
      <c r="F93" s="199" t="s">
        <v>160</v>
      </c>
      <c r="G93" s="197"/>
      <c r="H93" s="200">
        <v>1.135</v>
      </c>
      <c r="I93" s="201"/>
      <c r="J93" s="197"/>
      <c r="K93" s="197"/>
      <c r="L93" s="202"/>
      <c r="M93" s="203"/>
      <c r="N93" s="204"/>
      <c r="O93" s="204"/>
      <c r="P93" s="204"/>
      <c r="Q93" s="204"/>
      <c r="R93" s="204"/>
      <c r="S93" s="204"/>
      <c r="T93" s="205"/>
      <c r="AT93" s="206" t="s">
        <v>144</v>
      </c>
      <c r="AU93" s="206" t="s">
        <v>80</v>
      </c>
      <c r="AV93" s="12" t="s">
        <v>140</v>
      </c>
      <c r="AW93" s="12" t="s">
        <v>32</v>
      </c>
      <c r="AX93" s="12" t="s">
        <v>75</v>
      </c>
      <c r="AY93" s="206" t="s">
        <v>133</v>
      </c>
    </row>
    <row r="94" spans="2:65" s="1" customFormat="1" ht="20.45" customHeight="1">
      <c r="B94" s="31"/>
      <c r="C94" s="170" t="s">
        <v>80</v>
      </c>
      <c r="D94" s="170" t="s">
        <v>135</v>
      </c>
      <c r="E94" s="171" t="s">
        <v>874</v>
      </c>
      <c r="F94" s="172" t="s">
        <v>875</v>
      </c>
      <c r="G94" s="173" t="s">
        <v>172</v>
      </c>
      <c r="H94" s="174">
        <v>1.135</v>
      </c>
      <c r="I94" s="175"/>
      <c r="J94" s="176">
        <f>ROUND(I94*H94,2)</f>
        <v>0</v>
      </c>
      <c r="K94" s="172" t="s">
        <v>139</v>
      </c>
      <c r="L94" s="35"/>
      <c r="M94" s="177" t="s">
        <v>1</v>
      </c>
      <c r="N94" s="178" t="s">
        <v>41</v>
      </c>
      <c r="O94" s="57"/>
      <c r="P94" s="179">
        <f>O94*H94</f>
        <v>0</v>
      </c>
      <c r="Q94" s="179">
        <v>0.04063</v>
      </c>
      <c r="R94" s="179">
        <f>Q94*H94</f>
        <v>0.04611505</v>
      </c>
      <c r="S94" s="179">
        <v>0</v>
      </c>
      <c r="T94" s="180">
        <f>S94*H94</f>
        <v>0</v>
      </c>
      <c r="AR94" s="14" t="s">
        <v>140</v>
      </c>
      <c r="AT94" s="14" t="s">
        <v>135</v>
      </c>
      <c r="AU94" s="14" t="s">
        <v>80</v>
      </c>
      <c r="AY94" s="14" t="s">
        <v>133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14" t="s">
        <v>75</v>
      </c>
      <c r="BK94" s="181">
        <f>ROUND(I94*H94,2)</f>
        <v>0</v>
      </c>
      <c r="BL94" s="14" t="s">
        <v>140</v>
      </c>
      <c r="BM94" s="14" t="s">
        <v>876</v>
      </c>
    </row>
    <row r="95" spans="2:47" s="1" customFormat="1" ht="11.25">
      <c r="B95" s="31"/>
      <c r="C95" s="32"/>
      <c r="D95" s="182" t="s">
        <v>142</v>
      </c>
      <c r="E95" s="32"/>
      <c r="F95" s="183" t="s">
        <v>877</v>
      </c>
      <c r="G95" s="32"/>
      <c r="H95" s="32"/>
      <c r="I95" s="99"/>
      <c r="J95" s="32"/>
      <c r="K95" s="32"/>
      <c r="L95" s="35"/>
      <c r="M95" s="184"/>
      <c r="N95" s="57"/>
      <c r="O95" s="57"/>
      <c r="P95" s="57"/>
      <c r="Q95" s="57"/>
      <c r="R95" s="57"/>
      <c r="S95" s="57"/>
      <c r="T95" s="58"/>
      <c r="AT95" s="14" t="s">
        <v>142</v>
      </c>
      <c r="AU95" s="14" t="s">
        <v>80</v>
      </c>
    </row>
    <row r="96" spans="2:63" s="10" customFormat="1" ht="22.9" customHeight="1">
      <c r="B96" s="154"/>
      <c r="C96" s="155"/>
      <c r="D96" s="156" t="s">
        <v>69</v>
      </c>
      <c r="E96" s="168" t="s">
        <v>195</v>
      </c>
      <c r="F96" s="168" t="s">
        <v>273</v>
      </c>
      <c r="G96" s="155"/>
      <c r="H96" s="155"/>
      <c r="I96" s="158"/>
      <c r="J96" s="169">
        <f>BK96</f>
        <v>0</v>
      </c>
      <c r="K96" s="155"/>
      <c r="L96" s="160"/>
      <c r="M96" s="161"/>
      <c r="N96" s="162"/>
      <c r="O96" s="162"/>
      <c r="P96" s="163">
        <f>SUM(P97:P101)</f>
        <v>0</v>
      </c>
      <c r="Q96" s="162"/>
      <c r="R96" s="163">
        <f>SUM(R97:R101)</f>
        <v>0</v>
      </c>
      <c r="S96" s="162"/>
      <c r="T96" s="164">
        <f>SUM(T97:T101)</f>
        <v>0.2495</v>
      </c>
      <c r="AR96" s="165" t="s">
        <v>75</v>
      </c>
      <c r="AT96" s="166" t="s">
        <v>69</v>
      </c>
      <c r="AU96" s="166" t="s">
        <v>75</v>
      </c>
      <c r="AY96" s="165" t="s">
        <v>133</v>
      </c>
      <c r="BK96" s="167">
        <f>SUM(BK97:BK101)</f>
        <v>0</v>
      </c>
    </row>
    <row r="97" spans="2:65" s="1" customFormat="1" ht="20.45" customHeight="1">
      <c r="B97" s="31"/>
      <c r="C97" s="170" t="s">
        <v>151</v>
      </c>
      <c r="D97" s="170" t="s">
        <v>135</v>
      </c>
      <c r="E97" s="171" t="s">
        <v>878</v>
      </c>
      <c r="F97" s="172" t="s">
        <v>879</v>
      </c>
      <c r="G97" s="173" t="s">
        <v>327</v>
      </c>
      <c r="H97" s="174">
        <v>5.5</v>
      </c>
      <c r="I97" s="175"/>
      <c r="J97" s="176">
        <f>ROUND(I97*H97,2)</f>
        <v>0</v>
      </c>
      <c r="K97" s="172" t="s">
        <v>139</v>
      </c>
      <c r="L97" s="35"/>
      <c r="M97" s="177" t="s">
        <v>1</v>
      </c>
      <c r="N97" s="178" t="s">
        <v>41</v>
      </c>
      <c r="O97" s="57"/>
      <c r="P97" s="179">
        <f>O97*H97</f>
        <v>0</v>
      </c>
      <c r="Q97" s="179">
        <v>0</v>
      </c>
      <c r="R97" s="179">
        <f>Q97*H97</f>
        <v>0</v>
      </c>
      <c r="S97" s="179">
        <v>0.009</v>
      </c>
      <c r="T97" s="180">
        <f>S97*H97</f>
        <v>0.049499999999999995</v>
      </c>
      <c r="AR97" s="14" t="s">
        <v>140</v>
      </c>
      <c r="AT97" s="14" t="s">
        <v>135</v>
      </c>
      <c r="AU97" s="14" t="s">
        <v>80</v>
      </c>
      <c r="AY97" s="14" t="s">
        <v>133</v>
      </c>
      <c r="BE97" s="181">
        <f>IF(N97="základní",J97,0)</f>
        <v>0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14" t="s">
        <v>75</v>
      </c>
      <c r="BK97" s="181">
        <f>ROUND(I97*H97,2)</f>
        <v>0</v>
      </c>
      <c r="BL97" s="14" t="s">
        <v>140</v>
      </c>
      <c r="BM97" s="14" t="s">
        <v>880</v>
      </c>
    </row>
    <row r="98" spans="2:47" s="1" customFormat="1" ht="11.25">
      <c r="B98" s="31"/>
      <c r="C98" s="32"/>
      <c r="D98" s="182" t="s">
        <v>142</v>
      </c>
      <c r="E98" s="32"/>
      <c r="F98" s="183" t="s">
        <v>881</v>
      </c>
      <c r="G98" s="32"/>
      <c r="H98" s="32"/>
      <c r="I98" s="99"/>
      <c r="J98" s="32"/>
      <c r="K98" s="32"/>
      <c r="L98" s="35"/>
      <c r="M98" s="184"/>
      <c r="N98" s="57"/>
      <c r="O98" s="57"/>
      <c r="P98" s="57"/>
      <c r="Q98" s="57"/>
      <c r="R98" s="57"/>
      <c r="S98" s="57"/>
      <c r="T98" s="58"/>
      <c r="AT98" s="14" t="s">
        <v>142</v>
      </c>
      <c r="AU98" s="14" t="s">
        <v>80</v>
      </c>
    </row>
    <row r="99" spans="2:51" s="11" customFormat="1" ht="11.25">
      <c r="B99" s="185"/>
      <c r="C99" s="186"/>
      <c r="D99" s="182" t="s">
        <v>144</v>
      </c>
      <c r="E99" s="187" t="s">
        <v>1</v>
      </c>
      <c r="F99" s="188" t="s">
        <v>882</v>
      </c>
      <c r="G99" s="186"/>
      <c r="H99" s="189">
        <v>5.5</v>
      </c>
      <c r="I99" s="190"/>
      <c r="J99" s="186"/>
      <c r="K99" s="186"/>
      <c r="L99" s="191"/>
      <c r="M99" s="192"/>
      <c r="N99" s="193"/>
      <c r="O99" s="193"/>
      <c r="P99" s="193"/>
      <c r="Q99" s="193"/>
      <c r="R99" s="193"/>
      <c r="S99" s="193"/>
      <c r="T99" s="194"/>
      <c r="AT99" s="195" t="s">
        <v>144</v>
      </c>
      <c r="AU99" s="195" t="s">
        <v>80</v>
      </c>
      <c r="AV99" s="11" t="s">
        <v>80</v>
      </c>
      <c r="AW99" s="11" t="s">
        <v>32</v>
      </c>
      <c r="AX99" s="11" t="s">
        <v>75</v>
      </c>
      <c r="AY99" s="195" t="s">
        <v>133</v>
      </c>
    </row>
    <row r="100" spans="2:65" s="1" customFormat="1" ht="20.45" customHeight="1">
      <c r="B100" s="31"/>
      <c r="C100" s="170" t="s">
        <v>140</v>
      </c>
      <c r="D100" s="170" t="s">
        <v>135</v>
      </c>
      <c r="E100" s="171" t="s">
        <v>325</v>
      </c>
      <c r="F100" s="172" t="s">
        <v>326</v>
      </c>
      <c r="G100" s="173" t="s">
        <v>327</v>
      </c>
      <c r="H100" s="174">
        <v>5</v>
      </c>
      <c r="I100" s="175"/>
      <c r="J100" s="176">
        <f>ROUND(I100*H100,2)</f>
        <v>0</v>
      </c>
      <c r="K100" s="172" t="s">
        <v>139</v>
      </c>
      <c r="L100" s="35"/>
      <c r="M100" s="177" t="s">
        <v>1</v>
      </c>
      <c r="N100" s="178" t="s">
        <v>41</v>
      </c>
      <c r="O100" s="57"/>
      <c r="P100" s="179">
        <f>O100*H100</f>
        <v>0</v>
      </c>
      <c r="Q100" s="179">
        <v>0</v>
      </c>
      <c r="R100" s="179">
        <f>Q100*H100</f>
        <v>0</v>
      </c>
      <c r="S100" s="179">
        <v>0.04</v>
      </c>
      <c r="T100" s="180">
        <f>S100*H100</f>
        <v>0.2</v>
      </c>
      <c r="AR100" s="14" t="s">
        <v>140</v>
      </c>
      <c r="AT100" s="14" t="s">
        <v>135</v>
      </c>
      <c r="AU100" s="14" t="s">
        <v>80</v>
      </c>
      <c r="AY100" s="14" t="s">
        <v>133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14" t="s">
        <v>75</v>
      </c>
      <c r="BK100" s="181">
        <f>ROUND(I100*H100,2)</f>
        <v>0</v>
      </c>
      <c r="BL100" s="14" t="s">
        <v>140</v>
      </c>
      <c r="BM100" s="14" t="s">
        <v>883</v>
      </c>
    </row>
    <row r="101" spans="2:47" s="1" customFormat="1" ht="11.25">
      <c r="B101" s="31"/>
      <c r="C101" s="32"/>
      <c r="D101" s="182" t="s">
        <v>142</v>
      </c>
      <c r="E101" s="32"/>
      <c r="F101" s="183" t="s">
        <v>329</v>
      </c>
      <c r="G101" s="32"/>
      <c r="H101" s="32"/>
      <c r="I101" s="99"/>
      <c r="J101" s="32"/>
      <c r="K101" s="32"/>
      <c r="L101" s="35"/>
      <c r="M101" s="184"/>
      <c r="N101" s="57"/>
      <c r="O101" s="57"/>
      <c r="P101" s="57"/>
      <c r="Q101" s="57"/>
      <c r="R101" s="57"/>
      <c r="S101" s="57"/>
      <c r="T101" s="58"/>
      <c r="AT101" s="14" t="s">
        <v>142</v>
      </c>
      <c r="AU101" s="14" t="s">
        <v>80</v>
      </c>
    </row>
    <row r="102" spans="2:63" s="10" customFormat="1" ht="25.9" customHeight="1">
      <c r="B102" s="154"/>
      <c r="C102" s="155"/>
      <c r="D102" s="156" t="s">
        <v>69</v>
      </c>
      <c r="E102" s="157" t="s">
        <v>374</v>
      </c>
      <c r="F102" s="157" t="s">
        <v>375</v>
      </c>
      <c r="G102" s="155"/>
      <c r="H102" s="155"/>
      <c r="I102" s="158"/>
      <c r="J102" s="159">
        <f>BK102</f>
        <v>0</v>
      </c>
      <c r="K102" s="155"/>
      <c r="L102" s="160"/>
      <c r="M102" s="161"/>
      <c r="N102" s="162"/>
      <c r="O102" s="162"/>
      <c r="P102" s="163">
        <f>P103+P132+P164</f>
        <v>0</v>
      </c>
      <c r="Q102" s="162"/>
      <c r="R102" s="163">
        <f>R103+R132+R164</f>
        <v>0.16983</v>
      </c>
      <c r="S102" s="162"/>
      <c r="T102" s="164">
        <f>T103+T132+T164</f>
        <v>0</v>
      </c>
      <c r="AR102" s="165" t="s">
        <v>80</v>
      </c>
      <c r="AT102" s="166" t="s">
        <v>69</v>
      </c>
      <c r="AU102" s="166" t="s">
        <v>70</v>
      </c>
      <c r="AY102" s="165" t="s">
        <v>133</v>
      </c>
      <c r="BK102" s="167">
        <f>BK103+BK132+BK164</f>
        <v>0</v>
      </c>
    </row>
    <row r="103" spans="2:63" s="10" customFormat="1" ht="22.9" customHeight="1">
      <c r="B103" s="154"/>
      <c r="C103" s="155"/>
      <c r="D103" s="156" t="s">
        <v>69</v>
      </c>
      <c r="E103" s="168" t="s">
        <v>884</v>
      </c>
      <c r="F103" s="168" t="s">
        <v>885</v>
      </c>
      <c r="G103" s="155"/>
      <c r="H103" s="155"/>
      <c r="I103" s="158"/>
      <c r="J103" s="169">
        <f>BK103</f>
        <v>0</v>
      </c>
      <c r="K103" s="155"/>
      <c r="L103" s="160"/>
      <c r="M103" s="161"/>
      <c r="N103" s="162"/>
      <c r="O103" s="162"/>
      <c r="P103" s="163">
        <f>SUM(P104:P131)</f>
        <v>0</v>
      </c>
      <c r="Q103" s="162"/>
      <c r="R103" s="163">
        <f>SUM(R104:R131)</f>
        <v>0.026099999999999995</v>
      </c>
      <c r="S103" s="162"/>
      <c r="T103" s="164">
        <f>SUM(T104:T131)</f>
        <v>0</v>
      </c>
      <c r="AR103" s="165" t="s">
        <v>80</v>
      </c>
      <c r="AT103" s="166" t="s">
        <v>69</v>
      </c>
      <c r="AU103" s="166" t="s">
        <v>75</v>
      </c>
      <c r="AY103" s="165" t="s">
        <v>133</v>
      </c>
      <c r="BK103" s="167">
        <f>SUM(BK104:BK131)</f>
        <v>0</v>
      </c>
    </row>
    <row r="104" spans="2:65" s="1" customFormat="1" ht="20.45" customHeight="1">
      <c r="B104" s="31"/>
      <c r="C104" s="170" t="s">
        <v>169</v>
      </c>
      <c r="D104" s="170" t="s">
        <v>135</v>
      </c>
      <c r="E104" s="171" t="s">
        <v>886</v>
      </c>
      <c r="F104" s="172" t="s">
        <v>887</v>
      </c>
      <c r="G104" s="173" t="s">
        <v>198</v>
      </c>
      <c r="H104" s="174">
        <v>1</v>
      </c>
      <c r="I104" s="175"/>
      <c r="J104" s="176">
        <f>ROUND(I104*H104,2)</f>
        <v>0</v>
      </c>
      <c r="K104" s="172" t="s">
        <v>139</v>
      </c>
      <c r="L104" s="35"/>
      <c r="M104" s="177" t="s">
        <v>1</v>
      </c>
      <c r="N104" s="178" t="s">
        <v>41</v>
      </c>
      <c r="O104" s="57"/>
      <c r="P104" s="179">
        <f>O104*H104</f>
        <v>0</v>
      </c>
      <c r="Q104" s="179">
        <v>0.00031</v>
      </c>
      <c r="R104" s="179">
        <f>Q104*H104</f>
        <v>0.00031</v>
      </c>
      <c r="S104" s="179">
        <v>0</v>
      </c>
      <c r="T104" s="180">
        <f>S104*H104</f>
        <v>0</v>
      </c>
      <c r="AR104" s="14" t="s">
        <v>236</v>
      </c>
      <c r="AT104" s="14" t="s">
        <v>135</v>
      </c>
      <c r="AU104" s="14" t="s">
        <v>80</v>
      </c>
      <c r="AY104" s="14" t="s">
        <v>133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14" t="s">
        <v>75</v>
      </c>
      <c r="BK104" s="181">
        <f>ROUND(I104*H104,2)</f>
        <v>0</v>
      </c>
      <c r="BL104" s="14" t="s">
        <v>236</v>
      </c>
      <c r="BM104" s="14" t="s">
        <v>888</v>
      </c>
    </row>
    <row r="105" spans="2:47" s="1" customFormat="1" ht="11.25">
      <c r="B105" s="31"/>
      <c r="C105" s="32"/>
      <c r="D105" s="182" t="s">
        <v>142</v>
      </c>
      <c r="E105" s="32"/>
      <c r="F105" s="183" t="s">
        <v>889</v>
      </c>
      <c r="G105" s="32"/>
      <c r="H105" s="32"/>
      <c r="I105" s="99"/>
      <c r="J105" s="32"/>
      <c r="K105" s="32"/>
      <c r="L105" s="35"/>
      <c r="M105" s="184"/>
      <c r="N105" s="57"/>
      <c r="O105" s="57"/>
      <c r="P105" s="57"/>
      <c r="Q105" s="57"/>
      <c r="R105" s="57"/>
      <c r="S105" s="57"/>
      <c r="T105" s="58"/>
      <c r="AT105" s="14" t="s">
        <v>142</v>
      </c>
      <c r="AU105" s="14" t="s">
        <v>80</v>
      </c>
    </row>
    <row r="106" spans="2:65" s="1" customFormat="1" ht="20.45" customHeight="1">
      <c r="B106" s="31"/>
      <c r="C106" s="170" t="s">
        <v>177</v>
      </c>
      <c r="D106" s="170" t="s">
        <v>135</v>
      </c>
      <c r="E106" s="171" t="s">
        <v>890</v>
      </c>
      <c r="F106" s="172" t="s">
        <v>891</v>
      </c>
      <c r="G106" s="173" t="s">
        <v>198</v>
      </c>
      <c r="H106" s="174">
        <v>1</v>
      </c>
      <c r="I106" s="175"/>
      <c r="J106" s="176">
        <f>ROUND(I106*H106,2)</f>
        <v>0</v>
      </c>
      <c r="K106" s="172" t="s">
        <v>139</v>
      </c>
      <c r="L106" s="35"/>
      <c r="M106" s="177" t="s">
        <v>1</v>
      </c>
      <c r="N106" s="178" t="s">
        <v>41</v>
      </c>
      <c r="O106" s="57"/>
      <c r="P106" s="179">
        <f>O106*H106</f>
        <v>0</v>
      </c>
      <c r="Q106" s="179">
        <v>0.00134</v>
      </c>
      <c r="R106" s="179">
        <f>Q106*H106</f>
        <v>0.00134</v>
      </c>
      <c r="S106" s="179">
        <v>0</v>
      </c>
      <c r="T106" s="180">
        <f>S106*H106</f>
        <v>0</v>
      </c>
      <c r="AR106" s="14" t="s">
        <v>236</v>
      </c>
      <c r="AT106" s="14" t="s">
        <v>135</v>
      </c>
      <c r="AU106" s="14" t="s">
        <v>80</v>
      </c>
      <c r="AY106" s="14" t="s">
        <v>133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14" t="s">
        <v>75</v>
      </c>
      <c r="BK106" s="181">
        <f>ROUND(I106*H106,2)</f>
        <v>0</v>
      </c>
      <c r="BL106" s="14" t="s">
        <v>236</v>
      </c>
      <c r="BM106" s="14" t="s">
        <v>892</v>
      </c>
    </row>
    <row r="107" spans="2:47" s="1" customFormat="1" ht="11.25">
      <c r="B107" s="31"/>
      <c r="C107" s="32"/>
      <c r="D107" s="182" t="s">
        <v>142</v>
      </c>
      <c r="E107" s="32"/>
      <c r="F107" s="183" t="s">
        <v>893</v>
      </c>
      <c r="G107" s="32"/>
      <c r="H107" s="32"/>
      <c r="I107" s="99"/>
      <c r="J107" s="32"/>
      <c r="K107" s="32"/>
      <c r="L107" s="35"/>
      <c r="M107" s="184"/>
      <c r="N107" s="57"/>
      <c r="O107" s="57"/>
      <c r="P107" s="57"/>
      <c r="Q107" s="57"/>
      <c r="R107" s="57"/>
      <c r="S107" s="57"/>
      <c r="T107" s="58"/>
      <c r="AT107" s="14" t="s">
        <v>142</v>
      </c>
      <c r="AU107" s="14" t="s">
        <v>80</v>
      </c>
    </row>
    <row r="108" spans="2:65" s="1" customFormat="1" ht="20.45" customHeight="1">
      <c r="B108" s="31"/>
      <c r="C108" s="170" t="s">
        <v>183</v>
      </c>
      <c r="D108" s="170" t="s">
        <v>135</v>
      </c>
      <c r="E108" s="171" t="s">
        <v>894</v>
      </c>
      <c r="F108" s="172" t="s">
        <v>895</v>
      </c>
      <c r="G108" s="173" t="s">
        <v>327</v>
      </c>
      <c r="H108" s="174">
        <v>4</v>
      </c>
      <c r="I108" s="175"/>
      <c r="J108" s="176">
        <f>ROUND(I108*H108,2)</f>
        <v>0</v>
      </c>
      <c r="K108" s="172" t="s">
        <v>139</v>
      </c>
      <c r="L108" s="35"/>
      <c r="M108" s="177" t="s">
        <v>1</v>
      </c>
      <c r="N108" s="178" t="s">
        <v>41</v>
      </c>
      <c r="O108" s="57"/>
      <c r="P108" s="179">
        <f>O108*H108</f>
        <v>0</v>
      </c>
      <c r="Q108" s="179">
        <v>0.00126</v>
      </c>
      <c r="R108" s="179">
        <f>Q108*H108</f>
        <v>0.00504</v>
      </c>
      <c r="S108" s="179">
        <v>0</v>
      </c>
      <c r="T108" s="180">
        <f>S108*H108</f>
        <v>0</v>
      </c>
      <c r="AR108" s="14" t="s">
        <v>236</v>
      </c>
      <c r="AT108" s="14" t="s">
        <v>135</v>
      </c>
      <c r="AU108" s="14" t="s">
        <v>80</v>
      </c>
      <c r="AY108" s="14" t="s">
        <v>133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14" t="s">
        <v>75</v>
      </c>
      <c r="BK108" s="181">
        <f>ROUND(I108*H108,2)</f>
        <v>0</v>
      </c>
      <c r="BL108" s="14" t="s">
        <v>236</v>
      </c>
      <c r="BM108" s="14" t="s">
        <v>896</v>
      </c>
    </row>
    <row r="109" spans="2:47" s="1" customFormat="1" ht="11.25">
      <c r="B109" s="31"/>
      <c r="C109" s="32"/>
      <c r="D109" s="182" t="s">
        <v>142</v>
      </c>
      <c r="E109" s="32"/>
      <c r="F109" s="183" t="s">
        <v>897</v>
      </c>
      <c r="G109" s="32"/>
      <c r="H109" s="32"/>
      <c r="I109" s="99"/>
      <c r="J109" s="32"/>
      <c r="K109" s="32"/>
      <c r="L109" s="35"/>
      <c r="M109" s="184"/>
      <c r="N109" s="57"/>
      <c r="O109" s="57"/>
      <c r="P109" s="57"/>
      <c r="Q109" s="57"/>
      <c r="R109" s="57"/>
      <c r="S109" s="57"/>
      <c r="T109" s="58"/>
      <c r="AT109" s="14" t="s">
        <v>142</v>
      </c>
      <c r="AU109" s="14" t="s">
        <v>80</v>
      </c>
    </row>
    <row r="110" spans="2:65" s="1" customFormat="1" ht="20.45" customHeight="1">
      <c r="B110" s="31"/>
      <c r="C110" s="170" t="s">
        <v>189</v>
      </c>
      <c r="D110" s="170" t="s">
        <v>135</v>
      </c>
      <c r="E110" s="171" t="s">
        <v>898</v>
      </c>
      <c r="F110" s="172" t="s">
        <v>899</v>
      </c>
      <c r="G110" s="173" t="s">
        <v>327</v>
      </c>
      <c r="H110" s="174">
        <v>2.5</v>
      </c>
      <c r="I110" s="175"/>
      <c r="J110" s="176">
        <f>ROUND(I110*H110,2)</f>
        <v>0</v>
      </c>
      <c r="K110" s="172" t="s">
        <v>139</v>
      </c>
      <c r="L110" s="35"/>
      <c r="M110" s="177" t="s">
        <v>1</v>
      </c>
      <c r="N110" s="178" t="s">
        <v>41</v>
      </c>
      <c r="O110" s="57"/>
      <c r="P110" s="179">
        <f>O110*H110</f>
        <v>0</v>
      </c>
      <c r="Q110" s="179">
        <v>0.00175</v>
      </c>
      <c r="R110" s="179">
        <f>Q110*H110</f>
        <v>0.004375</v>
      </c>
      <c r="S110" s="179">
        <v>0</v>
      </c>
      <c r="T110" s="180">
        <f>S110*H110</f>
        <v>0</v>
      </c>
      <c r="AR110" s="14" t="s">
        <v>236</v>
      </c>
      <c r="AT110" s="14" t="s">
        <v>135</v>
      </c>
      <c r="AU110" s="14" t="s">
        <v>80</v>
      </c>
      <c r="AY110" s="14" t="s">
        <v>133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14" t="s">
        <v>75</v>
      </c>
      <c r="BK110" s="181">
        <f>ROUND(I110*H110,2)</f>
        <v>0</v>
      </c>
      <c r="BL110" s="14" t="s">
        <v>236</v>
      </c>
      <c r="BM110" s="14" t="s">
        <v>900</v>
      </c>
    </row>
    <row r="111" spans="2:47" s="1" customFormat="1" ht="11.25">
      <c r="B111" s="31"/>
      <c r="C111" s="32"/>
      <c r="D111" s="182" t="s">
        <v>142</v>
      </c>
      <c r="E111" s="32"/>
      <c r="F111" s="183" t="s">
        <v>901</v>
      </c>
      <c r="G111" s="32"/>
      <c r="H111" s="32"/>
      <c r="I111" s="99"/>
      <c r="J111" s="32"/>
      <c r="K111" s="32"/>
      <c r="L111" s="35"/>
      <c r="M111" s="184"/>
      <c r="N111" s="57"/>
      <c r="O111" s="57"/>
      <c r="P111" s="57"/>
      <c r="Q111" s="57"/>
      <c r="R111" s="57"/>
      <c r="S111" s="57"/>
      <c r="T111" s="58"/>
      <c r="AT111" s="14" t="s">
        <v>142</v>
      </c>
      <c r="AU111" s="14" t="s">
        <v>80</v>
      </c>
    </row>
    <row r="112" spans="2:65" s="1" customFormat="1" ht="20.45" customHeight="1">
      <c r="B112" s="31"/>
      <c r="C112" s="170" t="s">
        <v>195</v>
      </c>
      <c r="D112" s="170" t="s">
        <v>135</v>
      </c>
      <c r="E112" s="171" t="s">
        <v>902</v>
      </c>
      <c r="F112" s="172" t="s">
        <v>903</v>
      </c>
      <c r="G112" s="173" t="s">
        <v>327</v>
      </c>
      <c r="H112" s="174">
        <v>6</v>
      </c>
      <c r="I112" s="175"/>
      <c r="J112" s="176">
        <f>ROUND(I112*H112,2)</f>
        <v>0</v>
      </c>
      <c r="K112" s="172" t="s">
        <v>139</v>
      </c>
      <c r="L112" s="35"/>
      <c r="M112" s="177" t="s">
        <v>1</v>
      </c>
      <c r="N112" s="178" t="s">
        <v>41</v>
      </c>
      <c r="O112" s="57"/>
      <c r="P112" s="179">
        <f>O112*H112</f>
        <v>0</v>
      </c>
      <c r="Q112" s="179">
        <v>0.00145</v>
      </c>
      <c r="R112" s="179">
        <f>Q112*H112</f>
        <v>0.0087</v>
      </c>
      <c r="S112" s="179">
        <v>0</v>
      </c>
      <c r="T112" s="180">
        <f>S112*H112</f>
        <v>0</v>
      </c>
      <c r="AR112" s="14" t="s">
        <v>236</v>
      </c>
      <c r="AT112" s="14" t="s">
        <v>135</v>
      </c>
      <c r="AU112" s="14" t="s">
        <v>80</v>
      </c>
      <c r="AY112" s="14" t="s">
        <v>133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14" t="s">
        <v>75</v>
      </c>
      <c r="BK112" s="181">
        <f>ROUND(I112*H112,2)</f>
        <v>0</v>
      </c>
      <c r="BL112" s="14" t="s">
        <v>236</v>
      </c>
      <c r="BM112" s="14" t="s">
        <v>904</v>
      </c>
    </row>
    <row r="113" spans="2:47" s="1" customFormat="1" ht="11.25">
      <c r="B113" s="31"/>
      <c r="C113" s="32"/>
      <c r="D113" s="182" t="s">
        <v>142</v>
      </c>
      <c r="E113" s="32"/>
      <c r="F113" s="183" t="s">
        <v>905</v>
      </c>
      <c r="G113" s="32"/>
      <c r="H113" s="32"/>
      <c r="I113" s="99"/>
      <c r="J113" s="32"/>
      <c r="K113" s="32"/>
      <c r="L113" s="35"/>
      <c r="M113" s="184"/>
      <c r="N113" s="57"/>
      <c r="O113" s="57"/>
      <c r="P113" s="57"/>
      <c r="Q113" s="57"/>
      <c r="R113" s="57"/>
      <c r="S113" s="57"/>
      <c r="T113" s="58"/>
      <c r="AT113" s="14" t="s">
        <v>142</v>
      </c>
      <c r="AU113" s="14" t="s">
        <v>80</v>
      </c>
    </row>
    <row r="114" spans="2:65" s="1" customFormat="1" ht="20.45" customHeight="1">
      <c r="B114" s="31"/>
      <c r="C114" s="170" t="s">
        <v>202</v>
      </c>
      <c r="D114" s="170" t="s">
        <v>135</v>
      </c>
      <c r="E114" s="171" t="s">
        <v>906</v>
      </c>
      <c r="F114" s="172" t="s">
        <v>907</v>
      </c>
      <c r="G114" s="173" t="s">
        <v>327</v>
      </c>
      <c r="H114" s="174">
        <v>7.5</v>
      </c>
      <c r="I114" s="175"/>
      <c r="J114" s="176">
        <f>ROUND(I114*H114,2)</f>
        <v>0</v>
      </c>
      <c r="K114" s="172" t="s">
        <v>139</v>
      </c>
      <c r="L114" s="35"/>
      <c r="M114" s="177" t="s">
        <v>1</v>
      </c>
      <c r="N114" s="178" t="s">
        <v>41</v>
      </c>
      <c r="O114" s="57"/>
      <c r="P114" s="179">
        <f>O114*H114</f>
        <v>0</v>
      </c>
      <c r="Q114" s="179">
        <v>0.00035</v>
      </c>
      <c r="R114" s="179">
        <f>Q114*H114</f>
        <v>0.002625</v>
      </c>
      <c r="S114" s="179">
        <v>0</v>
      </c>
      <c r="T114" s="180">
        <f>S114*H114</f>
        <v>0</v>
      </c>
      <c r="AR114" s="14" t="s">
        <v>236</v>
      </c>
      <c r="AT114" s="14" t="s">
        <v>135</v>
      </c>
      <c r="AU114" s="14" t="s">
        <v>80</v>
      </c>
      <c r="AY114" s="14" t="s">
        <v>133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14" t="s">
        <v>75</v>
      </c>
      <c r="BK114" s="181">
        <f>ROUND(I114*H114,2)</f>
        <v>0</v>
      </c>
      <c r="BL114" s="14" t="s">
        <v>236</v>
      </c>
      <c r="BM114" s="14" t="s">
        <v>908</v>
      </c>
    </row>
    <row r="115" spans="2:47" s="1" customFormat="1" ht="11.25">
      <c r="B115" s="31"/>
      <c r="C115" s="32"/>
      <c r="D115" s="182" t="s">
        <v>142</v>
      </c>
      <c r="E115" s="32"/>
      <c r="F115" s="183" t="s">
        <v>909</v>
      </c>
      <c r="G115" s="32"/>
      <c r="H115" s="32"/>
      <c r="I115" s="99"/>
      <c r="J115" s="32"/>
      <c r="K115" s="32"/>
      <c r="L115" s="35"/>
      <c r="M115" s="184"/>
      <c r="N115" s="57"/>
      <c r="O115" s="57"/>
      <c r="P115" s="57"/>
      <c r="Q115" s="57"/>
      <c r="R115" s="57"/>
      <c r="S115" s="57"/>
      <c r="T115" s="58"/>
      <c r="AT115" s="14" t="s">
        <v>142</v>
      </c>
      <c r="AU115" s="14" t="s">
        <v>80</v>
      </c>
    </row>
    <row r="116" spans="2:51" s="11" customFormat="1" ht="11.25">
      <c r="B116" s="185"/>
      <c r="C116" s="186"/>
      <c r="D116" s="182" t="s">
        <v>144</v>
      </c>
      <c r="E116" s="187" t="s">
        <v>1</v>
      </c>
      <c r="F116" s="188" t="s">
        <v>910</v>
      </c>
      <c r="G116" s="186"/>
      <c r="H116" s="189">
        <v>7.5</v>
      </c>
      <c r="I116" s="190"/>
      <c r="J116" s="186"/>
      <c r="K116" s="186"/>
      <c r="L116" s="191"/>
      <c r="M116" s="192"/>
      <c r="N116" s="193"/>
      <c r="O116" s="193"/>
      <c r="P116" s="193"/>
      <c r="Q116" s="193"/>
      <c r="R116" s="193"/>
      <c r="S116" s="193"/>
      <c r="T116" s="194"/>
      <c r="AT116" s="195" t="s">
        <v>144</v>
      </c>
      <c r="AU116" s="195" t="s">
        <v>80</v>
      </c>
      <c r="AV116" s="11" t="s">
        <v>80</v>
      </c>
      <c r="AW116" s="11" t="s">
        <v>32</v>
      </c>
      <c r="AX116" s="11" t="s">
        <v>75</v>
      </c>
      <c r="AY116" s="195" t="s">
        <v>133</v>
      </c>
    </row>
    <row r="117" spans="2:65" s="1" customFormat="1" ht="20.45" customHeight="1">
      <c r="B117" s="31"/>
      <c r="C117" s="170" t="s">
        <v>208</v>
      </c>
      <c r="D117" s="170" t="s">
        <v>135</v>
      </c>
      <c r="E117" s="171" t="s">
        <v>911</v>
      </c>
      <c r="F117" s="172" t="s">
        <v>912</v>
      </c>
      <c r="G117" s="173" t="s">
        <v>327</v>
      </c>
      <c r="H117" s="174">
        <v>3</v>
      </c>
      <c r="I117" s="175"/>
      <c r="J117" s="176">
        <f>ROUND(I117*H117,2)</f>
        <v>0</v>
      </c>
      <c r="K117" s="172" t="s">
        <v>139</v>
      </c>
      <c r="L117" s="35"/>
      <c r="M117" s="177" t="s">
        <v>1</v>
      </c>
      <c r="N117" s="178" t="s">
        <v>41</v>
      </c>
      <c r="O117" s="57"/>
      <c r="P117" s="179">
        <f>O117*H117</f>
        <v>0</v>
      </c>
      <c r="Q117" s="179">
        <v>0.00114</v>
      </c>
      <c r="R117" s="179">
        <f>Q117*H117</f>
        <v>0.00342</v>
      </c>
      <c r="S117" s="179">
        <v>0</v>
      </c>
      <c r="T117" s="180">
        <f>S117*H117</f>
        <v>0</v>
      </c>
      <c r="AR117" s="14" t="s">
        <v>236</v>
      </c>
      <c r="AT117" s="14" t="s">
        <v>135</v>
      </c>
      <c r="AU117" s="14" t="s">
        <v>80</v>
      </c>
      <c r="AY117" s="14" t="s">
        <v>133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14" t="s">
        <v>75</v>
      </c>
      <c r="BK117" s="181">
        <f>ROUND(I117*H117,2)</f>
        <v>0</v>
      </c>
      <c r="BL117" s="14" t="s">
        <v>236</v>
      </c>
      <c r="BM117" s="14" t="s">
        <v>913</v>
      </c>
    </row>
    <row r="118" spans="2:47" s="1" customFormat="1" ht="11.25">
      <c r="B118" s="31"/>
      <c r="C118" s="32"/>
      <c r="D118" s="182" t="s">
        <v>142</v>
      </c>
      <c r="E118" s="32"/>
      <c r="F118" s="183" t="s">
        <v>914</v>
      </c>
      <c r="G118" s="32"/>
      <c r="H118" s="32"/>
      <c r="I118" s="99"/>
      <c r="J118" s="32"/>
      <c r="K118" s="32"/>
      <c r="L118" s="35"/>
      <c r="M118" s="184"/>
      <c r="N118" s="57"/>
      <c r="O118" s="57"/>
      <c r="P118" s="57"/>
      <c r="Q118" s="57"/>
      <c r="R118" s="57"/>
      <c r="S118" s="57"/>
      <c r="T118" s="58"/>
      <c r="AT118" s="14" t="s">
        <v>142</v>
      </c>
      <c r="AU118" s="14" t="s">
        <v>80</v>
      </c>
    </row>
    <row r="119" spans="2:65" s="1" customFormat="1" ht="20.45" customHeight="1">
      <c r="B119" s="31"/>
      <c r="C119" s="170" t="s">
        <v>213</v>
      </c>
      <c r="D119" s="170" t="s">
        <v>135</v>
      </c>
      <c r="E119" s="171" t="s">
        <v>915</v>
      </c>
      <c r="F119" s="172" t="s">
        <v>916</v>
      </c>
      <c r="G119" s="173" t="s">
        <v>198</v>
      </c>
      <c r="H119" s="174">
        <v>3</v>
      </c>
      <c r="I119" s="175"/>
      <c r="J119" s="176">
        <f>ROUND(I119*H119,2)</f>
        <v>0</v>
      </c>
      <c r="K119" s="172" t="s">
        <v>139</v>
      </c>
      <c r="L119" s="35"/>
      <c r="M119" s="177" t="s">
        <v>1</v>
      </c>
      <c r="N119" s="178" t="s">
        <v>41</v>
      </c>
      <c r="O119" s="57"/>
      <c r="P119" s="179">
        <f>O119*H119</f>
        <v>0</v>
      </c>
      <c r="Q119" s="179">
        <v>0</v>
      </c>
      <c r="R119" s="179">
        <f>Q119*H119</f>
        <v>0</v>
      </c>
      <c r="S119" s="179">
        <v>0</v>
      </c>
      <c r="T119" s="180">
        <f>S119*H119</f>
        <v>0</v>
      </c>
      <c r="AR119" s="14" t="s">
        <v>236</v>
      </c>
      <c r="AT119" s="14" t="s">
        <v>135</v>
      </c>
      <c r="AU119" s="14" t="s">
        <v>80</v>
      </c>
      <c r="AY119" s="14" t="s">
        <v>133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14" t="s">
        <v>75</v>
      </c>
      <c r="BK119" s="181">
        <f>ROUND(I119*H119,2)</f>
        <v>0</v>
      </c>
      <c r="BL119" s="14" t="s">
        <v>236</v>
      </c>
      <c r="BM119" s="14" t="s">
        <v>917</v>
      </c>
    </row>
    <row r="120" spans="2:47" s="1" customFormat="1" ht="11.25">
      <c r="B120" s="31"/>
      <c r="C120" s="32"/>
      <c r="D120" s="182" t="s">
        <v>142</v>
      </c>
      <c r="E120" s="32"/>
      <c r="F120" s="183" t="s">
        <v>918</v>
      </c>
      <c r="G120" s="32"/>
      <c r="H120" s="32"/>
      <c r="I120" s="99"/>
      <c r="J120" s="32"/>
      <c r="K120" s="32"/>
      <c r="L120" s="35"/>
      <c r="M120" s="184"/>
      <c r="N120" s="57"/>
      <c r="O120" s="57"/>
      <c r="P120" s="57"/>
      <c r="Q120" s="57"/>
      <c r="R120" s="57"/>
      <c r="S120" s="57"/>
      <c r="T120" s="58"/>
      <c r="AT120" s="14" t="s">
        <v>142</v>
      </c>
      <c r="AU120" s="14" t="s">
        <v>80</v>
      </c>
    </row>
    <row r="121" spans="2:65" s="1" customFormat="1" ht="20.45" customHeight="1">
      <c r="B121" s="31"/>
      <c r="C121" s="170" t="s">
        <v>219</v>
      </c>
      <c r="D121" s="170" t="s">
        <v>135</v>
      </c>
      <c r="E121" s="171" t="s">
        <v>919</v>
      </c>
      <c r="F121" s="172" t="s">
        <v>920</v>
      </c>
      <c r="G121" s="173" t="s">
        <v>198</v>
      </c>
      <c r="H121" s="174">
        <v>1</v>
      </c>
      <c r="I121" s="175"/>
      <c r="J121" s="176">
        <f>ROUND(I121*H121,2)</f>
        <v>0</v>
      </c>
      <c r="K121" s="172" t="s">
        <v>139</v>
      </c>
      <c r="L121" s="35"/>
      <c r="M121" s="177" t="s">
        <v>1</v>
      </c>
      <c r="N121" s="178" t="s">
        <v>41</v>
      </c>
      <c r="O121" s="57"/>
      <c r="P121" s="179">
        <f>O121*H121</f>
        <v>0</v>
      </c>
      <c r="Q121" s="179">
        <v>0</v>
      </c>
      <c r="R121" s="179">
        <f>Q121*H121</f>
        <v>0</v>
      </c>
      <c r="S121" s="179">
        <v>0</v>
      </c>
      <c r="T121" s="180">
        <f>S121*H121</f>
        <v>0</v>
      </c>
      <c r="AR121" s="14" t="s">
        <v>236</v>
      </c>
      <c r="AT121" s="14" t="s">
        <v>135</v>
      </c>
      <c r="AU121" s="14" t="s">
        <v>80</v>
      </c>
      <c r="AY121" s="14" t="s">
        <v>133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14" t="s">
        <v>75</v>
      </c>
      <c r="BK121" s="181">
        <f>ROUND(I121*H121,2)</f>
        <v>0</v>
      </c>
      <c r="BL121" s="14" t="s">
        <v>236</v>
      </c>
      <c r="BM121" s="14" t="s">
        <v>921</v>
      </c>
    </row>
    <row r="122" spans="2:47" s="1" customFormat="1" ht="11.25">
      <c r="B122" s="31"/>
      <c r="C122" s="32"/>
      <c r="D122" s="182" t="s">
        <v>142</v>
      </c>
      <c r="E122" s="32"/>
      <c r="F122" s="183" t="s">
        <v>922</v>
      </c>
      <c r="G122" s="32"/>
      <c r="H122" s="32"/>
      <c r="I122" s="99"/>
      <c r="J122" s="32"/>
      <c r="K122" s="32"/>
      <c r="L122" s="35"/>
      <c r="M122" s="184"/>
      <c r="N122" s="57"/>
      <c r="O122" s="57"/>
      <c r="P122" s="57"/>
      <c r="Q122" s="57"/>
      <c r="R122" s="57"/>
      <c r="S122" s="57"/>
      <c r="T122" s="58"/>
      <c r="AT122" s="14" t="s">
        <v>142</v>
      </c>
      <c r="AU122" s="14" t="s">
        <v>80</v>
      </c>
    </row>
    <row r="123" spans="2:65" s="1" customFormat="1" ht="20.45" customHeight="1">
      <c r="B123" s="31"/>
      <c r="C123" s="170" t="s">
        <v>225</v>
      </c>
      <c r="D123" s="170" t="s">
        <v>135</v>
      </c>
      <c r="E123" s="171" t="s">
        <v>923</v>
      </c>
      <c r="F123" s="172" t="s">
        <v>924</v>
      </c>
      <c r="G123" s="173" t="s">
        <v>198</v>
      </c>
      <c r="H123" s="174">
        <v>3</v>
      </c>
      <c r="I123" s="175"/>
      <c r="J123" s="176">
        <f>ROUND(I123*H123,2)</f>
        <v>0</v>
      </c>
      <c r="K123" s="172" t="s">
        <v>139</v>
      </c>
      <c r="L123" s="35"/>
      <c r="M123" s="177" t="s">
        <v>1</v>
      </c>
      <c r="N123" s="178" t="s">
        <v>41</v>
      </c>
      <c r="O123" s="57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AR123" s="14" t="s">
        <v>236</v>
      </c>
      <c r="AT123" s="14" t="s">
        <v>135</v>
      </c>
      <c r="AU123" s="14" t="s">
        <v>80</v>
      </c>
      <c r="AY123" s="14" t="s">
        <v>133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14" t="s">
        <v>75</v>
      </c>
      <c r="BK123" s="181">
        <f>ROUND(I123*H123,2)</f>
        <v>0</v>
      </c>
      <c r="BL123" s="14" t="s">
        <v>236</v>
      </c>
      <c r="BM123" s="14" t="s">
        <v>925</v>
      </c>
    </row>
    <row r="124" spans="2:47" s="1" customFormat="1" ht="11.25">
      <c r="B124" s="31"/>
      <c r="C124" s="32"/>
      <c r="D124" s="182" t="s">
        <v>142</v>
      </c>
      <c r="E124" s="32"/>
      <c r="F124" s="183" t="s">
        <v>926</v>
      </c>
      <c r="G124" s="32"/>
      <c r="H124" s="32"/>
      <c r="I124" s="99"/>
      <c r="J124" s="32"/>
      <c r="K124" s="32"/>
      <c r="L124" s="35"/>
      <c r="M124" s="184"/>
      <c r="N124" s="57"/>
      <c r="O124" s="57"/>
      <c r="P124" s="57"/>
      <c r="Q124" s="57"/>
      <c r="R124" s="57"/>
      <c r="S124" s="57"/>
      <c r="T124" s="58"/>
      <c r="AT124" s="14" t="s">
        <v>142</v>
      </c>
      <c r="AU124" s="14" t="s">
        <v>80</v>
      </c>
    </row>
    <row r="125" spans="2:65" s="1" customFormat="1" ht="20.45" customHeight="1">
      <c r="B125" s="31"/>
      <c r="C125" s="170" t="s">
        <v>8</v>
      </c>
      <c r="D125" s="170" t="s">
        <v>135</v>
      </c>
      <c r="E125" s="171" t="s">
        <v>927</v>
      </c>
      <c r="F125" s="172" t="s">
        <v>928</v>
      </c>
      <c r="G125" s="173" t="s">
        <v>198</v>
      </c>
      <c r="H125" s="174">
        <v>1</v>
      </c>
      <c r="I125" s="175"/>
      <c r="J125" s="176">
        <f>ROUND(I125*H125,2)</f>
        <v>0</v>
      </c>
      <c r="K125" s="172" t="s">
        <v>139</v>
      </c>
      <c r="L125" s="35"/>
      <c r="M125" s="177" t="s">
        <v>1</v>
      </c>
      <c r="N125" s="178" t="s">
        <v>41</v>
      </c>
      <c r="O125" s="57"/>
      <c r="P125" s="179">
        <f>O125*H125</f>
        <v>0</v>
      </c>
      <c r="Q125" s="179">
        <v>0.00029</v>
      </c>
      <c r="R125" s="179">
        <f>Q125*H125</f>
        <v>0.00029</v>
      </c>
      <c r="S125" s="179">
        <v>0</v>
      </c>
      <c r="T125" s="180">
        <f>S125*H125</f>
        <v>0</v>
      </c>
      <c r="AR125" s="14" t="s">
        <v>236</v>
      </c>
      <c r="AT125" s="14" t="s">
        <v>135</v>
      </c>
      <c r="AU125" s="14" t="s">
        <v>80</v>
      </c>
      <c r="AY125" s="14" t="s">
        <v>133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14" t="s">
        <v>75</v>
      </c>
      <c r="BK125" s="181">
        <f>ROUND(I125*H125,2)</f>
        <v>0</v>
      </c>
      <c r="BL125" s="14" t="s">
        <v>236</v>
      </c>
      <c r="BM125" s="14" t="s">
        <v>929</v>
      </c>
    </row>
    <row r="126" spans="2:47" s="1" customFormat="1" ht="11.25">
      <c r="B126" s="31"/>
      <c r="C126" s="32"/>
      <c r="D126" s="182" t="s">
        <v>142</v>
      </c>
      <c r="E126" s="32"/>
      <c r="F126" s="183" t="s">
        <v>930</v>
      </c>
      <c r="G126" s="32"/>
      <c r="H126" s="32"/>
      <c r="I126" s="99"/>
      <c r="J126" s="32"/>
      <c r="K126" s="32"/>
      <c r="L126" s="35"/>
      <c r="M126" s="184"/>
      <c r="N126" s="57"/>
      <c r="O126" s="57"/>
      <c r="P126" s="57"/>
      <c r="Q126" s="57"/>
      <c r="R126" s="57"/>
      <c r="S126" s="57"/>
      <c r="T126" s="58"/>
      <c r="AT126" s="14" t="s">
        <v>142</v>
      </c>
      <c r="AU126" s="14" t="s">
        <v>80</v>
      </c>
    </row>
    <row r="127" spans="2:65" s="1" customFormat="1" ht="20.45" customHeight="1">
      <c r="B127" s="31"/>
      <c r="C127" s="170" t="s">
        <v>236</v>
      </c>
      <c r="D127" s="170" t="s">
        <v>135</v>
      </c>
      <c r="E127" s="171" t="s">
        <v>931</v>
      </c>
      <c r="F127" s="172" t="s">
        <v>932</v>
      </c>
      <c r="G127" s="173" t="s">
        <v>327</v>
      </c>
      <c r="H127" s="174">
        <v>23</v>
      </c>
      <c r="I127" s="175"/>
      <c r="J127" s="176">
        <f>ROUND(I127*H127,2)</f>
        <v>0</v>
      </c>
      <c r="K127" s="172" t="s">
        <v>139</v>
      </c>
      <c r="L127" s="35"/>
      <c r="M127" s="177" t="s">
        <v>1</v>
      </c>
      <c r="N127" s="178" t="s">
        <v>41</v>
      </c>
      <c r="O127" s="57"/>
      <c r="P127" s="179">
        <f>O127*H127</f>
        <v>0</v>
      </c>
      <c r="Q127" s="179">
        <v>0</v>
      </c>
      <c r="R127" s="179">
        <f>Q127*H127</f>
        <v>0</v>
      </c>
      <c r="S127" s="179">
        <v>0</v>
      </c>
      <c r="T127" s="180">
        <f>S127*H127</f>
        <v>0</v>
      </c>
      <c r="AR127" s="14" t="s">
        <v>236</v>
      </c>
      <c r="AT127" s="14" t="s">
        <v>135</v>
      </c>
      <c r="AU127" s="14" t="s">
        <v>80</v>
      </c>
      <c r="AY127" s="14" t="s">
        <v>133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14" t="s">
        <v>75</v>
      </c>
      <c r="BK127" s="181">
        <f>ROUND(I127*H127,2)</f>
        <v>0</v>
      </c>
      <c r="BL127" s="14" t="s">
        <v>236</v>
      </c>
      <c r="BM127" s="14" t="s">
        <v>933</v>
      </c>
    </row>
    <row r="128" spans="2:47" s="1" customFormat="1" ht="11.25">
      <c r="B128" s="31"/>
      <c r="C128" s="32"/>
      <c r="D128" s="182" t="s">
        <v>142</v>
      </c>
      <c r="E128" s="32"/>
      <c r="F128" s="183" t="s">
        <v>934</v>
      </c>
      <c r="G128" s="32"/>
      <c r="H128" s="32"/>
      <c r="I128" s="99"/>
      <c r="J128" s="32"/>
      <c r="K128" s="32"/>
      <c r="L128" s="35"/>
      <c r="M128" s="184"/>
      <c r="N128" s="57"/>
      <c r="O128" s="57"/>
      <c r="P128" s="57"/>
      <c r="Q128" s="57"/>
      <c r="R128" s="57"/>
      <c r="S128" s="57"/>
      <c r="T128" s="58"/>
      <c r="AT128" s="14" t="s">
        <v>142</v>
      </c>
      <c r="AU128" s="14" t="s">
        <v>80</v>
      </c>
    </row>
    <row r="129" spans="2:51" s="11" customFormat="1" ht="11.25">
      <c r="B129" s="185"/>
      <c r="C129" s="186"/>
      <c r="D129" s="182" t="s">
        <v>144</v>
      </c>
      <c r="E129" s="187" t="s">
        <v>1</v>
      </c>
      <c r="F129" s="188" t="s">
        <v>274</v>
      </c>
      <c r="G129" s="186"/>
      <c r="H129" s="189">
        <v>23</v>
      </c>
      <c r="I129" s="190"/>
      <c r="J129" s="186"/>
      <c r="K129" s="186"/>
      <c r="L129" s="191"/>
      <c r="M129" s="192"/>
      <c r="N129" s="193"/>
      <c r="O129" s="193"/>
      <c r="P129" s="193"/>
      <c r="Q129" s="193"/>
      <c r="R129" s="193"/>
      <c r="S129" s="193"/>
      <c r="T129" s="194"/>
      <c r="AT129" s="195" t="s">
        <v>144</v>
      </c>
      <c r="AU129" s="195" t="s">
        <v>80</v>
      </c>
      <c r="AV129" s="11" t="s">
        <v>80</v>
      </c>
      <c r="AW129" s="11" t="s">
        <v>32</v>
      </c>
      <c r="AX129" s="11" t="s">
        <v>75</v>
      </c>
      <c r="AY129" s="195" t="s">
        <v>133</v>
      </c>
    </row>
    <row r="130" spans="2:65" s="1" customFormat="1" ht="20.45" customHeight="1">
      <c r="B130" s="31"/>
      <c r="C130" s="170" t="s">
        <v>243</v>
      </c>
      <c r="D130" s="170" t="s">
        <v>135</v>
      </c>
      <c r="E130" s="171" t="s">
        <v>935</v>
      </c>
      <c r="F130" s="172" t="s">
        <v>936</v>
      </c>
      <c r="G130" s="173" t="s">
        <v>163</v>
      </c>
      <c r="H130" s="174">
        <v>0.026</v>
      </c>
      <c r="I130" s="175"/>
      <c r="J130" s="176">
        <f>ROUND(I130*H130,2)</f>
        <v>0</v>
      </c>
      <c r="K130" s="172" t="s">
        <v>139</v>
      </c>
      <c r="L130" s="35"/>
      <c r="M130" s="177" t="s">
        <v>1</v>
      </c>
      <c r="N130" s="178" t="s">
        <v>41</v>
      </c>
      <c r="O130" s="57"/>
      <c r="P130" s="179">
        <f>O130*H130</f>
        <v>0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AR130" s="14" t="s">
        <v>236</v>
      </c>
      <c r="AT130" s="14" t="s">
        <v>135</v>
      </c>
      <c r="AU130" s="14" t="s">
        <v>80</v>
      </c>
      <c r="AY130" s="14" t="s">
        <v>133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14" t="s">
        <v>75</v>
      </c>
      <c r="BK130" s="181">
        <f>ROUND(I130*H130,2)</f>
        <v>0</v>
      </c>
      <c r="BL130" s="14" t="s">
        <v>236</v>
      </c>
      <c r="BM130" s="14" t="s">
        <v>937</v>
      </c>
    </row>
    <row r="131" spans="2:47" s="1" customFormat="1" ht="19.5">
      <c r="B131" s="31"/>
      <c r="C131" s="32"/>
      <c r="D131" s="182" t="s">
        <v>142</v>
      </c>
      <c r="E131" s="32"/>
      <c r="F131" s="183" t="s">
        <v>938</v>
      </c>
      <c r="G131" s="32"/>
      <c r="H131" s="32"/>
      <c r="I131" s="99"/>
      <c r="J131" s="32"/>
      <c r="K131" s="32"/>
      <c r="L131" s="35"/>
      <c r="M131" s="184"/>
      <c r="N131" s="57"/>
      <c r="O131" s="57"/>
      <c r="P131" s="57"/>
      <c r="Q131" s="57"/>
      <c r="R131" s="57"/>
      <c r="S131" s="57"/>
      <c r="T131" s="58"/>
      <c r="AT131" s="14" t="s">
        <v>142</v>
      </c>
      <c r="AU131" s="14" t="s">
        <v>80</v>
      </c>
    </row>
    <row r="132" spans="2:63" s="10" customFormat="1" ht="22.9" customHeight="1">
      <c r="B132" s="154"/>
      <c r="C132" s="155"/>
      <c r="D132" s="156" t="s">
        <v>69</v>
      </c>
      <c r="E132" s="168" t="s">
        <v>939</v>
      </c>
      <c r="F132" s="168" t="s">
        <v>940</v>
      </c>
      <c r="G132" s="155"/>
      <c r="H132" s="155"/>
      <c r="I132" s="158"/>
      <c r="J132" s="169">
        <f>BK132</f>
        <v>0</v>
      </c>
      <c r="K132" s="155"/>
      <c r="L132" s="160"/>
      <c r="M132" s="161"/>
      <c r="N132" s="162"/>
      <c r="O132" s="162"/>
      <c r="P132" s="163">
        <f>SUM(P133:P163)</f>
        <v>0</v>
      </c>
      <c r="Q132" s="162"/>
      <c r="R132" s="163">
        <f>SUM(R133:R163)</f>
        <v>0.03969</v>
      </c>
      <c r="S132" s="162"/>
      <c r="T132" s="164">
        <f>SUM(T133:T163)</f>
        <v>0</v>
      </c>
      <c r="AR132" s="165" t="s">
        <v>80</v>
      </c>
      <c r="AT132" s="166" t="s">
        <v>69</v>
      </c>
      <c r="AU132" s="166" t="s">
        <v>75</v>
      </c>
      <c r="AY132" s="165" t="s">
        <v>133</v>
      </c>
      <c r="BK132" s="167">
        <f>SUM(BK133:BK163)</f>
        <v>0</v>
      </c>
    </row>
    <row r="133" spans="2:65" s="1" customFormat="1" ht="20.45" customHeight="1">
      <c r="B133" s="31"/>
      <c r="C133" s="170" t="s">
        <v>249</v>
      </c>
      <c r="D133" s="170" t="s">
        <v>135</v>
      </c>
      <c r="E133" s="171" t="s">
        <v>941</v>
      </c>
      <c r="F133" s="172" t="s">
        <v>942</v>
      </c>
      <c r="G133" s="173" t="s">
        <v>198</v>
      </c>
      <c r="H133" s="174">
        <v>3</v>
      </c>
      <c r="I133" s="175"/>
      <c r="J133" s="176">
        <f>ROUND(I133*H133,2)</f>
        <v>0</v>
      </c>
      <c r="K133" s="172" t="s">
        <v>139</v>
      </c>
      <c r="L133" s="35"/>
      <c r="M133" s="177" t="s">
        <v>1</v>
      </c>
      <c r="N133" s="178" t="s">
        <v>41</v>
      </c>
      <c r="O133" s="57"/>
      <c r="P133" s="179">
        <f>O133*H133</f>
        <v>0</v>
      </c>
      <c r="Q133" s="179">
        <v>3E-05</v>
      </c>
      <c r="R133" s="179">
        <f>Q133*H133</f>
        <v>9E-05</v>
      </c>
      <c r="S133" s="179">
        <v>0</v>
      </c>
      <c r="T133" s="180">
        <f>S133*H133</f>
        <v>0</v>
      </c>
      <c r="AR133" s="14" t="s">
        <v>236</v>
      </c>
      <c r="AT133" s="14" t="s">
        <v>135</v>
      </c>
      <c r="AU133" s="14" t="s">
        <v>80</v>
      </c>
      <c r="AY133" s="14" t="s">
        <v>133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14" t="s">
        <v>75</v>
      </c>
      <c r="BK133" s="181">
        <f>ROUND(I133*H133,2)</f>
        <v>0</v>
      </c>
      <c r="BL133" s="14" t="s">
        <v>236</v>
      </c>
      <c r="BM133" s="14" t="s">
        <v>943</v>
      </c>
    </row>
    <row r="134" spans="2:47" s="1" customFormat="1" ht="11.25">
      <c r="B134" s="31"/>
      <c r="C134" s="32"/>
      <c r="D134" s="182" t="s">
        <v>142</v>
      </c>
      <c r="E134" s="32"/>
      <c r="F134" s="183" t="s">
        <v>944</v>
      </c>
      <c r="G134" s="32"/>
      <c r="H134" s="32"/>
      <c r="I134" s="99"/>
      <c r="J134" s="32"/>
      <c r="K134" s="32"/>
      <c r="L134" s="35"/>
      <c r="M134" s="184"/>
      <c r="N134" s="57"/>
      <c r="O134" s="57"/>
      <c r="P134" s="57"/>
      <c r="Q134" s="57"/>
      <c r="R134" s="57"/>
      <c r="S134" s="57"/>
      <c r="T134" s="58"/>
      <c r="AT134" s="14" t="s">
        <v>142</v>
      </c>
      <c r="AU134" s="14" t="s">
        <v>80</v>
      </c>
    </row>
    <row r="135" spans="2:65" s="1" customFormat="1" ht="20.45" customHeight="1">
      <c r="B135" s="31"/>
      <c r="C135" s="170" t="s">
        <v>255</v>
      </c>
      <c r="D135" s="170" t="s">
        <v>135</v>
      </c>
      <c r="E135" s="171" t="s">
        <v>945</v>
      </c>
      <c r="F135" s="172" t="s">
        <v>946</v>
      </c>
      <c r="G135" s="173" t="s">
        <v>327</v>
      </c>
      <c r="H135" s="174">
        <v>15</v>
      </c>
      <c r="I135" s="175"/>
      <c r="J135" s="176">
        <f>ROUND(I135*H135,2)</f>
        <v>0</v>
      </c>
      <c r="K135" s="172" t="s">
        <v>139</v>
      </c>
      <c r="L135" s="35"/>
      <c r="M135" s="177" t="s">
        <v>1</v>
      </c>
      <c r="N135" s="178" t="s">
        <v>41</v>
      </c>
      <c r="O135" s="57"/>
      <c r="P135" s="179">
        <f>O135*H135</f>
        <v>0</v>
      </c>
      <c r="Q135" s="179">
        <v>0.0004</v>
      </c>
      <c r="R135" s="179">
        <f>Q135*H135</f>
        <v>0.006</v>
      </c>
      <c r="S135" s="179">
        <v>0</v>
      </c>
      <c r="T135" s="180">
        <f>S135*H135</f>
        <v>0</v>
      </c>
      <c r="AR135" s="14" t="s">
        <v>236</v>
      </c>
      <c r="AT135" s="14" t="s">
        <v>135</v>
      </c>
      <c r="AU135" s="14" t="s">
        <v>80</v>
      </c>
      <c r="AY135" s="14" t="s">
        <v>133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14" t="s">
        <v>75</v>
      </c>
      <c r="BK135" s="181">
        <f>ROUND(I135*H135,2)</f>
        <v>0</v>
      </c>
      <c r="BL135" s="14" t="s">
        <v>236</v>
      </c>
      <c r="BM135" s="14" t="s">
        <v>947</v>
      </c>
    </row>
    <row r="136" spans="2:47" s="1" customFormat="1" ht="11.25">
      <c r="B136" s="31"/>
      <c r="C136" s="32"/>
      <c r="D136" s="182" t="s">
        <v>142</v>
      </c>
      <c r="E136" s="32"/>
      <c r="F136" s="183" t="s">
        <v>948</v>
      </c>
      <c r="G136" s="32"/>
      <c r="H136" s="32"/>
      <c r="I136" s="99"/>
      <c r="J136" s="32"/>
      <c r="K136" s="32"/>
      <c r="L136" s="35"/>
      <c r="M136" s="184"/>
      <c r="N136" s="57"/>
      <c r="O136" s="57"/>
      <c r="P136" s="57"/>
      <c r="Q136" s="57"/>
      <c r="R136" s="57"/>
      <c r="S136" s="57"/>
      <c r="T136" s="58"/>
      <c r="AT136" s="14" t="s">
        <v>142</v>
      </c>
      <c r="AU136" s="14" t="s">
        <v>80</v>
      </c>
    </row>
    <row r="137" spans="2:65" s="1" customFormat="1" ht="20.45" customHeight="1">
      <c r="B137" s="31"/>
      <c r="C137" s="170" t="s">
        <v>260</v>
      </c>
      <c r="D137" s="170" t="s">
        <v>135</v>
      </c>
      <c r="E137" s="171" t="s">
        <v>949</v>
      </c>
      <c r="F137" s="172" t="s">
        <v>950</v>
      </c>
      <c r="G137" s="173" t="s">
        <v>327</v>
      </c>
      <c r="H137" s="174">
        <v>7</v>
      </c>
      <c r="I137" s="175"/>
      <c r="J137" s="176">
        <f>ROUND(I137*H137,2)</f>
        <v>0</v>
      </c>
      <c r="K137" s="172" t="s">
        <v>139</v>
      </c>
      <c r="L137" s="35"/>
      <c r="M137" s="177" t="s">
        <v>1</v>
      </c>
      <c r="N137" s="178" t="s">
        <v>41</v>
      </c>
      <c r="O137" s="57"/>
      <c r="P137" s="179">
        <f>O137*H137</f>
        <v>0</v>
      </c>
      <c r="Q137" s="179">
        <v>0.00066</v>
      </c>
      <c r="R137" s="179">
        <f>Q137*H137</f>
        <v>0.00462</v>
      </c>
      <c r="S137" s="179">
        <v>0</v>
      </c>
      <c r="T137" s="180">
        <f>S137*H137</f>
        <v>0</v>
      </c>
      <c r="AR137" s="14" t="s">
        <v>236</v>
      </c>
      <c r="AT137" s="14" t="s">
        <v>135</v>
      </c>
      <c r="AU137" s="14" t="s">
        <v>80</v>
      </c>
      <c r="AY137" s="14" t="s">
        <v>133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14" t="s">
        <v>75</v>
      </c>
      <c r="BK137" s="181">
        <f>ROUND(I137*H137,2)</f>
        <v>0</v>
      </c>
      <c r="BL137" s="14" t="s">
        <v>236</v>
      </c>
      <c r="BM137" s="14" t="s">
        <v>951</v>
      </c>
    </row>
    <row r="138" spans="2:47" s="1" customFormat="1" ht="11.25">
      <c r="B138" s="31"/>
      <c r="C138" s="32"/>
      <c r="D138" s="182" t="s">
        <v>142</v>
      </c>
      <c r="E138" s="32"/>
      <c r="F138" s="183" t="s">
        <v>952</v>
      </c>
      <c r="G138" s="32"/>
      <c r="H138" s="32"/>
      <c r="I138" s="99"/>
      <c r="J138" s="32"/>
      <c r="K138" s="32"/>
      <c r="L138" s="35"/>
      <c r="M138" s="184"/>
      <c r="N138" s="57"/>
      <c r="O138" s="57"/>
      <c r="P138" s="57"/>
      <c r="Q138" s="57"/>
      <c r="R138" s="57"/>
      <c r="S138" s="57"/>
      <c r="T138" s="58"/>
      <c r="AT138" s="14" t="s">
        <v>142</v>
      </c>
      <c r="AU138" s="14" t="s">
        <v>80</v>
      </c>
    </row>
    <row r="139" spans="2:51" s="11" customFormat="1" ht="11.25">
      <c r="B139" s="185"/>
      <c r="C139" s="186"/>
      <c r="D139" s="182" t="s">
        <v>144</v>
      </c>
      <c r="E139" s="187" t="s">
        <v>1</v>
      </c>
      <c r="F139" s="188" t="s">
        <v>183</v>
      </c>
      <c r="G139" s="186"/>
      <c r="H139" s="189">
        <v>7</v>
      </c>
      <c r="I139" s="190"/>
      <c r="J139" s="186"/>
      <c r="K139" s="186"/>
      <c r="L139" s="191"/>
      <c r="M139" s="192"/>
      <c r="N139" s="193"/>
      <c r="O139" s="193"/>
      <c r="P139" s="193"/>
      <c r="Q139" s="193"/>
      <c r="R139" s="193"/>
      <c r="S139" s="193"/>
      <c r="T139" s="194"/>
      <c r="AT139" s="195" t="s">
        <v>144</v>
      </c>
      <c r="AU139" s="195" t="s">
        <v>80</v>
      </c>
      <c r="AV139" s="11" t="s">
        <v>80</v>
      </c>
      <c r="AW139" s="11" t="s">
        <v>32</v>
      </c>
      <c r="AX139" s="11" t="s">
        <v>75</v>
      </c>
      <c r="AY139" s="195" t="s">
        <v>133</v>
      </c>
    </row>
    <row r="140" spans="2:65" s="1" customFormat="1" ht="20.45" customHeight="1">
      <c r="B140" s="31"/>
      <c r="C140" s="170" t="s">
        <v>7</v>
      </c>
      <c r="D140" s="170" t="s">
        <v>135</v>
      </c>
      <c r="E140" s="171" t="s">
        <v>953</v>
      </c>
      <c r="F140" s="172" t="s">
        <v>954</v>
      </c>
      <c r="G140" s="173" t="s">
        <v>327</v>
      </c>
      <c r="H140" s="174">
        <v>11</v>
      </c>
      <c r="I140" s="175"/>
      <c r="J140" s="176">
        <f>ROUND(I140*H140,2)</f>
        <v>0</v>
      </c>
      <c r="K140" s="172" t="s">
        <v>139</v>
      </c>
      <c r="L140" s="35"/>
      <c r="M140" s="177" t="s">
        <v>1</v>
      </c>
      <c r="N140" s="178" t="s">
        <v>41</v>
      </c>
      <c r="O140" s="57"/>
      <c r="P140" s="179">
        <f>O140*H140</f>
        <v>0</v>
      </c>
      <c r="Q140" s="179">
        <v>0.0007</v>
      </c>
      <c r="R140" s="179">
        <f>Q140*H140</f>
        <v>0.0077</v>
      </c>
      <c r="S140" s="179">
        <v>0</v>
      </c>
      <c r="T140" s="180">
        <f>S140*H140</f>
        <v>0</v>
      </c>
      <c r="AR140" s="14" t="s">
        <v>236</v>
      </c>
      <c r="AT140" s="14" t="s">
        <v>135</v>
      </c>
      <c r="AU140" s="14" t="s">
        <v>80</v>
      </c>
      <c r="AY140" s="14" t="s">
        <v>133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14" t="s">
        <v>75</v>
      </c>
      <c r="BK140" s="181">
        <f>ROUND(I140*H140,2)</f>
        <v>0</v>
      </c>
      <c r="BL140" s="14" t="s">
        <v>236</v>
      </c>
      <c r="BM140" s="14" t="s">
        <v>955</v>
      </c>
    </row>
    <row r="141" spans="2:47" s="1" customFormat="1" ht="11.25">
      <c r="B141" s="31"/>
      <c r="C141" s="32"/>
      <c r="D141" s="182" t="s">
        <v>142</v>
      </c>
      <c r="E141" s="32"/>
      <c r="F141" s="183" t="s">
        <v>956</v>
      </c>
      <c r="G141" s="32"/>
      <c r="H141" s="32"/>
      <c r="I141" s="99"/>
      <c r="J141" s="32"/>
      <c r="K141" s="32"/>
      <c r="L141" s="35"/>
      <c r="M141" s="184"/>
      <c r="N141" s="57"/>
      <c r="O141" s="57"/>
      <c r="P141" s="57"/>
      <c r="Q141" s="57"/>
      <c r="R141" s="57"/>
      <c r="S141" s="57"/>
      <c r="T141" s="58"/>
      <c r="AT141" s="14" t="s">
        <v>142</v>
      </c>
      <c r="AU141" s="14" t="s">
        <v>80</v>
      </c>
    </row>
    <row r="142" spans="2:65" s="1" customFormat="1" ht="20.45" customHeight="1">
      <c r="B142" s="31"/>
      <c r="C142" s="170" t="s">
        <v>269</v>
      </c>
      <c r="D142" s="170" t="s">
        <v>135</v>
      </c>
      <c r="E142" s="171" t="s">
        <v>957</v>
      </c>
      <c r="F142" s="172" t="s">
        <v>958</v>
      </c>
      <c r="G142" s="173" t="s">
        <v>327</v>
      </c>
      <c r="H142" s="174">
        <v>7</v>
      </c>
      <c r="I142" s="175"/>
      <c r="J142" s="176">
        <f>ROUND(I142*H142,2)</f>
        <v>0</v>
      </c>
      <c r="K142" s="172" t="s">
        <v>139</v>
      </c>
      <c r="L142" s="35"/>
      <c r="M142" s="177" t="s">
        <v>1</v>
      </c>
      <c r="N142" s="178" t="s">
        <v>41</v>
      </c>
      <c r="O142" s="57"/>
      <c r="P142" s="179">
        <f>O142*H142</f>
        <v>0</v>
      </c>
      <c r="Q142" s="179">
        <v>0.00078</v>
      </c>
      <c r="R142" s="179">
        <f>Q142*H142</f>
        <v>0.00546</v>
      </c>
      <c r="S142" s="179">
        <v>0</v>
      </c>
      <c r="T142" s="180">
        <f>S142*H142</f>
        <v>0</v>
      </c>
      <c r="AR142" s="14" t="s">
        <v>236</v>
      </c>
      <c r="AT142" s="14" t="s">
        <v>135</v>
      </c>
      <c r="AU142" s="14" t="s">
        <v>80</v>
      </c>
      <c r="AY142" s="14" t="s">
        <v>133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14" t="s">
        <v>75</v>
      </c>
      <c r="BK142" s="181">
        <f>ROUND(I142*H142,2)</f>
        <v>0</v>
      </c>
      <c r="BL142" s="14" t="s">
        <v>236</v>
      </c>
      <c r="BM142" s="14" t="s">
        <v>959</v>
      </c>
    </row>
    <row r="143" spans="2:47" s="1" customFormat="1" ht="11.25">
      <c r="B143" s="31"/>
      <c r="C143" s="32"/>
      <c r="D143" s="182" t="s">
        <v>142</v>
      </c>
      <c r="E143" s="32"/>
      <c r="F143" s="183" t="s">
        <v>960</v>
      </c>
      <c r="G143" s="32"/>
      <c r="H143" s="32"/>
      <c r="I143" s="99"/>
      <c r="J143" s="32"/>
      <c r="K143" s="32"/>
      <c r="L143" s="35"/>
      <c r="M143" s="184"/>
      <c r="N143" s="57"/>
      <c r="O143" s="57"/>
      <c r="P143" s="57"/>
      <c r="Q143" s="57"/>
      <c r="R143" s="57"/>
      <c r="S143" s="57"/>
      <c r="T143" s="58"/>
      <c r="AT143" s="14" t="s">
        <v>142</v>
      </c>
      <c r="AU143" s="14" t="s">
        <v>80</v>
      </c>
    </row>
    <row r="144" spans="2:65" s="1" customFormat="1" ht="20.45" customHeight="1">
      <c r="B144" s="31"/>
      <c r="C144" s="170" t="s">
        <v>274</v>
      </c>
      <c r="D144" s="170" t="s">
        <v>135</v>
      </c>
      <c r="E144" s="171" t="s">
        <v>961</v>
      </c>
      <c r="F144" s="172" t="s">
        <v>962</v>
      </c>
      <c r="G144" s="173" t="s">
        <v>327</v>
      </c>
      <c r="H144" s="174">
        <v>22</v>
      </c>
      <c r="I144" s="175"/>
      <c r="J144" s="176">
        <f>ROUND(I144*H144,2)</f>
        <v>0</v>
      </c>
      <c r="K144" s="172" t="s">
        <v>139</v>
      </c>
      <c r="L144" s="35"/>
      <c r="M144" s="177" t="s">
        <v>1</v>
      </c>
      <c r="N144" s="178" t="s">
        <v>41</v>
      </c>
      <c r="O144" s="57"/>
      <c r="P144" s="179">
        <f>O144*H144</f>
        <v>0</v>
      </c>
      <c r="Q144" s="179">
        <v>5E-05</v>
      </c>
      <c r="R144" s="179">
        <f>Q144*H144</f>
        <v>0.0011</v>
      </c>
      <c r="S144" s="179">
        <v>0</v>
      </c>
      <c r="T144" s="180">
        <f>S144*H144</f>
        <v>0</v>
      </c>
      <c r="AR144" s="14" t="s">
        <v>236</v>
      </c>
      <c r="AT144" s="14" t="s">
        <v>135</v>
      </c>
      <c r="AU144" s="14" t="s">
        <v>80</v>
      </c>
      <c r="AY144" s="14" t="s">
        <v>133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14" t="s">
        <v>75</v>
      </c>
      <c r="BK144" s="181">
        <f>ROUND(I144*H144,2)</f>
        <v>0</v>
      </c>
      <c r="BL144" s="14" t="s">
        <v>236</v>
      </c>
      <c r="BM144" s="14" t="s">
        <v>963</v>
      </c>
    </row>
    <row r="145" spans="2:47" s="1" customFormat="1" ht="19.5">
      <c r="B145" s="31"/>
      <c r="C145" s="32"/>
      <c r="D145" s="182" t="s">
        <v>142</v>
      </c>
      <c r="E145" s="32"/>
      <c r="F145" s="183" t="s">
        <v>964</v>
      </c>
      <c r="G145" s="32"/>
      <c r="H145" s="32"/>
      <c r="I145" s="99"/>
      <c r="J145" s="32"/>
      <c r="K145" s="32"/>
      <c r="L145" s="35"/>
      <c r="M145" s="184"/>
      <c r="N145" s="57"/>
      <c r="O145" s="57"/>
      <c r="P145" s="57"/>
      <c r="Q145" s="57"/>
      <c r="R145" s="57"/>
      <c r="S145" s="57"/>
      <c r="T145" s="58"/>
      <c r="AT145" s="14" t="s">
        <v>142</v>
      </c>
      <c r="AU145" s="14" t="s">
        <v>80</v>
      </c>
    </row>
    <row r="146" spans="2:51" s="11" customFormat="1" ht="11.25">
      <c r="B146" s="185"/>
      <c r="C146" s="186"/>
      <c r="D146" s="182" t="s">
        <v>144</v>
      </c>
      <c r="E146" s="187" t="s">
        <v>1</v>
      </c>
      <c r="F146" s="188" t="s">
        <v>269</v>
      </c>
      <c r="G146" s="186"/>
      <c r="H146" s="189">
        <v>22</v>
      </c>
      <c r="I146" s="190"/>
      <c r="J146" s="186"/>
      <c r="K146" s="186"/>
      <c r="L146" s="191"/>
      <c r="M146" s="192"/>
      <c r="N146" s="193"/>
      <c r="O146" s="193"/>
      <c r="P146" s="193"/>
      <c r="Q146" s="193"/>
      <c r="R146" s="193"/>
      <c r="S146" s="193"/>
      <c r="T146" s="194"/>
      <c r="AT146" s="195" t="s">
        <v>144</v>
      </c>
      <c r="AU146" s="195" t="s">
        <v>80</v>
      </c>
      <c r="AV146" s="11" t="s">
        <v>80</v>
      </c>
      <c r="AW146" s="11" t="s">
        <v>32</v>
      </c>
      <c r="AX146" s="11" t="s">
        <v>75</v>
      </c>
      <c r="AY146" s="195" t="s">
        <v>133</v>
      </c>
    </row>
    <row r="147" spans="2:65" s="1" customFormat="1" ht="20.45" customHeight="1">
      <c r="B147" s="31"/>
      <c r="C147" s="170" t="s">
        <v>279</v>
      </c>
      <c r="D147" s="170" t="s">
        <v>135</v>
      </c>
      <c r="E147" s="171" t="s">
        <v>965</v>
      </c>
      <c r="F147" s="172" t="s">
        <v>966</v>
      </c>
      <c r="G147" s="173" t="s">
        <v>327</v>
      </c>
      <c r="H147" s="174">
        <v>18</v>
      </c>
      <c r="I147" s="175"/>
      <c r="J147" s="176">
        <f>ROUND(I147*H147,2)</f>
        <v>0</v>
      </c>
      <c r="K147" s="172" t="s">
        <v>139</v>
      </c>
      <c r="L147" s="35"/>
      <c r="M147" s="177" t="s">
        <v>1</v>
      </c>
      <c r="N147" s="178" t="s">
        <v>41</v>
      </c>
      <c r="O147" s="57"/>
      <c r="P147" s="179">
        <f>O147*H147</f>
        <v>0</v>
      </c>
      <c r="Q147" s="179">
        <v>0.0002</v>
      </c>
      <c r="R147" s="179">
        <f>Q147*H147</f>
        <v>0.0036000000000000003</v>
      </c>
      <c r="S147" s="179">
        <v>0</v>
      </c>
      <c r="T147" s="180">
        <f>S147*H147</f>
        <v>0</v>
      </c>
      <c r="AR147" s="14" t="s">
        <v>236</v>
      </c>
      <c r="AT147" s="14" t="s">
        <v>135</v>
      </c>
      <c r="AU147" s="14" t="s">
        <v>80</v>
      </c>
      <c r="AY147" s="14" t="s">
        <v>133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14" t="s">
        <v>75</v>
      </c>
      <c r="BK147" s="181">
        <f>ROUND(I147*H147,2)</f>
        <v>0</v>
      </c>
      <c r="BL147" s="14" t="s">
        <v>236</v>
      </c>
      <c r="BM147" s="14" t="s">
        <v>967</v>
      </c>
    </row>
    <row r="148" spans="2:47" s="1" customFormat="1" ht="19.5">
      <c r="B148" s="31"/>
      <c r="C148" s="32"/>
      <c r="D148" s="182" t="s">
        <v>142</v>
      </c>
      <c r="E148" s="32"/>
      <c r="F148" s="183" t="s">
        <v>968</v>
      </c>
      <c r="G148" s="32"/>
      <c r="H148" s="32"/>
      <c r="I148" s="99"/>
      <c r="J148" s="32"/>
      <c r="K148" s="32"/>
      <c r="L148" s="35"/>
      <c r="M148" s="184"/>
      <c r="N148" s="57"/>
      <c r="O148" s="57"/>
      <c r="P148" s="57"/>
      <c r="Q148" s="57"/>
      <c r="R148" s="57"/>
      <c r="S148" s="57"/>
      <c r="T148" s="58"/>
      <c r="AT148" s="14" t="s">
        <v>142</v>
      </c>
      <c r="AU148" s="14" t="s">
        <v>80</v>
      </c>
    </row>
    <row r="149" spans="2:65" s="1" customFormat="1" ht="20.45" customHeight="1">
      <c r="B149" s="31"/>
      <c r="C149" s="170" t="s">
        <v>283</v>
      </c>
      <c r="D149" s="170" t="s">
        <v>135</v>
      </c>
      <c r="E149" s="171" t="s">
        <v>969</v>
      </c>
      <c r="F149" s="172" t="s">
        <v>970</v>
      </c>
      <c r="G149" s="173" t="s">
        <v>327</v>
      </c>
      <c r="H149" s="174">
        <v>6</v>
      </c>
      <c r="I149" s="175"/>
      <c r="J149" s="176">
        <f>ROUND(I149*H149,2)</f>
        <v>0</v>
      </c>
      <c r="K149" s="172" t="s">
        <v>139</v>
      </c>
      <c r="L149" s="35"/>
      <c r="M149" s="177" t="s">
        <v>1</v>
      </c>
      <c r="N149" s="178" t="s">
        <v>41</v>
      </c>
      <c r="O149" s="57"/>
      <c r="P149" s="179">
        <f>O149*H149</f>
        <v>0</v>
      </c>
      <c r="Q149" s="179">
        <v>0.00018</v>
      </c>
      <c r="R149" s="179">
        <f>Q149*H149</f>
        <v>0.00108</v>
      </c>
      <c r="S149" s="179">
        <v>0</v>
      </c>
      <c r="T149" s="180">
        <f>S149*H149</f>
        <v>0</v>
      </c>
      <c r="AR149" s="14" t="s">
        <v>236</v>
      </c>
      <c r="AT149" s="14" t="s">
        <v>135</v>
      </c>
      <c r="AU149" s="14" t="s">
        <v>80</v>
      </c>
      <c r="AY149" s="14" t="s">
        <v>133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14" t="s">
        <v>75</v>
      </c>
      <c r="BK149" s="181">
        <f>ROUND(I149*H149,2)</f>
        <v>0</v>
      </c>
      <c r="BL149" s="14" t="s">
        <v>236</v>
      </c>
      <c r="BM149" s="14" t="s">
        <v>971</v>
      </c>
    </row>
    <row r="150" spans="2:47" s="1" customFormat="1" ht="11.25">
      <c r="B150" s="31"/>
      <c r="C150" s="32"/>
      <c r="D150" s="182" t="s">
        <v>142</v>
      </c>
      <c r="E150" s="32"/>
      <c r="F150" s="183" t="s">
        <v>972</v>
      </c>
      <c r="G150" s="32"/>
      <c r="H150" s="32"/>
      <c r="I150" s="99"/>
      <c r="J150" s="32"/>
      <c r="K150" s="32"/>
      <c r="L150" s="35"/>
      <c r="M150" s="184"/>
      <c r="N150" s="57"/>
      <c r="O150" s="57"/>
      <c r="P150" s="57"/>
      <c r="Q150" s="57"/>
      <c r="R150" s="57"/>
      <c r="S150" s="57"/>
      <c r="T150" s="58"/>
      <c r="AT150" s="14" t="s">
        <v>142</v>
      </c>
      <c r="AU150" s="14" t="s">
        <v>80</v>
      </c>
    </row>
    <row r="151" spans="2:65" s="1" customFormat="1" ht="20.45" customHeight="1">
      <c r="B151" s="31"/>
      <c r="C151" s="170" t="s">
        <v>289</v>
      </c>
      <c r="D151" s="170" t="s">
        <v>135</v>
      </c>
      <c r="E151" s="171" t="s">
        <v>973</v>
      </c>
      <c r="F151" s="172" t="s">
        <v>974</v>
      </c>
      <c r="G151" s="173" t="s">
        <v>198</v>
      </c>
      <c r="H151" s="174">
        <v>10</v>
      </c>
      <c r="I151" s="175"/>
      <c r="J151" s="176">
        <f>ROUND(I151*H151,2)</f>
        <v>0</v>
      </c>
      <c r="K151" s="172" t="s">
        <v>139</v>
      </c>
      <c r="L151" s="35"/>
      <c r="M151" s="177" t="s">
        <v>1</v>
      </c>
      <c r="N151" s="178" t="s">
        <v>41</v>
      </c>
      <c r="O151" s="57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AR151" s="14" t="s">
        <v>236</v>
      </c>
      <c r="AT151" s="14" t="s">
        <v>135</v>
      </c>
      <c r="AU151" s="14" t="s">
        <v>80</v>
      </c>
      <c r="AY151" s="14" t="s">
        <v>133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14" t="s">
        <v>75</v>
      </c>
      <c r="BK151" s="181">
        <f>ROUND(I151*H151,2)</f>
        <v>0</v>
      </c>
      <c r="BL151" s="14" t="s">
        <v>236</v>
      </c>
      <c r="BM151" s="14" t="s">
        <v>975</v>
      </c>
    </row>
    <row r="152" spans="2:47" s="1" customFormat="1" ht="11.25">
      <c r="B152" s="31"/>
      <c r="C152" s="32"/>
      <c r="D152" s="182" t="s">
        <v>142</v>
      </c>
      <c r="E152" s="32"/>
      <c r="F152" s="183" t="s">
        <v>976</v>
      </c>
      <c r="G152" s="32"/>
      <c r="H152" s="32"/>
      <c r="I152" s="99"/>
      <c r="J152" s="32"/>
      <c r="K152" s="32"/>
      <c r="L152" s="35"/>
      <c r="M152" s="184"/>
      <c r="N152" s="57"/>
      <c r="O152" s="57"/>
      <c r="P152" s="57"/>
      <c r="Q152" s="57"/>
      <c r="R152" s="57"/>
      <c r="S152" s="57"/>
      <c r="T152" s="58"/>
      <c r="AT152" s="14" t="s">
        <v>142</v>
      </c>
      <c r="AU152" s="14" t="s">
        <v>80</v>
      </c>
    </row>
    <row r="153" spans="2:65" s="1" customFormat="1" ht="20.45" customHeight="1">
      <c r="B153" s="31"/>
      <c r="C153" s="170" t="s">
        <v>295</v>
      </c>
      <c r="D153" s="170" t="s">
        <v>135</v>
      </c>
      <c r="E153" s="171" t="s">
        <v>977</v>
      </c>
      <c r="F153" s="172" t="s">
        <v>978</v>
      </c>
      <c r="G153" s="173" t="s">
        <v>198</v>
      </c>
      <c r="H153" s="174">
        <v>2</v>
      </c>
      <c r="I153" s="175"/>
      <c r="J153" s="176">
        <f>ROUND(I153*H153,2)</f>
        <v>0</v>
      </c>
      <c r="K153" s="172" t="s">
        <v>139</v>
      </c>
      <c r="L153" s="35"/>
      <c r="M153" s="177" t="s">
        <v>1</v>
      </c>
      <c r="N153" s="178" t="s">
        <v>41</v>
      </c>
      <c r="O153" s="57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AR153" s="14" t="s">
        <v>236</v>
      </c>
      <c r="AT153" s="14" t="s">
        <v>135</v>
      </c>
      <c r="AU153" s="14" t="s">
        <v>80</v>
      </c>
      <c r="AY153" s="14" t="s">
        <v>133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14" t="s">
        <v>75</v>
      </c>
      <c r="BK153" s="181">
        <f>ROUND(I153*H153,2)</f>
        <v>0</v>
      </c>
      <c r="BL153" s="14" t="s">
        <v>236</v>
      </c>
      <c r="BM153" s="14" t="s">
        <v>979</v>
      </c>
    </row>
    <row r="154" spans="2:47" s="1" customFormat="1" ht="11.25">
      <c r="B154" s="31"/>
      <c r="C154" s="32"/>
      <c r="D154" s="182" t="s">
        <v>142</v>
      </c>
      <c r="E154" s="32"/>
      <c r="F154" s="183" t="s">
        <v>980</v>
      </c>
      <c r="G154" s="32"/>
      <c r="H154" s="32"/>
      <c r="I154" s="99"/>
      <c r="J154" s="32"/>
      <c r="K154" s="32"/>
      <c r="L154" s="35"/>
      <c r="M154" s="184"/>
      <c r="N154" s="57"/>
      <c r="O154" s="57"/>
      <c r="P154" s="57"/>
      <c r="Q154" s="57"/>
      <c r="R154" s="57"/>
      <c r="S154" s="57"/>
      <c r="T154" s="58"/>
      <c r="AT154" s="14" t="s">
        <v>142</v>
      </c>
      <c r="AU154" s="14" t="s">
        <v>80</v>
      </c>
    </row>
    <row r="155" spans="2:65" s="1" customFormat="1" ht="20.45" customHeight="1">
      <c r="B155" s="31"/>
      <c r="C155" s="170" t="s">
        <v>301</v>
      </c>
      <c r="D155" s="170" t="s">
        <v>135</v>
      </c>
      <c r="E155" s="171" t="s">
        <v>981</v>
      </c>
      <c r="F155" s="172" t="s">
        <v>982</v>
      </c>
      <c r="G155" s="173" t="s">
        <v>198</v>
      </c>
      <c r="H155" s="174">
        <v>10</v>
      </c>
      <c r="I155" s="175"/>
      <c r="J155" s="176">
        <f>ROUND(I155*H155,2)</f>
        <v>0</v>
      </c>
      <c r="K155" s="172" t="s">
        <v>139</v>
      </c>
      <c r="L155" s="35"/>
      <c r="M155" s="177" t="s">
        <v>1</v>
      </c>
      <c r="N155" s="178" t="s">
        <v>41</v>
      </c>
      <c r="O155" s="57"/>
      <c r="P155" s="179">
        <f>O155*H155</f>
        <v>0</v>
      </c>
      <c r="Q155" s="179">
        <v>0.00013</v>
      </c>
      <c r="R155" s="179">
        <f>Q155*H155</f>
        <v>0.0013</v>
      </c>
      <c r="S155" s="179">
        <v>0</v>
      </c>
      <c r="T155" s="180">
        <f>S155*H155</f>
        <v>0</v>
      </c>
      <c r="AR155" s="14" t="s">
        <v>236</v>
      </c>
      <c r="AT155" s="14" t="s">
        <v>135</v>
      </c>
      <c r="AU155" s="14" t="s">
        <v>80</v>
      </c>
      <c r="AY155" s="14" t="s">
        <v>133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14" t="s">
        <v>75</v>
      </c>
      <c r="BK155" s="181">
        <f>ROUND(I155*H155,2)</f>
        <v>0</v>
      </c>
      <c r="BL155" s="14" t="s">
        <v>236</v>
      </c>
      <c r="BM155" s="14" t="s">
        <v>983</v>
      </c>
    </row>
    <row r="156" spans="2:47" s="1" customFormat="1" ht="11.25">
      <c r="B156" s="31"/>
      <c r="C156" s="32"/>
      <c r="D156" s="182" t="s">
        <v>142</v>
      </c>
      <c r="E156" s="32"/>
      <c r="F156" s="183" t="s">
        <v>984</v>
      </c>
      <c r="G156" s="32"/>
      <c r="H156" s="32"/>
      <c r="I156" s="99"/>
      <c r="J156" s="32"/>
      <c r="K156" s="32"/>
      <c r="L156" s="35"/>
      <c r="M156" s="184"/>
      <c r="N156" s="57"/>
      <c r="O156" s="57"/>
      <c r="P156" s="57"/>
      <c r="Q156" s="57"/>
      <c r="R156" s="57"/>
      <c r="S156" s="57"/>
      <c r="T156" s="58"/>
      <c r="AT156" s="14" t="s">
        <v>142</v>
      </c>
      <c r="AU156" s="14" t="s">
        <v>80</v>
      </c>
    </row>
    <row r="157" spans="2:65" s="1" customFormat="1" ht="20.45" customHeight="1">
      <c r="B157" s="31"/>
      <c r="C157" s="170" t="s">
        <v>307</v>
      </c>
      <c r="D157" s="170" t="s">
        <v>135</v>
      </c>
      <c r="E157" s="171" t="s">
        <v>985</v>
      </c>
      <c r="F157" s="172" t="s">
        <v>986</v>
      </c>
      <c r="G157" s="173" t="s">
        <v>198</v>
      </c>
      <c r="H157" s="174">
        <v>2</v>
      </c>
      <c r="I157" s="175"/>
      <c r="J157" s="176">
        <f>ROUND(I157*H157,2)</f>
        <v>0</v>
      </c>
      <c r="K157" s="172" t="s">
        <v>139</v>
      </c>
      <c r="L157" s="35"/>
      <c r="M157" s="177" t="s">
        <v>1</v>
      </c>
      <c r="N157" s="178" t="s">
        <v>41</v>
      </c>
      <c r="O157" s="57"/>
      <c r="P157" s="179">
        <f>O157*H157</f>
        <v>0</v>
      </c>
      <c r="Q157" s="179">
        <v>0.00057</v>
      </c>
      <c r="R157" s="179">
        <f>Q157*H157</f>
        <v>0.00114</v>
      </c>
      <c r="S157" s="179">
        <v>0</v>
      </c>
      <c r="T157" s="180">
        <f>S157*H157</f>
        <v>0</v>
      </c>
      <c r="AR157" s="14" t="s">
        <v>236</v>
      </c>
      <c r="AT157" s="14" t="s">
        <v>135</v>
      </c>
      <c r="AU157" s="14" t="s">
        <v>80</v>
      </c>
      <c r="AY157" s="14" t="s">
        <v>133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14" t="s">
        <v>75</v>
      </c>
      <c r="BK157" s="181">
        <f>ROUND(I157*H157,2)</f>
        <v>0</v>
      </c>
      <c r="BL157" s="14" t="s">
        <v>236</v>
      </c>
      <c r="BM157" s="14" t="s">
        <v>987</v>
      </c>
    </row>
    <row r="158" spans="2:47" s="1" customFormat="1" ht="11.25">
      <c r="B158" s="31"/>
      <c r="C158" s="32"/>
      <c r="D158" s="182" t="s">
        <v>142</v>
      </c>
      <c r="E158" s="32"/>
      <c r="F158" s="183" t="s">
        <v>988</v>
      </c>
      <c r="G158" s="32"/>
      <c r="H158" s="32"/>
      <c r="I158" s="99"/>
      <c r="J158" s="32"/>
      <c r="K158" s="32"/>
      <c r="L158" s="35"/>
      <c r="M158" s="184"/>
      <c r="N158" s="57"/>
      <c r="O158" s="57"/>
      <c r="P158" s="57"/>
      <c r="Q158" s="57"/>
      <c r="R158" s="57"/>
      <c r="S158" s="57"/>
      <c r="T158" s="58"/>
      <c r="AT158" s="14" t="s">
        <v>142</v>
      </c>
      <c r="AU158" s="14" t="s">
        <v>80</v>
      </c>
    </row>
    <row r="159" spans="2:65" s="1" customFormat="1" ht="20.45" customHeight="1">
      <c r="B159" s="31"/>
      <c r="C159" s="170" t="s">
        <v>313</v>
      </c>
      <c r="D159" s="170" t="s">
        <v>135</v>
      </c>
      <c r="E159" s="171" t="s">
        <v>989</v>
      </c>
      <c r="F159" s="172" t="s">
        <v>990</v>
      </c>
      <c r="G159" s="173" t="s">
        <v>327</v>
      </c>
      <c r="H159" s="174">
        <v>40</v>
      </c>
      <c r="I159" s="175"/>
      <c r="J159" s="176">
        <f>ROUND(I159*H159,2)</f>
        <v>0</v>
      </c>
      <c r="K159" s="172" t="s">
        <v>139</v>
      </c>
      <c r="L159" s="35"/>
      <c r="M159" s="177" t="s">
        <v>1</v>
      </c>
      <c r="N159" s="178" t="s">
        <v>41</v>
      </c>
      <c r="O159" s="57"/>
      <c r="P159" s="179">
        <f>O159*H159</f>
        <v>0</v>
      </c>
      <c r="Q159" s="179">
        <v>0.00019</v>
      </c>
      <c r="R159" s="179">
        <f>Q159*H159</f>
        <v>0.007600000000000001</v>
      </c>
      <c r="S159" s="179">
        <v>0</v>
      </c>
      <c r="T159" s="180">
        <f>S159*H159</f>
        <v>0</v>
      </c>
      <c r="AR159" s="14" t="s">
        <v>236</v>
      </c>
      <c r="AT159" s="14" t="s">
        <v>135</v>
      </c>
      <c r="AU159" s="14" t="s">
        <v>80</v>
      </c>
      <c r="AY159" s="14" t="s">
        <v>133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14" t="s">
        <v>75</v>
      </c>
      <c r="BK159" s="181">
        <f>ROUND(I159*H159,2)</f>
        <v>0</v>
      </c>
      <c r="BL159" s="14" t="s">
        <v>236</v>
      </c>
      <c r="BM159" s="14" t="s">
        <v>991</v>
      </c>
    </row>
    <row r="160" spans="2:47" s="1" customFormat="1" ht="11.25">
      <c r="B160" s="31"/>
      <c r="C160" s="32"/>
      <c r="D160" s="182" t="s">
        <v>142</v>
      </c>
      <c r="E160" s="32"/>
      <c r="F160" s="183" t="s">
        <v>992</v>
      </c>
      <c r="G160" s="32"/>
      <c r="H160" s="32"/>
      <c r="I160" s="99"/>
      <c r="J160" s="32"/>
      <c r="K160" s="32"/>
      <c r="L160" s="35"/>
      <c r="M160" s="184"/>
      <c r="N160" s="57"/>
      <c r="O160" s="57"/>
      <c r="P160" s="57"/>
      <c r="Q160" s="57"/>
      <c r="R160" s="57"/>
      <c r="S160" s="57"/>
      <c r="T160" s="58"/>
      <c r="AT160" s="14" t="s">
        <v>142</v>
      </c>
      <c r="AU160" s="14" t="s">
        <v>80</v>
      </c>
    </row>
    <row r="161" spans="2:51" s="11" customFormat="1" ht="11.25">
      <c r="B161" s="185"/>
      <c r="C161" s="186"/>
      <c r="D161" s="182" t="s">
        <v>144</v>
      </c>
      <c r="E161" s="187" t="s">
        <v>1</v>
      </c>
      <c r="F161" s="188" t="s">
        <v>378</v>
      </c>
      <c r="G161" s="186"/>
      <c r="H161" s="189">
        <v>40</v>
      </c>
      <c r="I161" s="190"/>
      <c r="J161" s="186"/>
      <c r="K161" s="186"/>
      <c r="L161" s="191"/>
      <c r="M161" s="192"/>
      <c r="N161" s="193"/>
      <c r="O161" s="193"/>
      <c r="P161" s="193"/>
      <c r="Q161" s="193"/>
      <c r="R161" s="193"/>
      <c r="S161" s="193"/>
      <c r="T161" s="194"/>
      <c r="AT161" s="195" t="s">
        <v>144</v>
      </c>
      <c r="AU161" s="195" t="s">
        <v>80</v>
      </c>
      <c r="AV161" s="11" t="s">
        <v>80</v>
      </c>
      <c r="AW161" s="11" t="s">
        <v>32</v>
      </c>
      <c r="AX161" s="11" t="s">
        <v>75</v>
      </c>
      <c r="AY161" s="195" t="s">
        <v>133</v>
      </c>
    </row>
    <row r="162" spans="2:65" s="1" customFormat="1" ht="20.45" customHeight="1">
      <c r="B162" s="31"/>
      <c r="C162" s="170" t="s">
        <v>319</v>
      </c>
      <c r="D162" s="170" t="s">
        <v>135</v>
      </c>
      <c r="E162" s="171" t="s">
        <v>993</v>
      </c>
      <c r="F162" s="172" t="s">
        <v>994</v>
      </c>
      <c r="G162" s="173" t="s">
        <v>163</v>
      </c>
      <c r="H162" s="174">
        <v>0.04</v>
      </c>
      <c r="I162" s="175"/>
      <c r="J162" s="176">
        <f>ROUND(I162*H162,2)</f>
        <v>0</v>
      </c>
      <c r="K162" s="172" t="s">
        <v>139</v>
      </c>
      <c r="L162" s="35"/>
      <c r="M162" s="177" t="s">
        <v>1</v>
      </c>
      <c r="N162" s="178" t="s">
        <v>41</v>
      </c>
      <c r="O162" s="57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14" t="s">
        <v>236</v>
      </c>
      <c r="AT162" s="14" t="s">
        <v>135</v>
      </c>
      <c r="AU162" s="14" t="s">
        <v>80</v>
      </c>
      <c r="AY162" s="14" t="s">
        <v>133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14" t="s">
        <v>75</v>
      </c>
      <c r="BK162" s="181">
        <f>ROUND(I162*H162,2)</f>
        <v>0</v>
      </c>
      <c r="BL162" s="14" t="s">
        <v>236</v>
      </c>
      <c r="BM162" s="14" t="s">
        <v>995</v>
      </c>
    </row>
    <row r="163" spans="2:47" s="1" customFormat="1" ht="19.5">
      <c r="B163" s="31"/>
      <c r="C163" s="32"/>
      <c r="D163" s="182" t="s">
        <v>142</v>
      </c>
      <c r="E163" s="32"/>
      <c r="F163" s="183" t="s">
        <v>996</v>
      </c>
      <c r="G163" s="32"/>
      <c r="H163" s="32"/>
      <c r="I163" s="99"/>
      <c r="J163" s="32"/>
      <c r="K163" s="32"/>
      <c r="L163" s="35"/>
      <c r="M163" s="184"/>
      <c r="N163" s="57"/>
      <c r="O163" s="57"/>
      <c r="P163" s="57"/>
      <c r="Q163" s="57"/>
      <c r="R163" s="57"/>
      <c r="S163" s="57"/>
      <c r="T163" s="58"/>
      <c r="AT163" s="14" t="s">
        <v>142</v>
      </c>
      <c r="AU163" s="14" t="s">
        <v>80</v>
      </c>
    </row>
    <row r="164" spans="2:63" s="10" customFormat="1" ht="22.9" customHeight="1">
      <c r="B164" s="154"/>
      <c r="C164" s="155"/>
      <c r="D164" s="156" t="s">
        <v>69</v>
      </c>
      <c r="E164" s="168" t="s">
        <v>997</v>
      </c>
      <c r="F164" s="168" t="s">
        <v>998</v>
      </c>
      <c r="G164" s="155"/>
      <c r="H164" s="155"/>
      <c r="I164" s="158"/>
      <c r="J164" s="169">
        <f>BK164</f>
        <v>0</v>
      </c>
      <c r="K164" s="155"/>
      <c r="L164" s="160"/>
      <c r="M164" s="161"/>
      <c r="N164" s="162"/>
      <c r="O164" s="162"/>
      <c r="P164" s="163">
        <f>SUM(P165:P176)</f>
        <v>0</v>
      </c>
      <c r="Q164" s="162"/>
      <c r="R164" s="163">
        <f>SUM(R165:R176)</f>
        <v>0.10404000000000001</v>
      </c>
      <c r="S164" s="162"/>
      <c r="T164" s="164">
        <f>SUM(T165:T176)</f>
        <v>0</v>
      </c>
      <c r="AR164" s="165" t="s">
        <v>80</v>
      </c>
      <c r="AT164" s="166" t="s">
        <v>69</v>
      </c>
      <c r="AU164" s="166" t="s">
        <v>75</v>
      </c>
      <c r="AY164" s="165" t="s">
        <v>133</v>
      </c>
      <c r="BK164" s="167">
        <f>SUM(BK165:BK176)</f>
        <v>0</v>
      </c>
    </row>
    <row r="165" spans="2:65" s="1" customFormat="1" ht="20.45" customHeight="1">
      <c r="B165" s="31"/>
      <c r="C165" s="170" t="s">
        <v>324</v>
      </c>
      <c r="D165" s="170" t="s">
        <v>135</v>
      </c>
      <c r="E165" s="171" t="s">
        <v>999</v>
      </c>
      <c r="F165" s="172" t="s">
        <v>1000</v>
      </c>
      <c r="G165" s="173" t="s">
        <v>658</v>
      </c>
      <c r="H165" s="174">
        <v>3</v>
      </c>
      <c r="I165" s="175"/>
      <c r="J165" s="176">
        <f>ROUND(I165*H165,2)</f>
        <v>0</v>
      </c>
      <c r="K165" s="172" t="s">
        <v>139</v>
      </c>
      <c r="L165" s="35"/>
      <c r="M165" s="177" t="s">
        <v>1</v>
      </c>
      <c r="N165" s="178" t="s">
        <v>41</v>
      </c>
      <c r="O165" s="57"/>
      <c r="P165" s="179">
        <f>O165*H165</f>
        <v>0</v>
      </c>
      <c r="Q165" s="179">
        <v>0.01692</v>
      </c>
      <c r="R165" s="179">
        <f>Q165*H165</f>
        <v>0.05076</v>
      </c>
      <c r="S165" s="179">
        <v>0</v>
      </c>
      <c r="T165" s="180">
        <f>S165*H165</f>
        <v>0</v>
      </c>
      <c r="AR165" s="14" t="s">
        <v>236</v>
      </c>
      <c r="AT165" s="14" t="s">
        <v>135</v>
      </c>
      <c r="AU165" s="14" t="s">
        <v>80</v>
      </c>
      <c r="AY165" s="14" t="s">
        <v>133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14" t="s">
        <v>75</v>
      </c>
      <c r="BK165" s="181">
        <f>ROUND(I165*H165,2)</f>
        <v>0</v>
      </c>
      <c r="BL165" s="14" t="s">
        <v>236</v>
      </c>
      <c r="BM165" s="14" t="s">
        <v>1001</v>
      </c>
    </row>
    <row r="166" spans="2:47" s="1" customFormat="1" ht="11.25">
      <c r="B166" s="31"/>
      <c r="C166" s="32"/>
      <c r="D166" s="182" t="s">
        <v>142</v>
      </c>
      <c r="E166" s="32"/>
      <c r="F166" s="183" t="s">
        <v>1002</v>
      </c>
      <c r="G166" s="32"/>
      <c r="H166" s="32"/>
      <c r="I166" s="99"/>
      <c r="J166" s="32"/>
      <c r="K166" s="32"/>
      <c r="L166" s="35"/>
      <c r="M166" s="184"/>
      <c r="N166" s="57"/>
      <c r="O166" s="57"/>
      <c r="P166" s="57"/>
      <c r="Q166" s="57"/>
      <c r="R166" s="57"/>
      <c r="S166" s="57"/>
      <c r="T166" s="58"/>
      <c r="AT166" s="14" t="s">
        <v>142</v>
      </c>
      <c r="AU166" s="14" t="s">
        <v>80</v>
      </c>
    </row>
    <row r="167" spans="2:65" s="1" customFormat="1" ht="20.45" customHeight="1">
      <c r="B167" s="31"/>
      <c r="C167" s="170" t="s">
        <v>331</v>
      </c>
      <c r="D167" s="170" t="s">
        <v>135</v>
      </c>
      <c r="E167" s="171" t="s">
        <v>1003</v>
      </c>
      <c r="F167" s="172" t="s">
        <v>1004</v>
      </c>
      <c r="G167" s="173" t="s">
        <v>658</v>
      </c>
      <c r="H167" s="174">
        <v>2</v>
      </c>
      <c r="I167" s="175"/>
      <c r="J167" s="176">
        <f>ROUND(I167*H167,2)</f>
        <v>0</v>
      </c>
      <c r="K167" s="172" t="s">
        <v>139</v>
      </c>
      <c r="L167" s="35"/>
      <c r="M167" s="177" t="s">
        <v>1</v>
      </c>
      <c r="N167" s="178" t="s">
        <v>41</v>
      </c>
      <c r="O167" s="57"/>
      <c r="P167" s="179">
        <f>O167*H167</f>
        <v>0</v>
      </c>
      <c r="Q167" s="179">
        <v>0.01647</v>
      </c>
      <c r="R167" s="179">
        <f>Q167*H167</f>
        <v>0.03294</v>
      </c>
      <c r="S167" s="179">
        <v>0</v>
      </c>
      <c r="T167" s="180">
        <f>S167*H167</f>
        <v>0</v>
      </c>
      <c r="AR167" s="14" t="s">
        <v>236</v>
      </c>
      <c r="AT167" s="14" t="s">
        <v>135</v>
      </c>
      <c r="AU167" s="14" t="s">
        <v>80</v>
      </c>
      <c r="AY167" s="14" t="s">
        <v>133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14" t="s">
        <v>75</v>
      </c>
      <c r="BK167" s="181">
        <f>ROUND(I167*H167,2)</f>
        <v>0</v>
      </c>
      <c r="BL167" s="14" t="s">
        <v>236</v>
      </c>
      <c r="BM167" s="14" t="s">
        <v>1005</v>
      </c>
    </row>
    <row r="168" spans="2:47" s="1" customFormat="1" ht="19.5">
      <c r="B168" s="31"/>
      <c r="C168" s="32"/>
      <c r="D168" s="182" t="s">
        <v>142</v>
      </c>
      <c r="E168" s="32"/>
      <c r="F168" s="183" t="s">
        <v>1006</v>
      </c>
      <c r="G168" s="32"/>
      <c r="H168" s="32"/>
      <c r="I168" s="99"/>
      <c r="J168" s="32"/>
      <c r="K168" s="32"/>
      <c r="L168" s="35"/>
      <c r="M168" s="184"/>
      <c r="N168" s="57"/>
      <c r="O168" s="57"/>
      <c r="P168" s="57"/>
      <c r="Q168" s="57"/>
      <c r="R168" s="57"/>
      <c r="S168" s="57"/>
      <c r="T168" s="58"/>
      <c r="AT168" s="14" t="s">
        <v>142</v>
      </c>
      <c r="AU168" s="14" t="s">
        <v>80</v>
      </c>
    </row>
    <row r="169" spans="2:65" s="1" customFormat="1" ht="20.45" customHeight="1">
      <c r="B169" s="31"/>
      <c r="C169" s="170" t="s">
        <v>338</v>
      </c>
      <c r="D169" s="170" t="s">
        <v>135</v>
      </c>
      <c r="E169" s="171" t="s">
        <v>1007</v>
      </c>
      <c r="F169" s="172" t="s">
        <v>1008</v>
      </c>
      <c r="G169" s="173" t="s">
        <v>658</v>
      </c>
      <c r="H169" s="174">
        <v>1</v>
      </c>
      <c r="I169" s="175"/>
      <c r="J169" s="176">
        <f>ROUND(I169*H169,2)</f>
        <v>0</v>
      </c>
      <c r="K169" s="172" t="s">
        <v>139</v>
      </c>
      <c r="L169" s="35"/>
      <c r="M169" s="177" t="s">
        <v>1</v>
      </c>
      <c r="N169" s="178" t="s">
        <v>41</v>
      </c>
      <c r="O169" s="57"/>
      <c r="P169" s="179">
        <f>O169*H169</f>
        <v>0</v>
      </c>
      <c r="Q169" s="179">
        <v>0.0147</v>
      </c>
      <c r="R169" s="179">
        <f>Q169*H169</f>
        <v>0.0147</v>
      </c>
      <c r="S169" s="179">
        <v>0</v>
      </c>
      <c r="T169" s="180">
        <f>S169*H169</f>
        <v>0</v>
      </c>
      <c r="AR169" s="14" t="s">
        <v>236</v>
      </c>
      <c r="AT169" s="14" t="s">
        <v>135</v>
      </c>
      <c r="AU169" s="14" t="s">
        <v>80</v>
      </c>
      <c r="AY169" s="14" t="s">
        <v>133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14" t="s">
        <v>75</v>
      </c>
      <c r="BK169" s="181">
        <f>ROUND(I169*H169,2)</f>
        <v>0</v>
      </c>
      <c r="BL169" s="14" t="s">
        <v>236</v>
      </c>
      <c r="BM169" s="14" t="s">
        <v>1009</v>
      </c>
    </row>
    <row r="170" spans="2:47" s="1" customFormat="1" ht="11.25">
      <c r="B170" s="31"/>
      <c r="C170" s="32"/>
      <c r="D170" s="182" t="s">
        <v>142</v>
      </c>
      <c r="E170" s="32"/>
      <c r="F170" s="183" t="s">
        <v>1010</v>
      </c>
      <c r="G170" s="32"/>
      <c r="H170" s="32"/>
      <c r="I170" s="99"/>
      <c r="J170" s="32"/>
      <c r="K170" s="32"/>
      <c r="L170" s="35"/>
      <c r="M170" s="184"/>
      <c r="N170" s="57"/>
      <c r="O170" s="57"/>
      <c r="P170" s="57"/>
      <c r="Q170" s="57"/>
      <c r="R170" s="57"/>
      <c r="S170" s="57"/>
      <c r="T170" s="58"/>
      <c r="AT170" s="14" t="s">
        <v>142</v>
      </c>
      <c r="AU170" s="14" t="s">
        <v>80</v>
      </c>
    </row>
    <row r="171" spans="2:65" s="1" customFormat="1" ht="20.45" customHeight="1">
      <c r="B171" s="31"/>
      <c r="C171" s="170" t="s">
        <v>343</v>
      </c>
      <c r="D171" s="170" t="s">
        <v>135</v>
      </c>
      <c r="E171" s="171" t="s">
        <v>1011</v>
      </c>
      <c r="F171" s="172" t="s">
        <v>1012</v>
      </c>
      <c r="G171" s="173" t="s">
        <v>658</v>
      </c>
      <c r="H171" s="174">
        <v>1</v>
      </c>
      <c r="I171" s="175"/>
      <c r="J171" s="176">
        <f>ROUND(I171*H171,2)</f>
        <v>0</v>
      </c>
      <c r="K171" s="172" t="s">
        <v>139</v>
      </c>
      <c r="L171" s="35"/>
      <c r="M171" s="177" t="s">
        <v>1</v>
      </c>
      <c r="N171" s="178" t="s">
        <v>41</v>
      </c>
      <c r="O171" s="57"/>
      <c r="P171" s="179">
        <f>O171*H171</f>
        <v>0</v>
      </c>
      <c r="Q171" s="179">
        <v>0.00196</v>
      </c>
      <c r="R171" s="179">
        <f>Q171*H171</f>
        <v>0.00196</v>
      </c>
      <c r="S171" s="179">
        <v>0</v>
      </c>
      <c r="T171" s="180">
        <f>S171*H171</f>
        <v>0</v>
      </c>
      <c r="AR171" s="14" t="s">
        <v>236</v>
      </c>
      <c r="AT171" s="14" t="s">
        <v>135</v>
      </c>
      <c r="AU171" s="14" t="s">
        <v>80</v>
      </c>
      <c r="AY171" s="14" t="s">
        <v>133</v>
      </c>
      <c r="BE171" s="181">
        <f>IF(N171="základní",J171,0)</f>
        <v>0</v>
      </c>
      <c r="BF171" s="181">
        <f>IF(N171="snížená",J171,0)</f>
        <v>0</v>
      </c>
      <c r="BG171" s="181">
        <f>IF(N171="zákl. přenesená",J171,0)</f>
        <v>0</v>
      </c>
      <c r="BH171" s="181">
        <f>IF(N171="sníž. přenesená",J171,0)</f>
        <v>0</v>
      </c>
      <c r="BI171" s="181">
        <f>IF(N171="nulová",J171,0)</f>
        <v>0</v>
      </c>
      <c r="BJ171" s="14" t="s">
        <v>75</v>
      </c>
      <c r="BK171" s="181">
        <f>ROUND(I171*H171,2)</f>
        <v>0</v>
      </c>
      <c r="BL171" s="14" t="s">
        <v>236</v>
      </c>
      <c r="BM171" s="14" t="s">
        <v>1013</v>
      </c>
    </row>
    <row r="172" spans="2:47" s="1" customFormat="1" ht="11.25">
      <c r="B172" s="31"/>
      <c r="C172" s="32"/>
      <c r="D172" s="182" t="s">
        <v>142</v>
      </c>
      <c r="E172" s="32"/>
      <c r="F172" s="183" t="s">
        <v>1014</v>
      </c>
      <c r="G172" s="32"/>
      <c r="H172" s="32"/>
      <c r="I172" s="99"/>
      <c r="J172" s="32"/>
      <c r="K172" s="32"/>
      <c r="L172" s="35"/>
      <c r="M172" s="184"/>
      <c r="N172" s="57"/>
      <c r="O172" s="57"/>
      <c r="P172" s="57"/>
      <c r="Q172" s="57"/>
      <c r="R172" s="57"/>
      <c r="S172" s="57"/>
      <c r="T172" s="58"/>
      <c r="AT172" s="14" t="s">
        <v>142</v>
      </c>
      <c r="AU172" s="14" t="s">
        <v>80</v>
      </c>
    </row>
    <row r="173" spans="2:65" s="1" customFormat="1" ht="20.45" customHeight="1">
      <c r="B173" s="31"/>
      <c r="C173" s="170" t="s">
        <v>351</v>
      </c>
      <c r="D173" s="170" t="s">
        <v>135</v>
      </c>
      <c r="E173" s="171" t="s">
        <v>1015</v>
      </c>
      <c r="F173" s="172" t="s">
        <v>1016</v>
      </c>
      <c r="G173" s="173" t="s">
        <v>658</v>
      </c>
      <c r="H173" s="174">
        <v>2</v>
      </c>
      <c r="I173" s="175"/>
      <c r="J173" s="176">
        <f>ROUND(I173*H173,2)</f>
        <v>0</v>
      </c>
      <c r="K173" s="172" t="s">
        <v>139</v>
      </c>
      <c r="L173" s="35"/>
      <c r="M173" s="177" t="s">
        <v>1</v>
      </c>
      <c r="N173" s="178" t="s">
        <v>41</v>
      </c>
      <c r="O173" s="57"/>
      <c r="P173" s="179">
        <f>O173*H173</f>
        <v>0</v>
      </c>
      <c r="Q173" s="179">
        <v>0.00184</v>
      </c>
      <c r="R173" s="179">
        <f>Q173*H173</f>
        <v>0.00368</v>
      </c>
      <c r="S173" s="179">
        <v>0</v>
      </c>
      <c r="T173" s="180">
        <f>S173*H173</f>
        <v>0</v>
      </c>
      <c r="AR173" s="14" t="s">
        <v>236</v>
      </c>
      <c r="AT173" s="14" t="s">
        <v>135</v>
      </c>
      <c r="AU173" s="14" t="s">
        <v>80</v>
      </c>
      <c r="AY173" s="14" t="s">
        <v>133</v>
      </c>
      <c r="BE173" s="181">
        <f>IF(N173="základní",J173,0)</f>
        <v>0</v>
      </c>
      <c r="BF173" s="181">
        <f>IF(N173="snížená",J173,0)</f>
        <v>0</v>
      </c>
      <c r="BG173" s="181">
        <f>IF(N173="zákl. přenesená",J173,0)</f>
        <v>0</v>
      </c>
      <c r="BH173" s="181">
        <f>IF(N173="sníž. přenesená",J173,0)</f>
        <v>0</v>
      </c>
      <c r="BI173" s="181">
        <f>IF(N173="nulová",J173,0)</f>
        <v>0</v>
      </c>
      <c r="BJ173" s="14" t="s">
        <v>75</v>
      </c>
      <c r="BK173" s="181">
        <f>ROUND(I173*H173,2)</f>
        <v>0</v>
      </c>
      <c r="BL173" s="14" t="s">
        <v>236</v>
      </c>
      <c r="BM173" s="14" t="s">
        <v>1017</v>
      </c>
    </row>
    <row r="174" spans="2:47" s="1" customFormat="1" ht="11.25">
      <c r="B174" s="31"/>
      <c r="C174" s="32"/>
      <c r="D174" s="182" t="s">
        <v>142</v>
      </c>
      <c r="E174" s="32"/>
      <c r="F174" s="183" t="s">
        <v>1018</v>
      </c>
      <c r="G174" s="32"/>
      <c r="H174" s="32"/>
      <c r="I174" s="99"/>
      <c r="J174" s="32"/>
      <c r="K174" s="32"/>
      <c r="L174" s="35"/>
      <c r="M174" s="184"/>
      <c r="N174" s="57"/>
      <c r="O174" s="57"/>
      <c r="P174" s="57"/>
      <c r="Q174" s="57"/>
      <c r="R174" s="57"/>
      <c r="S174" s="57"/>
      <c r="T174" s="58"/>
      <c r="AT174" s="14" t="s">
        <v>142</v>
      </c>
      <c r="AU174" s="14" t="s">
        <v>80</v>
      </c>
    </row>
    <row r="175" spans="2:65" s="1" customFormat="1" ht="20.45" customHeight="1">
      <c r="B175" s="31"/>
      <c r="C175" s="170" t="s">
        <v>356</v>
      </c>
      <c r="D175" s="170" t="s">
        <v>135</v>
      </c>
      <c r="E175" s="171" t="s">
        <v>1019</v>
      </c>
      <c r="F175" s="172" t="s">
        <v>1020</v>
      </c>
      <c r="G175" s="173" t="s">
        <v>163</v>
      </c>
      <c r="H175" s="174">
        <v>0.104</v>
      </c>
      <c r="I175" s="175"/>
      <c r="J175" s="176">
        <f>ROUND(I175*H175,2)</f>
        <v>0</v>
      </c>
      <c r="K175" s="172" t="s">
        <v>139</v>
      </c>
      <c r="L175" s="35"/>
      <c r="M175" s="177" t="s">
        <v>1</v>
      </c>
      <c r="N175" s="178" t="s">
        <v>41</v>
      </c>
      <c r="O175" s="57"/>
      <c r="P175" s="179">
        <f>O175*H175</f>
        <v>0</v>
      </c>
      <c r="Q175" s="179">
        <v>0</v>
      </c>
      <c r="R175" s="179">
        <f>Q175*H175</f>
        <v>0</v>
      </c>
      <c r="S175" s="179">
        <v>0</v>
      </c>
      <c r="T175" s="180">
        <f>S175*H175</f>
        <v>0</v>
      </c>
      <c r="AR175" s="14" t="s">
        <v>236</v>
      </c>
      <c r="AT175" s="14" t="s">
        <v>135</v>
      </c>
      <c r="AU175" s="14" t="s">
        <v>80</v>
      </c>
      <c r="AY175" s="14" t="s">
        <v>133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14" t="s">
        <v>75</v>
      </c>
      <c r="BK175" s="181">
        <f>ROUND(I175*H175,2)</f>
        <v>0</v>
      </c>
      <c r="BL175" s="14" t="s">
        <v>236</v>
      </c>
      <c r="BM175" s="14" t="s">
        <v>1021</v>
      </c>
    </row>
    <row r="176" spans="2:47" s="1" customFormat="1" ht="19.5">
      <c r="B176" s="31"/>
      <c r="C176" s="32"/>
      <c r="D176" s="182" t="s">
        <v>142</v>
      </c>
      <c r="E176" s="32"/>
      <c r="F176" s="183" t="s">
        <v>1022</v>
      </c>
      <c r="G176" s="32"/>
      <c r="H176" s="32"/>
      <c r="I176" s="99"/>
      <c r="J176" s="32"/>
      <c r="K176" s="32"/>
      <c r="L176" s="35"/>
      <c r="M176" s="217"/>
      <c r="N176" s="218"/>
      <c r="O176" s="218"/>
      <c r="P176" s="218"/>
      <c r="Q176" s="218"/>
      <c r="R176" s="218"/>
      <c r="S176" s="218"/>
      <c r="T176" s="219"/>
      <c r="AT176" s="14" t="s">
        <v>142</v>
      </c>
      <c r="AU176" s="14" t="s">
        <v>80</v>
      </c>
    </row>
    <row r="177" spans="2:12" s="1" customFormat="1" ht="6.95" customHeight="1">
      <c r="B177" s="43"/>
      <c r="C177" s="44"/>
      <c r="D177" s="44"/>
      <c r="E177" s="44"/>
      <c r="F177" s="44"/>
      <c r="G177" s="44"/>
      <c r="H177" s="44"/>
      <c r="I177" s="121"/>
      <c r="J177" s="44"/>
      <c r="K177" s="44"/>
      <c r="L177" s="35"/>
    </row>
  </sheetData>
  <sheetProtection algorithmName="SHA-512" hashValue="df/2tdfpchPCz0rGfWIwzdGx0gMU2p+yZmAy1jcm9gAo4cj741OFgYv3zXTcN1nf5Iz1Ugz+OCa6jGKfI/oDpw==" saltValue="hBu2AxlmdNY63BwPr6wMFacE8IYb1yUxXpwXBEAuO/W3nI6X/5uP4sMmZprzH6z4hAripZyvSyjlyikyrGiC3w==" spinCount="100000" sheet="1" objects="1" scenarios="1" formatColumns="0" formatRows="0" autoFilter="0"/>
  <autoFilter ref="C85:K176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8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93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83</v>
      </c>
    </row>
    <row r="3" spans="2:46" ht="6.95" customHeight="1">
      <c r="B3" s="94"/>
      <c r="C3" s="95"/>
      <c r="D3" s="95"/>
      <c r="E3" s="95"/>
      <c r="F3" s="95"/>
      <c r="G3" s="95"/>
      <c r="H3" s="95"/>
      <c r="I3" s="96"/>
      <c r="J3" s="95"/>
      <c r="K3" s="95"/>
      <c r="L3" s="17"/>
      <c r="AT3" s="14" t="s">
        <v>80</v>
      </c>
    </row>
    <row r="4" spans="2:46" ht="24.95" customHeight="1">
      <c r="B4" s="17"/>
      <c r="D4" s="97" t="s">
        <v>90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98" t="s">
        <v>16</v>
      </c>
      <c r="L6" s="17"/>
    </row>
    <row r="7" spans="2:12" ht="14.45" customHeight="1">
      <c r="B7" s="17"/>
      <c r="E7" s="265" t="str">
        <f>'Rekapitulace stavby'!K6</f>
        <v>NOBYS stavební úpravy č.p. 227</v>
      </c>
      <c r="F7" s="266"/>
      <c r="G7" s="266"/>
      <c r="H7" s="266"/>
      <c r="L7" s="17"/>
    </row>
    <row r="8" spans="2:12" s="1" customFormat="1" ht="12" customHeight="1">
      <c r="B8" s="35"/>
      <c r="D8" s="98" t="s">
        <v>863</v>
      </c>
      <c r="I8" s="99"/>
      <c r="L8" s="35"/>
    </row>
    <row r="9" spans="2:12" s="1" customFormat="1" ht="36.95" customHeight="1">
      <c r="B9" s="35"/>
      <c r="E9" s="260" t="s">
        <v>1023</v>
      </c>
      <c r="F9" s="261"/>
      <c r="G9" s="261"/>
      <c r="H9" s="261"/>
      <c r="I9" s="99"/>
      <c r="L9" s="35"/>
    </row>
    <row r="10" spans="2:12" s="1" customFormat="1" ht="11.25">
      <c r="B10" s="35"/>
      <c r="I10" s="99"/>
      <c r="L10" s="35"/>
    </row>
    <row r="11" spans="2:12" s="1" customFormat="1" ht="12" customHeight="1">
      <c r="B11" s="35"/>
      <c r="D11" s="98" t="s">
        <v>18</v>
      </c>
      <c r="F11" s="14" t="s">
        <v>1</v>
      </c>
      <c r="I11" s="100" t="s">
        <v>19</v>
      </c>
      <c r="J11" s="14" t="s">
        <v>1</v>
      </c>
      <c r="L11" s="35"/>
    </row>
    <row r="12" spans="2:12" s="1" customFormat="1" ht="12" customHeight="1">
      <c r="B12" s="35"/>
      <c r="D12" s="98" t="s">
        <v>20</v>
      </c>
      <c r="F12" s="14" t="s">
        <v>1024</v>
      </c>
      <c r="I12" s="100" t="s">
        <v>22</v>
      </c>
      <c r="J12" s="101" t="str">
        <f>'Rekapitulace stavby'!AN8</f>
        <v>27. 1. 2019</v>
      </c>
      <c r="L12" s="35"/>
    </row>
    <row r="13" spans="2:12" s="1" customFormat="1" ht="10.9" customHeight="1">
      <c r="B13" s="35"/>
      <c r="I13" s="99"/>
      <c r="L13" s="35"/>
    </row>
    <row r="14" spans="2:12" s="1" customFormat="1" ht="12" customHeight="1">
      <c r="B14" s="35"/>
      <c r="D14" s="98" t="s">
        <v>24</v>
      </c>
      <c r="I14" s="100" t="s">
        <v>25</v>
      </c>
      <c r="J14" s="14" t="str">
        <f>IF('Rekapitulace stavby'!AN10="","",'Rekapitulace stavby'!AN10)</f>
        <v/>
      </c>
      <c r="L14" s="35"/>
    </row>
    <row r="15" spans="2:12" s="1" customFormat="1" ht="18" customHeight="1">
      <c r="B15" s="35"/>
      <c r="E15" s="14" t="str">
        <f>IF('Rekapitulace stavby'!E11="","",'Rekapitulace stavby'!E11)</f>
        <v>Nobys s.r.o.</v>
      </c>
      <c r="I15" s="100" t="s">
        <v>27</v>
      </c>
      <c r="J15" s="14" t="str">
        <f>IF('Rekapitulace stavby'!AN11="","",'Rekapitulace stavby'!AN11)</f>
        <v/>
      </c>
      <c r="L15" s="35"/>
    </row>
    <row r="16" spans="2:12" s="1" customFormat="1" ht="6.95" customHeight="1">
      <c r="B16" s="35"/>
      <c r="I16" s="99"/>
      <c r="L16" s="35"/>
    </row>
    <row r="17" spans="2:12" s="1" customFormat="1" ht="12" customHeight="1">
      <c r="B17" s="35"/>
      <c r="D17" s="98" t="s">
        <v>28</v>
      </c>
      <c r="I17" s="100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62" t="str">
        <f>'Rekapitulace stavby'!E14</f>
        <v>Vyplň údaj</v>
      </c>
      <c r="F18" s="263"/>
      <c r="G18" s="263"/>
      <c r="H18" s="263"/>
      <c r="I18" s="100" t="s">
        <v>27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99"/>
      <c r="L19" s="35"/>
    </row>
    <row r="20" spans="2:12" s="1" customFormat="1" ht="12" customHeight="1">
      <c r="B20" s="35"/>
      <c r="D20" s="98" t="s">
        <v>30</v>
      </c>
      <c r="I20" s="100" t="s">
        <v>25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>K. Vojtová</v>
      </c>
      <c r="I21" s="100" t="s">
        <v>27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99"/>
      <c r="L22" s="35"/>
    </row>
    <row r="23" spans="2:12" s="1" customFormat="1" ht="12" customHeight="1">
      <c r="B23" s="35"/>
      <c r="D23" s="98" t="s">
        <v>33</v>
      </c>
      <c r="I23" s="100" t="s">
        <v>25</v>
      </c>
      <c r="J23" s="14" t="str">
        <f>IF('Rekapitulace stavby'!AN19="","",'Rekapitulace stavby'!AN19)</f>
        <v/>
      </c>
      <c r="L23" s="35"/>
    </row>
    <row r="24" spans="2:12" s="1" customFormat="1" ht="18" customHeight="1">
      <c r="B24" s="35"/>
      <c r="E24" s="14" t="str">
        <f>IF('Rekapitulace stavby'!E20="","",'Rekapitulace stavby'!E20)</f>
        <v>J. Nešněra</v>
      </c>
      <c r="I24" s="100" t="s">
        <v>27</v>
      </c>
      <c r="J24" s="14" t="str">
        <f>IF('Rekapitulace stavby'!AN20="","",'Rekapitulace stavby'!AN20)</f>
        <v/>
      </c>
      <c r="L24" s="35"/>
    </row>
    <row r="25" spans="2:12" s="1" customFormat="1" ht="6.95" customHeight="1">
      <c r="B25" s="35"/>
      <c r="I25" s="99"/>
      <c r="L25" s="35"/>
    </row>
    <row r="26" spans="2:12" s="1" customFormat="1" ht="12" customHeight="1">
      <c r="B26" s="35"/>
      <c r="D26" s="98" t="s">
        <v>35</v>
      </c>
      <c r="I26" s="99"/>
      <c r="L26" s="35"/>
    </row>
    <row r="27" spans="2:12" s="6" customFormat="1" ht="14.45" customHeight="1">
      <c r="B27" s="102"/>
      <c r="E27" s="264" t="s">
        <v>1</v>
      </c>
      <c r="F27" s="264"/>
      <c r="G27" s="264"/>
      <c r="H27" s="264"/>
      <c r="I27" s="103"/>
      <c r="L27" s="102"/>
    </row>
    <row r="28" spans="2:12" s="1" customFormat="1" ht="6.95" customHeight="1">
      <c r="B28" s="35"/>
      <c r="I28" s="99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4"/>
      <c r="J29" s="53"/>
      <c r="K29" s="53"/>
      <c r="L29" s="35"/>
    </row>
    <row r="30" spans="2:12" s="1" customFormat="1" ht="25.35" customHeight="1">
      <c r="B30" s="35"/>
      <c r="D30" s="105" t="s">
        <v>36</v>
      </c>
      <c r="I30" s="99"/>
      <c r="J30" s="106">
        <f>ROUND(J80,2)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4"/>
      <c r="J31" s="53"/>
      <c r="K31" s="53"/>
      <c r="L31" s="35"/>
    </row>
    <row r="32" spans="2:12" s="1" customFormat="1" ht="14.45" customHeight="1">
      <c r="B32" s="35"/>
      <c r="F32" s="107" t="s">
        <v>38</v>
      </c>
      <c r="I32" s="108" t="s">
        <v>37</v>
      </c>
      <c r="J32" s="107" t="s">
        <v>39</v>
      </c>
      <c r="L32" s="35"/>
    </row>
    <row r="33" spans="2:12" s="1" customFormat="1" ht="14.45" customHeight="1">
      <c r="B33" s="35"/>
      <c r="D33" s="98" t="s">
        <v>40</v>
      </c>
      <c r="E33" s="98" t="s">
        <v>41</v>
      </c>
      <c r="F33" s="109">
        <f>ROUND((SUM(BE80:BE167)),2)</f>
        <v>0</v>
      </c>
      <c r="I33" s="110">
        <v>0.21</v>
      </c>
      <c r="J33" s="109">
        <f>ROUND(((SUM(BE80:BE167))*I33),2)</f>
        <v>0</v>
      </c>
      <c r="L33" s="35"/>
    </row>
    <row r="34" spans="2:12" s="1" customFormat="1" ht="14.45" customHeight="1">
      <c r="B34" s="35"/>
      <c r="E34" s="98" t="s">
        <v>42</v>
      </c>
      <c r="F34" s="109">
        <f>ROUND((SUM(BF80:BF167)),2)</f>
        <v>0</v>
      </c>
      <c r="I34" s="110">
        <v>0.15</v>
      </c>
      <c r="J34" s="109">
        <f>ROUND(((SUM(BF80:BF167))*I34),2)</f>
        <v>0</v>
      </c>
      <c r="L34" s="35"/>
    </row>
    <row r="35" spans="2:12" s="1" customFormat="1" ht="14.45" customHeight="1" hidden="1">
      <c r="B35" s="35"/>
      <c r="E35" s="98" t="s">
        <v>43</v>
      </c>
      <c r="F35" s="109">
        <f>ROUND((SUM(BG80:BG167)),2)</f>
        <v>0</v>
      </c>
      <c r="I35" s="110">
        <v>0.21</v>
      </c>
      <c r="J35" s="109">
        <f>0</f>
        <v>0</v>
      </c>
      <c r="L35" s="35"/>
    </row>
    <row r="36" spans="2:12" s="1" customFormat="1" ht="14.45" customHeight="1" hidden="1">
      <c r="B36" s="35"/>
      <c r="E36" s="98" t="s">
        <v>44</v>
      </c>
      <c r="F36" s="109">
        <f>ROUND((SUM(BH80:BH167)),2)</f>
        <v>0</v>
      </c>
      <c r="I36" s="110">
        <v>0.15</v>
      </c>
      <c r="J36" s="109">
        <f>0</f>
        <v>0</v>
      </c>
      <c r="L36" s="35"/>
    </row>
    <row r="37" spans="2:12" s="1" customFormat="1" ht="14.45" customHeight="1" hidden="1">
      <c r="B37" s="35"/>
      <c r="E37" s="98" t="s">
        <v>45</v>
      </c>
      <c r="F37" s="109">
        <f>ROUND((SUM(BI80:BI167)),2)</f>
        <v>0</v>
      </c>
      <c r="I37" s="110">
        <v>0</v>
      </c>
      <c r="J37" s="109">
        <f>0</f>
        <v>0</v>
      </c>
      <c r="L37" s="35"/>
    </row>
    <row r="38" spans="2:12" s="1" customFormat="1" ht="6.95" customHeight="1">
      <c r="B38" s="35"/>
      <c r="I38" s="99"/>
      <c r="L38" s="35"/>
    </row>
    <row r="39" spans="2:12" s="1" customFormat="1" ht="25.35" customHeight="1">
      <c r="B39" s="35"/>
      <c r="C39" s="111"/>
      <c r="D39" s="112" t="s">
        <v>46</v>
      </c>
      <c r="E39" s="113"/>
      <c r="F39" s="113"/>
      <c r="G39" s="114" t="s">
        <v>47</v>
      </c>
      <c r="H39" s="115" t="s">
        <v>48</v>
      </c>
      <c r="I39" s="116"/>
      <c r="J39" s="117">
        <f>SUM(J30:J37)</f>
        <v>0</v>
      </c>
      <c r="K39" s="118"/>
      <c r="L39" s="35"/>
    </row>
    <row r="40" spans="2:12" s="1" customFormat="1" ht="14.45" customHeight="1">
      <c r="B40" s="119"/>
      <c r="C40" s="120"/>
      <c r="D40" s="120"/>
      <c r="E40" s="120"/>
      <c r="F40" s="120"/>
      <c r="G40" s="120"/>
      <c r="H40" s="120"/>
      <c r="I40" s="121"/>
      <c r="J40" s="120"/>
      <c r="K40" s="120"/>
      <c r="L40" s="35"/>
    </row>
    <row r="44" spans="2:12" s="1" customFormat="1" ht="6.95" customHeight="1">
      <c r="B44" s="122"/>
      <c r="C44" s="123"/>
      <c r="D44" s="123"/>
      <c r="E44" s="123"/>
      <c r="F44" s="123"/>
      <c r="G44" s="123"/>
      <c r="H44" s="123"/>
      <c r="I44" s="124"/>
      <c r="J44" s="123"/>
      <c r="K44" s="123"/>
      <c r="L44" s="35"/>
    </row>
    <row r="45" spans="2:12" s="1" customFormat="1" ht="24.95" customHeight="1">
      <c r="B45" s="31"/>
      <c r="C45" s="20" t="s">
        <v>91</v>
      </c>
      <c r="D45" s="32"/>
      <c r="E45" s="32"/>
      <c r="F45" s="32"/>
      <c r="G45" s="32"/>
      <c r="H45" s="32"/>
      <c r="I45" s="99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99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99"/>
      <c r="J47" s="32"/>
      <c r="K47" s="32"/>
      <c r="L47" s="35"/>
    </row>
    <row r="48" spans="2:12" s="1" customFormat="1" ht="14.45" customHeight="1">
      <c r="B48" s="31"/>
      <c r="C48" s="32"/>
      <c r="D48" s="32"/>
      <c r="E48" s="267" t="str">
        <f>E7</f>
        <v>NOBYS stavební úpravy č.p. 227</v>
      </c>
      <c r="F48" s="268"/>
      <c r="G48" s="268"/>
      <c r="H48" s="268"/>
      <c r="I48" s="99"/>
      <c r="J48" s="32"/>
      <c r="K48" s="32"/>
      <c r="L48" s="35"/>
    </row>
    <row r="49" spans="2:12" s="1" customFormat="1" ht="12" customHeight="1">
      <c r="B49" s="31"/>
      <c r="C49" s="26" t="s">
        <v>863</v>
      </c>
      <c r="D49" s="32"/>
      <c r="E49" s="32"/>
      <c r="F49" s="32"/>
      <c r="G49" s="32"/>
      <c r="H49" s="32"/>
      <c r="I49" s="99"/>
      <c r="J49" s="32"/>
      <c r="K49" s="32"/>
      <c r="L49" s="35"/>
    </row>
    <row r="50" spans="2:12" s="1" customFormat="1" ht="14.45" customHeight="1">
      <c r="B50" s="31"/>
      <c r="C50" s="32"/>
      <c r="D50" s="32"/>
      <c r="E50" s="239" t="str">
        <f>E9</f>
        <v>b - elektro</v>
      </c>
      <c r="F50" s="238"/>
      <c r="G50" s="238"/>
      <c r="H50" s="238"/>
      <c r="I50" s="99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99"/>
      <c r="J51" s="32"/>
      <c r="K51" s="32"/>
      <c r="L51" s="35"/>
    </row>
    <row r="52" spans="2:12" s="1" customFormat="1" ht="12" customHeight="1">
      <c r="B52" s="31"/>
      <c r="C52" s="26" t="s">
        <v>20</v>
      </c>
      <c r="D52" s="32"/>
      <c r="E52" s="32"/>
      <c r="F52" s="24" t="str">
        <f>F12</f>
        <v xml:space="preserve"> </v>
      </c>
      <c r="G52" s="32"/>
      <c r="H52" s="32"/>
      <c r="I52" s="100" t="s">
        <v>22</v>
      </c>
      <c r="J52" s="52" t="str">
        <f>IF(J12="","",J12)</f>
        <v>27. 1. 2019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99"/>
      <c r="J53" s="32"/>
      <c r="K53" s="32"/>
      <c r="L53" s="35"/>
    </row>
    <row r="54" spans="2:12" s="1" customFormat="1" ht="12.6" customHeight="1">
      <c r="B54" s="31"/>
      <c r="C54" s="26" t="s">
        <v>24</v>
      </c>
      <c r="D54" s="32"/>
      <c r="E54" s="32"/>
      <c r="F54" s="24" t="str">
        <f>E15</f>
        <v>Nobys s.r.o.</v>
      </c>
      <c r="G54" s="32"/>
      <c r="H54" s="32"/>
      <c r="I54" s="100" t="s">
        <v>30</v>
      </c>
      <c r="J54" s="29" t="str">
        <f>E21</f>
        <v>K. Vojtová</v>
      </c>
      <c r="K54" s="32"/>
      <c r="L54" s="35"/>
    </row>
    <row r="55" spans="2:12" s="1" customFormat="1" ht="12.6" customHeight="1">
      <c r="B55" s="31"/>
      <c r="C55" s="26" t="s">
        <v>28</v>
      </c>
      <c r="D55" s="32"/>
      <c r="E55" s="32"/>
      <c r="F55" s="24" t="str">
        <f>IF(E18="","",E18)</f>
        <v>Vyplň údaj</v>
      </c>
      <c r="G55" s="32"/>
      <c r="H55" s="32"/>
      <c r="I55" s="100" t="s">
        <v>33</v>
      </c>
      <c r="J55" s="29" t="str">
        <f>E24</f>
        <v>J. Nešněra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99"/>
      <c r="J56" s="32"/>
      <c r="K56" s="32"/>
      <c r="L56" s="35"/>
    </row>
    <row r="57" spans="2:12" s="1" customFormat="1" ht="29.25" customHeight="1">
      <c r="B57" s="31"/>
      <c r="C57" s="125" t="s">
        <v>92</v>
      </c>
      <c r="D57" s="126"/>
      <c r="E57" s="126"/>
      <c r="F57" s="126"/>
      <c r="G57" s="126"/>
      <c r="H57" s="126"/>
      <c r="I57" s="127"/>
      <c r="J57" s="128" t="s">
        <v>93</v>
      </c>
      <c r="K57" s="126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99"/>
      <c r="J58" s="32"/>
      <c r="K58" s="32"/>
      <c r="L58" s="35"/>
    </row>
    <row r="59" spans="2:47" s="1" customFormat="1" ht="22.9" customHeight="1">
      <c r="B59" s="31"/>
      <c r="C59" s="129" t="s">
        <v>94</v>
      </c>
      <c r="D59" s="32"/>
      <c r="E59" s="32"/>
      <c r="F59" s="32"/>
      <c r="G59" s="32"/>
      <c r="H59" s="32"/>
      <c r="I59" s="99"/>
      <c r="J59" s="70">
        <f>J80</f>
        <v>0</v>
      </c>
      <c r="K59" s="32"/>
      <c r="L59" s="35"/>
      <c r="AU59" s="14" t="s">
        <v>95</v>
      </c>
    </row>
    <row r="60" spans="2:12" s="7" customFormat="1" ht="24.95" customHeight="1">
      <c r="B60" s="130"/>
      <c r="C60" s="131"/>
      <c r="D60" s="132" t="s">
        <v>1025</v>
      </c>
      <c r="E60" s="133"/>
      <c r="F60" s="133"/>
      <c r="G60" s="133"/>
      <c r="H60" s="133"/>
      <c r="I60" s="134"/>
      <c r="J60" s="135">
        <f>J81</f>
        <v>0</v>
      </c>
      <c r="K60" s="131"/>
      <c r="L60" s="136"/>
    </row>
    <row r="61" spans="2:12" s="1" customFormat="1" ht="21.75" customHeight="1">
      <c r="B61" s="31"/>
      <c r="C61" s="32"/>
      <c r="D61" s="32"/>
      <c r="E61" s="32"/>
      <c r="F61" s="32"/>
      <c r="G61" s="32"/>
      <c r="H61" s="32"/>
      <c r="I61" s="99"/>
      <c r="J61" s="32"/>
      <c r="K61" s="32"/>
      <c r="L61" s="35"/>
    </row>
    <row r="62" spans="2:12" s="1" customFormat="1" ht="6.95" customHeight="1">
      <c r="B62" s="43"/>
      <c r="C62" s="44"/>
      <c r="D62" s="44"/>
      <c r="E62" s="44"/>
      <c r="F62" s="44"/>
      <c r="G62" s="44"/>
      <c r="H62" s="44"/>
      <c r="I62" s="121"/>
      <c r="J62" s="44"/>
      <c r="K62" s="44"/>
      <c r="L62" s="35"/>
    </row>
    <row r="66" spans="2:12" s="1" customFormat="1" ht="6.95" customHeight="1">
      <c r="B66" s="45"/>
      <c r="C66" s="46"/>
      <c r="D66" s="46"/>
      <c r="E66" s="46"/>
      <c r="F66" s="46"/>
      <c r="G66" s="46"/>
      <c r="H66" s="46"/>
      <c r="I66" s="124"/>
      <c r="J66" s="46"/>
      <c r="K66" s="46"/>
      <c r="L66" s="35"/>
    </row>
    <row r="67" spans="2:12" s="1" customFormat="1" ht="24.95" customHeight="1">
      <c r="B67" s="31"/>
      <c r="C67" s="20" t="s">
        <v>118</v>
      </c>
      <c r="D67" s="32"/>
      <c r="E67" s="32"/>
      <c r="F67" s="32"/>
      <c r="G67" s="32"/>
      <c r="H67" s="32"/>
      <c r="I67" s="99"/>
      <c r="J67" s="32"/>
      <c r="K67" s="32"/>
      <c r="L67" s="35"/>
    </row>
    <row r="68" spans="2:12" s="1" customFormat="1" ht="6.95" customHeight="1">
      <c r="B68" s="31"/>
      <c r="C68" s="32"/>
      <c r="D68" s="32"/>
      <c r="E68" s="32"/>
      <c r="F68" s="32"/>
      <c r="G68" s="32"/>
      <c r="H68" s="32"/>
      <c r="I68" s="99"/>
      <c r="J68" s="32"/>
      <c r="K68" s="32"/>
      <c r="L68" s="35"/>
    </row>
    <row r="69" spans="2:12" s="1" customFormat="1" ht="12" customHeight="1">
      <c r="B69" s="31"/>
      <c r="C69" s="26" t="s">
        <v>16</v>
      </c>
      <c r="D69" s="32"/>
      <c r="E69" s="32"/>
      <c r="F69" s="32"/>
      <c r="G69" s="32"/>
      <c r="H69" s="32"/>
      <c r="I69" s="99"/>
      <c r="J69" s="32"/>
      <c r="K69" s="32"/>
      <c r="L69" s="35"/>
    </row>
    <row r="70" spans="2:12" s="1" customFormat="1" ht="14.45" customHeight="1">
      <c r="B70" s="31"/>
      <c r="C70" s="32"/>
      <c r="D70" s="32"/>
      <c r="E70" s="267" t="str">
        <f>E7</f>
        <v>NOBYS stavební úpravy č.p. 227</v>
      </c>
      <c r="F70" s="268"/>
      <c r="G70" s="268"/>
      <c r="H70" s="268"/>
      <c r="I70" s="99"/>
      <c r="J70" s="32"/>
      <c r="K70" s="32"/>
      <c r="L70" s="35"/>
    </row>
    <row r="71" spans="2:12" s="1" customFormat="1" ht="12" customHeight="1">
      <c r="B71" s="31"/>
      <c r="C71" s="26" t="s">
        <v>863</v>
      </c>
      <c r="D71" s="32"/>
      <c r="E71" s="32"/>
      <c r="F71" s="32"/>
      <c r="G71" s="32"/>
      <c r="H71" s="32"/>
      <c r="I71" s="99"/>
      <c r="J71" s="32"/>
      <c r="K71" s="32"/>
      <c r="L71" s="35"/>
    </row>
    <row r="72" spans="2:12" s="1" customFormat="1" ht="14.45" customHeight="1">
      <c r="B72" s="31"/>
      <c r="C72" s="32"/>
      <c r="D72" s="32"/>
      <c r="E72" s="239" t="str">
        <f>E9</f>
        <v>b - elektro</v>
      </c>
      <c r="F72" s="238"/>
      <c r="G72" s="238"/>
      <c r="H72" s="238"/>
      <c r="I72" s="99"/>
      <c r="J72" s="32"/>
      <c r="K72" s="32"/>
      <c r="L72" s="35"/>
    </row>
    <row r="73" spans="2:12" s="1" customFormat="1" ht="6.95" customHeight="1">
      <c r="B73" s="31"/>
      <c r="C73" s="32"/>
      <c r="D73" s="32"/>
      <c r="E73" s="32"/>
      <c r="F73" s="32"/>
      <c r="G73" s="32"/>
      <c r="H73" s="32"/>
      <c r="I73" s="99"/>
      <c r="J73" s="32"/>
      <c r="K73" s="32"/>
      <c r="L73" s="35"/>
    </row>
    <row r="74" spans="2:12" s="1" customFormat="1" ht="12" customHeight="1">
      <c r="B74" s="31"/>
      <c r="C74" s="26" t="s">
        <v>20</v>
      </c>
      <c r="D74" s="32"/>
      <c r="E74" s="32"/>
      <c r="F74" s="24" t="str">
        <f>F12</f>
        <v xml:space="preserve"> </v>
      </c>
      <c r="G74" s="32"/>
      <c r="H74" s="32"/>
      <c r="I74" s="100" t="s">
        <v>22</v>
      </c>
      <c r="J74" s="52" t="str">
        <f>IF(J12="","",J12)</f>
        <v>27. 1. 2019</v>
      </c>
      <c r="K74" s="32"/>
      <c r="L74" s="35"/>
    </row>
    <row r="75" spans="2:12" s="1" customFormat="1" ht="6.95" customHeight="1">
      <c r="B75" s="31"/>
      <c r="C75" s="32"/>
      <c r="D75" s="32"/>
      <c r="E75" s="32"/>
      <c r="F75" s="32"/>
      <c r="G75" s="32"/>
      <c r="H75" s="32"/>
      <c r="I75" s="99"/>
      <c r="J75" s="32"/>
      <c r="K75" s="32"/>
      <c r="L75" s="35"/>
    </row>
    <row r="76" spans="2:12" s="1" customFormat="1" ht="12.6" customHeight="1">
      <c r="B76" s="31"/>
      <c r="C76" s="26" t="s">
        <v>24</v>
      </c>
      <c r="D76" s="32"/>
      <c r="E76" s="32"/>
      <c r="F76" s="24" t="str">
        <f>E15</f>
        <v>Nobys s.r.o.</v>
      </c>
      <c r="G76" s="32"/>
      <c r="H76" s="32"/>
      <c r="I76" s="100" t="s">
        <v>30</v>
      </c>
      <c r="J76" s="29" t="str">
        <f>E21</f>
        <v>K. Vojtová</v>
      </c>
      <c r="K76" s="32"/>
      <c r="L76" s="35"/>
    </row>
    <row r="77" spans="2:12" s="1" customFormat="1" ht="12.6" customHeight="1">
      <c r="B77" s="31"/>
      <c r="C77" s="26" t="s">
        <v>28</v>
      </c>
      <c r="D77" s="32"/>
      <c r="E77" s="32"/>
      <c r="F77" s="24" t="str">
        <f>IF(E18="","",E18)</f>
        <v>Vyplň údaj</v>
      </c>
      <c r="G77" s="32"/>
      <c r="H77" s="32"/>
      <c r="I77" s="100" t="s">
        <v>33</v>
      </c>
      <c r="J77" s="29" t="str">
        <f>E24</f>
        <v>J. Nešněra</v>
      </c>
      <c r="K77" s="32"/>
      <c r="L77" s="35"/>
    </row>
    <row r="78" spans="2:12" s="1" customFormat="1" ht="10.35" customHeight="1">
      <c r="B78" s="31"/>
      <c r="C78" s="32"/>
      <c r="D78" s="32"/>
      <c r="E78" s="32"/>
      <c r="F78" s="32"/>
      <c r="G78" s="32"/>
      <c r="H78" s="32"/>
      <c r="I78" s="99"/>
      <c r="J78" s="32"/>
      <c r="K78" s="32"/>
      <c r="L78" s="35"/>
    </row>
    <row r="79" spans="2:20" s="9" customFormat="1" ht="29.25" customHeight="1">
      <c r="B79" s="144"/>
      <c r="C79" s="145" t="s">
        <v>119</v>
      </c>
      <c r="D79" s="146" t="s">
        <v>55</v>
      </c>
      <c r="E79" s="146" t="s">
        <v>51</v>
      </c>
      <c r="F79" s="146" t="s">
        <v>52</v>
      </c>
      <c r="G79" s="146" t="s">
        <v>120</v>
      </c>
      <c r="H79" s="146" t="s">
        <v>121</v>
      </c>
      <c r="I79" s="147" t="s">
        <v>122</v>
      </c>
      <c r="J79" s="146" t="s">
        <v>93</v>
      </c>
      <c r="K79" s="148" t="s">
        <v>123</v>
      </c>
      <c r="L79" s="149"/>
      <c r="M79" s="61" t="s">
        <v>1</v>
      </c>
      <c r="N79" s="62" t="s">
        <v>40</v>
      </c>
      <c r="O79" s="62" t="s">
        <v>124</v>
      </c>
      <c r="P79" s="62" t="s">
        <v>125</v>
      </c>
      <c r="Q79" s="62" t="s">
        <v>126</v>
      </c>
      <c r="R79" s="62" t="s">
        <v>127</v>
      </c>
      <c r="S79" s="62" t="s">
        <v>128</v>
      </c>
      <c r="T79" s="63" t="s">
        <v>129</v>
      </c>
    </row>
    <row r="80" spans="2:63" s="1" customFormat="1" ht="22.9" customHeight="1">
      <c r="B80" s="31"/>
      <c r="C80" s="68" t="s">
        <v>130</v>
      </c>
      <c r="D80" s="32"/>
      <c r="E80" s="32"/>
      <c r="F80" s="32"/>
      <c r="G80" s="32"/>
      <c r="H80" s="32"/>
      <c r="I80" s="99"/>
      <c r="J80" s="150">
        <f>BK80</f>
        <v>0</v>
      </c>
      <c r="K80" s="32"/>
      <c r="L80" s="35"/>
      <c r="M80" s="64"/>
      <c r="N80" s="65"/>
      <c r="O80" s="65"/>
      <c r="P80" s="151">
        <f>P81</f>
        <v>0</v>
      </c>
      <c r="Q80" s="65"/>
      <c r="R80" s="151">
        <f>R81</f>
        <v>0</v>
      </c>
      <c r="S80" s="65"/>
      <c r="T80" s="152">
        <f>T81</f>
        <v>0</v>
      </c>
      <c r="AT80" s="14" t="s">
        <v>69</v>
      </c>
      <c r="AU80" s="14" t="s">
        <v>95</v>
      </c>
      <c r="BK80" s="153">
        <f>BK81</f>
        <v>0</v>
      </c>
    </row>
    <row r="81" spans="2:63" s="10" customFormat="1" ht="25.9" customHeight="1">
      <c r="B81" s="154"/>
      <c r="C81" s="155"/>
      <c r="D81" s="156" t="s">
        <v>69</v>
      </c>
      <c r="E81" s="157" t="s">
        <v>1026</v>
      </c>
      <c r="F81" s="157" t="s">
        <v>1027</v>
      </c>
      <c r="G81" s="155"/>
      <c r="H81" s="155"/>
      <c r="I81" s="158"/>
      <c r="J81" s="159">
        <f>BK81</f>
        <v>0</v>
      </c>
      <c r="K81" s="155"/>
      <c r="L81" s="160"/>
      <c r="M81" s="161"/>
      <c r="N81" s="162"/>
      <c r="O81" s="162"/>
      <c r="P81" s="163">
        <f>SUM(P82:P167)</f>
        <v>0</v>
      </c>
      <c r="Q81" s="162"/>
      <c r="R81" s="163">
        <f>SUM(R82:R167)</f>
        <v>0</v>
      </c>
      <c r="S81" s="162"/>
      <c r="T81" s="164">
        <f>SUM(T82:T167)</f>
        <v>0</v>
      </c>
      <c r="AR81" s="165" t="s">
        <v>80</v>
      </c>
      <c r="AT81" s="166" t="s">
        <v>69</v>
      </c>
      <c r="AU81" s="166" t="s">
        <v>70</v>
      </c>
      <c r="AY81" s="165" t="s">
        <v>133</v>
      </c>
      <c r="BK81" s="167">
        <f>SUM(BK82:BK167)</f>
        <v>0</v>
      </c>
    </row>
    <row r="82" spans="2:65" s="1" customFormat="1" ht="14.45" customHeight="1">
      <c r="B82" s="31"/>
      <c r="C82" s="170" t="s">
        <v>75</v>
      </c>
      <c r="D82" s="170" t="s">
        <v>135</v>
      </c>
      <c r="E82" s="171" t="s">
        <v>385</v>
      </c>
      <c r="F82" s="172" t="s">
        <v>1028</v>
      </c>
      <c r="G82" s="173" t="s">
        <v>198</v>
      </c>
      <c r="H82" s="174">
        <v>1</v>
      </c>
      <c r="I82" s="175"/>
      <c r="J82" s="176">
        <f>ROUND(I82*H82,2)</f>
        <v>0</v>
      </c>
      <c r="K82" s="172" t="s">
        <v>1</v>
      </c>
      <c r="L82" s="35"/>
      <c r="M82" s="177" t="s">
        <v>1</v>
      </c>
      <c r="N82" s="178" t="s">
        <v>41</v>
      </c>
      <c r="O82" s="57"/>
      <c r="P82" s="179">
        <f>O82*H82</f>
        <v>0</v>
      </c>
      <c r="Q82" s="179">
        <v>0</v>
      </c>
      <c r="R82" s="179">
        <f>Q82*H82</f>
        <v>0</v>
      </c>
      <c r="S82" s="179">
        <v>0</v>
      </c>
      <c r="T82" s="180">
        <f>S82*H82</f>
        <v>0</v>
      </c>
      <c r="AR82" s="14" t="s">
        <v>236</v>
      </c>
      <c r="AT82" s="14" t="s">
        <v>135</v>
      </c>
      <c r="AU82" s="14" t="s">
        <v>75</v>
      </c>
      <c r="AY82" s="14" t="s">
        <v>133</v>
      </c>
      <c r="BE82" s="181">
        <f>IF(N82="základní",J82,0)</f>
        <v>0</v>
      </c>
      <c r="BF82" s="181">
        <f>IF(N82="snížená",J82,0)</f>
        <v>0</v>
      </c>
      <c r="BG82" s="181">
        <f>IF(N82="zákl. přenesená",J82,0)</f>
        <v>0</v>
      </c>
      <c r="BH82" s="181">
        <f>IF(N82="sníž. přenesená",J82,0)</f>
        <v>0</v>
      </c>
      <c r="BI82" s="181">
        <f>IF(N82="nulová",J82,0)</f>
        <v>0</v>
      </c>
      <c r="BJ82" s="14" t="s">
        <v>75</v>
      </c>
      <c r="BK82" s="181">
        <f>ROUND(I82*H82,2)</f>
        <v>0</v>
      </c>
      <c r="BL82" s="14" t="s">
        <v>236</v>
      </c>
      <c r="BM82" s="14" t="s">
        <v>1029</v>
      </c>
    </row>
    <row r="83" spans="2:47" s="1" customFormat="1" ht="11.25">
      <c r="B83" s="31"/>
      <c r="C83" s="32"/>
      <c r="D83" s="182" t="s">
        <v>142</v>
      </c>
      <c r="E83" s="32"/>
      <c r="F83" s="183" t="s">
        <v>1028</v>
      </c>
      <c r="G83" s="32"/>
      <c r="H83" s="32"/>
      <c r="I83" s="99"/>
      <c r="J83" s="32"/>
      <c r="K83" s="32"/>
      <c r="L83" s="35"/>
      <c r="M83" s="184"/>
      <c r="N83" s="57"/>
      <c r="O83" s="57"/>
      <c r="P83" s="57"/>
      <c r="Q83" s="57"/>
      <c r="R83" s="57"/>
      <c r="S83" s="57"/>
      <c r="T83" s="58"/>
      <c r="AT83" s="14" t="s">
        <v>142</v>
      </c>
      <c r="AU83" s="14" t="s">
        <v>75</v>
      </c>
    </row>
    <row r="84" spans="2:65" s="1" customFormat="1" ht="14.45" customHeight="1">
      <c r="B84" s="31"/>
      <c r="C84" s="170" t="s">
        <v>80</v>
      </c>
      <c r="D84" s="170" t="s">
        <v>135</v>
      </c>
      <c r="E84" s="171" t="s">
        <v>390</v>
      </c>
      <c r="F84" s="172" t="s">
        <v>1030</v>
      </c>
      <c r="G84" s="173" t="s">
        <v>658</v>
      </c>
      <c r="H84" s="174">
        <v>1</v>
      </c>
      <c r="I84" s="175"/>
      <c r="J84" s="176">
        <f>ROUND(I84*H84,2)</f>
        <v>0</v>
      </c>
      <c r="K84" s="172" t="s">
        <v>1</v>
      </c>
      <c r="L84" s="35"/>
      <c r="M84" s="177" t="s">
        <v>1</v>
      </c>
      <c r="N84" s="178" t="s">
        <v>41</v>
      </c>
      <c r="O84" s="57"/>
      <c r="P84" s="179">
        <f>O84*H84</f>
        <v>0</v>
      </c>
      <c r="Q84" s="179">
        <v>0</v>
      </c>
      <c r="R84" s="179">
        <f>Q84*H84</f>
        <v>0</v>
      </c>
      <c r="S84" s="179">
        <v>0</v>
      </c>
      <c r="T84" s="180">
        <f>S84*H84</f>
        <v>0</v>
      </c>
      <c r="AR84" s="14" t="s">
        <v>236</v>
      </c>
      <c r="AT84" s="14" t="s">
        <v>135</v>
      </c>
      <c r="AU84" s="14" t="s">
        <v>75</v>
      </c>
      <c r="AY84" s="14" t="s">
        <v>133</v>
      </c>
      <c r="BE84" s="181">
        <f>IF(N84="základní",J84,0)</f>
        <v>0</v>
      </c>
      <c r="BF84" s="181">
        <f>IF(N84="snížená",J84,0)</f>
        <v>0</v>
      </c>
      <c r="BG84" s="181">
        <f>IF(N84="zákl. přenesená",J84,0)</f>
        <v>0</v>
      </c>
      <c r="BH84" s="181">
        <f>IF(N84="sníž. přenesená",J84,0)</f>
        <v>0</v>
      </c>
      <c r="BI84" s="181">
        <f>IF(N84="nulová",J84,0)</f>
        <v>0</v>
      </c>
      <c r="BJ84" s="14" t="s">
        <v>75</v>
      </c>
      <c r="BK84" s="181">
        <f>ROUND(I84*H84,2)</f>
        <v>0</v>
      </c>
      <c r="BL84" s="14" t="s">
        <v>236</v>
      </c>
      <c r="BM84" s="14" t="s">
        <v>1031</v>
      </c>
    </row>
    <row r="85" spans="2:47" s="1" customFormat="1" ht="11.25">
      <c r="B85" s="31"/>
      <c r="C85" s="32"/>
      <c r="D85" s="182" t="s">
        <v>142</v>
      </c>
      <c r="E85" s="32"/>
      <c r="F85" s="183" t="s">
        <v>1030</v>
      </c>
      <c r="G85" s="32"/>
      <c r="H85" s="32"/>
      <c r="I85" s="99"/>
      <c r="J85" s="32"/>
      <c r="K85" s="32"/>
      <c r="L85" s="35"/>
      <c r="M85" s="184"/>
      <c r="N85" s="57"/>
      <c r="O85" s="57"/>
      <c r="P85" s="57"/>
      <c r="Q85" s="57"/>
      <c r="R85" s="57"/>
      <c r="S85" s="57"/>
      <c r="T85" s="58"/>
      <c r="AT85" s="14" t="s">
        <v>142</v>
      </c>
      <c r="AU85" s="14" t="s">
        <v>75</v>
      </c>
    </row>
    <row r="86" spans="2:65" s="1" customFormat="1" ht="14.45" customHeight="1">
      <c r="B86" s="31"/>
      <c r="C86" s="170" t="s">
        <v>151</v>
      </c>
      <c r="D86" s="170" t="s">
        <v>135</v>
      </c>
      <c r="E86" s="171" t="s">
        <v>401</v>
      </c>
      <c r="F86" s="172" t="s">
        <v>1032</v>
      </c>
      <c r="G86" s="173" t="s">
        <v>658</v>
      </c>
      <c r="H86" s="174">
        <v>1</v>
      </c>
      <c r="I86" s="175"/>
      <c r="J86" s="176">
        <f>ROUND(I86*H86,2)</f>
        <v>0</v>
      </c>
      <c r="K86" s="172" t="s">
        <v>1</v>
      </c>
      <c r="L86" s="35"/>
      <c r="M86" s="177" t="s">
        <v>1</v>
      </c>
      <c r="N86" s="178" t="s">
        <v>41</v>
      </c>
      <c r="O86" s="57"/>
      <c r="P86" s="179">
        <f>O86*H86</f>
        <v>0</v>
      </c>
      <c r="Q86" s="179">
        <v>0</v>
      </c>
      <c r="R86" s="179">
        <f>Q86*H86</f>
        <v>0</v>
      </c>
      <c r="S86" s="179">
        <v>0</v>
      </c>
      <c r="T86" s="180">
        <f>S86*H86</f>
        <v>0</v>
      </c>
      <c r="AR86" s="14" t="s">
        <v>236</v>
      </c>
      <c r="AT86" s="14" t="s">
        <v>135</v>
      </c>
      <c r="AU86" s="14" t="s">
        <v>75</v>
      </c>
      <c r="AY86" s="14" t="s">
        <v>133</v>
      </c>
      <c r="BE86" s="181">
        <f>IF(N86="základní",J86,0)</f>
        <v>0</v>
      </c>
      <c r="BF86" s="181">
        <f>IF(N86="snížená",J86,0)</f>
        <v>0</v>
      </c>
      <c r="BG86" s="181">
        <f>IF(N86="zákl. přenesená",J86,0)</f>
        <v>0</v>
      </c>
      <c r="BH86" s="181">
        <f>IF(N86="sníž. přenesená",J86,0)</f>
        <v>0</v>
      </c>
      <c r="BI86" s="181">
        <f>IF(N86="nulová",J86,0)</f>
        <v>0</v>
      </c>
      <c r="BJ86" s="14" t="s">
        <v>75</v>
      </c>
      <c r="BK86" s="181">
        <f>ROUND(I86*H86,2)</f>
        <v>0</v>
      </c>
      <c r="BL86" s="14" t="s">
        <v>236</v>
      </c>
      <c r="BM86" s="14" t="s">
        <v>1033</v>
      </c>
    </row>
    <row r="87" spans="2:47" s="1" customFormat="1" ht="11.25">
      <c r="B87" s="31"/>
      <c r="C87" s="32"/>
      <c r="D87" s="182" t="s">
        <v>142</v>
      </c>
      <c r="E87" s="32"/>
      <c r="F87" s="183" t="s">
        <v>1032</v>
      </c>
      <c r="G87" s="32"/>
      <c r="H87" s="32"/>
      <c r="I87" s="99"/>
      <c r="J87" s="32"/>
      <c r="K87" s="32"/>
      <c r="L87" s="35"/>
      <c r="M87" s="184"/>
      <c r="N87" s="57"/>
      <c r="O87" s="57"/>
      <c r="P87" s="57"/>
      <c r="Q87" s="57"/>
      <c r="R87" s="57"/>
      <c r="S87" s="57"/>
      <c r="T87" s="58"/>
      <c r="AT87" s="14" t="s">
        <v>142</v>
      </c>
      <c r="AU87" s="14" t="s">
        <v>75</v>
      </c>
    </row>
    <row r="88" spans="2:65" s="1" customFormat="1" ht="14.45" customHeight="1">
      <c r="B88" s="31"/>
      <c r="C88" s="170" t="s">
        <v>140</v>
      </c>
      <c r="D88" s="170" t="s">
        <v>135</v>
      </c>
      <c r="E88" s="171" t="s">
        <v>1034</v>
      </c>
      <c r="F88" s="172" t="s">
        <v>1035</v>
      </c>
      <c r="G88" s="173" t="s">
        <v>327</v>
      </c>
      <c r="H88" s="174">
        <v>10</v>
      </c>
      <c r="I88" s="175"/>
      <c r="J88" s="176">
        <f>ROUND(I88*H88,2)</f>
        <v>0</v>
      </c>
      <c r="K88" s="172" t="s">
        <v>1</v>
      </c>
      <c r="L88" s="35"/>
      <c r="M88" s="177" t="s">
        <v>1</v>
      </c>
      <c r="N88" s="178" t="s">
        <v>41</v>
      </c>
      <c r="O88" s="57"/>
      <c r="P88" s="179">
        <f>O88*H88</f>
        <v>0</v>
      </c>
      <c r="Q88" s="179">
        <v>0</v>
      </c>
      <c r="R88" s="179">
        <f>Q88*H88</f>
        <v>0</v>
      </c>
      <c r="S88" s="179">
        <v>0</v>
      </c>
      <c r="T88" s="180">
        <f>S88*H88</f>
        <v>0</v>
      </c>
      <c r="AR88" s="14" t="s">
        <v>236</v>
      </c>
      <c r="AT88" s="14" t="s">
        <v>135</v>
      </c>
      <c r="AU88" s="14" t="s">
        <v>75</v>
      </c>
      <c r="AY88" s="14" t="s">
        <v>133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14" t="s">
        <v>75</v>
      </c>
      <c r="BK88" s="181">
        <f>ROUND(I88*H88,2)</f>
        <v>0</v>
      </c>
      <c r="BL88" s="14" t="s">
        <v>236</v>
      </c>
      <c r="BM88" s="14" t="s">
        <v>80</v>
      </c>
    </row>
    <row r="89" spans="2:47" s="1" customFormat="1" ht="11.25">
      <c r="B89" s="31"/>
      <c r="C89" s="32"/>
      <c r="D89" s="182" t="s">
        <v>142</v>
      </c>
      <c r="E89" s="32"/>
      <c r="F89" s="183" t="s">
        <v>1035</v>
      </c>
      <c r="G89" s="32"/>
      <c r="H89" s="32"/>
      <c r="I89" s="99"/>
      <c r="J89" s="32"/>
      <c r="K89" s="32"/>
      <c r="L89" s="35"/>
      <c r="M89" s="184"/>
      <c r="N89" s="57"/>
      <c r="O89" s="57"/>
      <c r="P89" s="57"/>
      <c r="Q89" s="57"/>
      <c r="R89" s="57"/>
      <c r="S89" s="57"/>
      <c r="T89" s="58"/>
      <c r="AT89" s="14" t="s">
        <v>142</v>
      </c>
      <c r="AU89" s="14" t="s">
        <v>75</v>
      </c>
    </row>
    <row r="90" spans="2:65" s="1" customFormat="1" ht="14.45" customHeight="1">
      <c r="B90" s="31"/>
      <c r="C90" s="170" t="s">
        <v>169</v>
      </c>
      <c r="D90" s="170" t="s">
        <v>135</v>
      </c>
      <c r="E90" s="171" t="s">
        <v>1036</v>
      </c>
      <c r="F90" s="172" t="s">
        <v>1037</v>
      </c>
      <c r="G90" s="173" t="s">
        <v>327</v>
      </c>
      <c r="H90" s="174">
        <v>16</v>
      </c>
      <c r="I90" s="175"/>
      <c r="J90" s="176">
        <f>ROUND(I90*H90,2)</f>
        <v>0</v>
      </c>
      <c r="K90" s="172" t="s">
        <v>1</v>
      </c>
      <c r="L90" s="35"/>
      <c r="M90" s="177" t="s">
        <v>1</v>
      </c>
      <c r="N90" s="178" t="s">
        <v>41</v>
      </c>
      <c r="O90" s="57"/>
      <c r="P90" s="179">
        <f>O90*H90</f>
        <v>0</v>
      </c>
      <c r="Q90" s="179">
        <v>0</v>
      </c>
      <c r="R90" s="179">
        <f>Q90*H90</f>
        <v>0</v>
      </c>
      <c r="S90" s="179">
        <v>0</v>
      </c>
      <c r="T90" s="180">
        <f>S90*H90</f>
        <v>0</v>
      </c>
      <c r="AR90" s="14" t="s">
        <v>236</v>
      </c>
      <c r="AT90" s="14" t="s">
        <v>135</v>
      </c>
      <c r="AU90" s="14" t="s">
        <v>75</v>
      </c>
      <c r="AY90" s="14" t="s">
        <v>133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14" t="s">
        <v>75</v>
      </c>
      <c r="BK90" s="181">
        <f>ROUND(I90*H90,2)</f>
        <v>0</v>
      </c>
      <c r="BL90" s="14" t="s">
        <v>236</v>
      </c>
      <c r="BM90" s="14" t="s">
        <v>140</v>
      </c>
    </row>
    <row r="91" spans="2:47" s="1" customFormat="1" ht="11.25">
      <c r="B91" s="31"/>
      <c r="C91" s="32"/>
      <c r="D91" s="182" t="s">
        <v>142</v>
      </c>
      <c r="E91" s="32"/>
      <c r="F91" s="183" t="s">
        <v>1037</v>
      </c>
      <c r="G91" s="32"/>
      <c r="H91" s="32"/>
      <c r="I91" s="99"/>
      <c r="J91" s="32"/>
      <c r="K91" s="32"/>
      <c r="L91" s="35"/>
      <c r="M91" s="184"/>
      <c r="N91" s="57"/>
      <c r="O91" s="57"/>
      <c r="P91" s="57"/>
      <c r="Q91" s="57"/>
      <c r="R91" s="57"/>
      <c r="S91" s="57"/>
      <c r="T91" s="58"/>
      <c r="AT91" s="14" t="s">
        <v>142</v>
      </c>
      <c r="AU91" s="14" t="s">
        <v>75</v>
      </c>
    </row>
    <row r="92" spans="2:65" s="1" customFormat="1" ht="14.45" customHeight="1">
      <c r="B92" s="31"/>
      <c r="C92" s="170" t="s">
        <v>177</v>
      </c>
      <c r="D92" s="170" t="s">
        <v>135</v>
      </c>
      <c r="E92" s="171" t="s">
        <v>1038</v>
      </c>
      <c r="F92" s="172" t="s">
        <v>1039</v>
      </c>
      <c r="G92" s="173" t="s">
        <v>327</v>
      </c>
      <c r="H92" s="174">
        <v>151</v>
      </c>
      <c r="I92" s="175"/>
      <c r="J92" s="176">
        <f>ROUND(I92*H92,2)</f>
        <v>0</v>
      </c>
      <c r="K92" s="172" t="s">
        <v>1</v>
      </c>
      <c r="L92" s="35"/>
      <c r="M92" s="177" t="s">
        <v>1</v>
      </c>
      <c r="N92" s="178" t="s">
        <v>41</v>
      </c>
      <c r="O92" s="57"/>
      <c r="P92" s="179">
        <f>O92*H92</f>
        <v>0</v>
      </c>
      <c r="Q92" s="179">
        <v>0</v>
      </c>
      <c r="R92" s="179">
        <f>Q92*H92</f>
        <v>0</v>
      </c>
      <c r="S92" s="179">
        <v>0</v>
      </c>
      <c r="T92" s="180">
        <f>S92*H92</f>
        <v>0</v>
      </c>
      <c r="AR92" s="14" t="s">
        <v>236</v>
      </c>
      <c r="AT92" s="14" t="s">
        <v>135</v>
      </c>
      <c r="AU92" s="14" t="s">
        <v>75</v>
      </c>
      <c r="AY92" s="14" t="s">
        <v>133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14" t="s">
        <v>75</v>
      </c>
      <c r="BK92" s="181">
        <f>ROUND(I92*H92,2)</f>
        <v>0</v>
      </c>
      <c r="BL92" s="14" t="s">
        <v>236</v>
      </c>
      <c r="BM92" s="14" t="s">
        <v>177</v>
      </c>
    </row>
    <row r="93" spans="2:47" s="1" customFormat="1" ht="11.25">
      <c r="B93" s="31"/>
      <c r="C93" s="32"/>
      <c r="D93" s="182" t="s">
        <v>142</v>
      </c>
      <c r="E93" s="32"/>
      <c r="F93" s="183" t="s">
        <v>1039</v>
      </c>
      <c r="G93" s="32"/>
      <c r="H93" s="32"/>
      <c r="I93" s="99"/>
      <c r="J93" s="32"/>
      <c r="K93" s="32"/>
      <c r="L93" s="35"/>
      <c r="M93" s="184"/>
      <c r="N93" s="57"/>
      <c r="O93" s="57"/>
      <c r="P93" s="57"/>
      <c r="Q93" s="57"/>
      <c r="R93" s="57"/>
      <c r="S93" s="57"/>
      <c r="T93" s="58"/>
      <c r="AT93" s="14" t="s">
        <v>142</v>
      </c>
      <c r="AU93" s="14" t="s">
        <v>75</v>
      </c>
    </row>
    <row r="94" spans="2:65" s="1" customFormat="1" ht="14.45" customHeight="1">
      <c r="B94" s="31"/>
      <c r="C94" s="170" t="s">
        <v>183</v>
      </c>
      <c r="D94" s="170" t="s">
        <v>135</v>
      </c>
      <c r="E94" s="171" t="s">
        <v>1040</v>
      </c>
      <c r="F94" s="172" t="s">
        <v>1041</v>
      </c>
      <c r="G94" s="173" t="s">
        <v>327</v>
      </c>
      <c r="H94" s="174">
        <v>110</v>
      </c>
      <c r="I94" s="175"/>
      <c r="J94" s="176">
        <f>ROUND(I94*H94,2)</f>
        <v>0</v>
      </c>
      <c r="K94" s="172" t="s">
        <v>1</v>
      </c>
      <c r="L94" s="35"/>
      <c r="M94" s="177" t="s">
        <v>1</v>
      </c>
      <c r="N94" s="178" t="s">
        <v>41</v>
      </c>
      <c r="O94" s="57"/>
      <c r="P94" s="179">
        <f>O94*H94</f>
        <v>0</v>
      </c>
      <c r="Q94" s="179">
        <v>0</v>
      </c>
      <c r="R94" s="179">
        <f>Q94*H94</f>
        <v>0</v>
      </c>
      <c r="S94" s="179">
        <v>0</v>
      </c>
      <c r="T94" s="180">
        <f>S94*H94</f>
        <v>0</v>
      </c>
      <c r="AR94" s="14" t="s">
        <v>236</v>
      </c>
      <c r="AT94" s="14" t="s">
        <v>135</v>
      </c>
      <c r="AU94" s="14" t="s">
        <v>75</v>
      </c>
      <c r="AY94" s="14" t="s">
        <v>133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14" t="s">
        <v>75</v>
      </c>
      <c r="BK94" s="181">
        <f>ROUND(I94*H94,2)</f>
        <v>0</v>
      </c>
      <c r="BL94" s="14" t="s">
        <v>236</v>
      </c>
      <c r="BM94" s="14" t="s">
        <v>189</v>
      </c>
    </row>
    <row r="95" spans="2:47" s="1" customFormat="1" ht="11.25">
      <c r="B95" s="31"/>
      <c r="C95" s="32"/>
      <c r="D95" s="182" t="s">
        <v>142</v>
      </c>
      <c r="E95" s="32"/>
      <c r="F95" s="183" t="s">
        <v>1041</v>
      </c>
      <c r="G95" s="32"/>
      <c r="H95" s="32"/>
      <c r="I95" s="99"/>
      <c r="J95" s="32"/>
      <c r="K95" s="32"/>
      <c r="L95" s="35"/>
      <c r="M95" s="184"/>
      <c r="N95" s="57"/>
      <c r="O95" s="57"/>
      <c r="P95" s="57"/>
      <c r="Q95" s="57"/>
      <c r="R95" s="57"/>
      <c r="S95" s="57"/>
      <c r="T95" s="58"/>
      <c r="AT95" s="14" t="s">
        <v>142</v>
      </c>
      <c r="AU95" s="14" t="s">
        <v>75</v>
      </c>
    </row>
    <row r="96" spans="2:65" s="1" customFormat="1" ht="14.45" customHeight="1">
      <c r="B96" s="31"/>
      <c r="C96" s="170" t="s">
        <v>189</v>
      </c>
      <c r="D96" s="170" t="s">
        <v>135</v>
      </c>
      <c r="E96" s="171" t="s">
        <v>1042</v>
      </c>
      <c r="F96" s="172" t="s">
        <v>1043</v>
      </c>
      <c r="G96" s="173" t="s">
        <v>327</v>
      </c>
      <c r="H96" s="174">
        <v>45</v>
      </c>
      <c r="I96" s="175"/>
      <c r="J96" s="176">
        <f>ROUND(I96*H96,2)</f>
        <v>0</v>
      </c>
      <c r="K96" s="172" t="s">
        <v>1</v>
      </c>
      <c r="L96" s="35"/>
      <c r="M96" s="177" t="s">
        <v>1</v>
      </c>
      <c r="N96" s="178" t="s">
        <v>41</v>
      </c>
      <c r="O96" s="57"/>
      <c r="P96" s="179">
        <f>O96*H96</f>
        <v>0</v>
      </c>
      <c r="Q96" s="179">
        <v>0</v>
      </c>
      <c r="R96" s="179">
        <f>Q96*H96</f>
        <v>0</v>
      </c>
      <c r="S96" s="179">
        <v>0</v>
      </c>
      <c r="T96" s="180">
        <f>S96*H96</f>
        <v>0</v>
      </c>
      <c r="AR96" s="14" t="s">
        <v>236</v>
      </c>
      <c r="AT96" s="14" t="s">
        <v>135</v>
      </c>
      <c r="AU96" s="14" t="s">
        <v>75</v>
      </c>
      <c r="AY96" s="14" t="s">
        <v>133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14" t="s">
        <v>75</v>
      </c>
      <c r="BK96" s="181">
        <f>ROUND(I96*H96,2)</f>
        <v>0</v>
      </c>
      <c r="BL96" s="14" t="s">
        <v>236</v>
      </c>
      <c r="BM96" s="14" t="s">
        <v>202</v>
      </c>
    </row>
    <row r="97" spans="2:47" s="1" customFormat="1" ht="11.25">
      <c r="B97" s="31"/>
      <c r="C97" s="32"/>
      <c r="D97" s="182" t="s">
        <v>142</v>
      </c>
      <c r="E97" s="32"/>
      <c r="F97" s="183" t="s">
        <v>1043</v>
      </c>
      <c r="G97" s="32"/>
      <c r="H97" s="32"/>
      <c r="I97" s="99"/>
      <c r="J97" s="32"/>
      <c r="K97" s="32"/>
      <c r="L97" s="35"/>
      <c r="M97" s="184"/>
      <c r="N97" s="57"/>
      <c r="O97" s="57"/>
      <c r="P97" s="57"/>
      <c r="Q97" s="57"/>
      <c r="R97" s="57"/>
      <c r="S97" s="57"/>
      <c r="T97" s="58"/>
      <c r="AT97" s="14" t="s">
        <v>142</v>
      </c>
      <c r="AU97" s="14" t="s">
        <v>75</v>
      </c>
    </row>
    <row r="98" spans="2:65" s="1" customFormat="1" ht="14.45" customHeight="1">
      <c r="B98" s="31"/>
      <c r="C98" s="170" t="s">
        <v>195</v>
      </c>
      <c r="D98" s="170" t="s">
        <v>135</v>
      </c>
      <c r="E98" s="171" t="s">
        <v>1044</v>
      </c>
      <c r="F98" s="172" t="s">
        <v>1045</v>
      </c>
      <c r="G98" s="173" t="s">
        <v>1046</v>
      </c>
      <c r="H98" s="174">
        <v>3</v>
      </c>
      <c r="I98" s="175"/>
      <c r="J98" s="176">
        <f>ROUND(I98*H98,2)</f>
        <v>0</v>
      </c>
      <c r="K98" s="172" t="s">
        <v>1</v>
      </c>
      <c r="L98" s="35"/>
      <c r="M98" s="177" t="s">
        <v>1</v>
      </c>
      <c r="N98" s="178" t="s">
        <v>41</v>
      </c>
      <c r="O98" s="57"/>
      <c r="P98" s="179">
        <f>O98*H98</f>
        <v>0</v>
      </c>
      <c r="Q98" s="179">
        <v>0</v>
      </c>
      <c r="R98" s="179">
        <f>Q98*H98</f>
        <v>0</v>
      </c>
      <c r="S98" s="179">
        <v>0</v>
      </c>
      <c r="T98" s="180">
        <f>S98*H98</f>
        <v>0</v>
      </c>
      <c r="AR98" s="14" t="s">
        <v>236</v>
      </c>
      <c r="AT98" s="14" t="s">
        <v>135</v>
      </c>
      <c r="AU98" s="14" t="s">
        <v>75</v>
      </c>
      <c r="AY98" s="14" t="s">
        <v>133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14" t="s">
        <v>75</v>
      </c>
      <c r="BK98" s="181">
        <f>ROUND(I98*H98,2)</f>
        <v>0</v>
      </c>
      <c r="BL98" s="14" t="s">
        <v>236</v>
      </c>
      <c r="BM98" s="14" t="s">
        <v>213</v>
      </c>
    </row>
    <row r="99" spans="2:47" s="1" customFormat="1" ht="11.25">
      <c r="B99" s="31"/>
      <c r="C99" s="32"/>
      <c r="D99" s="182" t="s">
        <v>142</v>
      </c>
      <c r="E99" s="32"/>
      <c r="F99" s="183" t="s">
        <v>1045</v>
      </c>
      <c r="G99" s="32"/>
      <c r="H99" s="32"/>
      <c r="I99" s="99"/>
      <c r="J99" s="32"/>
      <c r="K99" s="32"/>
      <c r="L99" s="35"/>
      <c r="M99" s="184"/>
      <c r="N99" s="57"/>
      <c r="O99" s="57"/>
      <c r="P99" s="57"/>
      <c r="Q99" s="57"/>
      <c r="R99" s="57"/>
      <c r="S99" s="57"/>
      <c r="T99" s="58"/>
      <c r="AT99" s="14" t="s">
        <v>142</v>
      </c>
      <c r="AU99" s="14" t="s">
        <v>75</v>
      </c>
    </row>
    <row r="100" spans="2:65" s="1" customFormat="1" ht="14.45" customHeight="1">
      <c r="B100" s="31"/>
      <c r="C100" s="170" t="s">
        <v>202</v>
      </c>
      <c r="D100" s="170" t="s">
        <v>135</v>
      </c>
      <c r="E100" s="171" t="s">
        <v>1047</v>
      </c>
      <c r="F100" s="172" t="s">
        <v>1048</v>
      </c>
      <c r="G100" s="173" t="s">
        <v>1046</v>
      </c>
      <c r="H100" s="174">
        <v>7</v>
      </c>
      <c r="I100" s="175"/>
      <c r="J100" s="176">
        <f>ROUND(I100*H100,2)</f>
        <v>0</v>
      </c>
      <c r="K100" s="172" t="s">
        <v>1</v>
      </c>
      <c r="L100" s="35"/>
      <c r="M100" s="177" t="s">
        <v>1</v>
      </c>
      <c r="N100" s="178" t="s">
        <v>41</v>
      </c>
      <c r="O100" s="57"/>
      <c r="P100" s="179">
        <f>O100*H100</f>
        <v>0</v>
      </c>
      <c r="Q100" s="179">
        <v>0</v>
      </c>
      <c r="R100" s="179">
        <f>Q100*H100</f>
        <v>0</v>
      </c>
      <c r="S100" s="179">
        <v>0</v>
      </c>
      <c r="T100" s="180">
        <f>S100*H100</f>
        <v>0</v>
      </c>
      <c r="AR100" s="14" t="s">
        <v>236</v>
      </c>
      <c r="AT100" s="14" t="s">
        <v>135</v>
      </c>
      <c r="AU100" s="14" t="s">
        <v>75</v>
      </c>
      <c r="AY100" s="14" t="s">
        <v>133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14" t="s">
        <v>75</v>
      </c>
      <c r="BK100" s="181">
        <f>ROUND(I100*H100,2)</f>
        <v>0</v>
      </c>
      <c r="BL100" s="14" t="s">
        <v>236</v>
      </c>
      <c r="BM100" s="14" t="s">
        <v>225</v>
      </c>
    </row>
    <row r="101" spans="2:47" s="1" customFormat="1" ht="11.25">
      <c r="B101" s="31"/>
      <c r="C101" s="32"/>
      <c r="D101" s="182" t="s">
        <v>142</v>
      </c>
      <c r="E101" s="32"/>
      <c r="F101" s="183" t="s">
        <v>1048</v>
      </c>
      <c r="G101" s="32"/>
      <c r="H101" s="32"/>
      <c r="I101" s="99"/>
      <c r="J101" s="32"/>
      <c r="K101" s="32"/>
      <c r="L101" s="35"/>
      <c r="M101" s="184"/>
      <c r="N101" s="57"/>
      <c r="O101" s="57"/>
      <c r="P101" s="57"/>
      <c r="Q101" s="57"/>
      <c r="R101" s="57"/>
      <c r="S101" s="57"/>
      <c r="T101" s="58"/>
      <c r="AT101" s="14" t="s">
        <v>142</v>
      </c>
      <c r="AU101" s="14" t="s">
        <v>75</v>
      </c>
    </row>
    <row r="102" spans="2:65" s="1" customFormat="1" ht="14.45" customHeight="1">
      <c r="B102" s="31"/>
      <c r="C102" s="170" t="s">
        <v>208</v>
      </c>
      <c r="D102" s="170" t="s">
        <v>135</v>
      </c>
      <c r="E102" s="171" t="s">
        <v>1049</v>
      </c>
      <c r="F102" s="172" t="s">
        <v>1050</v>
      </c>
      <c r="G102" s="173" t="s">
        <v>327</v>
      </c>
      <c r="H102" s="174">
        <v>33</v>
      </c>
      <c r="I102" s="175"/>
      <c r="J102" s="176">
        <f>ROUND(I102*H102,2)</f>
        <v>0</v>
      </c>
      <c r="K102" s="172" t="s">
        <v>1</v>
      </c>
      <c r="L102" s="35"/>
      <c r="M102" s="177" t="s">
        <v>1</v>
      </c>
      <c r="N102" s="178" t="s">
        <v>41</v>
      </c>
      <c r="O102" s="57"/>
      <c r="P102" s="179">
        <f>O102*H102</f>
        <v>0</v>
      </c>
      <c r="Q102" s="179">
        <v>0</v>
      </c>
      <c r="R102" s="179">
        <f>Q102*H102</f>
        <v>0</v>
      </c>
      <c r="S102" s="179">
        <v>0</v>
      </c>
      <c r="T102" s="180">
        <f>S102*H102</f>
        <v>0</v>
      </c>
      <c r="AR102" s="14" t="s">
        <v>236</v>
      </c>
      <c r="AT102" s="14" t="s">
        <v>135</v>
      </c>
      <c r="AU102" s="14" t="s">
        <v>75</v>
      </c>
      <c r="AY102" s="14" t="s">
        <v>133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14" t="s">
        <v>75</v>
      </c>
      <c r="BK102" s="181">
        <f>ROUND(I102*H102,2)</f>
        <v>0</v>
      </c>
      <c r="BL102" s="14" t="s">
        <v>236</v>
      </c>
      <c r="BM102" s="14" t="s">
        <v>236</v>
      </c>
    </row>
    <row r="103" spans="2:47" s="1" customFormat="1" ht="11.25">
      <c r="B103" s="31"/>
      <c r="C103" s="32"/>
      <c r="D103" s="182" t="s">
        <v>142</v>
      </c>
      <c r="E103" s="32"/>
      <c r="F103" s="183" t="s">
        <v>1050</v>
      </c>
      <c r="G103" s="32"/>
      <c r="H103" s="32"/>
      <c r="I103" s="99"/>
      <c r="J103" s="32"/>
      <c r="K103" s="32"/>
      <c r="L103" s="35"/>
      <c r="M103" s="184"/>
      <c r="N103" s="57"/>
      <c r="O103" s="57"/>
      <c r="P103" s="57"/>
      <c r="Q103" s="57"/>
      <c r="R103" s="57"/>
      <c r="S103" s="57"/>
      <c r="T103" s="58"/>
      <c r="AT103" s="14" t="s">
        <v>142</v>
      </c>
      <c r="AU103" s="14" t="s">
        <v>75</v>
      </c>
    </row>
    <row r="104" spans="2:65" s="1" customFormat="1" ht="14.45" customHeight="1">
      <c r="B104" s="31"/>
      <c r="C104" s="170" t="s">
        <v>213</v>
      </c>
      <c r="D104" s="170" t="s">
        <v>135</v>
      </c>
      <c r="E104" s="171" t="s">
        <v>1051</v>
      </c>
      <c r="F104" s="172" t="s">
        <v>1052</v>
      </c>
      <c r="G104" s="173" t="s">
        <v>327</v>
      </c>
      <c r="H104" s="174">
        <v>115</v>
      </c>
      <c r="I104" s="175"/>
      <c r="J104" s="176">
        <f>ROUND(I104*H104,2)</f>
        <v>0</v>
      </c>
      <c r="K104" s="172" t="s">
        <v>1</v>
      </c>
      <c r="L104" s="35"/>
      <c r="M104" s="177" t="s">
        <v>1</v>
      </c>
      <c r="N104" s="178" t="s">
        <v>41</v>
      </c>
      <c r="O104" s="57"/>
      <c r="P104" s="179">
        <f>O104*H104</f>
        <v>0</v>
      </c>
      <c r="Q104" s="179">
        <v>0</v>
      </c>
      <c r="R104" s="179">
        <f>Q104*H104</f>
        <v>0</v>
      </c>
      <c r="S104" s="179">
        <v>0</v>
      </c>
      <c r="T104" s="180">
        <f>S104*H104</f>
        <v>0</v>
      </c>
      <c r="AR104" s="14" t="s">
        <v>236</v>
      </c>
      <c r="AT104" s="14" t="s">
        <v>135</v>
      </c>
      <c r="AU104" s="14" t="s">
        <v>75</v>
      </c>
      <c r="AY104" s="14" t="s">
        <v>133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14" t="s">
        <v>75</v>
      </c>
      <c r="BK104" s="181">
        <f>ROUND(I104*H104,2)</f>
        <v>0</v>
      </c>
      <c r="BL104" s="14" t="s">
        <v>236</v>
      </c>
      <c r="BM104" s="14" t="s">
        <v>249</v>
      </c>
    </row>
    <row r="105" spans="2:47" s="1" customFormat="1" ht="11.25">
      <c r="B105" s="31"/>
      <c r="C105" s="32"/>
      <c r="D105" s="182" t="s">
        <v>142</v>
      </c>
      <c r="E105" s="32"/>
      <c r="F105" s="183" t="s">
        <v>1052</v>
      </c>
      <c r="G105" s="32"/>
      <c r="H105" s="32"/>
      <c r="I105" s="99"/>
      <c r="J105" s="32"/>
      <c r="K105" s="32"/>
      <c r="L105" s="35"/>
      <c r="M105" s="184"/>
      <c r="N105" s="57"/>
      <c r="O105" s="57"/>
      <c r="P105" s="57"/>
      <c r="Q105" s="57"/>
      <c r="R105" s="57"/>
      <c r="S105" s="57"/>
      <c r="T105" s="58"/>
      <c r="AT105" s="14" t="s">
        <v>142</v>
      </c>
      <c r="AU105" s="14" t="s">
        <v>75</v>
      </c>
    </row>
    <row r="106" spans="2:65" s="1" customFormat="1" ht="14.45" customHeight="1">
      <c r="B106" s="31"/>
      <c r="C106" s="170" t="s">
        <v>219</v>
      </c>
      <c r="D106" s="170" t="s">
        <v>135</v>
      </c>
      <c r="E106" s="171" t="s">
        <v>1053</v>
      </c>
      <c r="F106" s="172" t="s">
        <v>1054</v>
      </c>
      <c r="G106" s="173" t="s">
        <v>327</v>
      </c>
      <c r="H106" s="174">
        <v>175</v>
      </c>
      <c r="I106" s="175"/>
      <c r="J106" s="176">
        <f>ROUND(I106*H106,2)</f>
        <v>0</v>
      </c>
      <c r="K106" s="172" t="s">
        <v>1</v>
      </c>
      <c r="L106" s="35"/>
      <c r="M106" s="177" t="s">
        <v>1</v>
      </c>
      <c r="N106" s="178" t="s">
        <v>41</v>
      </c>
      <c r="O106" s="57"/>
      <c r="P106" s="179">
        <f>O106*H106</f>
        <v>0</v>
      </c>
      <c r="Q106" s="179">
        <v>0</v>
      </c>
      <c r="R106" s="179">
        <f>Q106*H106</f>
        <v>0</v>
      </c>
      <c r="S106" s="179">
        <v>0</v>
      </c>
      <c r="T106" s="180">
        <f>S106*H106</f>
        <v>0</v>
      </c>
      <c r="AR106" s="14" t="s">
        <v>236</v>
      </c>
      <c r="AT106" s="14" t="s">
        <v>135</v>
      </c>
      <c r="AU106" s="14" t="s">
        <v>75</v>
      </c>
      <c r="AY106" s="14" t="s">
        <v>133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14" t="s">
        <v>75</v>
      </c>
      <c r="BK106" s="181">
        <f>ROUND(I106*H106,2)</f>
        <v>0</v>
      </c>
      <c r="BL106" s="14" t="s">
        <v>236</v>
      </c>
      <c r="BM106" s="14" t="s">
        <v>260</v>
      </c>
    </row>
    <row r="107" spans="2:47" s="1" customFormat="1" ht="11.25">
      <c r="B107" s="31"/>
      <c r="C107" s="32"/>
      <c r="D107" s="182" t="s">
        <v>142</v>
      </c>
      <c r="E107" s="32"/>
      <c r="F107" s="183" t="s">
        <v>1054</v>
      </c>
      <c r="G107" s="32"/>
      <c r="H107" s="32"/>
      <c r="I107" s="99"/>
      <c r="J107" s="32"/>
      <c r="K107" s="32"/>
      <c r="L107" s="35"/>
      <c r="M107" s="184"/>
      <c r="N107" s="57"/>
      <c r="O107" s="57"/>
      <c r="P107" s="57"/>
      <c r="Q107" s="57"/>
      <c r="R107" s="57"/>
      <c r="S107" s="57"/>
      <c r="T107" s="58"/>
      <c r="AT107" s="14" t="s">
        <v>142</v>
      </c>
      <c r="AU107" s="14" t="s">
        <v>75</v>
      </c>
    </row>
    <row r="108" spans="2:65" s="1" customFormat="1" ht="14.45" customHeight="1">
      <c r="B108" s="31"/>
      <c r="C108" s="170" t="s">
        <v>225</v>
      </c>
      <c r="D108" s="170" t="s">
        <v>135</v>
      </c>
      <c r="E108" s="171" t="s">
        <v>1055</v>
      </c>
      <c r="F108" s="172" t="s">
        <v>1056</v>
      </c>
      <c r="G108" s="173" t="s">
        <v>327</v>
      </c>
      <c r="H108" s="174">
        <v>175</v>
      </c>
      <c r="I108" s="175"/>
      <c r="J108" s="176">
        <f>ROUND(I108*H108,2)</f>
        <v>0</v>
      </c>
      <c r="K108" s="172" t="s">
        <v>1</v>
      </c>
      <c r="L108" s="35"/>
      <c r="M108" s="177" t="s">
        <v>1</v>
      </c>
      <c r="N108" s="178" t="s">
        <v>41</v>
      </c>
      <c r="O108" s="57"/>
      <c r="P108" s="179">
        <f>O108*H108</f>
        <v>0</v>
      </c>
      <c r="Q108" s="179">
        <v>0</v>
      </c>
      <c r="R108" s="179">
        <f>Q108*H108</f>
        <v>0</v>
      </c>
      <c r="S108" s="179">
        <v>0</v>
      </c>
      <c r="T108" s="180">
        <f>S108*H108</f>
        <v>0</v>
      </c>
      <c r="AR108" s="14" t="s">
        <v>236</v>
      </c>
      <c r="AT108" s="14" t="s">
        <v>135</v>
      </c>
      <c r="AU108" s="14" t="s">
        <v>75</v>
      </c>
      <c r="AY108" s="14" t="s">
        <v>133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14" t="s">
        <v>75</v>
      </c>
      <c r="BK108" s="181">
        <f>ROUND(I108*H108,2)</f>
        <v>0</v>
      </c>
      <c r="BL108" s="14" t="s">
        <v>236</v>
      </c>
      <c r="BM108" s="14" t="s">
        <v>269</v>
      </c>
    </row>
    <row r="109" spans="2:47" s="1" customFormat="1" ht="11.25">
      <c r="B109" s="31"/>
      <c r="C109" s="32"/>
      <c r="D109" s="182" t="s">
        <v>142</v>
      </c>
      <c r="E109" s="32"/>
      <c r="F109" s="183" t="s">
        <v>1056</v>
      </c>
      <c r="G109" s="32"/>
      <c r="H109" s="32"/>
      <c r="I109" s="99"/>
      <c r="J109" s="32"/>
      <c r="K109" s="32"/>
      <c r="L109" s="35"/>
      <c r="M109" s="184"/>
      <c r="N109" s="57"/>
      <c r="O109" s="57"/>
      <c r="P109" s="57"/>
      <c r="Q109" s="57"/>
      <c r="R109" s="57"/>
      <c r="S109" s="57"/>
      <c r="T109" s="58"/>
      <c r="AT109" s="14" t="s">
        <v>142</v>
      </c>
      <c r="AU109" s="14" t="s">
        <v>75</v>
      </c>
    </row>
    <row r="110" spans="2:65" s="1" customFormat="1" ht="14.45" customHeight="1">
      <c r="B110" s="31"/>
      <c r="C110" s="170" t="s">
        <v>8</v>
      </c>
      <c r="D110" s="170" t="s">
        <v>135</v>
      </c>
      <c r="E110" s="171" t="s">
        <v>1057</v>
      </c>
      <c r="F110" s="172" t="s">
        <v>1058</v>
      </c>
      <c r="G110" s="173" t="s">
        <v>1046</v>
      </c>
      <c r="H110" s="174">
        <v>15</v>
      </c>
      <c r="I110" s="175"/>
      <c r="J110" s="176">
        <f>ROUND(I110*H110,2)</f>
        <v>0</v>
      </c>
      <c r="K110" s="172" t="s">
        <v>1</v>
      </c>
      <c r="L110" s="35"/>
      <c r="M110" s="177" t="s">
        <v>1</v>
      </c>
      <c r="N110" s="178" t="s">
        <v>41</v>
      </c>
      <c r="O110" s="57"/>
      <c r="P110" s="179">
        <f>O110*H110</f>
        <v>0</v>
      </c>
      <c r="Q110" s="179">
        <v>0</v>
      </c>
      <c r="R110" s="179">
        <f>Q110*H110</f>
        <v>0</v>
      </c>
      <c r="S110" s="179">
        <v>0</v>
      </c>
      <c r="T110" s="180">
        <f>S110*H110</f>
        <v>0</v>
      </c>
      <c r="AR110" s="14" t="s">
        <v>236</v>
      </c>
      <c r="AT110" s="14" t="s">
        <v>135</v>
      </c>
      <c r="AU110" s="14" t="s">
        <v>75</v>
      </c>
      <c r="AY110" s="14" t="s">
        <v>133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14" t="s">
        <v>75</v>
      </c>
      <c r="BK110" s="181">
        <f>ROUND(I110*H110,2)</f>
        <v>0</v>
      </c>
      <c r="BL110" s="14" t="s">
        <v>236</v>
      </c>
      <c r="BM110" s="14" t="s">
        <v>279</v>
      </c>
    </row>
    <row r="111" spans="2:47" s="1" customFormat="1" ht="11.25">
      <c r="B111" s="31"/>
      <c r="C111" s="32"/>
      <c r="D111" s="182" t="s">
        <v>142</v>
      </c>
      <c r="E111" s="32"/>
      <c r="F111" s="183" t="s">
        <v>1058</v>
      </c>
      <c r="G111" s="32"/>
      <c r="H111" s="32"/>
      <c r="I111" s="99"/>
      <c r="J111" s="32"/>
      <c r="K111" s="32"/>
      <c r="L111" s="35"/>
      <c r="M111" s="184"/>
      <c r="N111" s="57"/>
      <c r="O111" s="57"/>
      <c r="P111" s="57"/>
      <c r="Q111" s="57"/>
      <c r="R111" s="57"/>
      <c r="S111" s="57"/>
      <c r="T111" s="58"/>
      <c r="AT111" s="14" t="s">
        <v>142</v>
      </c>
      <c r="AU111" s="14" t="s">
        <v>75</v>
      </c>
    </row>
    <row r="112" spans="2:65" s="1" customFormat="1" ht="14.45" customHeight="1">
      <c r="B112" s="31"/>
      <c r="C112" s="170" t="s">
        <v>236</v>
      </c>
      <c r="D112" s="170" t="s">
        <v>135</v>
      </c>
      <c r="E112" s="171" t="s">
        <v>1059</v>
      </c>
      <c r="F112" s="172" t="s">
        <v>1060</v>
      </c>
      <c r="G112" s="173" t="s">
        <v>1046</v>
      </c>
      <c r="H112" s="174">
        <v>11</v>
      </c>
      <c r="I112" s="175"/>
      <c r="J112" s="176">
        <f>ROUND(I112*H112,2)</f>
        <v>0</v>
      </c>
      <c r="K112" s="172" t="s">
        <v>1</v>
      </c>
      <c r="L112" s="35"/>
      <c r="M112" s="177" t="s">
        <v>1</v>
      </c>
      <c r="N112" s="178" t="s">
        <v>41</v>
      </c>
      <c r="O112" s="57"/>
      <c r="P112" s="179">
        <f>O112*H112</f>
        <v>0</v>
      </c>
      <c r="Q112" s="179">
        <v>0</v>
      </c>
      <c r="R112" s="179">
        <f>Q112*H112</f>
        <v>0</v>
      </c>
      <c r="S112" s="179">
        <v>0</v>
      </c>
      <c r="T112" s="180">
        <f>S112*H112</f>
        <v>0</v>
      </c>
      <c r="AR112" s="14" t="s">
        <v>236</v>
      </c>
      <c r="AT112" s="14" t="s">
        <v>135</v>
      </c>
      <c r="AU112" s="14" t="s">
        <v>75</v>
      </c>
      <c r="AY112" s="14" t="s">
        <v>133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14" t="s">
        <v>75</v>
      </c>
      <c r="BK112" s="181">
        <f>ROUND(I112*H112,2)</f>
        <v>0</v>
      </c>
      <c r="BL112" s="14" t="s">
        <v>236</v>
      </c>
      <c r="BM112" s="14" t="s">
        <v>289</v>
      </c>
    </row>
    <row r="113" spans="2:47" s="1" customFormat="1" ht="11.25">
      <c r="B113" s="31"/>
      <c r="C113" s="32"/>
      <c r="D113" s="182" t="s">
        <v>142</v>
      </c>
      <c r="E113" s="32"/>
      <c r="F113" s="183" t="s">
        <v>1060</v>
      </c>
      <c r="G113" s="32"/>
      <c r="H113" s="32"/>
      <c r="I113" s="99"/>
      <c r="J113" s="32"/>
      <c r="K113" s="32"/>
      <c r="L113" s="35"/>
      <c r="M113" s="184"/>
      <c r="N113" s="57"/>
      <c r="O113" s="57"/>
      <c r="P113" s="57"/>
      <c r="Q113" s="57"/>
      <c r="R113" s="57"/>
      <c r="S113" s="57"/>
      <c r="T113" s="58"/>
      <c r="AT113" s="14" t="s">
        <v>142</v>
      </c>
      <c r="AU113" s="14" t="s">
        <v>75</v>
      </c>
    </row>
    <row r="114" spans="2:65" s="1" customFormat="1" ht="14.45" customHeight="1">
      <c r="B114" s="31"/>
      <c r="C114" s="170" t="s">
        <v>243</v>
      </c>
      <c r="D114" s="170" t="s">
        <v>135</v>
      </c>
      <c r="E114" s="171" t="s">
        <v>1061</v>
      </c>
      <c r="F114" s="172" t="s">
        <v>1062</v>
      </c>
      <c r="G114" s="173" t="s">
        <v>1046</v>
      </c>
      <c r="H114" s="174">
        <v>7</v>
      </c>
      <c r="I114" s="175"/>
      <c r="J114" s="176">
        <f>ROUND(I114*H114,2)</f>
        <v>0</v>
      </c>
      <c r="K114" s="172" t="s">
        <v>1</v>
      </c>
      <c r="L114" s="35"/>
      <c r="M114" s="177" t="s">
        <v>1</v>
      </c>
      <c r="N114" s="178" t="s">
        <v>41</v>
      </c>
      <c r="O114" s="57"/>
      <c r="P114" s="179">
        <f>O114*H114</f>
        <v>0</v>
      </c>
      <c r="Q114" s="179">
        <v>0</v>
      </c>
      <c r="R114" s="179">
        <f>Q114*H114</f>
        <v>0</v>
      </c>
      <c r="S114" s="179">
        <v>0</v>
      </c>
      <c r="T114" s="180">
        <f>S114*H114</f>
        <v>0</v>
      </c>
      <c r="AR114" s="14" t="s">
        <v>236</v>
      </c>
      <c r="AT114" s="14" t="s">
        <v>135</v>
      </c>
      <c r="AU114" s="14" t="s">
        <v>75</v>
      </c>
      <c r="AY114" s="14" t="s">
        <v>133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14" t="s">
        <v>75</v>
      </c>
      <c r="BK114" s="181">
        <f>ROUND(I114*H114,2)</f>
        <v>0</v>
      </c>
      <c r="BL114" s="14" t="s">
        <v>236</v>
      </c>
      <c r="BM114" s="14" t="s">
        <v>301</v>
      </c>
    </row>
    <row r="115" spans="2:47" s="1" customFormat="1" ht="11.25">
      <c r="B115" s="31"/>
      <c r="C115" s="32"/>
      <c r="D115" s="182" t="s">
        <v>142</v>
      </c>
      <c r="E115" s="32"/>
      <c r="F115" s="183" t="s">
        <v>1062</v>
      </c>
      <c r="G115" s="32"/>
      <c r="H115" s="32"/>
      <c r="I115" s="99"/>
      <c r="J115" s="32"/>
      <c r="K115" s="32"/>
      <c r="L115" s="35"/>
      <c r="M115" s="184"/>
      <c r="N115" s="57"/>
      <c r="O115" s="57"/>
      <c r="P115" s="57"/>
      <c r="Q115" s="57"/>
      <c r="R115" s="57"/>
      <c r="S115" s="57"/>
      <c r="T115" s="58"/>
      <c r="AT115" s="14" t="s">
        <v>142</v>
      </c>
      <c r="AU115" s="14" t="s">
        <v>75</v>
      </c>
    </row>
    <row r="116" spans="2:65" s="1" customFormat="1" ht="14.45" customHeight="1">
      <c r="B116" s="31"/>
      <c r="C116" s="170" t="s">
        <v>249</v>
      </c>
      <c r="D116" s="170" t="s">
        <v>135</v>
      </c>
      <c r="E116" s="171" t="s">
        <v>1063</v>
      </c>
      <c r="F116" s="172" t="s">
        <v>1064</v>
      </c>
      <c r="G116" s="173" t="s">
        <v>1046</v>
      </c>
      <c r="H116" s="174">
        <v>1</v>
      </c>
      <c r="I116" s="175"/>
      <c r="J116" s="176">
        <f>ROUND(I116*H116,2)</f>
        <v>0</v>
      </c>
      <c r="K116" s="172" t="s">
        <v>1</v>
      </c>
      <c r="L116" s="35"/>
      <c r="M116" s="177" t="s">
        <v>1</v>
      </c>
      <c r="N116" s="178" t="s">
        <v>41</v>
      </c>
      <c r="O116" s="57"/>
      <c r="P116" s="179">
        <f>O116*H116</f>
        <v>0</v>
      </c>
      <c r="Q116" s="179">
        <v>0</v>
      </c>
      <c r="R116" s="179">
        <f>Q116*H116</f>
        <v>0</v>
      </c>
      <c r="S116" s="179">
        <v>0</v>
      </c>
      <c r="T116" s="180">
        <f>S116*H116</f>
        <v>0</v>
      </c>
      <c r="AR116" s="14" t="s">
        <v>236</v>
      </c>
      <c r="AT116" s="14" t="s">
        <v>135</v>
      </c>
      <c r="AU116" s="14" t="s">
        <v>75</v>
      </c>
      <c r="AY116" s="14" t="s">
        <v>133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14" t="s">
        <v>75</v>
      </c>
      <c r="BK116" s="181">
        <f>ROUND(I116*H116,2)</f>
        <v>0</v>
      </c>
      <c r="BL116" s="14" t="s">
        <v>236</v>
      </c>
      <c r="BM116" s="14" t="s">
        <v>313</v>
      </c>
    </row>
    <row r="117" spans="2:47" s="1" customFormat="1" ht="11.25">
      <c r="B117" s="31"/>
      <c r="C117" s="32"/>
      <c r="D117" s="182" t="s">
        <v>142</v>
      </c>
      <c r="E117" s="32"/>
      <c r="F117" s="183" t="s">
        <v>1064</v>
      </c>
      <c r="G117" s="32"/>
      <c r="H117" s="32"/>
      <c r="I117" s="99"/>
      <c r="J117" s="32"/>
      <c r="K117" s="32"/>
      <c r="L117" s="35"/>
      <c r="M117" s="184"/>
      <c r="N117" s="57"/>
      <c r="O117" s="57"/>
      <c r="P117" s="57"/>
      <c r="Q117" s="57"/>
      <c r="R117" s="57"/>
      <c r="S117" s="57"/>
      <c r="T117" s="58"/>
      <c r="AT117" s="14" t="s">
        <v>142</v>
      </c>
      <c r="AU117" s="14" t="s">
        <v>75</v>
      </c>
    </row>
    <row r="118" spans="2:65" s="1" customFormat="1" ht="14.45" customHeight="1">
      <c r="B118" s="31"/>
      <c r="C118" s="170" t="s">
        <v>255</v>
      </c>
      <c r="D118" s="170" t="s">
        <v>135</v>
      </c>
      <c r="E118" s="171" t="s">
        <v>1065</v>
      </c>
      <c r="F118" s="172" t="s">
        <v>1066</v>
      </c>
      <c r="G118" s="173" t="s">
        <v>1046</v>
      </c>
      <c r="H118" s="174">
        <v>2</v>
      </c>
      <c r="I118" s="175"/>
      <c r="J118" s="176">
        <f>ROUND(I118*H118,2)</f>
        <v>0</v>
      </c>
      <c r="K118" s="172" t="s">
        <v>1</v>
      </c>
      <c r="L118" s="35"/>
      <c r="M118" s="177" t="s">
        <v>1</v>
      </c>
      <c r="N118" s="178" t="s">
        <v>41</v>
      </c>
      <c r="O118" s="57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AR118" s="14" t="s">
        <v>236</v>
      </c>
      <c r="AT118" s="14" t="s">
        <v>135</v>
      </c>
      <c r="AU118" s="14" t="s">
        <v>75</v>
      </c>
      <c r="AY118" s="14" t="s">
        <v>133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14" t="s">
        <v>75</v>
      </c>
      <c r="BK118" s="181">
        <f>ROUND(I118*H118,2)</f>
        <v>0</v>
      </c>
      <c r="BL118" s="14" t="s">
        <v>236</v>
      </c>
      <c r="BM118" s="14" t="s">
        <v>324</v>
      </c>
    </row>
    <row r="119" spans="2:47" s="1" customFormat="1" ht="11.25">
      <c r="B119" s="31"/>
      <c r="C119" s="32"/>
      <c r="D119" s="182" t="s">
        <v>142</v>
      </c>
      <c r="E119" s="32"/>
      <c r="F119" s="183" t="s">
        <v>1066</v>
      </c>
      <c r="G119" s="32"/>
      <c r="H119" s="32"/>
      <c r="I119" s="99"/>
      <c r="J119" s="32"/>
      <c r="K119" s="32"/>
      <c r="L119" s="35"/>
      <c r="M119" s="184"/>
      <c r="N119" s="57"/>
      <c r="O119" s="57"/>
      <c r="P119" s="57"/>
      <c r="Q119" s="57"/>
      <c r="R119" s="57"/>
      <c r="S119" s="57"/>
      <c r="T119" s="58"/>
      <c r="AT119" s="14" t="s">
        <v>142</v>
      </c>
      <c r="AU119" s="14" t="s">
        <v>75</v>
      </c>
    </row>
    <row r="120" spans="2:65" s="1" customFormat="1" ht="14.45" customHeight="1">
      <c r="B120" s="31"/>
      <c r="C120" s="170" t="s">
        <v>260</v>
      </c>
      <c r="D120" s="170" t="s">
        <v>135</v>
      </c>
      <c r="E120" s="171" t="s">
        <v>1067</v>
      </c>
      <c r="F120" s="172" t="s">
        <v>1068</v>
      </c>
      <c r="G120" s="173" t="s">
        <v>1046</v>
      </c>
      <c r="H120" s="174">
        <v>1</v>
      </c>
      <c r="I120" s="175"/>
      <c r="J120" s="176">
        <f>ROUND(I120*H120,2)</f>
        <v>0</v>
      </c>
      <c r="K120" s="172" t="s">
        <v>1</v>
      </c>
      <c r="L120" s="35"/>
      <c r="M120" s="177" t="s">
        <v>1</v>
      </c>
      <c r="N120" s="178" t="s">
        <v>41</v>
      </c>
      <c r="O120" s="57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AR120" s="14" t="s">
        <v>236</v>
      </c>
      <c r="AT120" s="14" t="s">
        <v>135</v>
      </c>
      <c r="AU120" s="14" t="s">
        <v>75</v>
      </c>
      <c r="AY120" s="14" t="s">
        <v>133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14" t="s">
        <v>75</v>
      </c>
      <c r="BK120" s="181">
        <f>ROUND(I120*H120,2)</f>
        <v>0</v>
      </c>
      <c r="BL120" s="14" t="s">
        <v>236</v>
      </c>
      <c r="BM120" s="14" t="s">
        <v>338</v>
      </c>
    </row>
    <row r="121" spans="2:47" s="1" customFormat="1" ht="11.25">
      <c r="B121" s="31"/>
      <c r="C121" s="32"/>
      <c r="D121" s="182" t="s">
        <v>142</v>
      </c>
      <c r="E121" s="32"/>
      <c r="F121" s="183" t="s">
        <v>1068</v>
      </c>
      <c r="G121" s="32"/>
      <c r="H121" s="32"/>
      <c r="I121" s="99"/>
      <c r="J121" s="32"/>
      <c r="K121" s="32"/>
      <c r="L121" s="35"/>
      <c r="M121" s="184"/>
      <c r="N121" s="57"/>
      <c r="O121" s="57"/>
      <c r="P121" s="57"/>
      <c r="Q121" s="57"/>
      <c r="R121" s="57"/>
      <c r="S121" s="57"/>
      <c r="T121" s="58"/>
      <c r="AT121" s="14" t="s">
        <v>142</v>
      </c>
      <c r="AU121" s="14" t="s">
        <v>75</v>
      </c>
    </row>
    <row r="122" spans="2:65" s="1" customFormat="1" ht="14.45" customHeight="1">
      <c r="B122" s="31"/>
      <c r="C122" s="170" t="s">
        <v>7</v>
      </c>
      <c r="D122" s="170" t="s">
        <v>135</v>
      </c>
      <c r="E122" s="171" t="s">
        <v>1069</v>
      </c>
      <c r="F122" s="172" t="s">
        <v>1070</v>
      </c>
      <c r="G122" s="173" t="s">
        <v>1046</v>
      </c>
      <c r="H122" s="174">
        <v>1</v>
      </c>
      <c r="I122" s="175"/>
      <c r="J122" s="176">
        <f>ROUND(I122*H122,2)</f>
        <v>0</v>
      </c>
      <c r="K122" s="172" t="s">
        <v>1</v>
      </c>
      <c r="L122" s="35"/>
      <c r="M122" s="177" t="s">
        <v>1</v>
      </c>
      <c r="N122" s="178" t="s">
        <v>41</v>
      </c>
      <c r="O122" s="57"/>
      <c r="P122" s="179">
        <f>O122*H122</f>
        <v>0</v>
      </c>
      <c r="Q122" s="179">
        <v>0</v>
      </c>
      <c r="R122" s="179">
        <f>Q122*H122</f>
        <v>0</v>
      </c>
      <c r="S122" s="179">
        <v>0</v>
      </c>
      <c r="T122" s="180">
        <f>S122*H122</f>
        <v>0</v>
      </c>
      <c r="AR122" s="14" t="s">
        <v>236</v>
      </c>
      <c r="AT122" s="14" t="s">
        <v>135</v>
      </c>
      <c r="AU122" s="14" t="s">
        <v>75</v>
      </c>
      <c r="AY122" s="14" t="s">
        <v>133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14" t="s">
        <v>75</v>
      </c>
      <c r="BK122" s="181">
        <f>ROUND(I122*H122,2)</f>
        <v>0</v>
      </c>
      <c r="BL122" s="14" t="s">
        <v>236</v>
      </c>
      <c r="BM122" s="14" t="s">
        <v>351</v>
      </c>
    </row>
    <row r="123" spans="2:47" s="1" customFormat="1" ht="11.25">
      <c r="B123" s="31"/>
      <c r="C123" s="32"/>
      <c r="D123" s="182" t="s">
        <v>142</v>
      </c>
      <c r="E123" s="32"/>
      <c r="F123" s="183" t="s">
        <v>1070</v>
      </c>
      <c r="G123" s="32"/>
      <c r="H123" s="32"/>
      <c r="I123" s="99"/>
      <c r="J123" s="32"/>
      <c r="K123" s="32"/>
      <c r="L123" s="35"/>
      <c r="M123" s="184"/>
      <c r="N123" s="57"/>
      <c r="O123" s="57"/>
      <c r="P123" s="57"/>
      <c r="Q123" s="57"/>
      <c r="R123" s="57"/>
      <c r="S123" s="57"/>
      <c r="T123" s="58"/>
      <c r="AT123" s="14" t="s">
        <v>142</v>
      </c>
      <c r="AU123" s="14" t="s">
        <v>75</v>
      </c>
    </row>
    <row r="124" spans="2:65" s="1" customFormat="1" ht="14.45" customHeight="1">
      <c r="B124" s="31"/>
      <c r="C124" s="170" t="s">
        <v>269</v>
      </c>
      <c r="D124" s="170" t="s">
        <v>135</v>
      </c>
      <c r="E124" s="171" t="s">
        <v>1071</v>
      </c>
      <c r="F124" s="172" t="s">
        <v>1072</v>
      </c>
      <c r="G124" s="173" t="s">
        <v>1046</v>
      </c>
      <c r="H124" s="174">
        <v>1</v>
      </c>
      <c r="I124" s="175"/>
      <c r="J124" s="176">
        <f>ROUND(I124*H124,2)</f>
        <v>0</v>
      </c>
      <c r="K124" s="172" t="s">
        <v>1</v>
      </c>
      <c r="L124" s="35"/>
      <c r="M124" s="177" t="s">
        <v>1</v>
      </c>
      <c r="N124" s="178" t="s">
        <v>41</v>
      </c>
      <c r="O124" s="57"/>
      <c r="P124" s="179">
        <f>O124*H124</f>
        <v>0</v>
      </c>
      <c r="Q124" s="179">
        <v>0</v>
      </c>
      <c r="R124" s="179">
        <f>Q124*H124</f>
        <v>0</v>
      </c>
      <c r="S124" s="179">
        <v>0</v>
      </c>
      <c r="T124" s="180">
        <f>S124*H124</f>
        <v>0</v>
      </c>
      <c r="AR124" s="14" t="s">
        <v>236</v>
      </c>
      <c r="AT124" s="14" t="s">
        <v>135</v>
      </c>
      <c r="AU124" s="14" t="s">
        <v>75</v>
      </c>
      <c r="AY124" s="14" t="s">
        <v>133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14" t="s">
        <v>75</v>
      </c>
      <c r="BK124" s="181">
        <f>ROUND(I124*H124,2)</f>
        <v>0</v>
      </c>
      <c r="BL124" s="14" t="s">
        <v>236</v>
      </c>
      <c r="BM124" s="14" t="s">
        <v>362</v>
      </c>
    </row>
    <row r="125" spans="2:47" s="1" customFormat="1" ht="11.25">
      <c r="B125" s="31"/>
      <c r="C125" s="32"/>
      <c r="D125" s="182" t="s">
        <v>142</v>
      </c>
      <c r="E125" s="32"/>
      <c r="F125" s="183" t="s">
        <v>1072</v>
      </c>
      <c r="G125" s="32"/>
      <c r="H125" s="32"/>
      <c r="I125" s="99"/>
      <c r="J125" s="32"/>
      <c r="K125" s="32"/>
      <c r="L125" s="35"/>
      <c r="M125" s="184"/>
      <c r="N125" s="57"/>
      <c r="O125" s="57"/>
      <c r="P125" s="57"/>
      <c r="Q125" s="57"/>
      <c r="R125" s="57"/>
      <c r="S125" s="57"/>
      <c r="T125" s="58"/>
      <c r="AT125" s="14" t="s">
        <v>142</v>
      </c>
      <c r="AU125" s="14" t="s">
        <v>75</v>
      </c>
    </row>
    <row r="126" spans="2:65" s="1" customFormat="1" ht="14.45" customHeight="1">
      <c r="B126" s="31"/>
      <c r="C126" s="170" t="s">
        <v>274</v>
      </c>
      <c r="D126" s="170" t="s">
        <v>135</v>
      </c>
      <c r="E126" s="171" t="s">
        <v>1073</v>
      </c>
      <c r="F126" s="172" t="s">
        <v>1074</v>
      </c>
      <c r="G126" s="173" t="s">
        <v>1046</v>
      </c>
      <c r="H126" s="174">
        <v>1</v>
      </c>
      <c r="I126" s="175"/>
      <c r="J126" s="176">
        <f>ROUND(I126*H126,2)</f>
        <v>0</v>
      </c>
      <c r="K126" s="172" t="s">
        <v>1</v>
      </c>
      <c r="L126" s="35"/>
      <c r="M126" s="177" t="s">
        <v>1</v>
      </c>
      <c r="N126" s="178" t="s">
        <v>41</v>
      </c>
      <c r="O126" s="57"/>
      <c r="P126" s="179">
        <f>O126*H126</f>
        <v>0</v>
      </c>
      <c r="Q126" s="179">
        <v>0</v>
      </c>
      <c r="R126" s="179">
        <f>Q126*H126</f>
        <v>0</v>
      </c>
      <c r="S126" s="179">
        <v>0</v>
      </c>
      <c r="T126" s="180">
        <f>S126*H126</f>
        <v>0</v>
      </c>
      <c r="AR126" s="14" t="s">
        <v>236</v>
      </c>
      <c r="AT126" s="14" t="s">
        <v>135</v>
      </c>
      <c r="AU126" s="14" t="s">
        <v>75</v>
      </c>
      <c r="AY126" s="14" t="s">
        <v>133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14" t="s">
        <v>75</v>
      </c>
      <c r="BK126" s="181">
        <f>ROUND(I126*H126,2)</f>
        <v>0</v>
      </c>
      <c r="BL126" s="14" t="s">
        <v>236</v>
      </c>
      <c r="BM126" s="14" t="s">
        <v>378</v>
      </c>
    </row>
    <row r="127" spans="2:47" s="1" customFormat="1" ht="11.25">
      <c r="B127" s="31"/>
      <c r="C127" s="32"/>
      <c r="D127" s="182" t="s">
        <v>142</v>
      </c>
      <c r="E127" s="32"/>
      <c r="F127" s="183" t="s">
        <v>1074</v>
      </c>
      <c r="G127" s="32"/>
      <c r="H127" s="32"/>
      <c r="I127" s="99"/>
      <c r="J127" s="32"/>
      <c r="K127" s="32"/>
      <c r="L127" s="35"/>
      <c r="M127" s="184"/>
      <c r="N127" s="57"/>
      <c r="O127" s="57"/>
      <c r="P127" s="57"/>
      <c r="Q127" s="57"/>
      <c r="R127" s="57"/>
      <c r="S127" s="57"/>
      <c r="T127" s="58"/>
      <c r="AT127" s="14" t="s">
        <v>142</v>
      </c>
      <c r="AU127" s="14" t="s">
        <v>75</v>
      </c>
    </row>
    <row r="128" spans="2:65" s="1" customFormat="1" ht="14.45" customHeight="1">
      <c r="B128" s="31"/>
      <c r="C128" s="170" t="s">
        <v>279</v>
      </c>
      <c r="D128" s="170" t="s">
        <v>135</v>
      </c>
      <c r="E128" s="171" t="s">
        <v>1075</v>
      </c>
      <c r="F128" s="172" t="s">
        <v>1076</v>
      </c>
      <c r="G128" s="173" t="s">
        <v>1046</v>
      </c>
      <c r="H128" s="174">
        <v>3</v>
      </c>
      <c r="I128" s="175"/>
      <c r="J128" s="176">
        <f>ROUND(I128*H128,2)</f>
        <v>0</v>
      </c>
      <c r="K128" s="172" t="s">
        <v>1</v>
      </c>
      <c r="L128" s="35"/>
      <c r="M128" s="177" t="s">
        <v>1</v>
      </c>
      <c r="N128" s="178" t="s">
        <v>41</v>
      </c>
      <c r="O128" s="57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AR128" s="14" t="s">
        <v>236</v>
      </c>
      <c r="AT128" s="14" t="s">
        <v>135</v>
      </c>
      <c r="AU128" s="14" t="s">
        <v>75</v>
      </c>
      <c r="AY128" s="14" t="s">
        <v>133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14" t="s">
        <v>75</v>
      </c>
      <c r="BK128" s="181">
        <f>ROUND(I128*H128,2)</f>
        <v>0</v>
      </c>
      <c r="BL128" s="14" t="s">
        <v>236</v>
      </c>
      <c r="BM128" s="14" t="s">
        <v>390</v>
      </c>
    </row>
    <row r="129" spans="2:47" s="1" customFormat="1" ht="11.25">
      <c r="B129" s="31"/>
      <c r="C129" s="32"/>
      <c r="D129" s="182" t="s">
        <v>142</v>
      </c>
      <c r="E129" s="32"/>
      <c r="F129" s="183" t="s">
        <v>1076</v>
      </c>
      <c r="G129" s="32"/>
      <c r="H129" s="32"/>
      <c r="I129" s="99"/>
      <c r="J129" s="32"/>
      <c r="K129" s="32"/>
      <c r="L129" s="35"/>
      <c r="M129" s="184"/>
      <c r="N129" s="57"/>
      <c r="O129" s="57"/>
      <c r="P129" s="57"/>
      <c r="Q129" s="57"/>
      <c r="R129" s="57"/>
      <c r="S129" s="57"/>
      <c r="T129" s="58"/>
      <c r="AT129" s="14" t="s">
        <v>142</v>
      </c>
      <c r="AU129" s="14" t="s">
        <v>75</v>
      </c>
    </row>
    <row r="130" spans="2:65" s="1" customFormat="1" ht="14.45" customHeight="1">
      <c r="B130" s="31"/>
      <c r="C130" s="170" t="s">
        <v>283</v>
      </c>
      <c r="D130" s="170" t="s">
        <v>135</v>
      </c>
      <c r="E130" s="171" t="s">
        <v>1077</v>
      </c>
      <c r="F130" s="172" t="s">
        <v>1078</v>
      </c>
      <c r="G130" s="173" t="s">
        <v>1046</v>
      </c>
      <c r="H130" s="174">
        <v>3</v>
      </c>
      <c r="I130" s="175"/>
      <c r="J130" s="176">
        <f>ROUND(I130*H130,2)</f>
        <v>0</v>
      </c>
      <c r="K130" s="172" t="s">
        <v>1</v>
      </c>
      <c r="L130" s="35"/>
      <c r="M130" s="177" t="s">
        <v>1</v>
      </c>
      <c r="N130" s="178" t="s">
        <v>41</v>
      </c>
      <c r="O130" s="57"/>
      <c r="P130" s="179">
        <f>O130*H130</f>
        <v>0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AR130" s="14" t="s">
        <v>236</v>
      </c>
      <c r="AT130" s="14" t="s">
        <v>135</v>
      </c>
      <c r="AU130" s="14" t="s">
        <v>75</v>
      </c>
      <c r="AY130" s="14" t="s">
        <v>133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14" t="s">
        <v>75</v>
      </c>
      <c r="BK130" s="181">
        <f>ROUND(I130*H130,2)</f>
        <v>0</v>
      </c>
      <c r="BL130" s="14" t="s">
        <v>236</v>
      </c>
      <c r="BM130" s="14" t="s">
        <v>401</v>
      </c>
    </row>
    <row r="131" spans="2:47" s="1" customFormat="1" ht="11.25">
      <c r="B131" s="31"/>
      <c r="C131" s="32"/>
      <c r="D131" s="182" t="s">
        <v>142</v>
      </c>
      <c r="E131" s="32"/>
      <c r="F131" s="183" t="s">
        <v>1078</v>
      </c>
      <c r="G131" s="32"/>
      <c r="H131" s="32"/>
      <c r="I131" s="99"/>
      <c r="J131" s="32"/>
      <c r="K131" s="32"/>
      <c r="L131" s="35"/>
      <c r="M131" s="184"/>
      <c r="N131" s="57"/>
      <c r="O131" s="57"/>
      <c r="P131" s="57"/>
      <c r="Q131" s="57"/>
      <c r="R131" s="57"/>
      <c r="S131" s="57"/>
      <c r="T131" s="58"/>
      <c r="AT131" s="14" t="s">
        <v>142</v>
      </c>
      <c r="AU131" s="14" t="s">
        <v>75</v>
      </c>
    </row>
    <row r="132" spans="2:65" s="1" customFormat="1" ht="14.45" customHeight="1">
      <c r="B132" s="31"/>
      <c r="C132" s="170" t="s">
        <v>289</v>
      </c>
      <c r="D132" s="170" t="s">
        <v>135</v>
      </c>
      <c r="E132" s="171" t="s">
        <v>1079</v>
      </c>
      <c r="F132" s="172" t="s">
        <v>1080</v>
      </c>
      <c r="G132" s="173" t="s">
        <v>1046</v>
      </c>
      <c r="H132" s="174">
        <v>1</v>
      </c>
      <c r="I132" s="175"/>
      <c r="J132" s="176">
        <f>ROUND(I132*H132,2)</f>
        <v>0</v>
      </c>
      <c r="K132" s="172" t="s">
        <v>1</v>
      </c>
      <c r="L132" s="35"/>
      <c r="M132" s="177" t="s">
        <v>1</v>
      </c>
      <c r="N132" s="178" t="s">
        <v>41</v>
      </c>
      <c r="O132" s="57"/>
      <c r="P132" s="179">
        <f>O132*H132</f>
        <v>0</v>
      </c>
      <c r="Q132" s="179">
        <v>0</v>
      </c>
      <c r="R132" s="179">
        <f>Q132*H132</f>
        <v>0</v>
      </c>
      <c r="S132" s="179">
        <v>0</v>
      </c>
      <c r="T132" s="180">
        <f>S132*H132</f>
        <v>0</v>
      </c>
      <c r="AR132" s="14" t="s">
        <v>236</v>
      </c>
      <c r="AT132" s="14" t="s">
        <v>135</v>
      </c>
      <c r="AU132" s="14" t="s">
        <v>75</v>
      </c>
      <c r="AY132" s="14" t="s">
        <v>133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14" t="s">
        <v>75</v>
      </c>
      <c r="BK132" s="181">
        <f>ROUND(I132*H132,2)</f>
        <v>0</v>
      </c>
      <c r="BL132" s="14" t="s">
        <v>236</v>
      </c>
      <c r="BM132" s="14" t="s">
        <v>415</v>
      </c>
    </row>
    <row r="133" spans="2:47" s="1" customFormat="1" ht="11.25">
      <c r="B133" s="31"/>
      <c r="C133" s="32"/>
      <c r="D133" s="182" t="s">
        <v>142</v>
      </c>
      <c r="E133" s="32"/>
      <c r="F133" s="183" t="s">
        <v>1080</v>
      </c>
      <c r="G133" s="32"/>
      <c r="H133" s="32"/>
      <c r="I133" s="99"/>
      <c r="J133" s="32"/>
      <c r="K133" s="32"/>
      <c r="L133" s="35"/>
      <c r="M133" s="184"/>
      <c r="N133" s="57"/>
      <c r="O133" s="57"/>
      <c r="P133" s="57"/>
      <c r="Q133" s="57"/>
      <c r="R133" s="57"/>
      <c r="S133" s="57"/>
      <c r="T133" s="58"/>
      <c r="AT133" s="14" t="s">
        <v>142</v>
      </c>
      <c r="AU133" s="14" t="s">
        <v>75</v>
      </c>
    </row>
    <row r="134" spans="2:65" s="1" customFormat="1" ht="14.45" customHeight="1">
      <c r="B134" s="31"/>
      <c r="C134" s="170" t="s">
        <v>295</v>
      </c>
      <c r="D134" s="170" t="s">
        <v>135</v>
      </c>
      <c r="E134" s="171" t="s">
        <v>1081</v>
      </c>
      <c r="F134" s="172" t="s">
        <v>1082</v>
      </c>
      <c r="G134" s="173" t="s">
        <v>1046</v>
      </c>
      <c r="H134" s="174">
        <v>1</v>
      </c>
      <c r="I134" s="175"/>
      <c r="J134" s="176">
        <f>ROUND(I134*H134,2)</f>
        <v>0</v>
      </c>
      <c r="K134" s="172" t="s">
        <v>1</v>
      </c>
      <c r="L134" s="35"/>
      <c r="M134" s="177" t="s">
        <v>1</v>
      </c>
      <c r="N134" s="178" t="s">
        <v>41</v>
      </c>
      <c r="O134" s="57"/>
      <c r="P134" s="179">
        <f>O134*H134</f>
        <v>0</v>
      </c>
      <c r="Q134" s="179">
        <v>0</v>
      </c>
      <c r="R134" s="179">
        <f>Q134*H134</f>
        <v>0</v>
      </c>
      <c r="S134" s="179">
        <v>0</v>
      </c>
      <c r="T134" s="180">
        <f>S134*H134</f>
        <v>0</v>
      </c>
      <c r="AR134" s="14" t="s">
        <v>236</v>
      </c>
      <c r="AT134" s="14" t="s">
        <v>135</v>
      </c>
      <c r="AU134" s="14" t="s">
        <v>75</v>
      </c>
      <c r="AY134" s="14" t="s">
        <v>133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14" t="s">
        <v>75</v>
      </c>
      <c r="BK134" s="181">
        <f>ROUND(I134*H134,2)</f>
        <v>0</v>
      </c>
      <c r="BL134" s="14" t="s">
        <v>236</v>
      </c>
      <c r="BM134" s="14" t="s">
        <v>425</v>
      </c>
    </row>
    <row r="135" spans="2:47" s="1" customFormat="1" ht="11.25">
      <c r="B135" s="31"/>
      <c r="C135" s="32"/>
      <c r="D135" s="182" t="s">
        <v>142</v>
      </c>
      <c r="E135" s="32"/>
      <c r="F135" s="183" t="s">
        <v>1082</v>
      </c>
      <c r="G135" s="32"/>
      <c r="H135" s="32"/>
      <c r="I135" s="99"/>
      <c r="J135" s="32"/>
      <c r="K135" s="32"/>
      <c r="L135" s="35"/>
      <c r="M135" s="184"/>
      <c r="N135" s="57"/>
      <c r="O135" s="57"/>
      <c r="P135" s="57"/>
      <c r="Q135" s="57"/>
      <c r="R135" s="57"/>
      <c r="S135" s="57"/>
      <c r="T135" s="58"/>
      <c r="AT135" s="14" t="s">
        <v>142</v>
      </c>
      <c r="AU135" s="14" t="s">
        <v>75</v>
      </c>
    </row>
    <row r="136" spans="2:65" s="1" customFormat="1" ht="14.45" customHeight="1">
      <c r="B136" s="31"/>
      <c r="C136" s="170" t="s">
        <v>301</v>
      </c>
      <c r="D136" s="170" t="s">
        <v>135</v>
      </c>
      <c r="E136" s="171" t="s">
        <v>1083</v>
      </c>
      <c r="F136" s="172" t="s">
        <v>1084</v>
      </c>
      <c r="G136" s="173" t="s">
        <v>1046</v>
      </c>
      <c r="H136" s="174">
        <v>3</v>
      </c>
      <c r="I136" s="175"/>
      <c r="J136" s="176">
        <f>ROUND(I136*H136,2)</f>
        <v>0</v>
      </c>
      <c r="K136" s="172" t="s">
        <v>1</v>
      </c>
      <c r="L136" s="35"/>
      <c r="M136" s="177" t="s">
        <v>1</v>
      </c>
      <c r="N136" s="178" t="s">
        <v>41</v>
      </c>
      <c r="O136" s="57"/>
      <c r="P136" s="179">
        <f>O136*H136</f>
        <v>0</v>
      </c>
      <c r="Q136" s="179">
        <v>0</v>
      </c>
      <c r="R136" s="179">
        <f>Q136*H136</f>
        <v>0</v>
      </c>
      <c r="S136" s="179">
        <v>0</v>
      </c>
      <c r="T136" s="180">
        <f>S136*H136</f>
        <v>0</v>
      </c>
      <c r="AR136" s="14" t="s">
        <v>236</v>
      </c>
      <c r="AT136" s="14" t="s">
        <v>135</v>
      </c>
      <c r="AU136" s="14" t="s">
        <v>75</v>
      </c>
      <c r="AY136" s="14" t="s">
        <v>133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14" t="s">
        <v>75</v>
      </c>
      <c r="BK136" s="181">
        <f>ROUND(I136*H136,2)</f>
        <v>0</v>
      </c>
      <c r="BL136" s="14" t="s">
        <v>236</v>
      </c>
      <c r="BM136" s="14" t="s">
        <v>435</v>
      </c>
    </row>
    <row r="137" spans="2:47" s="1" customFormat="1" ht="11.25">
      <c r="B137" s="31"/>
      <c r="C137" s="32"/>
      <c r="D137" s="182" t="s">
        <v>142</v>
      </c>
      <c r="E137" s="32"/>
      <c r="F137" s="183" t="s">
        <v>1084</v>
      </c>
      <c r="G137" s="32"/>
      <c r="H137" s="32"/>
      <c r="I137" s="99"/>
      <c r="J137" s="32"/>
      <c r="K137" s="32"/>
      <c r="L137" s="35"/>
      <c r="M137" s="184"/>
      <c r="N137" s="57"/>
      <c r="O137" s="57"/>
      <c r="P137" s="57"/>
      <c r="Q137" s="57"/>
      <c r="R137" s="57"/>
      <c r="S137" s="57"/>
      <c r="T137" s="58"/>
      <c r="AT137" s="14" t="s">
        <v>142</v>
      </c>
      <c r="AU137" s="14" t="s">
        <v>75</v>
      </c>
    </row>
    <row r="138" spans="2:65" s="1" customFormat="1" ht="14.45" customHeight="1">
      <c r="B138" s="31"/>
      <c r="C138" s="170" t="s">
        <v>307</v>
      </c>
      <c r="D138" s="170" t="s">
        <v>135</v>
      </c>
      <c r="E138" s="171" t="s">
        <v>1085</v>
      </c>
      <c r="F138" s="172" t="s">
        <v>1086</v>
      </c>
      <c r="G138" s="173" t="s">
        <v>1046</v>
      </c>
      <c r="H138" s="174">
        <v>3</v>
      </c>
      <c r="I138" s="175"/>
      <c r="J138" s="176">
        <f>ROUND(I138*H138,2)</f>
        <v>0</v>
      </c>
      <c r="K138" s="172" t="s">
        <v>1</v>
      </c>
      <c r="L138" s="35"/>
      <c r="M138" s="177" t="s">
        <v>1</v>
      </c>
      <c r="N138" s="178" t="s">
        <v>41</v>
      </c>
      <c r="O138" s="57"/>
      <c r="P138" s="179">
        <f>O138*H138</f>
        <v>0</v>
      </c>
      <c r="Q138" s="179">
        <v>0</v>
      </c>
      <c r="R138" s="179">
        <f>Q138*H138</f>
        <v>0</v>
      </c>
      <c r="S138" s="179">
        <v>0</v>
      </c>
      <c r="T138" s="180">
        <f>S138*H138</f>
        <v>0</v>
      </c>
      <c r="AR138" s="14" t="s">
        <v>236</v>
      </c>
      <c r="AT138" s="14" t="s">
        <v>135</v>
      </c>
      <c r="AU138" s="14" t="s">
        <v>75</v>
      </c>
      <c r="AY138" s="14" t="s">
        <v>133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14" t="s">
        <v>75</v>
      </c>
      <c r="BK138" s="181">
        <f>ROUND(I138*H138,2)</f>
        <v>0</v>
      </c>
      <c r="BL138" s="14" t="s">
        <v>236</v>
      </c>
      <c r="BM138" s="14" t="s">
        <v>447</v>
      </c>
    </row>
    <row r="139" spans="2:47" s="1" customFormat="1" ht="11.25">
      <c r="B139" s="31"/>
      <c r="C139" s="32"/>
      <c r="D139" s="182" t="s">
        <v>142</v>
      </c>
      <c r="E139" s="32"/>
      <c r="F139" s="183" t="s">
        <v>1086</v>
      </c>
      <c r="G139" s="32"/>
      <c r="H139" s="32"/>
      <c r="I139" s="99"/>
      <c r="J139" s="32"/>
      <c r="K139" s="32"/>
      <c r="L139" s="35"/>
      <c r="M139" s="184"/>
      <c r="N139" s="57"/>
      <c r="O139" s="57"/>
      <c r="P139" s="57"/>
      <c r="Q139" s="57"/>
      <c r="R139" s="57"/>
      <c r="S139" s="57"/>
      <c r="T139" s="58"/>
      <c r="AT139" s="14" t="s">
        <v>142</v>
      </c>
      <c r="AU139" s="14" t="s">
        <v>75</v>
      </c>
    </row>
    <row r="140" spans="2:65" s="1" customFormat="1" ht="14.45" customHeight="1">
      <c r="B140" s="31"/>
      <c r="C140" s="170" t="s">
        <v>313</v>
      </c>
      <c r="D140" s="170" t="s">
        <v>135</v>
      </c>
      <c r="E140" s="171" t="s">
        <v>1087</v>
      </c>
      <c r="F140" s="172" t="s">
        <v>1088</v>
      </c>
      <c r="G140" s="173" t="s">
        <v>1046</v>
      </c>
      <c r="H140" s="174">
        <v>8</v>
      </c>
      <c r="I140" s="175"/>
      <c r="J140" s="176">
        <f>ROUND(I140*H140,2)</f>
        <v>0</v>
      </c>
      <c r="K140" s="172" t="s">
        <v>1</v>
      </c>
      <c r="L140" s="35"/>
      <c r="M140" s="177" t="s">
        <v>1</v>
      </c>
      <c r="N140" s="178" t="s">
        <v>41</v>
      </c>
      <c r="O140" s="57"/>
      <c r="P140" s="179">
        <f>O140*H140</f>
        <v>0</v>
      </c>
      <c r="Q140" s="179">
        <v>0</v>
      </c>
      <c r="R140" s="179">
        <f>Q140*H140</f>
        <v>0</v>
      </c>
      <c r="S140" s="179">
        <v>0</v>
      </c>
      <c r="T140" s="180">
        <f>S140*H140</f>
        <v>0</v>
      </c>
      <c r="AR140" s="14" t="s">
        <v>236</v>
      </c>
      <c r="AT140" s="14" t="s">
        <v>135</v>
      </c>
      <c r="AU140" s="14" t="s">
        <v>75</v>
      </c>
      <c r="AY140" s="14" t="s">
        <v>133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14" t="s">
        <v>75</v>
      </c>
      <c r="BK140" s="181">
        <f>ROUND(I140*H140,2)</f>
        <v>0</v>
      </c>
      <c r="BL140" s="14" t="s">
        <v>236</v>
      </c>
      <c r="BM140" s="14" t="s">
        <v>456</v>
      </c>
    </row>
    <row r="141" spans="2:47" s="1" customFormat="1" ht="11.25">
      <c r="B141" s="31"/>
      <c r="C141" s="32"/>
      <c r="D141" s="182" t="s">
        <v>142</v>
      </c>
      <c r="E141" s="32"/>
      <c r="F141" s="183" t="s">
        <v>1088</v>
      </c>
      <c r="G141" s="32"/>
      <c r="H141" s="32"/>
      <c r="I141" s="99"/>
      <c r="J141" s="32"/>
      <c r="K141" s="32"/>
      <c r="L141" s="35"/>
      <c r="M141" s="184"/>
      <c r="N141" s="57"/>
      <c r="O141" s="57"/>
      <c r="P141" s="57"/>
      <c r="Q141" s="57"/>
      <c r="R141" s="57"/>
      <c r="S141" s="57"/>
      <c r="T141" s="58"/>
      <c r="AT141" s="14" t="s">
        <v>142</v>
      </c>
      <c r="AU141" s="14" t="s">
        <v>75</v>
      </c>
    </row>
    <row r="142" spans="2:65" s="1" customFormat="1" ht="14.45" customHeight="1">
      <c r="B142" s="31"/>
      <c r="C142" s="170" t="s">
        <v>319</v>
      </c>
      <c r="D142" s="170" t="s">
        <v>135</v>
      </c>
      <c r="E142" s="171" t="s">
        <v>1089</v>
      </c>
      <c r="F142" s="172" t="s">
        <v>1090</v>
      </c>
      <c r="G142" s="173" t="s">
        <v>1046</v>
      </c>
      <c r="H142" s="174">
        <v>2</v>
      </c>
      <c r="I142" s="175"/>
      <c r="J142" s="176">
        <f>ROUND(I142*H142,2)</f>
        <v>0</v>
      </c>
      <c r="K142" s="172" t="s">
        <v>1</v>
      </c>
      <c r="L142" s="35"/>
      <c r="M142" s="177" t="s">
        <v>1</v>
      </c>
      <c r="N142" s="178" t="s">
        <v>41</v>
      </c>
      <c r="O142" s="57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AR142" s="14" t="s">
        <v>236</v>
      </c>
      <c r="AT142" s="14" t="s">
        <v>135</v>
      </c>
      <c r="AU142" s="14" t="s">
        <v>75</v>
      </c>
      <c r="AY142" s="14" t="s">
        <v>133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14" t="s">
        <v>75</v>
      </c>
      <c r="BK142" s="181">
        <f>ROUND(I142*H142,2)</f>
        <v>0</v>
      </c>
      <c r="BL142" s="14" t="s">
        <v>236</v>
      </c>
      <c r="BM142" s="14" t="s">
        <v>465</v>
      </c>
    </row>
    <row r="143" spans="2:47" s="1" customFormat="1" ht="11.25">
      <c r="B143" s="31"/>
      <c r="C143" s="32"/>
      <c r="D143" s="182" t="s">
        <v>142</v>
      </c>
      <c r="E143" s="32"/>
      <c r="F143" s="183" t="s">
        <v>1090</v>
      </c>
      <c r="G143" s="32"/>
      <c r="H143" s="32"/>
      <c r="I143" s="99"/>
      <c r="J143" s="32"/>
      <c r="K143" s="32"/>
      <c r="L143" s="35"/>
      <c r="M143" s="184"/>
      <c r="N143" s="57"/>
      <c r="O143" s="57"/>
      <c r="P143" s="57"/>
      <c r="Q143" s="57"/>
      <c r="R143" s="57"/>
      <c r="S143" s="57"/>
      <c r="T143" s="58"/>
      <c r="AT143" s="14" t="s">
        <v>142</v>
      </c>
      <c r="AU143" s="14" t="s">
        <v>75</v>
      </c>
    </row>
    <row r="144" spans="2:65" s="1" customFormat="1" ht="14.45" customHeight="1">
      <c r="B144" s="31"/>
      <c r="C144" s="170" t="s">
        <v>324</v>
      </c>
      <c r="D144" s="170" t="s">
        <v>135</v>
      </c>
      <c r="E144" s="171" t="s">
        <v>1091</v>
      </c>
      <c r="F144" s="172" t="s">
        <v>1092</v>
      </c>
      <c r="G144" s="173" t="s">
        <v>1046</v>
      </c>
      <c r="H144" s="174">
        <v>19</v>
      </c>
      <c r="I144" s="175"/>
      <c r="J144" s="176">
        <f>ROUND(I144*H144,2)</f>
        <v>0</v>
      </c>
      <c r="K144" s="172" t="s">
        <v>1</v>
      </c>
      <c r="L144" s="35"/>
      <c r="M144" s="177" t="s">
        <v>1</v>
      </c>
      <c r="N144" s="178" t="s">
        <v>41</v>
      </c>
      <c r="O144" s="57"/>
      <c r="P144" s="179">
        <f>O144*H144</f>
        <v>0</v>
      </c>
      <c r="Q144" s="179">
        <v>0</v>
      </c>
      <c r="R144" s="179">
        <f>Q144*H144</f>
        <v>0</v>
      </c>
      <c r="S144" s="179">
        <v>0</v>
      </c>
      <c r="T144" s="180">
        <f>S144*H144</f>
        <v>0</v>
      </c>
      <c r="AR144" s="14" t="s">
        <v>236</v>
      </c>
      <c r="AT144" s="14" t="s">
        <v>135</v>
      </c>
      <c r="AU144" s="14" t="s">
        <v>75</v>
      </c>
      <c r="AY144" s="14" t="s">
        <v>133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14" t="s">
        <v>75</v>
      </c>
      <c r="BK144" s="181">
        <f>ROUND(I144*H144,2)</f>
        <v>0</v>
      </c>
      <c r="BL144" s="14" t="s">
        <v>236</v>
      </c>
      <c r="BM144" s="14" t="s">
        <v>475</v>
      </c>
    </row>
    <row r="145" spans="2:47" s="1" customFormat="1" ht="11.25">
      <c r="B145" s="31"/>
      <c r="C145" s="32"/>
      <c r="D145" s="182" t="s">
        <v>142</v>
      </c>
      <c r="E145" s="32"/>
      <c r="F145" s="183" t="s">
        <v>1092</v>
      </c>
      <c r="G145" s="32"/>
      <c r="H145" s="32"/>
      <c r="I145" s="99"/>
      <c r="J145" s="32"/>
      <c r="K145" s="32"/>
      <c r="L145" s="35"/>
      <c r="M145" s="184"/>
      <c r="N145" s="57"/>
      <c r="O145" s="57"/>
      <c r="P145" s="57"/>
      <c r="Q145" s="57"/>
      <c r="R145" s="57"/>
      <c r="S145" s="57"/>
      <c r="T145" s="58"/>
      <c r="AT145" s="14" t="s">
        <v>142</v>
      </c>
      <c r="AU145" s="14" t="s">
        <v>75</v>
      </c>
    </row>
    <row r="146" spans="2:65" s="1" customFormat="1" ht="14.45" customHeight="1">
      <c r="B146" s="31"/>
      <c r="C146" s="170" t="s">
        <v>331</v>
      </c>
      <c r="D146" s="170" t="s">
        <v>135</v>
      </c>
      <c r="E146" s="171" t="s">
        <v>1093</v>
      </c>
      <c r="F146" s="172" t="s">
        <v>1094</v>
      </c>
      <c r="G146" s="173" t="s">
        <v>1046</v>
      </c>
      <c r="H146" s="174">
        <v>1</v>
      </c>
      <c r="I146" s="175"/>
      <c r="J146" s="176">
        <f>ROUND(I146*H146,2)</f>
        <v>0</v>
      </c>
      <c r="K146" s="172" t="s">
        <v>1</v>
      </c>
      <c r="L146" s="35"/>
      <c r="M146" s="177" t="s">
        <v>1</v>
      </c>
      <c r="N146" s="178" t="s">
        <v>41</v>
      </c>
      <c r="O146" s="57"/>
      <c r="P146" s="179">
        <f>O146*H146</f>
        <v>0</v>
      </c>
      <c r="Q146" s="179">
        <v>0</v>
      </c>
      <c r="R146" s="179">
        <f>Q146*H146</f>
        <v>0</v>
      </c>
      <c r="S146" s="179">
        <v>0</v>
      </c>
      <c r="T146" s="180">
        <f>S146*H146</f>
        <v>0</v>
      </c>
      <c r="AR146" s="14" t="s">
        <v>236</v>
      </c>
      <c r="AT146" s="14" t="s">
        <v>135</v>
      </c>
      <c r="AU146" s="14" t="s">
        <v>75</v>
      </c>
      <c r="AY146" s="14" t="s">
        <v>133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14" t="s">
        <v>75</v>
      </c>
      <c r="BK146" s="181">
        <f>ROUND(I146*H146,2)</f>
        <v>0</v>
      </c>
      <c r="BL146" s="14" t="s">
        <v>236</v>
      </c>
      <c r="BM146" s="14" t="s">
        <v>486</v>
      </c>
    </row>
    <row r="147" spans="2:47" s="1" customFormat="1" ht="11.25">
      <c r="B147" s="31"/>
      <c r="C147" s="32"/>
      <c r="D147" s="182" t="s">
        <v>142</v>
      </c>
      <c r="E147" s="32"/>
      <c r="F147" s="183" t="s">
        <v>1094</v>
      </c>
      <c r="G147" s="32"/>
      <c r="H147" s="32"/>
      <c r="I147" s="99"/>
      <c r="J147" s="32"/>
      <c r="K147" s="32"/>
      <c r="L147" s="35"/>
      <c r="M147" s="184"/>
      <c r="N147" s="57"/>
      <c r="O147" s="57"/>
      <c r="P147" s="57"/>
      <c r="Q147" s="57"/>
      <c r="R147" s="57"/>
      <c r="S147" s="57"/>
      <c r="T147" s="58"/>
      <c r="AT147" s="14" t="s">
        <v>142</v>
      </c>
      <c r="AU147" s="14" t="s">
        <v>75</v>
      </c>
    </row>
    <row r="148" spans="2:65" s="1" customFormat="1" ht="14.45" customHeight="1">
      <c r="B148" s="31"/>
      <c r="C148" s="170" t="s">
        <v>338</v>
      </c>
      <c r="D148" s="170" t="s">
        <v>135</v>
      </c>
      <c r="E148" s="171" t="s">
        <v>1095</v>
      </c>
      <c r="F148" s="172" t="s">
        <v>1096</v>
      </c>
      <c r="G148" s="173" t="s">
        <v>1046</v>
      </c>
      <c r="H148" s="174">
        <v>1</v>
      </c>
      <c r="I148" s="175"/>
      <c r="J148" s="176">
        <f>ROUND(I148*H148,2)</f>
        <v>0</v>
      </c>
      <c r="K148" s="172" t="s">
        <v>1</v>
      </c>
      <c r="L148" s="35"/>
      <c r="M148" s="177" t="s">
        <v>1</v>
      </c>
      <c r="N148" s="178" t="s">
        <v>41</v>
      </c>
      <c r="O148" s="57"/>
      <c r="P148" s="179">
        <f>O148*H148</f>
        <v>0</v>
      </c>
      <c r="Q148" s="179">
        <v>0</v>
      </c>
      <c r="R148" s="179">
        <f>Q148*H148</f>
        <v>0</v>
      </c>
      <c r="S148" s="179">
        <v>0</v>
      </c>
      <c r="T148" s="180">
        <f>S148*H148</f>
        <v>0</v>
      </c>
      <c r="AR148" s="14" t="s">
        <v>236</v>
      </c>
      <c r="AT148" s="14" t="s">
        <v>135</v>
      </c>
      <c r="AU148" s="14" t="s">
        <v>75</v>
      </c>
      <c r="AY148" s="14" t="s">
        <v>133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14" t="s">
        <v>75</v>
      </c>
      <c r="BK148" s="181">
        <f>ROUND(I148*H148,2)</f>
        <v>0</v>
      </c>
      <c r="BL148" s="14" t="s">
        <v>236</v>
      </c>
      <c r="BM148" s="14" t="s">
        <v>499</v>
      </c>
    </row>
    <row r="149" spans="2:47" s="1" customFormat="1" ht="11.25">
      <c r="B149" s="31"/>
      <c r="C149" s="32"/>
      <c r="D149" s="182" t="s">
        <v>142</v>
      </c>
      <c r="E149" s="32"/>
      <c r="F149" s="183" t="s">
        <v>1096</v>
      </c>
      <c r="G149" s="32"/>
      <c r="H149" s="32"/>
      <c r="I149" s="99"/>
      <c r="J149" s="32"/>
      <c r="K149" s="32"/>
      <c r="L149" s="35"/>
      <c r="M149" s="184"/>
      <c r="N149" s="57"/>
      <c r="O149" s="57"/>
      <c r="P149" s="57"/>
      <c r="Q149" s="57"/>
      <c r="R149" s="57"/>
      <c r="S149" s="57"/>
      <c r="T149" s="58"/>
      <c r="AT149" s="14" t="s">
        <v>142</v>
      </c>
      <c r="AU149" s="14" t="s">
        <v>75</v>
      </c>
    </row>
    <row r="150" spans="2:65" s="1" customFormat="1" ht="20.45" customHeight="1">
      <c r="B150" s="31"/>
      <c r="C150" s="170" t="s">
        <v>343</v>
      </c>
      <c r="D150" s="170" t="s">
        <v>135</v>
      </c>
      <c r="E150" s="171" t="s">
        <v>1097</v>
      </c>
      <c r="F150" s="172" t="s">
        <v>1098</v>
      </c>
      <c r="G150" s="173" t="s">
        <v>1046</v>
      </c>
      <c r="H150" s="174">
        <v>2</v>
      </c>
      <c r="I150" s="175"/>
      <c r="J150" s="176">
        <f>ROUND(I150*H150,2)</f>
        <v>0</v>
      </c>
      <c r="K150" s="172" t="s">
        <v>1</v>
      </c>
      <c r="L150" s="35"/>
      <c r="M150" s="177" t="s">
        <v>1</v>
      </c>
      <c r="N150" s="178" t="s">
        <v>41</v>
      </c>
      <c r="O150" s="57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AR150" s="14" t="s">
        <v>236</v>
      </c>
      <c r="AT150" s="14" t="s">
        <v>135</v>
      </c>
      <c r="AU150" s="14" t="s">
        <v>75</v>
      </c>
      <c r="AY150" s="14" t="s">
        <v>133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14" t="s">
        <v>75</v>
      </c>
      <c r="BK150" s="181">
        <f>ROUND(I150*H150,2)</f>
        <v>0</v>
      </c>
      <c r="BL150" s="14" t="s">
        <v>236</v>
      </c>
      <c r="BM150" s="14" t="s">
        <v>511</v>
      </c>
    </row>
    <row r="151" spans="2:47" s="1" customFormat="1" ht="11.25">
      <c r="B151" s="31"/>
      <c r="C151" s="32"/>
      <c r="D151" s="182" t="s">
        <v>142</v>
      </c>
      <c r="E151" s="32"/>
      <c r="F151" s="183" t="s">
        <v>1098</v>
      </c>
      <c r="G151" s="32"/>
      <c r="H151" s="32"/>
      <c r="I151" s="99"/>
      <c r="J151" s="32"/>
      <c r="K151" s="32"/>
      <c r="L151" s="35"/>
      <c r="M151" s="184"/>
      <c r="N151" s="57"/>
      <c r="O151" s="57"/>
      <c r="P151" s="57"/>
      <c r="Q151" s="57"/>
      <c r="R151" s="57"/>
      <c r="S151" s="57"/>
      <c r="T151" s="58"/>
      <c r="AT151" s="14" t="s">
        <v>142</v>
      </c>
      <c r="AU151" s="14" t="s">
        <v>75</v>
      </c>
    </row>
    <row r="152" spans="2:65" s="1" customFormat="1" ht="14.45" customHeight="1">
      <c r="B152" s="31"/>
      <c r="C152" s="170" t="s">
        <v>351</v>
      </c>
      <c r="D152" s="170" t="s">
        <v>135</v>
      </c>
      <c r="E152" s="171" t="s">
        <v>1099</v>
      </c>
      <c r="F152" s="172" t="s">
        <v>1100</v>
      </c>
      <c r="G152" s="173" t="s">
        <v>1046</v>
      </c>
      <c r="H152" s="174">
        <v>1</v>
      </c>
      <c r="I152" s="175"/>
      <c r="J152" s="176">
        <f>ROUND(I152*H152,2)</f>
        <v>0</v>
      </c>
      <c r="K152" s="172" t="s">
        <v>1</v>
      </c>
      <c r="L152" s="35"/>
      <c r="M152" s="177" t="s">
        <v>1</v>
      </c>
      <c r="N152" s="178" t="s">
        <v>41</v>
      </c>
      <c r="O152" s="57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AR152" s="14" t="s">
        <v>236</v>
      </c>
      <c r="AT152" s="14" t="s">
        <v>135</v>
      </c>
      <c r="AU152" s="14" t="s">
        <v>75</v>
      </c>
      <c r="AY152" s="14" t="s">
        <v>133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14" t="s">
        <v>75</v>
      </c>
      <c r="BK152" s="181">
        <f>ROUND(I152*H152,2)</f>
        <v>0</v>
      </c>
      <c r="BL152" s="14" t="s">
        <v>236</v>
      </c>
      <c r="BM152" s="14" t="s">
        <v>525</v>
      </c>
    </row>
    <row r="153" spans="2:47" s="1" customFormat="1" ht="11.25">
      <c r="B153" s="31"/>
      <c r="C153" s="32"/>
      <c r="D153" s="182" t="s">
        <v>142</v>
      </c>
      <c r="E153" s="32"/>
      <c r="F153" s="183" t="s">
        <v>1100</v>
      </c>
      <c r="G153" s="32"/>
      <c r="H153" s="32"/>
      <c r="I153" s="99"/>
      <c r="J153" s="32"/>
      <c r="K153" s="32"/>
      <c r="L153" s="35"/>
      <c r="M153" s="184"/>
      <c r="N153" s="57"/>
      <c r="O153" s="57"/>
      <c r="P153" s="57"/>
      <c r="Q153" s="57"/>
      <c r="R153" s="57"/>
      <c r="S153" s="57"/>
      <c r="T153" s="58"/>
      <c r="AT153" s="14" t="s">
        <v>142</v>
      </c>
      <c r="AU153" s="14" t="s">
        <v>75</v>
      </c>
    </row>
    <row r="154" spans="2:65" s="1" customFormat="1" ht="14.45" customHeight="1">
      <c r="B154" s="31"/>
      <c r="C154" s="170" t="s">
        <v>356</v>
      </c>
      <c r="D154" s="170" t="s">
        <v>135</v>
      </c>
      <c r="E154" s="171" t="s">
        <v>1101</v>
      </c>
      <c r="F154" s="172" t="s">
        <v>1102</v>
      </c>
      <c r="G154" s="173" t="s">
        <v>327</v>
      </c>
      <c r="H154" s="174">
        <v>2</v>
      </c>
      <c r="I154" s="175"/>
      <c r="J154" s="176">
        <f>ROUND(I154*H154,2)</f>
        <v>0</v>
      </c>
      <c r="K154" s="172" t="s">
        <v>1</v>
      </c>
      <c r="L154" s="35"/>
      <c r="M154" s="177" t="s">
        <v>1</v>
      </c>
      <c r="N154" s="178" t="s">
        <v>41</v>
      </c>
      <c r="O154" s="57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14" t="s">
        <v>236</v>
      </c>
      <c r="AT154" s="14" t="s">
        <v>135</v>
      </c>
      <c r="AU154" s="14" t="s">
        <v>75</v>
      </c>
      <c r="AY154" s="14" t="s">
        <v>133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14" t="s">
        <v>75</v>
      </c>
      <c r="BK154" s="181">
        <f>ROUND(I154*H154,2)</f>
        <v>0</v>
      </c>
      <c r="BL154" s="14" t="s">
        <v>236</v>
      </c>
      <c r="BM154" s="14" t="s">
        <v>537</v>
      </c>
    </row>
    <row r="155" spans="2:47" s="1" customFormat="1" ht="11.25">
      <c r="B155" s="31"/>
      <c r="C155" s="32"/>
      <c r="D155" s="182" t="s">
        <v>142</v>
      </c>
      <c r="E155" s="32"/>
      <c r="F155" s="183" t="s">
        <v>1102</v>
      </c>
      <c r="G155" s="32"/>
      <c r="H155" s="32"/>
      <c r="I155" s="99"/>
      <c r="J155" s="32"/>
      <c r="K155" s="32"/>
      <c r="L155" s="35"/>
      <c r="M155" s="184"/>
      <c r="N155" s="57"/>
      <c r="O155" s="57"/>
      <c r="P155" s="57"/>
      <c r="Q155" s="57"/>
      <c r="R155" s="57"/>
      <c r="S155" s="57"/>
      <c r="T155" s="58"/>
      <c r="AT155" s="14" t="s">
        <v>142</v>
      </c>
      <c r="AU155" s="14" t="s">
        <v>75</v>
      </c>
    </row>
    <row r="156" spans="2:65" s="1" customFormat="1" ht="14.45" customHeight="1">
      <c r="B156" s="31"/>
      <c r="C156" s="170" t="s">
        <v>362</v>
      </c>
      <c r="D156" s="170" t="s">
        <v>135</v>
      </c>
      <c r="E156" s="171" t="s">
        <v>1103</v>
      </c>
      <c r="F156" s="172" t="s">
        <v>1104</v>
      </c>
      <c r="G156" s="173" t="s">
        <v>327</v>
      </c>
      <c r="H156" s="174">
        <v>24</v>
      </c>
      <c r="I156" s="175"/>
      <c r="J156" s="176">
        <f>ROUND(I156*H156,2)</f>
        <v>0</v>
      </c>
      <c r="K156" s="172" t="s">
        <v>1</v>
      </c>
      <c r="L156" s="35"/>
      <c r="M156" s="177" t="s">
        <v>1</v>
      </c>
      <c r="N156" s="178" t="s">
        <v>41</v>
      </c>
      <c r="O156" s="57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14" t="s">
        <v>236</v>
      </c>
      <c r="AT156" s="14" t="s">
        <v>135</v>
      </c>
      <c r="AU156" s="14" t="s">
        <v>75</v>
      </c>
      <c r="AY156" s="14" t="s">
        <v>133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14" t="s">
        <v>75</v>
      </c>
      <c r="BK156" s="181">
        <f>ROUND(I156*H156,2)</f>
        <v>0</v>
      </c>
      <c r="BL156" s="14" t="s">
        <v>236</v>
      </c>
      <c r="BM156" s="14" t="s">
        <v>550</v>
      </c>
    </row>
    <row r="157" spans="2:47" s="1" customFormat="1" ht="11.25">
      <c r="B157" s="31"/>
      <c r="C157" s="32"/>
      <c r="D157" s="182" t="s">
        <v>142</v>
      </c>
      <c r="E157" s="32"/>
      <c r="F157" s="183" t="s">
        <v>1104</v>
      </c>
      <c r="G157" s="32"/>
      <c r="H157" s="32"/>
      <c r="I157" s="99"/>
      <c r="J157" s="32"/>
      <c r="K157" s="32"/>
      <c r="L157" s="35"/>
      <c r="M157" s="184"/>
      <c r="N157" s="57"/>
      <c r="O157" s="57"/>
      <c r="P157" s="57"/>
      <c r="Q157" s="57"/>
      <c r="R157" s="57"/>
      <c r="S157" s="57"/>
      <c r="T157" s="58"/>
      <c r="AT157" s="14" t="s">
        <v>142</v>
      </c>
      <c r="AU157" s="14" t="s">
        <v>75</v>
      </c>
    </row>
    <row r="158" spans="2:65" s="1" customFormat="1" ht="14.45" customHeight="1">
      <c r="B158" s="31"/>
      <c r="C158" s="170" t="s">
        <v>369</v>
      </c>
      <c r="D158" s="170" t="s">
        <v>135</v>
      </c>
      <c r="E158" s="171" t="s">
        <v>1105</v>
      </c>
      <c r="F158" s="172" t="s">
        <v>1106</v>
      </c>
      <c r="G158" s="173" t="s">
        <v>1046</v>
      </c>
      <c r="H158" s="174">
        <v>1</v>
      </c>
      <c r="I158" s="175"/>
      <c r="J158" s="176">
        <f>ROUND(I158*H158,2)</f>
        <v>0</v>
      </c>
      <c r="K158" s="172" t="s">
        <v>1</v>
      </c>
      <c r="L158" s="35"/>
      <c r="M158" s="177" t="s">
        <v>1</v>
      </c>
      <c r="N158" s="178" t="s">
        <v>41</v>
      </c>
      <c r="O158" s="57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14" t="s">
        <v>236</v>
      </c>
      <c r="AT158" s="14" t="s">
        <v>135</v>
      </c>
      <c r="AU158" s="14" t="s">
        <v>75</v>
      </c>
      <c r="AY158" s="14" t="s">
        <v>133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14" t="s">
        <v>75</v>
      </c>
      <c r="BK158" s="181">
        <f>ROUND(I158*H158,2)</f>
        <v>0</v>
      </c>
      <c r="BL158" s="14" t="s">
        <v>236</v>
      </c>
      <c r="BM158" s="14" t="s">
        <v>561</v>
      </c>
    </row>
    <row r="159" spans="2:47" s="1" customFormat="1" ht="11.25">
      <c r="B159" s="31"/>
      <c r="C159" s="32"/>
      <c r="D159" s="182" t="s">
        <v>142</v>
      </c>
      <c r="E159" s="32"/>
      <c r="F159" s="183" t="s">
        <v>1106</v>
      </c>
      <c r="G159" s="32"/>
      <c r="H159" s="32"/>
      <c r="I159" s="99"/>
      <c r="J159" s="32"/>
      <c r="K159" s="32"/>
      <c r="L159" s="35"/>
      <c r="M159" s="184"/>
      <c r="N159" s="57"/>
      <c r="O159" s="57"/>
      <c r="P159" s="57"/>
      <c r="Q159" s="57"/>
      <c r="R159" s="57"/>
      <c r="S159" s="57"/>
      <c r="T159" s="58"/>
      <c r="AT159" s="14" t="s">
        <v>142</v>
      </c>
      <c r="AU159" s="14" t="s">
        <v>75</v>
      </c>
    </row>
    <row r="160" spans="2:65" s="1" customFormat="1" ht="14.45" customHeight="1">
      <c r="B160" s="31"/>
      <c r="C160" s="170" t="s">
        <v>378</v>
      </c>
      <c r="D160" s="170" t="s">
        <v>135</v>
      </c>
      <c r="E160" s="171" t="s">
        <v>1107</v>
      </c>
      <c r="F160" s="172" t="s">
        <v>1108</v>
      </c>
      <c r="G160" s="173" t="s">
        <v>327</v>
      </c>
      <c r="H160" s="174">
        <v>3</v>
      </c>
      <c r="I160" s="175"/>
      <c r="J160" s="176">
        <f>ROUND(I160*H160,2)</f>
        <v>0</v>
      </c>
      <c r="K160" s="172" t="s">
        <v>1</v>
      </c>
      <c r="L160" s="35"/>
      <c r="M160" s="177" t="s">
        <v>1</v>
      </c>
      <c r="N160" s="178" t="s">
        <v>41</v>
      </c>
      <c r="O160" s="57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14" t="s">
        <v>236</v>
      </c>
      <c r="AT160" s="14" t="s">
        <v>135</v>
      </c>
      <c r="AU160" s="14" t="s">
        <v>75</v>
      </c>
      <c r="AY160" s="14" t="s">
        <v>133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14" t="s">
        <v>75</v>
      </c>
      <c r="BK160" s="181">
        <f>ROUND(I160*H160,2)</f>
        <v>0</v>
      </c>
      <c r="BL160" s="14" t="s">
        <v>236</v>
      </c>
      <c r="BM160" s="14" t="s">
        <v>572</v>
      </c>
    </row>
    <row r="161" spans="2:47" s="1" customFormat="1" ht="11.25">
      <c r="B161" s="31"/>
      <c r="C161" s="32"/>
      <c r="D161" s="182" t="s">
        <v>142</v>
      </c>
      <c r="E161" s="32"/>
      <c r="F161" s="183" t="s">
        <v>1108</v>
      </c>
      <c r="G161" s="32"/>
      <c r="H161" s="32"/>
      <c r="I161" s="99"/>
      <c r="J161" s="32"/>
      <c r="K161" s="32"/>
      <c r="L161" s="35"/>
      <c r="M161" s="184"/>
      <c r="N161" s="57"/>
      <c r="O161" s="57"/>
      <c r="P161" s="57"/>
      <c r="Q161" s="57"/>
      <c r="R161" s="57"/>
      <c r="S161" s="57"/>
      <c r="T161" s="58"/>
      <c r="AT161" s="14" t="s">
        <v>142</v>
      </c>
      <c r="AU161" s="14" t="s">
        <v>75</v>
      </c>
    </row>
    <row r="162" spans="2:65" s="1" customFormat="1" ht="14.45" customHeight="1">
      <c r="B162" s="31"/>
      <c r="C162" s="170" t="s">
        <v>385</v>
      </c>
      <c r="D162" s="170" t="s">
        <v>135</v>
      </c>
      <c r="E162" s="171" t="s">
        <v>1109</v>
      </c>
      <c r="F162" s="172" t="s">
        <v>1110</v>
      </c>
      <c r="G162" s="173" t="s">
        <v>1046</v>
      </c>
      <c r="H162" s="174">
        <v>2</v>
      </c>
      <c r="I162" s="175"/>
      <c r="J162" s="176">
        <f>ROUND(I162*H162,2)</f>
        <v>0</v>
      </c>
      <c r="K162" s="172" t="s">
        <v>1</v>
      </c>
      <c r="L162" s="35"/>
      <c r="M162" s="177" t="s">
        <v>1</v>
      </c>
      <c r="N162" s="178" t="s">
        <v>41</v>
      </c>
      <c r="O162" s="57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14" t="s">
        <v>236</v>
      </c>
      <c r="AT162" s="14" t="s">
        <v>135</v>
      </c>
      <c r="AU162" s="14" t="s">
        <v>75</v>
      </c>
      <c r="AY162" s="14" t="s">
        <v>133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14" t="s">
        <v>75</v>
      </c>
      <c r="BK162" s="181">
        <f>ROUND(I162*H162,2)</f>
        <v>0</v>
      </c>
      <c r="BL162" s="14" t="s">
        <v>236</v>
      </c>
      <c r="BM162" s="14" t="s">
        <v>579</v>
      </c>
    </row>
    <row r="163" spans="2:47" s="1" customFormat="1" ht="11.25">
      <c r="B163" s="31"/>
      <c r="C163" s="32"/>
      <c r="D163" s="182" t="s">
        <v>142</v>
      </c>
      <c r="E163" s="32"/>
      <c r="F163" s="183" t="s">
        <v>1110</v>
      </c>
      <c r="G163" s="32"/>
      <c r="H163" s="32"/>
      <c r="I163" s="99"/>
      <c r="J163" s="32"/>
      <c r="K163" s="32"/>
      <c r="L163" s="35"/>
      <c r="M163" s="184"/>
      <c r="N163" s="57"/>
      <c r="O163" s="57"/>
      <c r="P163" s="57"/>
      <c r="Q163" s="57"/>
      <c r="R163" s="57"/>
      <c r="S163" s="57"/>
      <c r="T163" s="58"/>
      <c r="AT163" s="14" t="s">
        <v>142</v>
      </c>
      <c r="AU163" s="14" t="s">
        <v>75</v>
      </c>
    </row>
    <row r="164" spans="2:65" s="1" customFormat="1" ht="14.45" customHeight="1">
      <c r="B164" s="31"/>
      <c r="C164" s="170" t="s">
        <v>390</v>
      </c>
      <c r="D164" s="170" t="s">
        <v>135</v>
      </c>
      <c r="E164" s="171" t="s">
        <v>1111</v>
      </c>
      <c r="F164" s="172" t="s">
        <v>1112</v>
      </c>
      <c r="G164" s="173" t="s">
        <v>327</v>
      </c>
      <c r="H164" s="174">
        <v>2</v>
      </c>
      <c r="I164" s="175"/>
      <c r="J164" s="176">
        <f>ROUND(I164*H164,2)</f>
        <v>0</v>
      </c>
      <c r="K164" s="172" t="s">
        <v>1</v>
      </c>
      <c r="L164" s="35"/>
      <c r="M164" s="177" t="s">
        <v>1</v>
      </c>
      <c r="N164" s="178" t="s">
        <v>41</v>
      </c>
      <c r="O164" s="57"/>
      <c r="P164" s="179">
        <f>O164*H164</f>
        <v>0</v>
      </c>
      <c r="Q164" s="179">
        <v>0</v>
      </c>
      <c r="R164" s="179">
        <f>Q164*H164</f>
        <v>0</v>
      </c>
      <c r="S164" s="179">
        <v>0</v>
      </c>
      <c r="T164" s="180">
        <f>S164*H164</f>
        <v>0</v>
      </c>
      <c r="AR164" s="14" t="s">
        <v>236</v>
      </c>
      <c r="AT164" s="14" t="s">
        <v>135</v>
      </c>
      <c r="AU164" s="14" t="s">
        <v>75</v>
      </c>
      <c r="AY164" s="14" t="s">
        <v>133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14" t="s">
        <v>75</v>
      </c>
      <c r="BK164" s="181">
        <f>ROUND(I164*H164,2)</f>
        <v>0</v>
      </c>
      <c r="BL164" s="14" t="s">
        <v>236</v>
      </c>
      <c r="BM164" s="14" t="s">
        <v>589</v>
      </c>
    </row>
    <row r="165" spans="2:47" s="1" customFormat="1" ht="11.25">
      <c r="B165" s="31"/>
      <c r="C165" s="32"/>
      <c r="D165" s="182" t="s">
        <v>142</v>
      </c>
      <c r="E165" s="32"/>
      <c r="F165" s="183" t="s">
        <v>1112</v>
      </c>
      <c r="G165" s="32"/>
      <c r="H165" s="32"/>
      <c r="I165" s="99"/>
      <c r="J165" s="32"/>
      <c r="K165" s="32"/>
      <c r="L165" s="35"/>
      <c r="M165" s="184"/>
      <c r="N165" s="57"/>
      <c r="O165" s="57"/>
      <c r="P165" s="57"/>
      <c r="Q165" s="57"/>
      <c r="R165" s="57"/>
      <c r="S165" s="57"/>
      <c r="T165" s="58"/>
      <c r="AT165" s="14" t="s">
        <v>142</v>
      </c>
      <c r="AU165" s="14" t="s">
        <v>75</v>
      </c>
    </row>
    <row r="166" spans="2:65" s="1" customFormat="1" ht="14.45" customHeight="1">
      <c r="B166" s="31"/>
      <c r="C166" s="170" t="s">
        <v>396</v>
      </c>
      <c r="D166" s="170" t="s">
        <v>135</v>
      </c>
      <c r="E166" s="171" t="s">
        <v>1113</v>
      </c>
      <c r="F166" s="172" t="s">
        <v>1114</v>
      </c>
      <c r="G166" s="173" t="s">
        <v>1046</v>
      </c>
      <c r="H166" s="174">
        <v>1</v>
      </c>
      <c r="I166" s="175"/>
      <c r="J166" s="176">
        <f>ROUND(I166*H166,2)</f>
        <v>0</v>
      </c>
      <c r="K166" s="172" t="s">
        <v>1</v>
      </c>
      <c r="L166" s="35"/>
      <c r="M166" s="177" t="s">
        <v>1</v>
      </c>
      <c r="N166" s="178" t="s">
        <v>41</v>
      </c>
      <c r="O166" s="57"/>
      <c r="P166" s="179">
        <f>O166*H166</f>
        <v>0</v>
      </c>
      <c r="Q166" s="179">
        <v>0</v>
      </c>
      <c r="R166" s="179">
        <f>Q166*H166</f>
        <v>0</v>
      </c>
      <c r="S166" s="179">
        <v>0</v>
      </c>
      <c r="T166" s="180">
        <f>S166*H166</f>
        <v>0</v>
      </c>
      <c r="AR166" s="14" t="s">
        <v>236</v>
      </c>
      <c r="AT166" s="14" t="s">
        <v>135</v>
      </c>
      <c r="AU166" s="14" t="s">
        <v>75</v>
      </c>
      <c r="AY166" s="14" t="s">
        <v>133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14" t="s">
        <v>75</v>
      </c>
      <c r="BK166" s="181">
        <f>ROUND(I166*H166,2)</f>
        <v>0</v>
      </c>
      <c r="BL166" s="14" t="s">
        <v>236</v>
      </c>
      <c r="BM166" s="14" t="s">
        <v>601</v>
      </c>
    </row>
    <row r="167" spans="2:47" s="1" customFormat="1" ht="11.25">
      <c r="B167" s="31"/>
      <c r="C167" s="32"/>
      <c r="D167" s="182" t="s">
        <v>142</v>
      </c>
      <c r="E167" s="32"/>
      <c r="F167" s="183" t="s">
        <v>1114</v>
      </c>
      <c r="G167" s="32"/>
      <c r="H167" s="32"/>
      <c r="I167" s="99"/>
      <c r="J167" s="32"/>
      <c r="K167" s="32"/>
      <c r="L167" s="35"/>
      <c r="M167" s="217"/>
      <c r="N167" s="218"/>
      <c r="O167" s="218"/>
      <c r="P167" s="218"/>
      <c r="Q167" s="218"/>
      <c r="R167" s="218"/>
      <c r="S167" s="218"/>
      <c r="T167" s="219"/>
      <c r="AT167" s="14" t="s">
        <v>142</v>
      </c>
      <c r="AU167" s="14" t="s">
        <v>75</v>
      </c>
    </row>
    <row r="168" spans="2:12" s="1" customFormat="1" ht="6.95" customHeight="1">
      <c r="B168" s="43"/>
      <c r="C168" s="44"/>
      <c r="D168" s="44"/>
      <c r="E168" s="44"/>
      <c r="F168" s="44"/>
      <c r="G168" s="44"/>
      <c r="H168" s="44"/>
      <c r="I168" s="121"/>
      <c r="J168" s="44"/>
      <c r="K168" s="44"/>
      <c r="L168" s="35"/>
    </row>
  </sheetData>
  <sheetProtection algorithmName="SHA-512" hashValue="u3HpWRjG5oHNLoGWfhl39Xom0vd0xzjIJfAWOlvjijK1DkEGsCvvOgQnhjeVf/njA665Rb2wjS9rmzUk1OTE9w==" saltValue="z+G8qSIlJhINzyO4iYlWXp+gQlhvUNdvGZMruqVRWjEw9fWKqvsWtsOInQ7Jf9qnP2vyE58RMzTdWGQqa1PWsA==" spinCount="100000" sheet="1" objects="1" scenarios="1" formatColumns="0" formatRows="0" autoFilter="0"/>
  <autoFilter ref="C79:K167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6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93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86</v>
      </c>
    </row>
    <row r="3" spans="2:46" ht="6.95" customHeight="1">
      <c r="B3" s="94"/>
      <c r="C3" s="95"/>
      <c r="D3" s="95"/>
      <c r="E3" s="95"/>
      <c r="F3" s="95"/>
      <c r="G3" s="95"/>
      <c r="H3" s="95"/>
      <c r="I3" s="96"/>
      <c r="J3" s="95"/>
      <c r="K3" s="95"/>
      <c r="L3" s="17"/>
      <c r="AT3" s="14" t="s">
        <v>80</v>
      </c>
    </row>
    <row r="4" spans="2:46" ht="24.95" customHeight="1">
      <c r="B4" s="17"/>
      <c r="D4" s="97" t="s">
        <v>90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98" t="s">
        <v>16</v>
      </c>
      <c r="L6" s="17"/>
    </row>
    <row r="7" spans="2:12" ht="14.45" customHeight="1">
      <c r="B7" s="17"/>
      <c r="E7" s="265" t="str">
        <f>'Rekapitulace stavby'!K6</f>
        <v>NOBYS stavební úpravy č.p. 227</v>
      </c>
      <c r="F7" s="266"/>
      <c r="G7" s="266"/>
      <c r="H7" s="266"/>
      <c r="L7" s="17"/>
    </row>
    <row r="8" spans="2:12" s="1" customFormat="1" ht="12" customHeight="1">
      <c r="B8" s="35"/>
      <c r="D8" s="98" t="s">
        <v>863</v>
      </c>
      <c r="I8" s="99"/>
      <c r="L8" s="35"/>
    </row>
    <row r="9" spans="2:12" s="1" customFormat="1" ht="36.95" customHeight="1">
      <c r="B9" s="35"/>
      <c r="E9" s="260" t="s">
        <v>1115</v>
      </c>
      <c r="F9" s="261"/>
      <c r="G9" s="261"/>
      <c r="H9" s="261"/>
      <c r="I9" s="99"/>
      <c r="L9" s="35"/>
    </row>
    <row r="10" spans="2:12" s="1" customFormat="1" ht="11.25">
      <c r="B10" s="35"/>
      <c r="I10" s="99"/>
      <c r="L10" s="35"/>
    </row>
    <row r="11" spans="2:12" s="1" customFormat="1" ht="12" customHeight="1">
      <c r="B11" s="35"/>
      <c r="D11" s="98" t="s">
        <v>18</v>
      </c>
      <c r="F11" s="14" t="s">
        <v>1</v>
      </c>
      <c r="I11" s="100" t="s">
        <v>19</v>
      </c>
      <c r="J11" s="14" t="s">
        <v>1</v>
      </c>
      <c r="L11" s="35"/>
    </row>
    <row r="12" spans="2:12" s="1" customFormat="1" ht="12" customHeight="1">
      <c r="B12" s="35"/>
      <c r="D12" s="98" t="s">
        <v>20</v>
      </c>
      <c r="F12" s="14" t="s">
        <v>1024</v>
      </c>
      <c r="I12" s="100" t="s">
        <v>22</v>
      </c>
      <c r="J12" s="101" t="str">
        <f>'Rekapitulace stavby'!AN8</f>
        <v>27. 1. 2019</v>
      </c>
      <c r="L12" s="35"/>
    </row>
    <row r="13" spans="2:12" s="1" customFormat="1" ht="10.9" customHeight="1">
      <c r="B13" s="35"/>
      <c r="I13" s="99"/>
      <c r="L13" s="35"/>
    </row>
    <row r="14" spans="2:12" s="1" customFormat="1" ht="12" customHeight="1">
      <c r="B14" s="35"/>
      <c r="D14" s="98" t="s">
        <v>24</v>
      </c>
      <c r="I14" s="100" t="s">
        <v>25</v>
      </c>
      <c r="J14" s="14" t="str">
        <f>IF('Rekapitulace stavby'!AN10="","",'Rekapitulace stavby'!AN10)</f>
        <v/>
      </c>
      <c r="L14" s="35"/>
    </row>
    <row r="15" spans="2:12" s="1" customFormat="1" ht="18" customHeight="1">
      <c r="B15" s="35"/>
      <c r="E15" s="14" t="str">
        <f>IF('Rekapitulace stavby'!E11="","",'Rekapitulace stavby'!E11)</f>
        <v>Nobys s.r.o.</v>
      </c>
      <c r="I15" s="100" t="s">
        <v>27</v>
      </c>
      <c r="J15" s="14" t="str">
        <f>IF('Rekapitulace stavby'!AN11="","",'Rekapitulace stavby'!AN11)</f>
        <v/>
      </c>
      <c r="L15" s="35"/>
    </row>
    <row r="16" spans="2:12" s="1" customFormat="1" ht="6.95" customHeight="1">
      <c r="B16" s="35"/>
      <c r="I16" s="99"/>
      <c r="L16" s="35"/>
    </row>
    <row r="17" spans="2:12" s="1" customFormat="1" ht="12" customHeight="1">
      <c r="B17" s="35"/>
      <c r="D17" s="98" t="s">
        <v>28</v>
      </c>
      <c r="I17" s="100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62" t="str">
        <f>'Rekapitulace stavby'!E14</f>
        <v>Vyplň údaj</v>
      </c>
      <c r="F18" s="263"/>
      <c r="G18" s="263"/>
      <c r="H18" s="263"/>
      <c r="I18" s="100" t="s">
        <v>27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99"/>
      <c r="L19" s="35"/>
    </row>
    <row r="20" spans="2:12" s="1" customFormat="1" ht="12" customHeight="1">
      <c r="B20" s="35"/>
      <c r="D20" s="98" t="s">
        <v>30</v>
      </c>
      <c r="I20" s="100" t="s">
        <v>25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>K. Vojtová</v>
      </c>
      <c r="I21" s="100" t="s">
        <v>27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99"/>
      <c r="L22" s="35"/>
    </row>
    <row r="23" spans="2:12" s="1" customFormat="1" ht="12" customHeight="1">
      <c r="B23" s="35"/>
      <c r="D23" s="98" t="s">
        <v>33</v>
      </c>
      <c r="I23" s="100" t="s">
        <v>25</v>
      </c>
      <c r="J23" s="14" t="str">
        <f>IF('Rekapitulace stavby'!AN19="","",'Rekapitulace stavby'!AN19)</f>
        <v/>
      </c>
      <c r="L23" s="35"/>
    </row>
    <row r="24" spans="2:12" s="1" customFormat="1" ht="18" customHeight="1">
      <c r="B24" s="35"/>
      <c r="E24" s="14" t="str">
        <f>IF('Rekapitulace stavby'!E20="","",'Rekapitulace stavby'!E20)</f>
        <v>J. Nešněra</v>
      </c>
      <c r="I24" s="100" t="s">
        <v>27</v>
      </c>
      <c r="J24" s="14" t="str">
        <f>IF('Rekapitulace stavby'!AN20="","",'Rekapitulace stavby'!AN20)</f>
        <v/>
      </c>
      <c r="L24" s="35"/>
    </row>
    <row r="25" spans="2:12" s="1" customFormat="1" ht="6.95" customHeight="1">
      <c r="B25" s="35"/>
      <c r="I25" s="99"/>
      <c r="L25" s="35"/>
    </row>
    <row r="26" spans="2:12" s="1" customFormat="1" ht="12" customHeight="1">
      <c r="B26" s="35"/>
      <c r="D26" s="98" t="s">
        <v>35</v>
      </c>
      <c r="I26" s="99"/>
      <c r="L26" s="35"/>
    </row>
    <row r="27" spans="2:12" s="6" customFormat="1" ht="14.45" customHeight="1">
      <c r="B27" s="102"/>
      <c r="E27" s="264" t="s">
        <v>1</v>
      </c>
      <c r="F27" s="264"/>
      <c r="G27" s="264"/>
      <c r="H27" s="264"/>
      <c r="I27" s="103"/>
      <c r="L27" s="102"/>
    </row>
    <row r="28" spans="2:12" s="1" customFormat="1" ht="6.95" customHeight="1">
      <c r="B28" s="35"/>
      <c r="I28" s="99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4"/>
      <c r="J29" s="53"/>
      <c r="K29" s="53"/>
      <c r="L29" s="35"/>
    </row>
    <row r="30" spans="2:12" s="1" customFormat="1" ht="25.35" customHeight="1">
      <c r="B30" s="35"/>
      <c r="D30" s="105" t="s">
        <v>36</v>
      </c>
      <c r="I30" s="99"/>
      <c r="J30" s="106">
        <f>ROUND(J79,2)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4"/>
      <c r="J31" s="53"/>
      <c r="K31" s="53"/>
      <c r="L31" s="35"/>
    </row>
    <row r="32" spans="2:12" s="1" customFormat="1" ht="14.45" customHeight="1">
      <c r="B32" s="35"/>
      <c r="F32" s="107" t="s">
        <v>38</v>
      </c>
      <c r="I32" s="108" t="s">
        <v>37</v>
      </c>
      <c r="J32" s="107" t="s">
        <v>39</v>
      </c>
      <c r="L32" s="35"/>
    </row>
    <row r="33" spans="2:12" s="1" customFormat="1" ht="14.45" customHeight="1">
      <c r="B33" s="35"/>
      <c r="D33" s="98" t="s">
        <v>40</v>
      </c>
      <c r="E33" s="98" t="s">
        <v>41</v>
      </c>
      <c r="F33" s="109">
        <f>ROUND((SUM(BE79:BE95)),2)</f>
        <v>0</v>
      </c>
      <c r="I33" s="110">
        <v>0.21</v>
      </c>
      <c r="J33" s="109">
        <f>ROUND(((SUM(BE79:BE95))*I33),2)</f>
        <v>0</v>
      </c>
      <c r="L33" s="35"/>
    </row>
    <row r="34" spans="2:12" s="1" customFormat="1" ht="14.45" customHeight="1">
      <c r="B34" s="35"/>
      <c r="E34" s="98" t="s">
        <v>42</v>
      </c>
      <c r="F34" s="109">
        <f>ROUND((SUM(BF79:BF95)),2)</f>
        <v>0</v>
      </c>
      <c r="I34" s="110">
        <v>0.15</v>
      </c>
      <c r="J34" s="109">
        <f>ROUND(((SUM(BF79:BF95))*I34),2)</f>
        <v>0</v>
      </c>
      <c r="L34" s="35"/>
    </row>
    <row r="35" spans="2:12" s="1" customFormat="1" ht="14.45" customHeight="1" hidden="1">
      <c r="B35" s="35"/>
      <c r="E35" s="98" t="s">
        <v>43</v>
      </c>
      <c r="F35" s="109">
        <f>ROUND((SUM(BG79:BG95)),2)</f>
        <v>0</v>
      </c>
      <c r="I35" s="110">
        <v>0.21</v>
      </c>
      <c r="J35" s="109">
        <f>0</f>
        <v>0</v>
      </c>
      <c r="L35" s="35"/>
    </row>
    <row r="36" spans="2:12" s="1" customFormat="1" ht="14.45" customHeight="1" hidden="1">
      <c r="B36" s="35"/>
      <c r="E36" s="98" t="s">
        <v>44</v>
      </c>
      <c r="F36" s="109">
        <f>ROUND((SUM(BH79:BH95)),2)</f>
        <v>0</v>
      </c>
      <c r="I36" s="110">
        <v>0.15</v>
      </c>
      <c r="J36" s="109">
        <f>0</f>
        <v>0</v>
      </c>
      <c r="L36" s="35"/>
    </row>
    <row r="37" spans="2:12" s="1" customFormat="1" ht="14.45" customHeight="1" hidden="1">
      <c r="B37" s="35"/>
      <c r="E37" s="98" t="s">
        <v>45</v>
      </c>
      <c r="F37" s="109">
        <f>ROUND((SUM(BI79:BI95)),2)</f>
        <v>0</v>
      </c>
      <c r="I37" s="110">
        <v>0</v>
      </c>
      <c r="J37" s="109">
        <f>0</f>
        <v>0</v>
      </c>
      <c r="L37" s="35"/>
    </row>
    <row r="38" spans="2:12" s="1" customFormat="1" ht="6.95" customHeight="1">
      <c r="B38" s="35"/>
      <c r="I38" s="99"/>
      <c r="L38" s="35"/>
    </row>
    <row r="39" spans="2:12" s="1" customFormat="1" ht="25.35" customHeight="1">
      <c r="B39" s="35"/>
      <c r="C39" s="111"/>
      <c r="D39" s="112" t="s">
        <v>46</v>
      </c>
      <c r="E39" s="113"/>
      <c r="F39" s="113"/>
      <c r="G39" s="114" t="s">
        <v>47</v>
      </c>
      <c r="H39" s="115" t="s">
        <v>48</v>
      </c>
      <c r="I39" s="116"/>
      <c r="J39" s="117">
        <f>SUM(J30:J37)</f>
        <v>0</v>
      </c>
      <c r="K39" s="118"/>
      <c r="L39" s="35"/>
    </row>
    <row r="40" spans="2:12" s="1" customFormat="1" ht="14.45" customHeight="1">
      <c r="B40" s="119"/>
      <c r="C40" s="120"/>
      <c r="D40" s="120"/>
      <c r="E40" s="120"/>
      <c r="F40" s="120"/>
      <c r="G40" s="120"/>
      <c r="H40" s="120"/>
      <c r="I40" s="121"/>
      <c r="J40" s="120"/>
      <c r="K40" s="120"/>
      <c r="L40" s="35"/>
    </row>
    <row r="44" spans="2:12" s="1" customFormat="1" ht="6.95" customHeight="1">
      <c r="B44" s="122"/>
      <c r="C44" s="123"/>
      <c r="D44" s="123"/>
      <c r="E44" s="123"/>
      <c r="F44" s="123"/>
      <c r="G44" s="123"/>
      <c r="H44" s="123"/>
      <c r="I44" s="124"/>
      <c r="J44" s="123"/>
      <c r="K44" s="123"/>
      <c r="L44" s="35"/>
    </row>
    <row r="45" spans="2:12" s="1" customFormat="1" ht="24.95" customHeight="1">
      <c r="B45" s="31"/>
      <c r="C45" s="20" t="s">
        <v>91</v>
      </c>
      <c r="D45" s="32"/>
      <c r="E45" s="32"/>
      <c r="F45" s="32"/>
      <c r="G45" s="32"/>
      <c r="H45" s="32"/>
      <c r="I45" s="99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99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99"/>
      <c r="J47" s="32"/>
      <c r="K47" s="32"/>
      <c r="L47" s="35"/>
    </row>
    <row r="48" spans="2:12" s="1" customFormat="1" ht="14.45" customHeight="1">
      <c r="B48" s="31"/>
      <c r="C48" s="32"/>
      <c r="D48" s="32"/>
      <c r="E48" s="267" t="str">
        <f>E7</f>
        <v>NOBYS stavební úpravy č.p. 227</v>
      </c>
      <c r="F48" s="268"/>
      <c r="G48" s="268"/>
      <c r="H48" s="268"/>
      <c r="I48" s="99"/>
      <c r="J48" s="32"/>
      <c r="K48" s="32"/>
      <c r="L48" s="35"/>
    </row>
    <row r="49" spans="2:12" s="1" customFormat="1" ht="12" customHeight="1">
      <c r="B49" s="31"/>
      <c r="C49" s="26" t="s">
        <v>863</v>
      </c>
      <c r="D49" s="32"/>
      <c r="E49" s="32"/>
      <c r="F49" s="32"/>
      <c r="G49" s="32"/>
      <c r="H49" s="32"/>
      <c r="I49" s="99"/>
      <c r="J49" s="32"/>
      <c r="K49" s="32"/>
      <c r="L49" s="35"/>
    </row>
    <row r="50" spans="2:12" s="1" customFormat="1" ht="14.45" customHeight="1">
      <c r="B50" s="31"/>
      <c r="C50" s="32"/>
      <c r="D50" s="32"/>
      <c r="E50" s="239" t="str">
        <f>E9</f>
        <v>c - plynovod</v>
      </c>
      <c r="F50" s="238"/>
      <c r="G50" s="238"/>
      <c r="H50" s="238"/>
      <c r="I50" s="99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99"/>
      <c r="J51" s="32"/>
      <c r="K51" s="32"/>
      <c r="L51" s="35"/>
    </row>
    <row r="52" spans="2:12" s="1" customFormat="1" ht="12" customHeight="1">
      <c r="B52" s="31"/>
      <c r="C52" s="26" t="s">
        <v>20</v>
      </c>
      <c r="D52" s="32"/>
      <c r="E52" s="32"/>
      <c r="F52" s="24" t="str">
        <f>F12</f>
        <v xml:space="preserve"> </v>
      </c>
      <c r="G52" s="32"/>
      <c r="H52" s="32"/>
      <c r="I52" s="100" t="s">
        <v>22</v>
      </c>
      <c r="J52" s="52" t="str">
        <f>IF(J12="","",J12)</f>
        <v>27. 1. 2019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99"/>
      <c r="J53" s="32"/>
      <c r="K53" s="32"/>
      <c r="L53" s="35"/>
    </row>
    <row r="54" spans="2:12" s="1" customFormat="1" ht="12.6" customHeight="1">
      <c r="B54" s="31"/>
      <c r="C54" s="26" t="s">
        <v>24</v>
      </c>
      <c r="D54" s="32"/>
      <c r="E54" s="32"/>
      <c r="F54" s="24" t="str">
        <f>E15</f>
        <v>Nobys s.r.o.</v>
      </c>
      <c r="G54" s="32"/>
      <c r="H54" s="32"/>
      <c r="I54" s="100" t="s">
        <v>30</v>
      </c>
      <c r="J54" s="29" t="str">
        <f>E21</f>
        <v>K. Vojtová</v>
      </c>
      <c r="K54" s="32"/>
      <c r="L54" s="35"/>
    </row>
    <row r="55" spans="2:12" s="1" customFormat="1" ht="12.6" customHeight="1">
      <c r="B55" s="31"/>
      <c r="C55" s="26" t="s">
        <v>28</v>
      </c>
      <c r="D55" s="32"/>
      <c r="E55" s="32"/>
      <c r="F55" s="24" t="str">
        <f>IF(E18="","",E18)</f>
        <v>Vyplň údaj</v>
      </c>
      <c r="G55" s="32"/>
      <c r="H55" s="32"/>
      <c r="I55" s="100" t="s">
        <v>33</v>
      </c>
      <c r="J55" s="29" t="str">
        <f>E24</f>
        <v>J. Nešněra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99"/>
      <c r="J56" s="32"/>
      <c r="K56" s="32"/>
      <c r="L56" s="35"/>
    </row>
    <row r="57" spans="2:12" s="1" customFormat="1" ht="29.25" customHeight="1">
      <c r="B57" s="31"/>
      <c r="C57" s="125" t="s">
        <v>92</v>
      </c>
      <c r="D57" s="126"/>
      <c r="E57" s="126"/>
      <c r="F57" s="126"/>
      <c r="G57" s="126"/>
      <c r="H57" s="126"/>
      <c r="I57" s="127"/>
      <c r="J57" s="128" t="s">
        <v>93</v>
      </c>
      <c r="K57" s="126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99"/>
      <c r="J58" s="32"/>
      <c r="K58" s="32"/>
      <c r="L58" s="35"/>
    </row>
    <row r="59" spans="2:47" s="1" customFormat="1" ht="22.9" customHeight="1">
      <c r="B59" s="31"/>
      <c r="C59" s="129" t="s">
        <v>94</v>
      </c>
      <c r="D59" s="32"/>
      <c r="E59" s="32"/>
      <c r="F59" s="32"/>
      <c r="G59" s="32"/>
      <c r="H59" s="32"/>
      <c r="I59" s="99"/>
      <c r="J59" s="70">
        <f>J79</f>
        <v>0</v>
      </c>
      <c r="K59" s="32"/>
      <c r="L59" s="35"/>
      <c r="AU59" s="14" t="s">
        <v>95</v>
      </c>
    </row>
    <row r="60" spans="2:12" s="1" customFormat="1" ht="21.75" customHeight="1">
      <c r="B60" s="31"/>
      <c r="C60" s="32"/>
      <c r="D60" s="32"/>
      <c r="E60" s="32"/>
      <c r="F60" s="32"/>
      <c r="G60" s="32"/>
      <c r="H60" s="32"/>
      <c r="I60" s="99"/>
      <c r="J60" s="32"/>
      <c r="K60" s="32"/>
      <c r="L60" s="35"/>
    </row>
    <row r="61" spans="2:12" s="1" customFormat="1" ht="6.95" customHeight="1">
      <c r="B61" s="43"/>
      <c r="C61" s="44"/>
      <c r="D61" s="44"/>
      <c r="E61" s="44"/>
      <c r="F61" s="44"/>
      <c r="G61" s="44"/>
      <c r="H61" s="44"/>
      <c r="I61" s="121"/>
      <c r="J61" s="44"/>
      <c r="K61" s="44"/>
      <c r="L61" s="35"/>
    </row>
    <row r="65" spans="2:12" s="1" customFormat="1" ht="6.95" customHeight="1">
      <c r="B65" s="45"/>
      <c r="C65" s="46"/>
      <c r="D65" s="46"/>
      <c r="E65" s="46"/>
      <c r="F65" s="46"/>
      <c r="G65" s="46"/>
      <c r="H65" s="46"/>
      <c r="I65" s="124"/>
      <c r="J65" s="46"/>
      <c r="K65" s="46"/>
      <c r="L65" s="35"/>
    </row>
    <row r="66" spans="2:12" s="1" customFormat="1" ht="24.95" customHeight="1">
      <c r="B66" s="31"/>
      <c r="C66" s="20" t="s">
        <v>118</v>
      </c>
      <c r="D66" s="32"/>
      <c r="E66" s="32"/>
      <c r="F66" s="32"/>
      <c r="G66" s="32"/>
      <c r="H66" s="32"/>
      <c r="I66" s="99"/>
      <c r="J66" s="32"/>
      <c r="K66" s="32"/>
      <c r="L66" s="35"/>
    </row>
    <row r="67" spans="2:12" s="1" customFormat="1" ht="6.95" customHeight="1">
      <c r="B67" s="31"/>
      <c r="C67" s="32"/>
      <c r="D67" s="32"/>
      <c r="E67" s="32"/>
      <c r="F67" s="32"/>
      <c r="G67" s="32"/>
      <c r="H67" s="32"/>
      <c r="I67" s="99"/>
      <c r="J67" s="32"/>
      <c r="K67" s="32"/>
      <c r="L67" s="35"/>
    </row>
    <row r="68" spans="2:12" s="1" customFormat="1" ht="12" customHeight="1">
      <c r="B68" s="31"/>
      <c r="C68" s="26" t="s">
        <v>16</v>
      </c>
      <c r="D68" s="32"/>
      <c r="E68" s="32"/>
      <c r="F68" s="32"/>
      <c r="G68" s="32"/>
      <c r="H68" s="32"/>
      <c r="I68" s="99"/>
      <c r="J68" s="32"/>
      <c r="K68" s="32"/>
      <c r="L68" s="35"/>
    </row>
    <row r="69" spans="2:12" s="1" customFormat="1" ht="14.45" customHeight="1">
      <c r="B69" s="31"/>
      <c r="C69" s="32"/>
      <c r="D69" s="32"/>
      <c r="E69" s="267" t="str">
        <f>E7</f>
        <v>NOBYS stavební úpravy č.p. 227</v>
      </c>
      <c r="F69" s="268"/>
      <c r="G69" s="268"/>
      <c r="H69" s="268"/>
      <c r="I69" s="99"/>
      <c r="J69" s="32"/>
      <c r="K69" s="32"/>
      <c r="L69" s="35"/>
    </row>
    <row r="70" spans="2:12" s="1" customFormat="1" ht="12" customHeight="1">
      <c r="B70" s="31"/>
      <c r="C70" s="26" t="s">
        <v>863</v>
      </c>
      <c r="D70" s="32"/>
      <c r="E70" s="32"/>
      <c r="F70" s="32"/>
      <c r="G70" s="32"/>
      <c r="H70" s="32"/>
      <c r="I70" s="99"/>
      <c r="J70" s="32"/>
      <c r="K70" s="32"/>
      <c r="L70" s="35"/>
    </row>
    <row r="71" spans="2:12" s="1" customFormat="1" ht="14.45" customHeight="1">
      <c r="B71" s="31"/>
      <c r="C71" s="32"/>
      <c r="D71" s="32"/>
      <c r="E71" s="239" t="str">
        <f>E9</f>
        <v>c - plynovod</v>
      </c>
      <c r="F71" s="238"/>
      <c r="G71" s="238"/>
      <c r="H71" s="238"/>
      <c r="I71" s="99"/>
      <c r="J71" s="32"/>
      <c r="K71" s="32"/>
      <c r="L71" s="35"/>
    </row>
    <row r="72" spans="2:12" s="1" customFormat="1" ht="6.95" customHeight="1">
      <c r="B72" s="31"/>
      <c r="C72" s="32"/>
      <c r="D72" s="32"/>
      <c r="E72" s="32"/>
      <c r="F72" s="32"/>
      <c r="G72" s="32"/>
      <c r="H72" s="32"/>
      <c r="I72" s="99"/>
      <c r="J72" s="32"/>
      <c r="K72" s="32"/>
      <c r="L72" s="35"/>
    </row>
    <row r="73" spans="2:12" s="1" customFormat="1" ht="12" customHeight="1">
      <c r="B73" s="31"/>
      <c r="C73" s="26" t="s">
        <v>20</v>
      </c>
      <c r="D73" s="32"/>
      <c r="E73" s="32"/>
      <c r="F73" s="24" t="str">
        <f>F12</f>
        <v xml:space="preserve"> </v>
      </c>
      <c r="G73" s="32"/>
      <c r="H73" s="32"/>
      <c r="I73" s="100" t="s">
        <v>22</v>
      </c>
      <c r="J73" s="52" t="str">
        <f>IF(J12="","",J12)</f>
        <v>27. 1. 2019</v>
      </c>
      <c r="K73" s="32"/>
      <c r="L73" s="35"/>
    </row>
    <row r="74" spans="2:12" s="1" customFormat="1" ht="6.95" customHeight="1">
      <c r="B74" s="31"/>
      <c r="C74" s="32"/>
      <c r="D74" s="32"/>
      <c r="E74" s="32"/>
      <c r="F74" s="32"/>
      <c r="G74" s="32"/>
      <c r="H74" s="32"/>
      <c r="I74" s="99"/>
      <c r="J74" s="32"/>
      <c r="K74" s="32"/>
      <c r="L74" s="35"/>
    </row>
    <row r="75" spans="2:12" s="1" customFormat="1" ht="12.6" customHeight="1">
      <c r="B75" s="31"/>
      <c r="C75" s="26" t="s">
        <v>24</v>
      </c>
      <c r="D75" s="32"/>
      <c r="E75" s="32"/>
      <c r="F75" s="24" t="str">
        <f>E15</f>
        <v>Nobys s.r.o.</v>
      </c>
      <c r="G75" s="32"/>
      <c r="H75" s="32"/>
      <c r="I75" s="100" t="s">
        <v>30</v>
      </c>
      <c r="J75" s="29" t="str">
        <f>E21</f>
        <v>K. Vojtová</v>
      </c>
      <c r="K75" s="32"/>
      <c r="L75" s="35"/>
    </row>
    <row r="76" spans="2:12" s="1" customFormat="1" ht="12.6" customHeight="1">
      <c r="B76" s="31"/>
      <c r="C76" s="26" t="s">
        <v>28</v>
      </c>
      <c r="D76" s="32"/>
      <c r="E76" s="32"/>
      <c r="F76" s="24" t="str">
        <f>IF(E18="","",E18)</f>
        <v>Vyplň údaj</v>
      </c>
      <c r="G76" s="32"/>
      <c r="H76" s="32"/>
      <c r="I76" s="100" t="s">
        <v>33</v>
      </c>
      <c r="J76" s="29" t="str">
        <f>E24</f>
        <v>J. Nešněra</v>
      </c>
      <c r="K76" s="32"/>
      <c r="L76" s="35"/>
    </row>
    <row r="77" spans="2:12" s="1" customFormat="1" ht="10.35" customHeight="1">
      <c r="B77" s="31"/>
      <c r="C77" s="32"/>
      <c r="D77" s="32"/>
      <c r="E77" s="32"/>
      <c r="F77" s="32"/>
      <c r="G77" s="32"/>
      <c r="H77" s="32"/>
      <c r="I77" s="99"/>
      <c r="J77" s="32"/>
      <c r="K77" s="32"/>
      <c r="L77" s="35"/>
    </row>
    <row r="78" spans="2:20" s="9" customFormat="1" ht="29.25" customHeight="1">
      <c r="B78" s="144"/>
      <c r="C78" s="145" t="s">
        <v>119</v>
      </c>
      <c r="D78" s="146" t="s">
        <v>55</v>
      </c>
      <c r="E78" s="146" t="s">
        <v>51</v>
      </c>
      <c r="F78" s="146" t="s">
        <v>52</v>
      </c>
      <c r="G78" s="146" t="s">
        <v>120</v>
      </c>
      <c r="H78" s="146" t="s">
        <v>121</v>
      </c>
      <c r="I78" s="147" t="s">
        <v>122</v>
      </c>
      <c r="J78" s="146" t="s">
        <v>93</v>
      </c>
      <c r="K78" s="148" t="s">
        <v>123</v>
      </c>
      <c r="L78" s="149"/>
      <c r="M78" s="61" t="s">
        <v>1</v>
      </c>
      <c r="N78" s="62" t="s">
        <v>40</v>
      </c>
      <c r="O78" s="62" t="s">
        <v>124</v>
      </c>
      <c r="P78" s="62" t="s">
        <v>125</v>
      </c>
      <c r="Q78" s="62" t="s">
        <v>126</v>
      </c>
      <c r="R78" s="62" t="s">
        <v>127</v>
      </c>
      <c r="S78" s="62" t="s">
        <v>128</v>
      </c>
      <c r="T78" s="63" t="s">
        <v>129</v>
      </c>
    </row>
    <row r="79" spans="2:63" s="1" customFormat="1" ht="22.9" customHeight="1">
      <c r="B79" s="31"/>
      <c r="C79" s="68" t="s">
        <v>130</v>
      </c>
      <c r="D79" s="32"/>
      <c r="E79" s="32"/>
      <c r="F79" s="32"/>
      <c r="G79" s="32"/>
      <c r="H79" s="32"/>
      <c r="I79" s="99"/>
      <c r="J79" s="150">
        <f>BK79</f>
        <v>0</v>
      </c>
      <c r="K79" s="32"/>
      <c r="L79" s="35"/>
      <c r="M79" s="64"/>
      <c r="N79" s="65"/>
      <c r="O79" s="65"/>
      <c r="P79" s="151">
        <f>SUM(P80:P95)</f>
        <v>0</v>
      </c>
      <c r="Q79" s="65"/>
      <c r="R79" s="151">
        <f>SUM(R80:R95)</f>
        <v>0</v>
      </c>
      <c r="S79" s="65"/>
      <c r="T79" s="152">
        <f>SUM(T80:T95)</f>
        <v>0</v>
      </c>
      <c r="AT79" s="14" t="s">
        <v>69</v>
      </c>
      <c r="AU79" s="14" t="s">
        <v>95</v>
      </c>
      <c r="BK79" s="153">
        <f>SUM(BK80:BK95)</f>
        <v>0</v>
      </c>
    </row>
    <row r="80" spans="2:65" s="1" customFormat="1" ht="14.45" customHeight="1">
      <c r="B80" s="31"/>
      <c r="C80" s="170" t="s">
        <v>75</v>
      </c>
      <c r="D80" s="170" t="s">
        <v>135</v>
      </c>
      <c r="E80" s="171" t="s">
        <v>1116</v>
      </c>
      <c r="F80" s="172" t="s">
        <v>1117</v>
      </c>
      <c r="G80" s="173" t="s">
        <v>327</v>
      </c>
      <c r="H80" s="174">
        <v>10</v>
      </c>
      <c r="I80" s="175"/>
      <c r="J80" s="176">
        <f>ROUND(I80*H80,2)</f>
        <v>0</v>
      </c>
      <c r="K80" s="172" t="s">
        <v>1</v>
      </c>
      <c r="L80" s="35"/>
      <c r="M80" s="177" t="s">
        <v>1</v>
      </c>
      <c r="N80" s="178" t="s">
        <v>41</v>
      </c>
      <c r="O80" s="57"/>
      <c r="P80" s="179">
        <f>O80*H80</f>
        <v>0</v>
      </c>
      <c r="Q80" s="179">
        <v>0</v>
      </c>
      <c r="R80" s="179">
        <f>Q80*H80</f>
        <v>0</v>
      </c>
      <c r="S80" s="179">
        <v>0</v>
      </c>
      <c r="T80" s="180">
        <f>S80*H80</f>
        <v>0</v>
      </c>
      <c r="AR80" s="14" t="s">
        <v>140</v>
      </c>
      <c r="AT80" s="14" t="s">
        <v>135</v>
      </c>
      <c r="AU80" s="14" t="s">
        <v>70</v>
      </c>
      <c r="AY80" s="14" t="s">
        <v>133</v>
      </c>
      <c r="BE80" s="181">
        <f>IF(N80="základní",J80,0)</f>
        <v>0</v>
      </c>
      <c r="BF80" s="181">
        <f>IF(N80="snížená",J80,0)</f>
        <v>0</v>
      </c>
      <c r="BG80" s="181">
        <f>IF(N80="zákl. přenesená",J80,0)</f>
        <v>0</v>
      </c>
      <c r="BH80" s="181">
        <f>IF(N80="sníž. přenesená",J80,0)</f>
        <v>0</v>
      </c>
      <c r="BI80" s="181">
        <f>IF(N80="nulová",J80,0)</f>
        <v>0</v>
      </c>
      <c r="BJ80" s="14" t="s">
        <v>75</v>
      </c>
      <c r="BK80" s="181">
        <f>ROUND(I80*H80,2)</f>
        <v>0</v>
      </c>
      <c r="BL80" s="14" t="s">
        <v>140</v>
      </c>
      <c r="BM80" s="14" t="s">
        <v>80</v>
      </c>
    </row>
    <row r="81" spans="2:47" s="1" customFormat="1" ht="11.25">
      <c r="B81" s="31"/>
      <c r="C81" s="32"/>
      <c r="D81" s="182" t="s">
        <v>142</v>
      </c>
      <c r="E81" s="32"/>
      <c r="F81" s="183" t="s">
        <v>1117</v>
      </c>
      <c r="G81" s="32"/>
      <c r="H81" s="32"/>
      <c r="I81" s="99"/>
      <c r="J81" s="32"/>
      <c r="K81" s="32"/>
      <c r="L81" s="35"/>
      <c r="M81" s="184"/>
      <c r="N81" s="57"/>
      <c r="O81" s="57"/>
      <c r="P81" s="57"/>
      <c r="Q81" s="57"/>
      <c r="R81" s="57"/>
      <c r="S81" s="57"/>
      <c r="T81" s="58"/>
      <c r="AT81" s="14" t="s">
        <v>142</v>
      </c>
      <c r="AU81" s="14" t="s">
        <v>70</v>
      </c>
    </row>
    <row r="82" spans="2:65" s="1" customFormat="1" ht="14.45" customHeight="1">
      <c r="B82" s="31"/>
      <c r="C82" s="170" t="s">
        <v>80</v>
      </c>
      <c r="D82" s="170" t="s">
        <v>135</v>
      </c>
      <c r="E82" s="171" t="s">
        <v>1118</v>
      </c>
      <c r="F82" s="172" t="s">
        <v>1119</v>
      </c>
      <c r="G82" s="173" t="s">
        <v>327</v>
      </c>
      <c r="H82" s="174">
        <v>1</v>
      </c>
      <c r="I82" s="175"/>
      <c r="J82" s="176">
        <f>ROUND(I82*H82,2)</f>
        <v>0</v>
      </c>
      <c r="K82" s="172" t="s">
        <v>1</v>
      </c>
      <c r="L82" s="35"/>
      <c r="M82" s="177" t="s">
        <v>1</v>
      </c>
      <c r="N82" s="178" t="s">
        <v>41</v>
      </c>
      <c r="O82" s="57"/>
      <c r="P82" s="179">
        <f>O82*H82</f>
        <v>0</v>
      </c>
      <c r="Q82" s="179">
        <v>0</v>
      </c>
      <c r="R82" s="179">
        <f>Q82*H82</f>
        <v>0</v>
      </c>
      <c r="S82" s="179">
        <v>0</v>
      </c>
      <c r="T82" s="180">
        <f>S82*H82</f>
        <v>0</v>
      </c>
      <c r="AR82" s="14" t="s">
        <v>140</v>
      </c>
      <c r="AT82" s="14" t="s">
        <v>135</v>
      </c>
      <c r="AU82" s="14" t="s">
        <v>70</v>
      </c>
      <c r="AY82" s="14" t="s">
        <v>133</v>
      </c>
      <c r="BE82" s="181">
        <f>IF(N82="základní",J82,0)</f>
        <v>0</v>
      </c>
      <c r="BF82" s="181">
        <f>IF(N82="snížená",J82,0)</f>
        <v>0</v>
      </c>
      <c r="BG82" s="181">
        <f>IF(N82="zákl. přenesená",J82,0)</f>
        <v>0</v>
      </c>
      <c r="BH82" s="181">
        <f>IF(N82="sníž. přenesená",J82,0)</f>
        <v>0</v>
      </c>
      <c r="BI82" s="181">
        <f>IF(N82="nulová",J82,0)</f>
        <v>0</v>
      </c>
      <c r="BJ82" s="14" t="s">
        <v>75</v>
      </c>
      <c r="BK82" s="181">
        <f>ROUND(I82*H82,2)</f>
        <v>0</v>
      </c>
      <c r="BL82" s="14" t="s">
        <v>140</v>
      </c>
      <c r="BM82" s="14" t="s">
        <v>140</v>
      </c>
    </row>
    <row r="83" spans="2:47" s="1" customFormat="1" ht="11.25">
      <c r="B83" s="31"/>
      <c r="C83" s="32"/>
      <c r="D83" s="182" t="s">
        <v>142</v>
      </c>
      <c r="E83" s="32"/>
      <c r="F83" s="183" t="s">
        <v>1119</v>
      </c>
      <c r="G83" s="32"/>
      <c r="H83" s="32"/>
      <c r="I83" s="99"/>
      <c r="J83" s="32"/>
      <c r="K83" s="32"/>
      <c r="L83" s="35"/>
      <c r="M83" s="184"/>
      <c r="N83" s="57"/>
      <c r="O83" s="57"/>
      <c r="P83" s="57"/>
      <c r="Q83" s="57"/>
      <c r="R83" s="57"/>
      <c r="S83" s="57"/>
      <c r="T83" s="58"/>
      <c r="AT83" s="14" t="s">
        <v>142</v>
      </c>
      <c r="AU83" s="14" t="s">
        <v>70</v>
      </c>
    </row>
    <row r="84" spans="2:65" s="1" customFormat="1" ht="14.45" customHeight="1">
      <c r="B84" s="31"/>
      <c r="C84" s="170" t="s">
        <v>151</v>
      </c>
      <c r="D84" s="170" t="s">
        <v>135</v>
      </c>
      <c r="E84" s="171" t="s">
        <v>1120</v>
      </c>
      <c r="F84" s="172" t="s">
        <v>1121</v>
      </c>
      <c r="G84" s="173" t="s">
        <v>658</v>
      </c>
      <c r="H84" s="174">
        <v>1</v>
      </c>
      <c r="I84" s="175"/>
      <c r="J84" s="176">
        <f>ROUND(I84*H84,2)</f>
        <v>0</v>
      </c>
      <c r="K84" s="172" t="s">
        <v>1</v>
      </c>
      <c r="L84" s="35"/>
      <c r="M84" s="177" t="s">
        <v>1</v>
      </c>
      <c r="N84" s="178" t="s">
        <v>41</v>
      </c>
      <c r="O84" s="57"/>
      <c r="P84" s="179">
        <f>O84*H84</f>
        <v>0</v>
      </c>
      <c r="Q84" s="179">
        <v>0</v>
      </c>
      <c r="R84" s="179">
        <f>Q84*H84</f>
        <v>0</v>
      </c>
      <c r="S84" s="179">
        <v>0</v>
      </c>
      <c r="T84" s="180">
        <f>S84*H84</f>
        <v>0</v>
      </c>
      <c r="AR84" s="14" t="s">
        <v>140</v>
      </c>
      <c r="AT84" s="14" t="s">
        <v>135</v>
      </c>
      <c r="AU84" s="14" t="s">
        <v>70</v>
      </c>
      <c r="AY84" s="14" t="s">
        <v>133</v>
      </c>
      <c r="BE84" s="181">
        <f>IF(N84="základní",J84,0)</f>
        <v>0</v>
      </c>
      <c r="BF84" s="181">
        <f>IF(N84="snížená",J84,0)</f>
        <v>0</v>
      </c>
      <c r="BG84" s="181">
        <f>IF(N84="zákl. přenesená",J84,0)</f>
        <v>0</v>
      </c>
      <c r="BH84" s="181">
        <f>IF(N84="sníž. přenesená",J84,0)</f>
        <v>0</v>
      </c>
      <c r="BI84" s="181">
        <f>IF(N84="nulová",J84,0)</f>
        <v>0</v>
      </c>
      <c r="BJ84" s="14" t="s">
        <v>75</v>
      </c>
      <c r="BK84" s="181">
        <f>ROUND(I84*H84,2)</f>
        <v>0</v>
      </c>
      <c r="BL84" s="14" t="s">
        <v>140</v>
      </c>
      <c r="BM84" s="14" t="s">
        <v>177</v>
      </c>
    </row>
    <row r="85" spans="2:47" s="1" customFormat="1" ht="11.25">
      <c r="B85" s="31"/>
      <c r="C85" s="32"/>
      <c r="D85" s="182" t="s">
        <v>142</v>
      </c>
      <c r="E85" s="32"/>
      <c r="F85" s="183" t="s">
        <v>1121</v>
      </c>
      <c r="G85" s="32"/>
      <c r="H85" s="32"/>
      <c r="I85" s="99"/>
      <c r="J85" s="32"/>
      <c r="K85" s="32"/>
      <c r="L85" s="35"/>
      <c r="M85" s="184"/>
      <c r="N85" s="57"/>
      <c r="O85" s="57"/>
      <c r="P85" s="57"/>
      <c r="Q85" s="57"/>
      <c r="R85" s="57"/>
      <c r="S85" s="57"/>
      <c r="T85" s="58"/>
      <c r="AT85" s="14" t="s">
        <v>142</v>
      </c>
      <c r="AU85" s="14" t="s">
        <v>70</v>
      </c>
    </row>
    <row r="86" spans="2:65" s="1" customFormat="1" ht="14.45" customHeight="1">
      <c r="B86" s="31"/>
      <c r="C86" s="170" t="s">
        <v>140</v>
      </c>
      <c r="D86" s="170" t="s">
        <v>135</v>
      </c>
      <c r="E86" s="171" t="s">
        <v>1122</v>
      </c>
      <c r="F86" s="172" t="s">
        <v>1123</v>
      </c>
      <c r="G86" s="173" t="s">
        <v>198</v>
      </c>
      <c r="H86" s="174">
        <v>1</v>
      </c>
      <c r="I86" s="175"/>
      <c r="J86" s="176">
        <f>ROUND(I86*H86,2)</f>
        <v>0</v>
      </c>
      <c r="K86" s="172" t="s">
        <v>1</v>
      </c>
      <c r="L86" s="35"/>
      <c r="M86" s="177" t="s">
        <v>1</v>
      </c>
      <c r="N86" s="178" t="s">
        <v>41</v>
      </c>
      <c r="O86" s="57"/>
      <c r="P86" s="179">
        <f>O86*H86</f>
        <v>0</v>
      </c>
      <c r="Q86" s="179">
        <v>0</v>
      </c>
      <c r="R86" s="179">
        <f>Q86*H86</f>
        <v>0</v>
      </c>
      <c r="S86" s="179">
        <v>0</v>
      </c>
      <c r="T86" s="180">
        <f>S86*H86</f>
        <v>0</v>
      </c>
      <c r="AR86" s="14" t="s">
        <v>140</v>
      </c>
      <c r="AT86" s="14" t="s">
        <v>135</v>
      </c>
      <c r="AU86" s="14" t="s">
        <v>70</v>
      </c>
      <c r="AY86" s="14" t="s">
        <v>133</v>
      </c>
      <c r="BE86" s="181">
        <f>IF(N86="základní",J86,0)</f>
        <v>0</v>
      </c>
      <c r="BF86" s="181">
        <f>IF(N86="snížená",J86,0)</f>
        <v>0</v>
      </c>
      <c r="BG86" s="181">
        <f>IF(N86="zákl. přenesená",J86,0)</f>
        <v>0</v>
      </c>
      <c r="BH86" s="181">
        <f>IF(N86="sníž. přenesená",J86,0)</f>
        <v>0</v>
      </c>
      <c r="BI86" s="181">
        <f>IF(N86="nulová",J86,0)</f>
        <v>0</v>
      </c>
      <c r="BJ86" s="14" t="s">
        <v>75</v>
      </c>
      <c r="BK86" s="181">
        <f>ROUND(I86*H86,2)</f>
        <v>0</v>
      </c>
      <c r="BL86" s="14" t="s">
        <v>140</v>
      </c>
      <c r="BM86" s="14" t="s">
        <v>189</v>
      </c>
    </row>
    <row r="87" spans="2:47" s="1" customFormat="1" ht="11.25">
      <c r="B87" s="31"/>
      <c r="C87" s="32"/>
      <c r="D87" s="182" t="s">
        <v>142</v>
      </c>
      <c r="E87" s="32"/>
      <c r="F87" s="183" t="s">
        <v>1123</v>
      </c>
      <c r="G87" s="32"/>
      <c r="H87" s="32"/>
      <c r="I87" s="99"/>
      <c r="J87" s="32"/>
      <c r="K87" s="32"/>
      <c r="L87" s="35"/>
      <c r="M87" s="184"/>
      <c r="N87" s="57"/>
      <c r="O87" s="57"/>
      <c r="P87" s="57"/>
      <c r="Q87" s="57"/>
      <c r="R87" s="57"/>
      <c r="S87" s="57"/>
      <c r="T87" s="58"/>
      <c r="AT87" s="14" t="s">
        <v>142</v>
      </c>
      <c r="AU87" s="14" t="s">
        <v>70</v>
      </c>
    </row>
    <row r="88" spans="2:65" s="1" customFormat="1" ht="14.45" customHeight="1">
      <c r="B88" s="31"/>
      <c r="C88" s="170" t="s">
        <v>169</v>
      </c>
      <c r="D88" s="170" t="s">
        <v>135</v>
      </c>
      <c r="E88" s="171" t="s">
        <v>1124</v>
      </c>
      <c r="F88" s="172" t="s">
        <v>1125</v>
      </c>
      <c r="G88" s="173" t="s">
        <v>327</v>
      </c>
      <c r="H88" s="174">
        <v>10</v>
      </c>
      <c r="I88" s="175"/>
      <c r="J88" s="176">
        <f>ROUND(I88*H88,2)</f>
        <v>0</v>
      </c>
      <c r="K88" s="172" t="s">
        <v>1</v>
      </c>
      <c r="L88" s="35"/>
      <c r="M88" s="177" t="s">
        <v>1</v>
      </c>
      <c r="N88" s="178" t="s">
        <v>41</v>
      </c>
      <c r="O88" s="57"/>
      <c r="P88" s="179">
        <f>O88*H88</f>
        <v>0</v>
      </c>
      <c r="Q88" s="179">
        <v>0</v>
      </c>
      <c r="R88" s="179">
        <f>Q88*H88</f>
        <v>0</v>
      </c>
      <c r="S88" s="179">
        <v>0</v>
      </c>
      <c r="T88" s="180">
        <f>S88*H88</f>
        <v>0</v>
      </c>
      <c r="AR88" s="14" t="s">
        <v>140</v>
      </c>
      <c r="AT88" s="14" t="s">
        <v>135</v>
      </c>
      <c r="AU88" s="14" t="s">
        <v>70</v>
      </c>
      <c r="AY88" s="14" t="s">
        <v>133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14" t="s">
        <v>75</v>
      </c>
      <c r="BK88" s="181">
        <f>ROUND(I88*H88,2)</f>
        <v>0</v>
      </c>
      <c r="BL88" s="14" t="s">
        <v>140</v>
      </c>
      <c r="BM88" s="14" t="s">
        <v>202</v>
      </c>
    </row>
    <row r="89" spans="2:47" s="1" customFormat="1" ht="11.25">
      <c r="B89" s="31"/>
      <c r="C89" s="32"/>
      <c r="D89" s="182" t="s">
        <v>142</v>
      </c>
      <c r="E89" s="32"/>
      <c r="F89" s="183" t="s">
        <v>1125</v>
      </c>
      <c r="G89" s="32"/>
      <c r="H89" s="32"/>
      <c r="I89" s="99"/>
      <c r="J89" s="32"/>
      <c r="K89" s="32"/>
      <c r="L89" s="35"/>
      <c r="M89" s="184"/>
      <c r="N89" s="57"/>
      <c r="O89" s="57"/>
      <c r="P89" s="57"/>
      <c r="Q89" s="57"/>
      <c r="R89" s="57"/>
      <c r="S89" s="57"/>
      <c r="T89" s="58"/>
      <c r="AT89" s="14" t="s">
        <v>142</v>
      </c>
      <c r="AU89" s="14" t="s">
        <v>70</v>
      </c>
    </row>
    <row r="90" spans="2:65" s="1" customFormat="1" ht="14.45" customHeight="1">
      <c r="B90" s="31"/>
      <c r="C90" s="170" t="s">
        <v>177</v>
      </c>
      <c r="D90" s="170" t="s">
        <v>135</v>
      </c>
      <c r="E90" s="171" t="s">
        <v>1126</v>
      </c>
      <c r="F90" s="172" t="s">
        <v>1127</v>
      </c>
      <c r="G90" s="173" t="s">
        <v>163</v>
      </c>
      <c r="H90" s="174">
        <v>0.022</v>
      </c>
      <c r="I90" s="175"/>
      <c r="J90" s="176">
        <f>ROUND(I90*H90,2)</f>
        <v>0</v>
      </c>
      <c r="K90" s="172" t="s">
        <v>1</v>
      </c>
      <c r="L90" s="35"/>
      <c r="M90" s="177" t="s">
        <v>1</v>
      </c>
      <c r="N90" s="178" t="s">
        <v>41</v>
      </c>
      <c r="O90" s="57"/>
      <c r="P90" s="179">
        <f>O90*H90</f>
        <v>0</v>
      </c>
      <c r="Q90" s="179">
        <v>0</v>
      </c>
      <c r="R90" s="179">
        <f>Q90*H90</f>
        <v>0</v>
      </c>
      <c r="S90" s="179">
        <v>0</v>
      </c>
      <c r="T90" s="180">
        <f>S90*H90</f>
        <v>0</v>
      </c>
      <c r="AR90" s="14" t="s">
        <v>140</v>
      </c>
      <c r="AT90" s="14" t="s">
        <v>135</v>
      </c>
      <c r="AU90" s="14" t="s">
        <v>70</v>
      </c>
      <c r="AY90" s="14" t="s">
        <v>133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14" t="s">
        <v>75</v>
      </c>
      <c r="BK90" s="181">
        <f>ROUND(I90*H90,2)</f>
        <v>0</v>
      </c>
      <c r="BL90" s="14" t="s">
        <v>140</v>
      </c>
      <c r="BM90" s="14" t="s">
        <v>213</v>
      </c>
    </row>
    <row r="91" spans="2:47" s="1" customFormat="1" ht="11.25">
      <c r="B91" s="31"/>
      <c r="C91" s="32"/>
      <c r="D91" s="182" t="s">
        <v>142</v>
      </c>
      <c r="E91" s="32"/>
      <c r="F91" s="183" t="s">
        <v>1127</v>
      </c>
      <c r="G91" s="32"/>
      <c r="H91" s="32"/>
      <c r="I91" s="99"/>
      <c r="J91" s="32"/>
      <c r="K91" s="32"/>
      <c r="L91" s="35"/>
      <c r="M91" s="184"/>
      <c r="N91" s="57"/>
      <c r="O91" s="57"/>
      <c r="P91" s="57"/>
      <c r="Q91" s="57"/>
      <c r="R91" s="57"/>
      <c r="S91" s="57"/>
      <c r="T91" s="58"/>
      <c r="AT91" s="14" t="s">
        <v>142</v>
      </c>
      <c r="AU91" s="14" t="s">
        <v>70</v>
      </c>
    </row>
    <row r="92" spans="2:65" s="1" customFormat="1" ht="14.45" customHeight="1">
      <c r="B92" s="31"/>
      <c r="C92" s="170" t="s">
        <v>183</v>
      </c>
      <c r="D92" s="170" t="s">
        <v>135</v>
      </c>
      <c r="E92" s="171" t="s">
        <v>1128</v>
      </c>
      <c r="F92" s="172" t="s">
        <v>1129</v>
      </c>
      <c r="G92" s="173" t="s">
        <v>163</v>
      </c>
      <c r="H92" s="174">
        <v>0.132</v>
      </c>
      <c r="I92" s="175"/>
      <c r="J92" s="176">
        <f>ROUND(I92*H92,2)</f>
        <v>0</v>
      </c>
      <c r="K92" s="172" t="s">
        <v>1</v>
      </c>
      <c r="L92" s="35"/>
      <c r="M92" s="177" t="s">
        <v>1</v>
      </c>
      <c r="N92" s="178" t="s">
        <v>41</v>
      </c>
      <c r="O92" s="57"/>
      <c r="P92" s="179">
        <f>O92*H92</f>
        <v>0</v>
      </c>
      <c r="Q92" s="179">
        <v>0</v>
      </c>
      <c r="R92" s="179">
        <f>Q92*H92</f>
        <v>0</v>
      </c>
      <c r="S92" s="179">
        <v>0</v>
      </c>
      <c r="T92" s="180">
        <f>S92*H92</f>
        <v>0</v>
      </c>
      <c r="AR92" s="14" t="s">
        <v>140</v>
      </c>
      <c r="AT92" s="14" t="s">
        <v>135</v>
      </c>
      <c r="AU92" s="14" t="s">
        <v>70</v>
      </c>
      <c r="AY92" s="14" t="s">
        <v>133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14" t="s">
        <v>75</v>
      </c>
      <c r="BK92" s="181">
        <f>ROUND(I92*H92,2)</f>
        <v>0</v>
      </c>
      <c r="BL92" s="14" t="s">
        <v>140</v>
      </c>
      <c r="BM92" s="14" t="s">
        <v>225</v>
      </c>
    </row>
    <row r="93" spans="2:47" s="1" customFormat="1" ht="11.25">
      <c r="B93" s="31"/>
      <c r="C93" s="32"/>
      <c r="D93" s="182" t="s">
        <v>142</v>
      </c>
      <c r="E93" s="32"/>
      <c r="F93" s="183" t="s">
        <v>1129</v>
      </c>
      <c r="G93" s="32"/>
      <c r="H93" s="32"/>
      <c r="I93" s="99"/>
      <c r="J93" s="32"/>
      <c r="K93" s="32"/>
      <c r="L93" s="35"/>
      <c r="M93" s="184"/>
      <c r="N93" s="57"/>
      <c r="O93" s="57"/>
      <c r="P93" s="57"/>
      <c r="Q93" s="57"/>
      <c r="R93" s="57"/>
      <c r="S93" s="57"/>
      <c r="T93" s="58"/>
      <c r="AT93" s="14" t="s">
        <v>142</v>
      </c>
      <c r="AU93" s="14" t="s">
        <v>70</v>
      </c>
    </row>
    <row r="94" spans="2:65" s="1" customFormat="1" ht="14.45" customHeight="1">
      <c r="B94" s="31"/>
      <c r="C94" s="170" t="s">
        <v>189</v>
      </c>
      <c r="D94" s="170" t="s">
        <v>135</v>
      </c>
      <c r="E94" s="171" t="s">
        <v>1130</v>
      </c>
      <c r="F94" s="172" t="s">
        <v>1131</v>
      </c>
      <c r="G94" s="173" t="s">
        <v>327</v>
      </c>
      <c r="H94" s="174">
        <v>10</v>
      </c>
      <c r="I94" s="175"/>
      <c r="J94" s="176">
        <f>ROUND(I94*H94,2)</f>
        <v>0</v>
      </c>
      <c r="K94" s="172" t="s">
        <v>1</v>
      </c>
      <c r="L94" s="35"/>
      <c r="M94" s="177" t="s">
        <v>1</v>
      </c>
      <c r="N94" s="178" t="s">
        <v>41</v>
      </c>
      <c r="O94" s="57"/>
      <c r="P94" s="179">
        <f>O94*H94</f>
        <v>0</v>
      </c>
      <c r="Q94" s="179">
        <v>0</v>
      </c>
      <c r="R94" s="179">
        <f>Q94*H94</f>
        <v>0</v>
      </c>
      <c r="S94" s="179">
        <v>0</v>
      </c>
      <c r="T94" s="180">
        <f>S94*H94</f>
        <v>0</v>
      </c>
      <c r="AR94" s="14" t="s">
        <v>140</v>
      </c>
      <c r="AT94" s="14" t="s">
        <v>135</v>
      </c>
      <c r="AU94" s="14" t="s">
        <v>70</v>
      </c>
      <c r="AY94" s="14" t="s">
        <v>133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14" t="s">
        <v>75</v>
      </c>
      <c r="BK94" s="181">
        <f>ROUND(I94*H94,2)</f>
        <v>0</v>
      </c>
      <c r="BL94" s="14" t="s">
        <v>140</v>
      </c>
      <c r="BM94" s="14" t="s">
        <v>236</v>
      </c>
    </row>
    <row r="95" spans="2:47" s="1" customFormat="1" ht="11.25">
      <c r="B95" s="31"/>
      <c r="C95" s="32"/>
      <c r="D95" s="182" t="s">
        <v>142</v>
      </c>
      <c r="E95" s="32"/>
      <c r="F95" s="183" t="s">
        <v>1131</v>
      </c>
      <c r="G95" s="32"/>
      <c r="H95" s="32"/>
      <c r="I95" s="99"/>
      <c r="J95" s="32"/>
      <c r="K95" s="32"/>
      <c r="L95" s="35"/>
      <c r="M95" s="217"/>
      <c r="N95" s="218"/>
      <c r="O95" s="218"/>
      <c r="P95" s="218"/>
      <c r="Q95" s="218"/>
      <c r="R95" s="218"/>
      <c r="S95" s="218"/>
      <c r="T95" s="219"/>
      <c r="AT95" s="14" t="s">
        <v>142</v>
      </c>
      <c r="AU95" s="14" t="s">
        <v>70</v>
      </c>
    </row>
    <row r="96" spans="2:12" s="1" customFormat="1" ht="6.95" customHeight="1">
      <c r="B96" s="43"/>
      <c r="C96" s="44"/>
      <c r="D96" s="44"/>
      <c r="E96" s="44"/>
      <c r="F96" s="44"/>
      <c r="G96" s="44"/>
      <c r="H96" s="44"/>
      <c r="I96" s="121"/>
      <c r="J96" s="44"/>
      <c r="K96" s="44"/>
      <c r="L96" s="35"/>
    </row>
  </sheetData>
  <sheetProtection algorithmName="SHA-512" hashValue="/Amx/jocbLsmmwb+Ck8OOigJdDUVQElkpLa0Ofhw1bQrm50aINp+QMUpUTq9M4ks4zrRA06KvXWJKK131NuDsQ==" saltValue="sc/y3UbrgzHyyhSc/e6/tIhQkQ1+zB8luvk6xCNhOj87Lya9EyzlXEBFdB60T7fisibi6KUvl1DRseNtb2ne0A==" spinCount="100000" sheet="1" objects="1" scenarios="1" formatColumns="0" formatRows="0" autoFilter="0"/>
  <autoFilter ref="C78:K95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6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93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4" t="s">
        <v>89</v>
      </c>
    </row>
    <row r="3" spans="2:46" ht="6.95" customHeight="1">
      <c r="B3" s="94"/>
      <c r="C3" s="95"/>
      <c r="D3" s="95"/>
      <c r="E3" s="95"/>
      <c r="F3" s="95"/>
      <c r="G3" s="95"/>
      <c r="H3" s="95"/>
      <c r="I3" s="96"/>
      <c r="J3" s="95"/>
      <c r="K3" s="95"/>
      <c r="L3" s="17"/>
      <c r="AT3" s="14" t="s">
        <v>80</v>
      </c>
    </row>
    <row r="4" spans="2:46" ht="24.95" customHeight="1">
      <c r="B4" s="17"/>
      <c r="D4" s="97" t="s">
        <v>90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98" t="s">
        <v>16</v>
      </c>
      <c r="L6" s="17"/>
    </row>
    <row r="7" spans="2:12" ht="14.45" customHeight="1">
      <c r="B7" s="17"/>
      <c r="E7" s="265" t="str">
        <f>'Rekapitulace stavby'!K6</f>
        <v>NOBYS stavební úpravy č.p. 227</v>
      </c>
      <c r="F7" s="266"/>
      <c r="G7" s="266"/>
      <c r="H7" s="266"/>
      <c r="L7" s="17"/>
    </row>
    <row r="8" spans="2:12" s="1" customFormat="1" ht="12" customHeight="1">
      <c r="B8" s="35"/>
      <c r="D8" s="98" t="s">
        <v>863</v>
      </c>
      <c r="I8" s="99"/>
      <c r="L8" s="35"/>
    </row>
    <row r="9" spans="2:12" s="1" customFormat="1" ht="36.95" customHeight="1">
      <c r="B9" s="35"/>
      <c r="E9" s="260" t="s">
        <v>1132</v>
      </c>
      <c r="F9" s="261"/>
      <c r="G9" s="261"/>
      <c r="H9" s="261"/>
      <c r="I9" s="99"/>
      <c r="L9" s="35"/>
    </row>
    <row r="10" spans="2:12" s="1" customFormat="1" ht="11.25">
      <c r="B10" s="35"/>
      <c r="I10" s="99"/>
      <c r="L10" s="35"/>
    </row>
    <row r="11" spans="2:12" s="1" customFormat="1" ht="12" customHeight="1">
      <c r="B11" s="35"/>
      <c r="D11" s="98" t="s">
        <v>18</v>
      </c>
      <c r="F11" s="14" t="s">
        <v>1</v>
      </c>
      <c r="I11" s="100" t="s">
        <v>19</v>
      </c>
      <c r="J11" s="14" t="s">
        <v>1</v>
      </c>
      <c r="L11" s="35"/>
    </row>
    <row r="12" spans="2:12" s="1" customFormat="1" ht="12" customHeight="1">
      <c r="B12" s="35"/>
      <c r="D12" s="98" t="s">
        <v>20</v>
      </c>
      <c r="F12" s="14" t="s">
        <v>1024</v>
      </c>
      <c r="I12" s="100" t="s">
        <v>22</v>
      </c>
      <c r="J12" s="101" t="str">
        <f>'Rekapitulace stavby'!AN8</f>
        <v>27. 1. 2019</v>
      </c>
      <c r="L12" s="35"/>
    </row>
    <row r="13" spans="2:12" s="1" customFormat="1" ht="10.9" customHeight="1">
      <c r="B13" s="35"/>
      <c r="I13" s="99"/>
      <c r="L13" s="35"/>
    </row>
    <row r="14" spans="2:12" s="1" customFormat="1" ht="12" customHeight="1">
      <c r="B14" s="35"/>
      <c r="D14" s="98" t="s">
        <v>24</v>
      </c>
      <c r="I14" s="100" t="s">
        <v>25</v>
      </c>
      <c r="J14" s="14" t="str">
        <f>IF('Rekapitulace stavby'!AN10="","",'Rekapitulace stavby'!AN10)</f>
        <v/>
      </c>
      <c r="L14" s="35"/>
    </row>
    <row r="15" spans="2:12" s="1" customFormat="1" ht="18" customHeight="1">
      <c r="B15" s="35"/>
      <c r="E15" s="14" t="str">
        <f>IF('Rekapitulace stavby'!E11="","",'Rekapitulace stavby'!E11)</f>
        <v>Nobys s.r.o.</v>
      </c>
      <c r="I15" s="100" t="s">
        <v>27</v>
      </c>
      <c r="J15" s="14" t="str">
        <f>IF('Rekapitulace stavby'!AN11="","",'Rekapitulace stavby'!AN11)</f>
        <v/>
      </c>
      <c r="L15" s="35"/>
    </row>
    <row r="16" spans="2:12" s="1" customFormat="1" ht="6.95" customHeight="1">
      <c r="B16" s="35"/>
      <c r="I16" s="99"/>
      <c r="L16" s="35"/>
    </row>
    <row r="17" spans="2:12" s="1" customFormat="1" ht="12" customHeight="1">
      <c r="B17" s="35"/>
      <c r="D17" s="98" t="s">
        <v>28</v>
      </c>
      <c r="I17" s="100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62" t="str">
        <f>'Rekapitulace stavby'!E14</f>
        <v>Vyplň údaj</v>
      </c>
      <c r="F18" s="263"/>
      <c r="G18" s="263"/>
      <c r="H18" s="263"/>
      <c r="I18" s="100" t="s">
        <v>27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99"/>
      <c r="L19" s="35"/>
    </row>
    <row r="20" spans="2:12" s="1" customFormat="1" ht="12" customHeight="1">
      <c r="B20" s="35"/>
      <c r="D20" s="98" t="s">
        <v>30</v>
      </c>
      <c r="I20" s="100" t="s">
        <v>25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>K. Vojtová</v>
      </c>
      <c r="I21" s="100" t="s">
        <v>27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99"/>
      <c r="L22" s="35"/>
    </row>
    <row r="23" spans="2:12" s="1" customFormat="1" ht="12" customHeight="1">
      <c r="B23" s="35"/>
      <c r="D23" s="98" t="s">
        <v>33</v>
      </c>
      <c r="I23" s="100" t="s">
        <v>25</v>
      </c>
      <c r="J23" s="14" t="str">
        <f>IF('Rekapitulace stavby'!AN19="","",'Rekapitulace stavby'!AN19)</f>
        <v/>
      </c>
      <c r="L23" s="35"/>
    </row>
    <row r="24" spans="2:12" s="1" customFormat="1" ht="18" customHeight="1">
      <c r="B24" s="35"/>
      <c r="E24" s="14" t="str">
        <f>IF('Rekapitulace stavby'!E20="","",'Rekapitulace stavby'!E20)</f>
        <v>J. Nešněra</v>
      </c>
      <c r="I24" s="100" t="s">
        <v>27</v>
      </c>
      <c r="J24" s="14" t="str">
        <f>IF('Rekapitulace stavby'!AN20="","",'Rekapitulace stavby'!AN20)</f>
        <v/>
      </c>
      <c r="L24" s="35"/>
    </row>
    <row r="25" spans="2:12" s="1" customFormat="1" ht="6.95" customHeight="1">
      <c r="B25" s="35"/>
      <c r="I25" s="99"/>
      <c r="L25" s="35"/>
    </row>
    <row r="26" spans="2:12" s="1" customFormat="1" ht="12" customHeight="1">
      <c r="B26" s="35"/>
      <c r="D26" s="98" t="s">
        <v>35</v>
      </c>
      <c r="I26" s="99"/>
      <c r="L26" s="35"/>
    </row>
    <row r="27" spans="2:12" s="6" customFormat="1" ht="14.45" customHeight="1">
      <c r="B27" s="102"/>
      <c r="E27" s="264" t="s">
        <v>1</v>
      </c>
      <c r="F27" s="264"/>
      <c r="G27" s="264"/>
      <c r="H27" s="264"/>
      <c r="I27" s="103"/>
      <c r="L27" s="102"/>
    </row>
    <row r="28" spans="2:12" s="1" customFormat="1" ht="6.95" customHeight="1">
      <c r="B28" s="35"/>
      <c r="I28" s="99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4"/>
      <c r="J29" s="53"/>
      <c r="K29" s="53"/>
      <c r="L29" s="35"/>
    </row>
    <row r="30" spans="2:12" s="1" customFormat="1" ht="25.35" customHeight="1">
      <c r="B30" s="35"/>
      <c r="D30" s="105" t="s">
        <v>36</v>
      </c>
      <c r="I30" s="99"/>
      <c r="J30" s="106">
        <f>ROUND(J79,2)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4"/>
      <c r="J31" s="53"/>
      <c r="K31" s="53"/>
      <c r="L31" s="35"/>
    </row>
    <row r="32" spans="2:12" s="1" customFormat="1" ht="14.45" customHeight="1">
      <c r="B32" s="35"/>
      <c r="F32" s="107" t="s">
        <v>38</v>
      </c>
      <c r="I32" s="108" t="s">
        <v>37</v>
      </c>
      <c r="J32" s="107" t="s">
        <v>39</v>
      </c>
      <c r="L32" s="35"/>
    </row>
    <row r="33" spans="2:12" s="1" customFormat="1" ht="14.45" customHeight="1">
      <c r="B33" s="35"/>
      <c r="D33" s="98" t="s">
        <v>40</v>
      </c>
      <c r="E33" s="98" t="s">
        <v>41</v>
      </c>
      <c r="F33" s="109">
        <f>ROUND((SUM(BE79:BE195)),2)</f>
        <v>0</v>
      </c>
      <c r="I33" s="110">
        <v>0.21</v>
      </c>
      <c r="J33" s="109">
        <f>ROUND(((SUM(BE79:BE195))*I33),2)</f>
        <v>0</v>
      </c>
      <c r="L33" s="35"/>
    </row>
    <row r="34" spans="2:12" s="1" customFormat="1" ht="14.45" customHeight="1">
      <c r="B34" s="35"/>
      <c r="E34" s="98" t="s">
        <v>42</v>
      </c>
      <c r="F34" s="109">
        <f>ROUND((SUM(BF79:BF195)),2)</f>
        <v>0</v>
      </c>
      <c r="I34" s="110">
        <v>0.15</v>
      </c>
      <c r="J34" s="109">
        <f>ROUND(((SUM(BF79:BF195))*I34),2)</f>
        <v>0</v>
      </c>
      <c r="L34" s="35"/>
    </row>
    <row r="35" spans="2:12" s="1" customFormat="1" ht="14.45" customHeight="1" hidden="1">
      <c r="B35" s="35"/>
      <c r="E35" s="98" t="s">
        <v>43</v>
      </c>
      <c r="F35" s="109">
        <f>ROUND((SUM(BG79:BG195)),2)</f>
        <v>0</v>
      </c>
      <c r="I35" s="110">
        <v>0.21</v>
      </c>
      <c r="J35" s="109">
        <f>0</f>
        <v>0</v>
      </c>
      <c r="L35" s="35"/>
    </row>
    <row r="36" spans="2:12" s="1" customFormat="1" ht="14.45" customHeight="1" hidden="1">
      <c r="B36" s="35"/>
      <c r="E36" s="98" t="s">
        <v>44</v>
      </c>
      <c r="F36" s="109">
        <f>ROUND((SUM(BH79:BH195)),2)</f>
        <v>0</v>
      </c>
      <c r="I36" s="110">
        <v>0.15</v>
      </c>
      <c r="J36" s="109">
        <f>0</f>
        <v>0</v>
      </c>
      <c r="L36" s="35"/>
    </row>
    <row r="37" spans="2:12" s="1" customFormat="1" ht="14.45" customHeight="1" hidden="1">
      <c r="B37" s="35"/>
      <c r="E37" s="98" t="s">
        <v>45</v>
      </c>
      <c r="F37" s="109">
        <f>ROUND((SUM(BI79:BI195)),2)</f>
        <v>0</v>
      </c>
      <c r="I37" s="110">
        <v>0</v>
      </c>
      <c r="J37" s="109">
        <f>0</f>
        <v>0</v>
      </c>
      <c r="L37" s="35"/>
    </row>
    <row r="38" spans="2:12" s="1" customFormat="1" ht="6.95" customHeight="1">
      <c r="B38" s="35"/>
      <c r="I38" s="99"/>
      <c r="L38" s="35"/>
    </row>
    <row r="39" spans="2:12" s="1" customFormat="1" ht="25.35" customHeight="1">
      <c r="B39" s="35"/>
      <c r="C39" s="111"/>
      <c r="D39" s="112" t="s">
        <v>46</v>
      </c>
      <c r="E39" s="113"/>
      <c r="F39" s="113"/>
      <c r="G39" s="114" t="s">
        <v>47</v>
      </c>
      <c r="H39" s="115" t="s">
        <v>48</v>
      </c>
      <c r="I39" s="116"/>
      <c r="J39" s="117">
        <f>SUM(J30:J37)</f>
        <v>0</v>
      </c>
      <c r="K39" s="118"/>
      <c r="L39" s="35"/>
    </row>
    <row r="40" spans="2:12" s="1" customFormat="1" ht="14.45" customHeight="1">
      <c r="B40" s="119"/>
      <c r="C40" s="120"/>
      <c r="D40" s="120"/>
      <c r="E40" s="120"/>
      <c r="F40" s="120"/>
      <c r="G40" s="120"/>
      <c r="H40" s="120"/>
      <c r="I40" s="121"/>
      <c r="J40" s="120"/>
      <c r="K40" s="120"/>
      <c r="L40" s="35"/>
    </row>
    <row r="44" spans="2:12" s="1" customFormat="1" ht="6.95" customHeight="1">
      <c r="B44" s="122"/>
      <c r="C44" s="123"/>
      <c r="D44" s="123"/>
      <c r="E44" s="123"/>
      <c r="F44" s="123"/>
      <c r="G44" s="123"/>
      <c r="H44" s="123"/>
      <c r="I44" s="124"/>
      <c r="J44" s="123"/>
      <c r="K44" s="123"/>
      <c r="L44" s="35"/>
    </row>
    <row r="45" spans="2:12" s="1" customFormat="1" ht="24.95" customHeight="1">
      <c r="B45" s="31"/>
      <c r="C45" s="20" t="s">
        <v>91</v>
      </c>
      <c r="D45" s="32"/>
      <c r="E45" s="32"/>
      <c r="F45" s="32"/>
      <c r="G45" s="32"/>
      <c r="H45" s="32"/>
      <c r="I45" s="99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99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99"/>
      <c r="J47" s="32"/>
      <c r="K47" s="32"/>
      <c r="L47" s="35"/>
    </row>
    <row r="48" spans="2:12" s="1" customFormat="1" ht="14.45" customHeight="1">
      <c r="B48" s="31"/>
      <c r="C48" s="32"/>
      <c r="D48" s="32"/>
      <c r="E48" s="267" t="str">
        <f>E7</f>
        <v>NOBYS stavební úpravy č.p. 227</v>
      </c>
      <c r="F48" s="268"/>
      <c r="G48" s="268"/>
      <c r="H48" s="268"/>
      <c r="I48" s="99"/>
      <c r="J48" s="32"/>
      <c r="K48" s="32"/>
      <c r="L48" s="35"/>
    </row>
    <row r="49" spans="2:12" s="1" customFormat="1" ht="12" customHeight="1">
      <c r="B49" s="31"/>
      <c r="C49" s="26" t="s">
        <v>863</v>
      </c>
      <c r="D49" s="32"/>
      <c r="E49" s="32"/>
      <c r="F49" s="32"/>
      <c r="G49" s="32"/>
      <c r="H49" s="32"/>
      <c r="I49" s="99"/>
      <c r="J49" s="32"/>
      <c r="K49" s="32"/>
      <c r="L49" s="35"/>
    </row>
    <row r="50" spans="2:12" s="1" customFormat="1" ht="14.45" customHeight="1">
      <c r="B50" s="31"/>
      <c r="C50" s="32"/>
      <c r="D50" s="32"/>
      <c r="E50" s="239" t="str">
        <f>E9</f>
        <v>d - UT</v>
      </c>
      <c r="F50" s="238"/>
      <c r="G50" s="238"/>
      <c r="H50" s="238"/>
      <c r="I50" s="99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99"/>
      <c r="J51" s="32"/>
      <c r="K51" s="32"/>
      <c r="L51" s="35"/>
    </row>
    <row r="52" spans="2:12" s="1" customFormat="1" ht="12" customHeight="1">
      <c r="B52" s="31"/>
      <c r="C52" s="26" t="s">
        <v>20</v>
      </c>
      <c r="D52" s="32"/>
      <c r="E52" s="32"/>
      <c r="F52" s="24" t="str">
        <f>F12</f>
        <v xml:space="preserve"> </v>
      </c>
      <c r="G52" s="32"/>
      <c r="H52" s="32"/>
      <c r="I52" s="100" t="s">
        <v>22</v>
      </c>
      <c r="J52" s="52" t="str">
        <f>IF(J12="","",J12)</f>
        <v>27. 1. 2019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99"/>
      <c r="J53" s="32"/>
      <c r="K53" s="32"/>
      <c r="L53" s="35"/>
    </row>
    <row r="54" spans="2:12" s="1" customFormat="1" ht="12.6" customHeight="1">
      <c r="B54" s="31"/>
      <c r="C54" s="26" t="s">
        <v>24</v>
      </c>
      <c r="D54" s="32"/>
      <c r="E54" s="32"/>
      <c r="F54" s="24" t="str">
        <f>E15</f>
        <v>Nobys s.r.o.</v>
      </c>
      <c r="G54" s="32"/>
      <c r="H54" s="32"/>
      <c r="I54" s="100" t="s">
        <v>30</v>
      </c>
      <c r="J54" s="29" t="str">
        <f>E21</f>
        <v>K. Vojtová</v>
      </c>
      <c r="K54" s="32"/>
      <c r="L54" s="35"/>
    </row>
    <row r="55" spans="2:12" s="1" customFormat="1" ht="12.6" customHeight="1">
      <c r="B55" s="31"/>
      <c r="C55" s="26" t="s">
        <v>28</v>
      </c>
      <c r="D55" s="32"/>
      <c r="E55" s="32"/>
      <c r="F55" s="24" t="str">
        <f>IF(E18="","",E18)</f>
        <v>Vyplň údaj</v>
      </c>
      <c r="G55" s="32"/>
      <c r="H55" s="32"/>
      <c r="I55" s="100" t="s">
        <v>33</v>
      </c>
      <c r="J55" s="29" t="str">
        <f>E24</f>
        <v>J. Nešněra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99"/>
      <c r="J56" s="32"/>
      <c r="K56" s="32"/>
      <c r="L56" s="35"/>
    </row>
    <row r="57" spans="2:12" s="1" customFormat="1" ht="29.25" customHeight="1">
      <c r="B57" s="31"/>
      <c r="C57" s="125" t="s">
        <v>92</v>
      </c>
      <c r="D57" s="126"/>
      <c r="E57" s="126"/>
      <c r="F57" s="126"/>
      <c r="G57" s="126"/>
      <c r="H57" s="126"/>
      <c r="I57" s="127"/>
      <c r="J57" s="128" t="s">
        <v>93</v>
      </c>
      <c r="K57" s="126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99"/>
      <c r="J58" s="32"/>
      <c r="K58" s="32"/>
      <c r="L58" s="35"/>
    </row>
    <row r="59" spans="2:47" s="1" customFormat="1" ht="22.9" customHeight="1">
      <c r="B59" s="31"/>
      <c r="C59" s="129" t="s">
        <v>94</v>
      </c>
      <c r="D59" s="32"/>
      <c r="E59" s="32"/>
      <c r="F59" s="32"/>
      <c r="G59" s="32"/>
      <c r="H59" s="32"/>
      <c r="I59" s="99"/>
      <c r="J59" s="70">
        <f>J79</f>
        <v>0</v>
      </c>
      <c r="K59" s="32"/>
      <c r="L59" s="35"/>
      <c r="AU59" s="14" t="s">
        <v>95</v>
      </c>
    </row>
    <row r="60" spans="2:12" s="1" customFormat="1" ht="21.75" customHeight="1">
      <c r="B60" s="31"/>
      <c r="C60" s="32"/>
      <c r="D60" s="32"/>
      <c r="E60" s="32"/>
      <c r="F60" s="32"/>
      <c r="G60" s="32"/>
      <c r="H60" s="32"/>
      <c r="I60" s="99"/>
      <c r="J60" s="32"/>
      <c r="K60" s="32"/>
      <c r="L60" s="35"/>
    </row>
    <row r="61" spans="2:12" s="1" customFormat="1" ht="6.95" customHeight="1">
      <c r="B61" s="43"/>
      <c r="C61" s="44"/>
      <c r="D61" s="44"/>
      <c r="E61" s="44"/>
      <c r="F61" s="44"/>
      <c r="G61" s="44"/>
      <c r="H61" s="44"/>
      <c r="I61" s="121"/>
      <c r="J61" s="44"/>
      <c r="K61" s="44"/>
      <c r="L61" s="35"/>
    </row>
    <row r="65" spans="2:12" s="1" customFormat="1" ht="6.95" customHeight="1">
      <c r="B65" s="45"/>
      <c r="C65" s="46"/>
      <c r="D65" s="46"/>
      <c r="E65" s="46"/>
      <c r="F65" s="46"/>
      <c r="G65" s="46"/>
      <c r="H65" s="46"/>
      <c r="I65" s="124"/>
      <c r="J65" s="46"/>
      <c r="K65" s="46"/>
      <c r="L65" s="35"/>
    </row>
    <row r="66" spans="2:12" s="1" customFormat="1" ht="24.95" customHeight="1">
      <c r="B66" s="31"/>
      <c r="C66" s="20" t="s">
        <v>118</v>
      </c>
      <c r="D66" s="32"/>
      <c r="E66" s="32"/>
      <c r="F66" s="32"/>
      <c r="G66" s="32"/>
      <c r="H66" s="32"/>
      <c r="I66" s="99"/>
      <c r="J66" s="32"/>
      <c r="K66" s="32"/>
      <c r="L66" s="35"/>
    </row>
    <row r="67" spans="2:12" s="1" customFormat="1" ht="6.95" customHeight="1">
      <c r="B67" s="31"/>
      <c r="C67" s="32"/>
      <c r="D67" s="32"/>
      <c r="E67" s="32"/>
      <c r="F67" s="32"/>
      <c r="G67" s="32"/>
      <c r="H67" s="32"/>
      <c r="I67" s="99"/>
      <c r="J67" s="32"/>
      <c r="K67" s="32"/>
      <c r="L67" s="35"/>
    </row>
    <row r="68" spans="2:12" s="1" customFormat="1" ht="12" customHeight="1">
      <c r="B68" s="31"/>
      <c r="C68" s="26" t="s">
        <v>16</v>
      </c>
      <c r="D68" s="32"/>
      <c r="E68" s="32"/>
      <c r="F68" s="32"/>
      <c r="G68" s="32"/>
      <c r="H68" s="32"/>
      <c r="I68" s="99"/>
      <c r="J68" s="32"/>
      <c r="K68" s="32"/>
      <c r="L68" s="35"/>
    </row>
    <row r="69" spans="2:12" s="1" customFormat="1" ht="14.45" customHeight="1">
      <c r="B69" s="31"/>
      <c r="C69" s="32"/>
      <c r="D69" s="32"/>
      <c r="E69" s="267" t="str">
        <f>E7</f>
        <v>NOBYS stavební úpravy č.p. 227</v>
      </c>
      <c r="F69" s="268"/>
      <c r="G69" s="268"/>
      <c r="H69" s="268"/>
      <c r="I69" s="99"/>
      <c r="J69" s="32"/>
      <c r="K69" s="32"/>
      <c r="L69" s="35"/>
    </row>
    <row r="70" spans="2:12" s="1" customFormat="1" ht="12" customHeight="1">
      <c r="B70" s="31"/>
      <c r="C70" s="26" t="s">
        <v>863</v>
      </c>
      <c r="D70" s="32"/>
      <c r="E70" s="32"/>
      <c r="F70" s="32"/>
      <c r="G70" s="32"/>
      <c r="H70" s="32"/>
      <c r="I70" s="99"/>
      <c r="J70" s="32"/>
      <c r="K70" s="32"/>
      <c r="L70" s="35"/>
    </row>
    <row r="71" spans="2:12" s="1" customFormat="1" ht="14.45" customHeight="1">
      <c r="B71" s="31"/>
      <c r="C71" s="32"/>
      <c r="D71" s="32"/>
      <c r="E71" s="239" t="str">
        <f>E9</f>
        <v>d - UT</v>
      </c>
      <c r="F71" s="238"/>
      <c r="G71" s="238"/>
      <c r="H71" s="238"/>
      <c r="I71" s="99"/>
      <c r="J71" s="32"/>
      <c r="K71" s="32"/>
      <c r="L71" s="35"/>
    </row>
    <row r="72" spans="2:12" s="1" customFormat="1" ht="6.95" customHeight="1">
      <c r="B72" s="31"/>
      <c r="C72" s="32"/>
      <c r="D72" s="32"/>
      <c r="E72" s="32"/>
      <c r="F72" s="32"/>
      <c r="G72" s="32"/>
      <c r="H72" s="32"/>
      <c r="I72" s="99"/>
      <c r="J72" s="32"/>
      <c r="K72" s="32"/>
      <c r="L72" s="35"/>
    </row>
    <row r="73" spans="2:12" s="1" customFormat="1" ht="12" customHeight="1">
      <c r="B73" s="31"/>
      <c r="C73" s="26" t="s">
        <v>20</v>
      </c>
      <c r="D73" s="32"/>
      <c r="E73" s="32"/>
      <c r="F73" s="24" t="str">
        <f>F12</f>
        <v xml:space="preserve"> </v>
      </c>
      <c r="G73" s="32"/>
      <c r="H73" s="32"/>
      <c r="I73" s="100" t="s">
        <v>22</v>
      </c>
      <c r="J73" s="52" t="str">
        <f>IF(J12="","",J12)</f>
        <v>27. 1. 2019</v>
      </c>
      <c r="K73" s="32"/>
      <c r="L73" s="35"/>
    </row>
    <row r="74" spans="2:12" s="1" customFormat="1" ht="6.95" customHeight="1">
      <c r="B74" s="31"/>
      <c r="C74" s="32"/>
      <c r="D74" s="32"/>
      <c r="E74" s="32"/>
      <c r="F74" s="32"/>
      <c r="G74" s="32"/>
      <c r="H74" s="32"/>
      <c r="I74" s="99"/>
      <c r="J74" s="32"/>
      <c r="K74" s="32"/>
      <c r="L74" s="35"/>
    </row>
    <row r="75" spans="2:12" s="1" customFormat="1" ht="12.6" customHeight="1">
      <c r="B75" s="31"/>
      <c r="C75" s="26" t="s">
        <v>24</v>
      </c>
      <c r="D75" s="32"/>
      <c r="E75" s="32"/>
      <c r="F75" s="24" t="str">
        <f>E15</f>
        <v>Nobys s.r.o.</v>
      </c>
      <c r="G75" s="32"/>
      <c r="H75" s="32"/>
      <c r="I75" s="100" t="s">
        <v>30</v>
      </c>
      <c r="J75" s="29" t="str">
        <f>E21</f>
        <v>K. Vojtová</v>
      </c>
      <c r="K75" s="32"/>
      <c r="L75" s="35"/>
    </row>
    <row r="76" spans="2:12" s="1" customFormat="1" ht="12.6" customHeight="1">
      <c r="B76" s="31"/>
      <c r="C76" s="26" t="s">
        <v>28</v>
      </c>
      <c r="D76" s="32"/>
      <c r="E76" s="32"/>
      <c r="F76" s="24" t="str">
        <f>IF(E18="","",E18)</f>
        <v>Vyplň údaj</v>
      </c>
      <c r="G76" s="32"/>
      <c r="H76" s="32"/>
      <c r="I76" s="100" t="s">
        <v>33</v>
      </c>
      <c r="J76" s="29" t="str">
        <f>E24</f>
        <v>J. Nešněra</v>
      </c>
      <c r="K76" s="32"/>
      <c r="L76" s="35"/>
    </row>
    <row r="77" spans="2:12" s="1" customFormat="1" ht="10.35" customHeight="1">
      <c r="B77" s="31"/>
      <c r="C77" s="32"/>
      <c r="D77" s="32"/>
      <c r="E77" s="32"/>
      <c r="F77" s="32"/>
      <c r="G77" s="32"/>
      <c r="H77" s="32"/>
      <c r="I77" s="99"/>
      <c r="J77" s="32"/>
      <c r="K77" s="32"/>
      <c r="L77" s="35"/>
    </row>
    <row r="78" spans="2:20" s="9" customFormat="1" ht="29.25" customHeight="1">
      <c r="B78" s="144"/>
      <c r="C78" s="145" t="s">
        <v>119</v>
      </c>
      <c r="D78" s="146" t="s">
        <v>55</v>
      </c>
      <c r="E78" s="146" t="s">
        <v>51</v>
      </c>
      <c r="F78" s="146" t="s">
        <v>52</v>
      </c>
      <c r="G78" s="146" t="s">
        <v>120</v>
      </c>
      <c r="H78" s="146" t="s">
        <v>121</v>
      </c>
      <c r="I78" s="147" t="s">
        <v>122</v>
      </c>
      <c r="J78" s="146" t="s">
        <v>93</v>
      </c>
      <c r="K78" s="148" t="s">
        <v>123</v>
      </c>
      <c r="L78" s="149"/>
      <c r="M78" s="61" t="s">
        <v>1</v>
      </c>
      <c r="N78" s="62" t="s">
        <v>40</v>
      </c>
      <c r="O78" s="62" t="s">
        <v>124</v>
      </c>
      <c r="P78" s="62" t="s">
        <v>125</v>
      </c>
      <c r="Q78" s="62" t="s">
        <v>126</v>
      </c>
      <c r="R78" s="62" t="s">
        <v>127</v>
      </c>
      <c r="S78" s="62" t="s">
        <v>128</v>
      </c>
      <c r="T78" s="63" t="s">
        <v>129</v>
      </c>
    </row>
    <row r="79" spans="2:63" s="1" customFormat="1" ht="22.9" customHeight="1">
      <c r="B79" s="31"/>
      <c r="C79" s="68" t="s">
        <v>130</v>
      </c>
      <c r="D79" s="32"/>
      <c r="E79" s="32"/>
      <c r="F79" s="32"/>
      <c r="G79" s="32"/>
      <c r="H79" s="32"/>
      <c r="I79" s="99"/>
      <c r="J79" s="150">
        <f>BK79</f>
        <v>0</v>
      </c>
      <c r="K79" s="32"/>
      <c r="L79" s="35"/>
      <c r="M79" s="64"/>
      <c r="N79" s="65"/>
      <c r="O79" s="65"/>
      <c r="P79" s="151">
        <f>SUM(P80:P195)</f>
        <v>0</v>
      </c>
      <c r="Q79" s="65"/>
      <c r="R79" s="151">
        <f>SUM(R80:R195)</f>
        <v>0</v>
      </c>
      <c r="S79" s="65"/>
      <c r="T79" s="152">
        <f>SUM(T80:T195)</f>
        <v>0</v>
      </c>
      <c r="AT79" s="14" t="s">
        <v>69</v>
      </c>
      <c r="AU79" s="14" t="s">
        <v>95</v>
      </c>
      <c r="BK79" s="153">
        <f>SUM(BK80:BK195)</f>
        <v>0</v>
      </c>
    </row>
    <row r="80" spans="2:65" s="1" customFormat="1" ht="14.45" customHeight="1">
      <c r="B80" s="31"/>
      <c r="C80" s="170" t="s">
        <v>75</v>
      </c>
      <c r="D80" s="170" t="s">
        <v>135</v>
      </c>
      <c r="E80" s="171" t="s">
        <v>1133</v>
      </c>
      <c r="F80" s="172" t="s">
        <v>1134</v>
      </c>
      <c r="G80" s="173" t="s">
        <v>327</v>
      </c>
      <c r="H80" s="174">
        <v>31</v>
      </c>
      <c r="I80" s="175"/>
      <c r="J80" s="176">
        <f>ROUND(I80*H80,2)</f>
        <v>0</v>
      </c>
      <c r="K80" s="172" t="s">
        <v>1</v>
      </c>
      <c r="L80" s="35"/>
      <c r="M80" s="177" t="s">
        <v>1</v>
      </c>
      <c r="N80" s="178" t="s">
        <v>41</v>
      </c>
      <c r="O80" s="57"/>
      <c r="P80" s="179">
        <f>O80*H80</f>
        <v>0</v>
      </c>
      <c r="Q80" s="179">
        <v>0</v>
      </c>
      <c r="R80" s="179">
        <f>Q80*H80</f>
        <v>0</v>
      </c>
      <c r="S80" s="179">
        <v>0</v>
      </c>
      <c r="T80" s="180">
        <f>S80*H80</f>
        <v>0</v>
      </c>
      <c r="AR80" s="14" t="s">
        <v>140</v>
      </c>
      <c r="AT80" s="14" t="s">
        <v>135</v>
      </c>
      <c r="AU80" s="14" t="s">
        <v>70</v>
      </c>
      <c r="AY80" s="14" t="s">
        <v>133</v>
      </c>
      <c r="BE80" s="181">
        <f>IF(N80="základní",J80,0)</f>
        <v>0</v>
      </c>
      <c r="BF80" s="181">
        <f>IF(N80="snížená",J80,0)</f>
        <v>0</v>
      </c>
      <c r="BG80" s="181">
        <f>IF(N80="zákl. přenesená",J80,0)</f>
        <v>0</v>
      </c>
      <c r="BH80" s="181">
        <f>IF(N80="sníž. přenesená",J80,0)</f>
        <v>0</v>
      </c>
      <c r="BI80" s="181">
        <f>IF(N80="nulová",J80,0)</f>
        <v>0</v>
      </c>
      <c r="BJ80" s="14" t="s">
        <v>75</v>
      </c>
      <c r="BK80" s="181">
        <f>ROUND(I80*H80,2)</f>
        <v>0</v>
      </c>
      <c r="BL80" s="14" t="s">
        <v>140</v>
      </c>
      <c r="BM80" s="14" t="s">
        <v>80</v>
      </c>
    </row>
    <row r="81" spans="2:47" s="1" customFormat="1" ht="11.25">
      <c r="B81" s="31"/>
      <c r="C81" s="32"/>
      <c r="D81" s="182" t="s">
        <v>142</v>
      </c>
      <c r="E81" s="32"/>
      <c r="F81" s="183" t="s">
        <v>1134</v>
      </c>
      <c r="G81" s="32"/>
      <c r="H81" s="32"/>
      <c r="I81" s="99"/>
      <c r="J81" s="32"/>
      <c r="K81" s="32"/>
      <c r="L81" s="35"/>
      <c r="M81" s="184"/>
      <c r="N81" s="57"/>
      <c r="O81" s="57"/>
      <c r="P81" s="57"/>
      <c r="Q81" s="57"/>
      <c r="R81" s="57"/>
      <c r="S81" s="57"/>
      <c r="T81" s="58"/>
      <c r="AT81" s="14" t="s">
        <v>142</v>
      </c>
      <c r="AU81" s="14" t="s">
        <v>70</v>
      </c>
    </row>
    <row r="82" spans="2:65" s="1" customFormat="1" ht="14.45" customHeight="1">
      <c r="B82" s="31"/>
      <c r="C82" s="170" t="s">
        <v>80</v>
      </c>
      <c r="D82" s="170" t="s">
        <v>135</v>
      </c>
      <c r="E82" s="171" t="s">
        <v>1135</v>
      </c>
      <c r="F82" s="172" t="s">
        <v>1136</v>
      </c>
      <c r="G82" s="173" t="s">
        <v>327</v>
      </c>
      <c r="H82" s="174">
        <v>10</v>
      </c>
      <c r="I82" s="175"/>
      <c r="J82" s="176">
        <f>ROUND(I82*H82,2)</f>
        <v>0</v>
      </c>
      <c r="K82" s="172" t="s">
        <v>1</v>
      </c>
      <c r="L82" s="35"/>
      <c r="M82" s="177" t="s">
        <v>1</v>
      </c>
      <c r="N82" s="178" t="s">
        <v>41</v>
      </c>
      <c r="O82" s="57"/>
      <c r="P82" s="179">
        <f>O82*H82</f>
        <v>0</v>
      </c>
      <c r="Q82" s="179">
        <v>0</v>
      </c>
      <c r="R82" s="179">
        <f>Q82*H82</f>
        <v>0</v>
      </c>
      <c r="S82" s="179">
        <v>0</v>
      </c>
      <c r="T82" s="180">
        <f>S82*H82</f>
        <v>0</v>
      </c>
      <c r="AR82" s="14" t="s">
        <v>140</v>
      </c>
      <c r="AT82" s="14" t="s">
        <v>135</v>
      </c>
      <c r="AU82" s="14" t="s">
        <v>70</v>
      </c>
      <c r="AY82" s="14" t="s">
        <v>133</v>
      </c>
      <c r="BE82" s="181">
        <f>IF(N82="základní",J82,0)</f>
        <v>0</v>
      </c>
      <c r="BF82" s="181">
        <f>IF(N82="snížená",J82,0)</f>
        <v>0</v>
      </c>
      <c r="BG82" s="181">
        <f>IF(N82="zákl. přenesená",J82,0)</f>
        <v>0</v>
      </c>
      <c r="BH82" s="181">
        <f>IF(N82="sníž. přenesená",J82,0)</f>
        <v>0</v>
      </c>
      <c r="BI82" s="181">
        <f>IF(N82="nulová",J82,0)</f>
        <v>0</v>
      </c>
      <c r="BJ82" s="14" t="s">
        <v>75</v>
      </c>
      <c r="BK82" s="181">
        <f>ROUND(I82*H82,2)</f>
        <v>0</v>
      </c>
      <c r="BL82" s="14" t="s">
        <v>140</v>
      </c>
      <c r="BM82" s="14" t="s">
        <v>140</v>
      </c>
    </row>
    <row r="83" spans="2:47" s="1" customFormat="1" ht="11.25">
      <c r="B83" s="31"/>
      <c r="C83" s="32"/>
      <c r="D83" s="182" t="s">
        <v>142</v>
      </c>
      <c r="E83" s="32"/>
      <c r="F83" s="183" t="s">
        <v>1136</v>
      </c>
      <c r="G83" s="32"/>
      <c r="H83" s="32"/>
      <c r="I83" s="99"/>
      <c r="J83" s="32"/>
      <c r="K83" s="32"/>
      <c r="L83" s="35"/>
      <c r="M83" s="184"/>
      <c r="N83" s="57"/>
      <c r="O83" s="57"/>
      <c r="P83" s="57"/>
      <c r="Q83" s="57"/>
      <c r="R83" s="57"/>
      <c r="S83" s="57"/>
      <c r="T83" s="58"/>
      <c r="AT83" s="14" t="s">
        <v>142</v>
      </c>
      <c r="AU83" s="14" t="s">
        <v>70</v>
      </c>
    </row>
    <row r="84" spans="2:65" s="1" customFormat="1" ht="14.45" customHeight="1">
      <c r="B84" s="31"/>
      <c r="C84" s="170" t="s">
        <v>151</v>
      </c>
      <c r="D84" s="170" t="s">
        <v>135</v>
      </c>
      <c r="E84" s="171" t="s">
        <v>1137</v>
      </c>
      <c r="F84" s="172" t="s">
        <v>1138</v>
      </c>
      <c r="G84" s="173" t="s">
        <v>163</v>
      </c>
      <c r="H84" s="174">
        <v>0.002</v>
      </c>
      <c r="I84" s="175"/>
      <c r="J84" s="176">
        <f>ROUND(I84*H84,2)</f>
        <v>0</v>
      </c>
      <c r="K84" s="172" t="s">
        <v>1</v>
      </c>
      <c r="L84" s="35"/>
      <c r="M84" s="177" t="s">
        <v>1</v>
      </c>
      <c r="N84" s="178" t="s">
        <v>41</v>
      </c>
      <c r="O84" s="57"/>
      <c r="P84" s="179">
        <f>O84*H84</f>
        <v>0</v>
      </c>
      <c r="Q84" s="179">
        <v>0</v>
      </c>
      <c r="R84" s="179">
        <f>Q84*H84</f>
        <v>0</v>
      </c>
      <c r="S84" s="179">
        <v>0</v>
      </c>
      <c r="T84" s="180">
        <f>S84*H84</f>
        <v>0</v>
      </c>
      <c r="AR84" s="14" t="s">
        <v>140</v>
      </c>
      <c r="AT84" s="14" t="s">
        <v>135</v>
      </c>
      <c r="AU84" s="14" t="s">
        <v>70</v>
      </c>
      <c r="AY84" s="14" t="s">
        <v>133</v>
      </c>
      <c r="BE84" s="181">
        <f>IF(N84="základní",J84,0)</f>
        <v>0</v>
      </c>
      <c r="BF84" s="181">
        <f>IF(N84="snížená",J84,0)</f>
        <v>0</v>
      </c>
      <c r="BG84" s="181">
        <f>IF(N84="zákl. přenesená",J84,0)</f>
        <v>0</v>
      </c>
      <c r="BH84" s="181">
        <f>IF(N84="sníž. přenesená",J84,0)</f>
        <v>0</v>
      </c>
      <c r="BI84" s="181">
        <f>IF(N84="nulová",J84,0)</f>
        <v>0</v>
      </c>
      <c r="BJ84" s="14" t="s">
        <v>75</v>
      </c>
      <c r="BK84" s="181">
        <f>ROUND(I84*H84,2)</f>
        <v>0</v>
      </c>
      <c r="BL84" s="14" t="s">
        <v>140</v>
      </c>
      <c r="BM84" s="14" t="s">
        <v>177</v>
      </c>
    </row>
    <row r="85" spans="2:47" s="1" customFormat="1" ht="11.25">
      <c r="B85" s="31"/>
      <c r="C85" s="32"/>
      <c r="D85" s="182" t="s">
        <v>142</v>
      </c>
      <c r="E85" s="32"/>
      <c r="F85" s="183" t="s">
        <v>1138</v>
      </c>
      <c r="G85" s="32"/>
      <c r="H85" s="32"/>
      <c r="I85" s="99"/>
      <c r="J85" s="32"/>
      <c r="K85" s="32"/>
      <c r="L85" s="35"/>
      <c r="M85" s="184"/>
      <c r="N85" s="57"/>
      <c r="O85" s="57"/>
      <c r="P85" s="57"/>
      <c r="Q85" s="57"/>
      <c r="R85" s="57"/>
      <c r="S85" s="57"/>
      <c r="T85" s="58"/>
      <c r="AT85" s="14" t="s">
        <v>142</v>
      </c>
      <c r="AU85" s="14" t="s">
        <v>70</v>
      </c>
    </row>
    <row r="86" spans="2:65" s="1" customFormat="1" ht="14.45" customHeight="1">
      <c r="B86" s="31"/>
      <c r="C86" s="170" t="s">
        <v>140</v>
      </c>
      <c r="D86" s="170" t="s">
        <v>135</v>
      </c>
      <c r="E86" s="171" t="s">
        <v>1139</v>
      </c>
      <c r="F86" s="172" t="s">
        <v>1140</v>
      </c>
      <c r="G86" s="173" t="s">
        <v>658</v>
      </c>
      <c r="H86" s="174">
        <v>1</v>
      </c>
      <c r="I86" s="175"/>
      <c r="J86" s="176">
        <f>ROUND(I86*H86,2)</f>
        <v>0</v>
      </c>
      <c r="K86" s="172" t="s">
        <v>1</v>
      </c>
      <c r="L86" s="35"/>
      <c r="M86" s="177" t="s">
        <v>1</v>
      </c>
      <c r="N86" s="178" t="s">
        <v>41</v>
      </c>
      <c r="O86" s="57"/>
      <c r="P86" s="179">
        <f>O86*H86</f>
        <v>0</v>
      </c>
      <c r="Q86" s="179">
        <v>0</v>
      </c>
      <c r="R86" s="179">
        <f>Q86*H86</f>
        <v>0</v>
      </c>
      <c r="S86" s="179">
        <v>0</v>
      </c>
      <c r="T86" s="180">
        <f>S86*H86</f>
        <v>0</v>
      </c>
      <c r="AR86" s="14" t="s">
        <v>140</v>
      </c>
      <c r="AT86" s="14" t="s">
        <v>135</v>
      </c>
      <c r="AU86" s="14" t="s">
        <v>70</v>
      </c>
      <c r="AY86" s="14" t="s">
        <v>133</v>
      </c>
      <c r="BE86" s="181">
        <f>IF(N86="základní",J86,0)</f>
        <v>0</v>
      </c>
      <c r="BF86" s="181">
        <f>IF(N86="snížená",J86,0)</f>
        <v>0</v>
      </c>
      <c r="BG86" s="181">
        <f>IF(N86="zákl. přenesená",J86,0)</f>
        <v>0</v>
      </c>
      <c r="BH86" s="181">
        <f>IF(N86="sníž. přenesená",J86,0)</f>
        <v>0</v>
      </c>
      <c r="BI86" s="181">
        <f>IF(N86="nulová",J86,0)</f>
        <v>0</v>
      </c>
      <c r="BJ86" s="14" t="s">
        <v>75</v>
      </c>
      <c r="BK86" s="181">
        <f>ROUND(I86*H86,2)</f>
        <v>0</v>
      </c>
      <c r="BL86" s="14" t="s">
        <v>140</v>
      </c>
      <c r="BM86" s="14" t="s">
        <v>189</v>
      </c>
    </row>
    <row r="87" spans="2:47" s="1" customFormat="1" ht="11.25">
      <c r="B87" s="31"/>
      <c r="C87" s="32"/>
      <c r="D87" s="182" t="s">
        <v>142</v>
      </c>
      <c r="E87" s="32"/>
      <c r="F87" s="183" t="s">
        <v>1140</v>
      </c>
      <c r="G87" s="32"/>
      <c r="H87" s="32"/>
      <c r="I87" s="99"/>
      <c r="J87" s="32"/>
      <c r="K87" s="32"/>
      <c r="L87" s="35"/>
      <c r="M87" s="184"/>
      <c r="N87" s="57"/>
      <c r="O87" s="57"/>
      <c r="P87" s="57"/>
      <c r="Q87" s="57"/>
      <c r="R87" s="57"/>
      <c r="S87" s="57"/>
      <c r="T87" s="58"/>
      <c r="AT87" s="14" t="s">
        <v>142</v>
      </c>
      <c r="AU87" s="14" t="s">
        <v>70</v>
      </c>
    </row>
    <row r="88" spans="2:65" s="1" customFormat="1" ht="14.45" customHeight="1">
      <c r="B88" s="31"/>
      <c r="C88" s="170" t="s">
        <v>169</v>
      </c>
      <c r="D88" s="170" t="s">
        <v>135</v>
      </c>
      <c r="E88" s="171" t="s">
        <v>1141</v>
      </c>
      <c r="F88" s="172" t="s">
        <v>1142</v>
      </c>
      <c r="G88" s="173" t="s">
        <v>198</v>
      </c>
      <c r="H88" s="174">
        <v>1</v>
      </c>
      <c r="I88" s="175"/>
      <c r="J88" s="176">
        <f>ROUND(I88*H88,2)</f>
        <v>0</v>
      </c>
      <c r="K88" s="172" t="s">
        <v>1</v>
      </c>
      <c r="L88" s="35"/>
      <c r="M88" s="177" t="s">
        <v>1</v>
      </c>
      <c r="N88" s="178" t="s">
        <v>41</v>
      </c>
      <c r="O88" s="57"/>
      <c r="P88" s="179">
        <f>O88*H88</f>
        <v>0</v>
      </c>
      <c r="Q88" s="179">
        <v>0</v>
      </c>
      <c r="R88" s="179">
        <f>Q88*H88</f>
        <v>0</v>
      </c>
      <c r="S88" s="179">
        <v>0</v>
      </c>
      <c r="T88" s="180">
        <f>S88*H88</f>
        <v>0</v>
      </c>
      <c r="AR88" s="14" t="s">
        <v>140</v>
      </c>
      <c r="AT88" s="14" t="s">
        <v>135</v>
      </c>
      <c r="AU88" s="14" t="s">
        <v>70</v>
      </c>
      <c r="AY88" s="14" t="s">
        <v>133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14" t="s">
        <v>75</v>
      </c>
      <c r="BK88" s="181">
        <f>ROUND(I88*H88,2)</f>
        <v>0</v>
      </c>
      <c r="BL88" s="14" t="s">
        <v>140</v>
      </c>
      <c r="BM88" s="14" t="s">
        <v>202</v>
      </c>
    </row>
    <row r="89" spans="2:47" s="1" customFormat="1" ht="11.25">
      <c r="B89" s="31"/>
      <c r="C89" s="32"/>
      <c r="D89" s="182" t="s">
        <v>142</v>
      </c>
      <c r="E89" s="32"/>
      <c r="F89" s="183" t="s">
        <v>1142</v>
      </c>
      <c r="G89" s="32"/>
      <c r="H89" s="32"/>
      <c r="I89" s="99"/>
      <c r="J89" s="32"/>
      <c r="K89" s="32"/>
      <c r="L89" s="35"/>
      <c r="M89" s="184"/>
      <c r="N89" s="57"/>
      <c r="O89" s="57"/>
      <c r="P89" s="57"/>
      <c r="Q89" s="57"/>
      <c r="R89" s="57"/>
      <c r="S89" s="57"/>
      <c r="T89" s="58"/>
      <c r="AT89" s="14" t="s">
        <v>142</v>
      </c>
      <c r="AU89" s="14" t="s">
        <v>70</v>
      </c>
    </row>
    <row r="90" spans="2:65" s="1" customFormat="1" ht="14.45" customHeight="1">
      <c r="B90" s="31"/>
      <c r="C90" s="170" t="s">
        <v>177</v>
      </c>
      <c r="D90" s="170" t="s">
        <v>135</v>
      </c>
      <c r="E90" s="171" t="s">
        <v>1143</v>
      </c>
      <c r="F90" s="172" t="s">
        <v>1144</v>
      </c>
      <c r="G90" s="173" t="s">
        <v>198</v>
      </c>
      <c r="H90" s="174">
        <v>1</v>
      </c>
      <c r="I90" s="175"/>
      <c r="J90" s="176">
        <f>ROUND(I90*H90,2)</f>
        <v>0</v>
      </c>
      <c r="K90" s="172" t="s">
        <v>1</v>
      </c>
      <c r="L90" s="35"/>
      <c r="M90" s="177" t="s">
        <v>1</v>
      </c>
      <c r="N90" s="178" t="s">
        <v>41</v>
      </c>
      <c r="O90" s="57"/>
      <c r="P90" s="179">
        <f>O90*H90</f>
        <v>0</v>
      </c>
      <c r="Q90" s="179">
        <v>0</v>
      </c>
      <c r="R90" s="179">
        <f>Q90*H90</f>
        <v>0</v>
      </c>
      <c r="S90" s="179">
        <v>0</v>
      </c>
      <c r="T90" s="180">
        <f>S90*H90</f>
        <v>0</v>
      </c>
      <c r="AR90" s="14" t="s">
        <v>140</v>
      </c>
      <c r="AT90" s="14" t="s">
        <v>135</v>
      </c>
      <c r="AU90" s="14" t="s">
        <v>70</v>
      </c>
      <c r="AY90" s="14" t="s">
        <v>133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14" t="s">
        <v>75</v>
      </c>
      <c r="BK90" s="181">
        <f>ROUND(I90*H90,2)</f>
        <v>0</v>
      </c>
      <c r="BL90" s="14" t="s">
        <v>140</v>
      </c>
      <c r="BM90" s="14" t="s">
        <v>213</v>
      </c>
    </row>
    <row r="91" spans="2:47" s="1" customFormat="1" ht="11.25">
      <c r="B91" s="31"/>
      <c r="C91" s="32"/>
      <c r="D91" s="182" t="s">
        <v>142</v>
      </c>
      <c r="E91" s="32"/>
      <c r="F91" s="183" t="s">
        <v>1144</v>
      </c>
      <c r="G91" s="32"/>
      <c r="H91" s="32"/>
      <c r="I91" s="99"/>
      <c r="J91" s="32"/>
      <c r="K91" s="32"/>
      <c r="L91" s="35"/>
      <c r="M91" s="184"/>
      <c r="N91" s="57"/>
      <c r="O91" s="57"/>
      <c r="P91" s="57"/>
      <c r="Q91" s="57"/>
      <c r="R91" s="57"/>
      <c r="S91" s="57"/>
      <c r="T91" s="58"/>
      <c r="AT91" s="14" t="s">
        <v>142</v>
      </c>
      <c r="AU91" s="14" t="s">
        <v>70</v>
      </c>
    </row>
    <row r="92" spans="2:65" s="1" customFormat="1" ht="14.45" customHeight="1">
      <c r="B92" s="31"/>
      <c r="C92" s="170" t="s">
        <v>183</v>
      </c>
      <c r="D92" s="170" t="s">
        <v>135</v>
      </c>
      <c r="E92" s="171" t="s">
        <v>1145</v>
      </c>
      <c r="F92" s="172" t="s">
        <v>1146</v>
      </c>
      <c r="G92" s="173" t="s">
        <v>198</v>
      </c>
      <c r="H92" s="174">
        <v>1</v>
      </c>
      <c r="I92" s="175"/>
      <c r="J92" s="176">
        <f>ROUND(I92*H92,2)</f>
        <v>0</v>
      </c>
      <c r="K92" s="172" t="s">
        <v>1</v>
      </c>
      <c r="L92" s="35"/>
      <c r="M92" s="177" t="s">
        <v>1</v>
      </c>
      <c r="N92" s="178" t="s">
        <v>41</v>
      </c>
      <c r="O92" s="57"/>
      <c r="P92" s="179">
        <f>O92*H92</f>
        <v>0</v>
      </c>
      <c r="Q92" s="179">
        <v>0</v>
      </c>
      <c r="R92" s="179">
        <f>Q92*H92</f>
        <v>0</v>
      </c>
      <c r="S92" s="179">
        <v>0</v>
      </c>
      <c r="T92" s="180">
        <f>S92*H92</f>
        <v>0</v>
      </c>
      <c r="AR92" s="14" t="s">
        <v>140</v>
      </c>
      <c r="AT92" s="14" t="s">
        <v>135</v>
      </c>
      <c r="AU92" s="14" t="s">
        <v>70</v>
      </c>
      <c r="AY92" s="14" t="s">
        <v>133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14" t="s">
        <v>75</v>
      </c>
      <c r="BK92" s="181">
        <f>ROUND(I92*H92,2)</f>
        <v>0</v>
      </c>
      <c r="BL92" s="14" t="s">
        <v>140</v>
      </c>
      <c r="BM92" s="14" t="s">
        <v>225</v>
      </c>
    </row>
    <row r="93" spans="2:47" s="1" customFormat="1" ht="11.25">
      <c r="B93" s="31"/>
      <c r="C93" s="32"/>
      <c r="D93" s="182" t="s">
        <v>142</v>
      </c>
      <c r="E93" s="32"/>
      <c r="F93" s="183" t="s">
        <v>1146</v>
      </c>
      <c r="G93" s="32"/>
      <c r="H93" s="32"/>
      <c r="I93" s="99"/>
      <c r="J93" s="32"/>
      <c r="K93" s="32"/>
      <c r="L93" s="35"/>
      <c r="M93" s="184"/>
      <c r="N93" s="57"/>
      <c r="O93" s="57"/>
      <c r="P93" s="57"/>
      <c r="Q93" s="57"/>
      <c r="R93" s="57"/>
      <c r="S93" s="57"/>
      <c r="T93" s="58"/>
      <c r="AT93" s="14" t="s">
        <v>142</v>
      </c>
      <c r="AU93" s="14" t="s">
        <v>70</v>
      </c>
    </row>
    <row r="94" spans="2:65" s="1" customFormat="1" ht="14.45" customHeight="1">
      <c r="B94" s="31"/>
      <c r="C94" s="170" t="s">
        <v>189</v>
      </c>
      <c r="D94" s="170" t="s">
        <v>135</v>
      </c>
      <c r="E94" s="171" t="s">
        <v>1147</v>
      </c>
      <c r="F94" s="172" t="s">
        <v>1148</v>
      </c>
      <c r="G94" s="173" t="s">
        <v>1149</v>
      </c>
      <c r="H94" s="174">
        <v>1</v>
      </c>
      <c r="I94" s="175"/>
      <c r="J94" s="176">
        <f>ROUND(I94*H94,2)</f>
        <v>0</v>
      </c>
      <c r="K94" s="172" t="s">
        <v>1</v>
      </c>
      <c r="L94" s="35"/>
      <c r="M94" s="177" t="s">
        <v>1</v>
      </c>
      <c r="N94" s="178" t="s">
        <v>41</v>
      </c>
      <c r="O94" s="57"/>
      <c r="P94" s="179">
        <f>O94*H94</f>
        <v>0</v>
      </c>
      <c r="Q94" s="179">
        <v>0</v>
      </c>
      <c r="R94" s="179">
        <f>Q94*H94</f>
        <v>0</v>
      </c>
      <c r="S94" s="179">
        <v>0</v>
      </c>
      <c r="T94" s="180">
        <f>S94*H94</f>
        <v>0</v>
      </c>
      <c r="AR94" s="14" t="s">
        <v>140</v>
      </c>
      <c r="AT94" s="14" t="s">
        <v>135</v>
      </c>
      <c r="AU94" s="14" t="s">
        <v>70</v>
      </c>
      <c r="AY94" s="14" t="s">
        <v>133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14" t="s">
        <v>75</v>
      </c>
      <c r="BK94" s="181">
        <f>ROUND(I94*H94,2)</f>
        <v>0</v>
      </c>
      <c r="BL94" s="14" t="s">
        <v>140</v>
      </c>
      <c r="BM94" s="14" t="s">
        <v>236</v>
      </c>
    </row>
    <row r="95" spans="2:47" s="1" customFormat="1" ht="11.25">
      <c r="B95" s="31"/>
      <c r="C95" s="32"/>
      <c r="D95" s="182" t="s">
        <v>142</v>
      </c>
      <c r="E95" s="32"/>
      <c r="F95" s="183" t="s">
        <v>1148</v>
      </c>
      <c r="G95" s="32"/>
      <c r="H95" s="32"/>
      <c r="I95" s="99"/>
      <c r="J95" s="32"/>
      <c r="K95" s="32"/>
      <c r="L95" s="35"/>
      <c r="M95" s="184"/>
      <c r="N95" s="57"/>
      <c r="O95" s="57"/>
      <c r="P95" s="57"/>
      <c r="Q95" s="57"/>
      <c r="R95" s="57"/>
      <c r="S95" s="57"/>
      <c r="T95" s="58"/>
      <c r="AT95" s="14" t="s">
        <v>142</v>
      </c>
      <c r="AU95" s="14" t="s">
        <v>70</v>
      </c>
    </row>
    <row r="96" spans="2:65" s="1" customFormat="1" ht="14.45" customHeight="1">
      <c r="B96" s="31"/>
      <c r="C96" s="170" t="s">
        <v>195</v>
      </c>
      <c r="D96" s="170" t="s">
        <v>135</v>
      </c>
      <c r="E96" s="171" t="s">
        <v>1150</v>
      </c>
      <c r="F96" s="172" t="s">
        <v>1151</v>
      </c>
      <c r="G96" s="173" t="s">
        <v>1152</v>
      </c>
      <c r="H96" s="174">
        <v>1</v>
      </c>
      <c r="I96" s="175"/>
      <c r="J96" s="176">
        <f>ROUND(I96*H96,2)</f>
        <v>0</v>
      </c>
      <c r="K96" s="172" t="s">
        <v>1</v>
      </c>
      <c r="L96" s="35"/>
      <c r="M96" s="177" t="s">
        <v>1</v>
      </c>
      <c r="N96" s="178" t="s">
        <v>41</v>
      </c>
      <c r="O96" s="57"/>
      <c r="P96" s="179">
        <f>O96*H96</f>
        <v>0</v>
      </c>
      <c r="Q96" s="179">
        <v>0</v>
      </c>
      <c r="R96" s="179">
        <f>Q96*H96</f>
        <v>0</v>
      </c>
      <c r="S96" s="179">
        <v>0</v>
      </c>
      <c r="T96" s="180">
        <f>S96*H96</f>
        <v>0</v>
      </c>
      <c r="AR96" s="14" t="s">
        <v>140</v>
      </c>
      <c r="AT96" s="14" t="s">
        <v>135</v>
      </c>
      <c r="AU96" s="14" t="s">
        <v>70</v>
      </c>
      <c r="AY96" s="14" t="s">
        <v>133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14" t="s">
        <v>75</v>
      </c>
      <c r="BK96" s="181">
        <f>ROUND(I96*H96,2)</f>
        <v>0</v>
      </c>
      <c r="BL96" s="14" t="s">
        <v>140</v>
      </c>
      <c r="BM96" s="14" t="s">
        <v>249</v>
      </c>
    </row>
    <row r="97" spans="2:47" s="1" customFormat="1" ht="11.25">
      <c r="B97" s="31"/>
      <c r="C97" s="32"/>
      <c r="D97" s="182" t="s">
        <v>142</v>
      </c>
      <c r="E97" s="32"/>
      <c r="F97" s="183" t="s">
        <v>1151</v>
      </c>
      <c r="G97" s="32"/>
      <c r="H97" s="32"/>
      <c r="I97" s="99"/>
      <c r="J97" s="32"/>
      <c r="K97" s="32"/>
      <c r="L97" s="35"/>
      <c r="M97" s="184"/>
      <c r="N97" s="57"/>
      <c r="O97" s="57"/>
      <c r="P97" s="57"/>
      <c r="Q97" s="57"/>
      <c r="R97" s="57"/>
      <c r="S97" s="57"/>
      <c r="T97" s="58"/>
      <c r="AT97" s="14" t="s">
        <v>142</v>
      </c>
      <c r="AU97" s="14" t="s">
        <v>70</v>
      </c>
    </row>
    <row r="98" spans="2:65" s="1" customFormat="1" ht="14.45" customHeight="1">
      <c r="B98" s="31"/>
      <c r="C98" s="170" t="s">
        <v>202</v>
      </c>
      <c r="D98" s="170" t="s">
        <v>135</v>
      </c>
      <c r="E98" s="171" t="s">
        <v>1153</v>
      </c>
      <c r="F98" s="172" t="s">
        <v>1154</v>
      </c>
      <c r="G98" s="173" t="s">
        <v>198</v>
      </c>
      <c r="H98" s="174">
        <v>1</v>
      </c>
      <c r="I98" s="175"/>
      <c r="J98" s="176">
        <f>ROUND(I98*H98,2)</f>
        <v>0</v>
      </c>
      <c r="K98" s="172" t="s">
        <v>1</v>
      </c>
      <c r="L98" s="35"/>
      <c r="M98" s="177" t="s">
        <v>1</v>
      </c>
      <c r="N98" s="178" t="s">
        <v>41</v>
      </c>
      <c r="O98" s="57"/>
      <c r="P98" s="179">
        <f>O98*H98</f>
        <v>0</v>
      </c>
      <c r="Q98" s="179">
        <v>0</v>
      </c>
      <c r="R98" s="179">
        <f>Q98*H98</f>
        <v>0</v>
      </c>
      <c r="S98" s="179">
        <v>0</v>
      </c>
      <c r="T98" s="180">
        <f>S98*H98</f>
        <v>0</v>
      </c>
      <c r="AR98" s="14" t="s">
        <v>140</v>
      </c>
      <c r="AT98" s="14" t="s">
        <v>135</v>
      </c>
      <c r="AU98" s="14" t="s">
        <v>70</v>
      </c>
      <c r="AY98" s="14" t="s">
        <v>133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14" t="s">
        <v>75</v>
      </c>
      <c r="BK98" s="181">
        <f>ROUND(I98*H98,2)</f>
        <v>0</v>
      </c>
      <c r="BL98" s="14" t="s">
        <v>140</v>
      </c>
      <c r="BM98" s="14" t="s">
        <v>260</v>
      </c>
    </row>
    <row r="99" spans="2:47" s="1" customFormat="1" ht="11.25">
      <c r="B99" s="31"/>
      <c r="C99" s="32"/>
      <c r="D99" s="182" t="s">
        <v>142</v>
      </c>
      <c r="E99" s="32"/>
      <c r="F99" s="183" t="s">
        <v>1154</v>
      </c>
      <c r="G99" s="32"/>
      <c r="H99" s="32"/>
      <c r="I99" s="99"/>
      <c r="J99" s="32"/>
      <c r="K99" s="32"/>
      <c r="L99" s="35"/>
      <c r="M99" s="184"/>
      <c r="N99" s="57"/>
      <c r="O99" s="57"/>
      <c r="P99" s="57"/>
      <c r="Q99" s="57"/>
      <c r="R99" s="57"/>
      <c r="S99" s="57"/>
      <c r="T99" s="58"/>
      <c r="AT99" s="14" t="s">
        <v>142</v>
      </c>
      <c r="AU99" s="14" t="s">
        <v>70</v>
      </c>
    </row>
    <row r="100" spans="2:65" s="1" customFormat="1" ht="14.45" customHeight="1">
      <c r="B100" s="31"/>
      <c r="C100" s="170" t="s">
        <v>208</v>
      </c>
      <c r="D100" s="170" t="s">
        <v>135</v>
      </c>
      <c r="E100" s="171" t="s">
        <v>1155</v>
      </c>
      <c r="F100" s="172" t="s">
        <v>1156</v>
      </c>
      <c r="G100" s="173" t="s">
        <v>198</v>
      </c>
      <c r="H100" s="174">
        <v>1</v>
      </c>
      <c r="I100" s="175"/>
      <c r="J100" s="176">
        <f>ROUND(I100*H100,2)</f>
        <v>0</v>
      </c>
      <c r="K100" s="172" t="s">
        <v>1</v>
      </c>
      <c r="L100" s="35"/>
      <c r="M100" s="177" t="s">
        <v>1</v>
      </c>
      <c r="N100" s="178" t="s">
        <v>41</v>
      </c>
      <c r="O100" s="57"/>
      <c r="P100" s="179">
        <f>O100*H100</f>
        <v>0</v>
      </c>
      <c r="Q100" s="179">
        <v>0</v>
      </c>
      <c r="R100" s="179">
        <f>Q100*H100</f>
        <v>0</v>
      </c>
      <c r="S100" s="179">
        <v>0</v>
      </c>
      <c r="T100" s="180">
        <f>S100*H100</f>
        <v>0</v>
      </c>
      <c r="AR100" s="14" t="s">
        <v>140</v>
      </c>
      <c r="AT100" s="14" t="s">
        <v>135</v>
      </c>
      <c r="AU100" s="14" t="s">
        <v>70</v>
      </c>
      <c r="AY100" s="14" t="s">
        <v>133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14" t="s">
        <v>75</v>
      </c>
      <c r="BK100" s="181">
        <f>ROUND(I100*H100,2)</f>
        <v>0</v>
      </c>
      <c r="BL100" s="14" t="s">
        <v>140</v>
      </c>
      <c r="BM100" s="14" t="s">
        <v>269</v>
      </c>
    </row>
    <row r="101" spans="2:47" s="1" customFormat="1" ht="11.25">
      <c r="B101" s="31"/>
      <c r="C101" s="32"/>
      <c r="D101" s="182" t="s">
        <v>142</v>
      </c>
      <c r="E101" s="32"/>
      <c r="F101" s="183" t="s">
        <v>1156</v>
      </c>
      <c r="G101" s="32"/>
      <c r="H101" s="32"/>
      <c r="I101" s="99"/>
      <c r="J101" s="32"/>
      <c r="K101" s="32"/>
      <c r="L101" s="35"/>
      <c r="M101" s="184"/>
      <c r="N101" s="57"/>
      <c r="O101" s="57"/>
      <c r="P101" s="57"/>
      <c r="Q101" s="57"/>
      <c r="R101" s="57"/>
      <c r="S101" s="57"/>
      <c r="T101" s="58"/>
      <c r="AT101" s="14" t="s">
        <v>142</v>
      </c>
      <c r="AU101" s="14" t="s">
        <v>70</v>
      </c>
    </row>
    <row r="102" spans="2:65" s="1" customFormat="1" ht="14.45" customHeight="1">
      <c r="B102" s="31"/>
      <c r="C102" s="170" t="s">
        <v>213</v>
      </c>
      <c r="D102" s="170" t="s">
        <v>135</v>
      </c>
      <c r="E102" s="171" t="s">
        <v>1157</v>
      </c>
      <c r="F102" s="172" t="s">
        <v>1158</v>
      </c>
      <c r="G102" s="173" t="s">
        <v>198</v>
      </c>
      <c r="H102" s="174">
        <v>2</v>
      </c>
      <c r="I102" s="175"/>
      <c r="J102" s="176">
        <f>ROUND(I102*H102,2)</f>
        <v>0</v>
      </c>
      <c r="K102" s="172" t="s">
        <v>1</v>
      </c>
      <c r="L102" s="35"/>
      <c r="M102" s="177" t="s">
        <v>1</v>
      </c>
      <c r="N102" s="178" t="s">
        <v>41</v>
      </c>
      <c r="O102" s="57"/>
      <c r="P102" s="179">
        <f>O102*H102</f>
        <v>0</v>
      </c>
      <c r="Q102" s="179">
        <v>0</v>
      </c>
      <c r="R102" s="179">
        <f>Q102*H102</f>
        <v>0</v>
      </c>
      <c r="S102" s="179">
        <v>0</v>
      </c>
      <c r="T102" s="180">
        <f>S102*H102</f>
        <v>0</v>
      </c>
      <c r="AR102" s="14" t="s">
        <v>140</v>
      </c>
      <c r="AT102" s="14" t="s">
        <v>135</v>
      </c>
      <c r="AU102" s="14" t="s">
        <v>70</v>
      </c>
      <c r="AY102" s="14" t="s">
        <v>133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14" t="s">
        <v>75</v>
      </c>
      <c r="BK102" s="181">
        <f>ROUND(I102*H102,2)</f>
        <v>0</v>
      </c>
      <c r="BL102" s="14" t="s">
        <v>140</v>
      </c>
      <c r="BM102" s="14" t="s">
        <v>279</v>
      </c>
    </row>
    <row r="103" spans="2:47" s="1" customFormat="1" ht="11.25">
      <c r="B103" s="31"/>
      <c r="C103" s="32"/>
      <c r="D103" s="182" t="s">
        <v>142</v>
      </c>
      <c r="E103" s="32"/>
      <c r="F103" s="183" t="s">
        <v>1158</v>
      </c>
      <c r="G103" s="32"/>
      <c r="H103" s="32"/>
      <c r="I103" s="99"/>
      <c r="J103" s="32"/>
      <c r="K103" s="32"/>
      <c r="L103" s="35"/>
      <c r="M103" s="184"/>
      <c r="N103" s="57"/>
      <c r="O103" s="57"/>
      <c r="P103" s="57"/>
      <c r="Q103" s="57"/>
      <c r="R103" s="57"/>
      <c r="S103" s="57"/>
      <c r="T103" s="58"/>
      <c r="AT103" s="14" t="s">
        <v>142</v>
      </c>
      <c r="AU103" s="14" t="s">
        <v>70</v>
      </c>
    </row>
    <row r="104" spans="2:65" s="1" customFormat="1" ht="14.45" customHeight="1">
      <c r="B104" s="31"/>
      <c r="C104" s="170" t="s">
        <v>219</v>
      </c>
      <c r="D104" s="170" t="s">
        <v>135</v>
      </c>
      <c r="E104" s="171" t="s">
        <v>1159</v>
      </c>
      <c r="F104" s="172" t="s">
        <v>1160</v>
      </c>
      <c r="G104" s="173" t="s">
        <v>198</v>
      </c>
      <c r="H104" s="174">
        <v>3</v>
      </c>
      <c r="I104" s="175"/>
      <c r="J104" s="176">
        <f>ROUND(I104*H104,2)</f>
        <v>0</v>
      </c>
      <c r="K104" s="172" t="s">
        <v>1</v>
      </c>
      <c r="L104" s="35"/>
      <c r="M104" s="177" t="s">
        <v>1</v>
      </c>
      <c r="N104" s="178" t="s">
        <v>41</v>
      </c>
      <c r="O104" s="57"/>
      <c r="P104" s="179">
        <f>O104*H104</f>
        <v>0</v>
      </c>
      <c r="Q104" s="179">
        <v>0</v>
      </c>
      <c r="R104" s="179">
        <f>Q104*H104</f>
        <v>0</v>
      </c>
      <c r="S104" s="179">
        <v>0</v>
      </c>
      <c r="T104" s="180">
        <f>S104*H104</f>
        <v>0</v>
      </c>
      <c r="AR104" s="14" t="s">
        <v>140</v>
      </c>
      <c r="AT104" s="14" t="s">
        <v>135</v>
      </c>
      <c r="AU104" s="14" t="s">
        <v>70</v>
      </c>
      <c r="AY104" s="14" t="s">
        <v>133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14" t="s">
        <v>75</v>
      </c>
      <c r="BK104" s="181">
        <f>ROUND(I104*H104,2)</f>
        <v>0</v>
      </c>
      <c r="BL104" s="14" t="s">
        <v>140</v>
      </c>
      <c r="BM104" s="14" t="s">
        <v>289</v>
      </c>
    </row>
    <row r="105" spans="2:47" s="1" customFormat="1" ht="11.25">
      <c r="B105" s="31"/>
      <c r="C105" s="32"/>
      <c r="D105" s="182" t="s">
        <v>142</v>
      </c>
      <c r="E105" s="32"/>
      <c r="F105" s="183" t="s">
        <v>1160</v>
      </c>
      <c r="G105" s="32"/>
      <c r="H105" s="32"/>
      <c r="I105" s="99"/>
      <c r="J105" s="32"/>
      <c r="K105" s="32"/>
      <c r="L105" s="35"/>
      <c r="M105" s="184"/>
      <c r="N105" s="57"/>
      <c r="O105" s="57"/>
      <c r="P105" s="57"/>
      <c r="Q105" s="57"/>
      <c r="R105" s="57"/>
      <c r="S105" s="57"/>
      <c r="T105" s="58"/>
      <c r="AT105" s="14" t="s">
        <v>142</v>
      </c>
      <c r="AU105" s="14" t="s">
        <v>70</v>
      </c>
    </row>
    <row r="106" spans="2:65" s="1" customFormat="1" ht="14.45" customHeight="1">
      <c r="B106" s="31"/>
      <c r="C106" s="170" t="s">
        <v>225</v>
      </c>
      <c r="D106" s="170" t="s">
        <v>135</v>
      </c>
      <c r="E106" s="171" t="s">
        <v>1161</v>
      </c>
      <c r="F106" s="172" t="s">
        <v>1162</v>
      </c>
      <c r="G106" s="173" t="s">
        <v>198</v>
      </c>
      <c r="H106" s="174">
        <v>2</v>
      </c>
      <c r="I106" s="175"/>
      <c r="J106" s="176">
        <f>ROUND(I106*H106,2)</f>
        <v>0</v>
      </c>
      <c r="K106" s="172" t="s">
        <v>1</v>
      </c>
      <c r="L106" s="35"/>
      <c r="M106" s="177" t="s">
        <v>1</v>
      </c>
      <c r="N106" s="178" t="s">
        <v>41</v>
      </c>
      <c r="O106" s="57"/>
      <c r="P106" s="179">
        <f>O106*H106</f>
        <v>0</v>
      </c>
      <c r="Q106" s="179">
        <v>0</v>
      </c>
      <c r="R106" s="179">
        <f>Q106*H106</f>
        <v>0</v>
      </c>
      <c r="S106" s="179">
        <v>0</v>
      </c>
      <c r="T106" s="180">
        <f>S106*H106</f>
        <v>0</v>
      </c>
      <c r="AR106" s="14" t="s">
        <v>140</v>
      </c>
      <c r="AT106" s="14" t="s">
        <v>135</v>
      </c>
      <c r="AU106" s="14" t="s">
        <v>70</v>
      </c>
      <c r="AY106" s="14" t="s">
        <v>133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14" t="s">
        <v>75</v>
      </c>
      <c r="BK106" s="181">
        <f>ROUND(I106*H106,2)</f>
        <v>0</v>
      </c>
      <c r="BL106" s="14" t="s">
        <v>140</v>
      </c>
      <c r="BM106" s="14" t="s">
        <v>301</v>
      </c>
    </row>
    <row r="107" spans="2:47" s="1" customFormat="1" ht="11.25">
      <c r="B107" s="31"/>
      <c r="C107" s="32"/>
      <c r="D107" s="182" t="s">
        <v>142</v>
      </c>
      <c r="E107" s="32"/>
      <c r="F107" s="183" t="s">
        <v>1162</v>
      </c>
      <c r="G107" s="32"/>
      <c r="H107" s="32"/>
      <c r="I107" s="99"/>
      <c r="J107" s="32"/>
      <c r="K107" s="32"/>
      <c r="L107" s="35"/>
      <c r="M107" s="184"/>
      <c r="N107" s="57"/>
      <c r="O107" s="57"/>
      <c r="P107" s="57"/>
      <c r="Q107" s="57"/>
      <c r="R107" s="57"/>
      <c r="S107" s="57"/>
      <c r="T107" s="58"/>
      <c r="AT107" s="14" t="s">
        <v>142</v>
      </c>
      <c r="AU107" s="14" t="s">
        <v>70</v>
      </c>
    </row>
    <row r="108" spans="2:65" s="1" customFormat="1" ht="14.45" customHeight="1">
      <c r="B108" s="31"/>
      <c r="C108" s="170" t="s">
        <v>8</v>
      </c>
      <c r="D108" s="170" t="s">
        <v>135</v>
      </c>
      <c r="E108" s="171" t="s">
        <v>1163</v>
      </c>
      <c r="F108" s="172" t="s">
        <v>1164</v>
      </c>
      <c r="G108" s="173" t="s">
        <v>198</v>
      </c>
      <c r="H108" s="174">
        <v>1</v>
      </c>
      <c r="I108" s="175"/>
      <c r="J108" s="176">
        <f>ROUND(I108*H108,2)</f>
        <v>0</v>
      </c>
      <c r="K108" s="172" t="s">
        <v>1</v>
      </c>
      <c r="L108" s="35"/>
      <c r="M108" s="177" t="s">
        <v>1</v>
      </c>
      <c r="N108" s="178" t="s">
        <v>41</v>
      </c>
      <c r="O108" s="57"/>
      <c r="P108" s="179">
        <f>O108*H108</f>
        <v>0</v>
      </c>
      <c r="Q108" s="179">
        <v>0</v>
      </c>
      <c r="R108" s="179">
        <f>Q108*H108</f>
        <v>0</v>
      </c>
      <c r="S108" s="179">
        <v>0</v>
      </c>
      <c r="T108" s="180">
        <f>S108*H108</f>
        <v>0</v>
      </c>
      <c r="AR108" s="14" t="s">
        <v>140</v>
      </c>
      <c r="AT108" s="14" t="s">
        <v>135</v>
      </c>
      <c r="AU108" s="14" t="s">
        <v>70</v>
      </c>
      <c r="AY108" s="14" t="s">
        <v>133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14" t="s">
        <v>75</v>
      </c>
      <c r="BK108" s="181">
        <f>ROUND(I108*H108,2)</f>
        <v>0</v>
      </c>
      <c r="BL108" s="14" t="s">
        <v>140</v>
      </c>
      <c r="BM108" s="14" t="s">
        <v>313</v>
      </c>
    </row>
    <row r="109" spans="2:47" s="1" customFormat="1" ht="11.25">
      <c r="B109" s="31"/>
      <c r="C109" s="32"/>
      <c r="D109" s="182" t="s">
        <v>142</v>
      </c>
      <c r="E109" s="32"/>
      <c r="F109" s="183" t="s">
        <v>1164</v>
      </c>
      <c r="G109" s="32"/>
      <c r="H109" s="32"/>
      <c r="I109" s="99"/>
      <c r="J109" s="32"/>
      <c r="K109" s="32"/>
      <c r="L109" s="35"/>
      <c r="M109" s="184"/>
      <c r="N109" s="57"/>
      <c r="O109" s="57"/>
      <c r="P109" s="57"/>
      <c r="Q109" s="57"/>
      <c r="R109" s="57"/>
      <c r="S109" s="57"/>
      <c r="T109" s="58"/>
      <c r="AT109" s="14" t="s">
        <v>142</v>
      </c>
      <c r="AU109" s="14" t="s">
        <v>70</v>
      </c>
    </row>
    <row r="110" spans="2:65" s="1" customFormat="1" ht="14.45" customHeight="1">
      <c r="B110" s="31"/>
      <c r="C110" s="170" t="s">
        <v>236</v>
      </c>
      <c r="D110" s="170" t="s">
        <v>135</v>
      </c>
      <c r="E110" s="171" t="s">
        <v>1165</v>
      </c>
      <c r="F110" s="172" t="s">
        <v>1166</v>
      </c>
      <c r="G110" s="173" t="s">
        <v>1167</v>
      </c>
      <c r="H110" s="174">
        <v>3</v>
      </c>
      <c r="I110" s="175"/>
      <c r="J110" s="176">
        <f>ROUND(I110*H110,2)</f>
        <v>0</v>
      </c>
      <c r="K110" s="172" t="s">
        <v>1</v>
      </c>
      <c r="L110" s="35"/>
      <c r="M110" s="177" t="s">
        <v>1</v>
      </c>
      <c r="N110" s="178" t="s">
        <v>41</v>
      </c>
      <c r="O110" s="57"/>
      <c r="P110" s="179">
        <f>O110*H110</f>
        <v>0</v>
      </c>
      <c r="Q110" s="179">
        <v>0</v>
      </c>
      <c r="R110" s="179">
        <f>Q110*H110</f>
        <v>0</v>
      </c>
      <c r="S110" s="179">
        <v>0</v>
      </c>
      <c r="T110" s="180">
        <f>S110*H110</f>
        <v>0</v>
      </c>
      <c r="AR110" s="14" t="s">
        <v>140</v>
      </c>
      <c r="AT110" s="14" t="s">
        <v>135</v>
      </c>
      <c r="AU110" s="14" t="s">
        <v>70</v>
      </c>
      <c r="AY110" s="14" t="s">
        <v>133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14" t="s">
        <v>75</v>
      </c>
      <c r="BK110" s="181">
        <f>ROUND(I110*H110,2)</f>
        <v>0</v>
      </c>
      <c r="BL110" s="14" t="s">
        <v>140</v>
      </c>
      <c r="BM110" s="14" t="s">
        <v>324</v>
      </c>
    </row>
    <row r="111" spans="2:47" s="1" customFormat="1" ht="11.25">
      <c r="B111" s="31"/>
      <c r="C111" s="32"/>
      <c r="D111" s="182" t="s">
        <v>142</v>
      </c>
      <c r="E111" s="32"/>
      <c r="F111" s="183" t="s">
        <v>1166</v>
      </c>
      <c r="G111" s="32"/>
      <c r="H111" s="32"/>
      <c r="I111" s="99"/>
      <c r="J111" s="32"/>
      <c r="K111" s="32"/>
      <c r="L111" s="35"/>
      <c r="M111" s="184"/>
      <c r="N111" s="57"/>
      <c r="O111" s="57"/>
      <c r="P111" s="57"/>
      <c r="Q111" s="57"/>
      <c r="R111" s="57"/>
      <c r="S111" s="57"/>
      <c r="T111" s="58"/>
      <c r="AT111" s="14" t="s">
        <v>142</v>
      </c>
      <c r="AU111" s="14" t="s">
        <v>70</v>
      </c>
    </row>
    <row r="112" spans="2:65" s="1" customFormat="1" ht="14.45" customHeight="1">
      <c r="B112" s="31"/>
      <c r="C112" s="170" t="s">
        <v>243</v>
      </c>
      <c r="D112" s="170" t="s">
        <v>135</v>
      </c>
      <c r="E112" s="171" t="s">
        <v>1168</v>
      </c>
      <c r="F112" s="172" t="s">
        <v>1169</v>
      </c>
      <c r="G112" s="173" t="s">
        <v>198</v>
      </c>
      <c r="H112" s="174">
        <v>1</v>
      </c>
      <c r="I112" s="175"/>
      <c r="J112" s="176">
        <f>ROUND(I112*H112,2)</f>
        <v>0</v>
      </c>
      <c r="K112" s="172" t="s">
        <v>1</v>
      </c>
      <c r="L112" s="35"/>
      <c r="M112" s="177" t="s">
        <v>1</v>
      </c>
      <c r="N112" s="178" t="s">
        <v>41</v>
      </c>
      <c r="O112" s="57"/>
      <c r="P112" s="179">
        <f>O112*H112</f>
        <v>0</v>
      </c>
      <c r="Q112" s="179">
        <v>0</v>
      </c>
      <c r="R112" s="179">
        <f>Q112*H112</f>
        <v>0</v>
      </c>
      <c r="S112" s="179">
        <v>0</v>
      </c>
      <c r="T112" s="180">
        <f>S112*H112</f>
        <v>0</v>
      </c>
      <c r="AR112" s="14" t="s">
        <v>140</v>
      </c>
      <c r="AT112" s="14" t="s">
        <v>135</v>
      </c>
      <c r="AU112" s="14" t="s">
        <v>70</v>
      </c>
      <c r="AY112" s="14" t="s">
        <v>133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14" t="s">
        <v>75</v>
      </c>
      <c r="BK112" s="181">
        <f>ROUND(I112*H112,2)</f>
        <v>0</v>
      </c>
      <c r="BL112" s="14" t="s">
        <v>140</v>
      </c>
      <c r="BM112" s="14" t="s">
        <v>338</v>
      </c>
    </row>
    <row r="113" spans="2:47" s="1" customFormat="1" ht="11.25">
      <c r="B113" s="31"/>
      <c r="C113" s="32"/>
      <c r="D113" s="182" t="s">
        <v>142</v>
      </c>
      <c r="E113" s="32"/>
      <c r="F113" s="183" t="s">
        <v>1169</v>
      </c>
      <c r="G113" s="32"/>
      <c r="H113" s="32"/>
      <c r="I113" s="99"/>
      <c r="J113" s="32"/>
      <c r="K113" s="32"/>
      <c r="L113" s="35"/>
      <c r="M113" s="184"/>
      <c r="N113" s="57"/>
      <c r="O113" s="57"/>
      <c r="P113" s="57"/>
      <c r="Q113" s="57"/>
      <c r="R113" s="57"/>
      <c r="S113" s="57"/>
      <c r="T113" s="58"/>
      <c r="AT113" s="14" t="s">
        <v>142</v>
      </c>
      <c r="AU113" s="14" t="s">
        <v>70</v>
      </c>
    </row>
    <row r="114" spans="2:65" s="1" customFormat="1" ht="14.45" customHeight="1">
      <c r="B114" s="31"/>
      <c r="C114" s="170" t="s">
        <v>249</v>
      </c>
      <c r="D114" s="170" t="s">
        <v>135</v>
      </c>
      <c r="E114" s="171" t="s">
        <v>1170</v>
      </c>
      <c r="F114" s="172" t="s">
        <v>1171</v>
      </c>
      <c r="G114" s="173" t="s">
        <v>163</v>
      </c>
      <c r="H114" s="174">
        <v>0.065</v>
      </c>
      <c r="I114" s="175"/>
      <c r="J114" s="176">
        <f>ROUND(I114*H114,2)</f>
        <v>0</v>
      </c>
      <c r="K114" s="172" t="s">
        <v>1</v>
      </c>
      <c r="L114" s="35"/>
      <c r="M114" s="177" t="s">
        <v>1</v>
      </c>
      <c r="N114" s="178" t="s">
        <v>41</v>
      </c>
      <c r="O114" s="57"/>
      <c r="P114" s="179">
        <f>O114*H114</f>
        <v>0</v>
      </c>
      <c r="Q114" s="179">
        <v>0</v>
      </c>
      <c r="R114" s="179">
        <f>Q114*H114</f>
        <v>0</v>
      </c>
      <c r="S114" s="179">
        <v>0</v>
      </c>
      <c r="T114" s="180">
        <f>S114*H114</f>
        <v>0</v>
      </c>
      <c r="AR114" s="14" t="s">
        <v>140</v>
      </c>
      <c r="AT114" s="14" t="s">
        <v>135</v>
      </c>
      <c r="AU114" s="14" t="s">
        <v>70</v>
      </c>
      <c r="AY114" s="14" t="s">
        <v>133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14" t="s">
        <v>75</v>
      </c>
      <c r="BK114" s="181">
        <f>ROUND(I114*H114,2)</f>
        <v>0</v>
      </c>
      <c r="BL114" s="14" t="s">
        <v>140</v>
      </c>
      <c r="BM114" s="14" t="s">
        <v>351</v>
      </c>
    </row>
    <row r="115" spans="2:47" s="1" customFormat="1" ht="11.25">
      <c r="B115" s="31"/>
      <c r="C115" s="32"/>
      <c r="D115" s="182" t="s">
        <v>142</v>
      </c>
      <c r="E115" s="32"/>
      <c r="F115" s="183" t="s">
        <v>1171</v>
      </c>
      <c r="G115" s="32"/>
      <c r="H115" s="32"/>
      <c r="I115" s="99"/>
      <c r="J115" s="32"/>
      <c r="K115" s="32"/>
      <c r="L115" s="35"/>
      <c r="M115" s="184"/>
      <c r="N115" s="57"/>
      <c r="O115" s="57"/>
      <c r="P115" s="57"/>
      <c r="Q115" s="57"/>
      <c r="R115" s="57"/>
      <c r="S115" s="57"/>
      <c r="T115" s="58"/>
      <c r="AT115" s="14" t="s">
        <v>142</v>
      </c>
      <c r="AU115" s="14" t="s">
        <v>70</v>
      </c>
    </row>
    <row r="116" spans="2:65" s="1" customFormat="1" ht="14.45" customHeight="1">
      <c r="B116" s="31"/>
      <c r="C116" s="170" t="s">
        <v>255</v>
      </c>
      <c r="D116" s="170" t="s">
        <v>135</v>
      </c>
      <c r="E116" s="171" t="s">
        <v>1172</v>
      </c>
      <c r="F116" s="172" t="s">
        <v>1173</v>
      </c>
      <c r="G116" s="173" t="s">
        <v>163</v>
      </c>
      <c r="H116" s="174">
        <v>0.042</v>
      </c>
      <c r="I116" s="175"/>
      <c r="J116" s="176">
        <f>ROUND(I116*H116,2)</f>
        <v>0</v>
      </c>
      <c r="K116" s="172" t="s">
        <v>1</v>
      </c>
      <c r="L116" s="35"/>
      <c r="M116" s="177" t="s">
        <v>1</v>
      </c>
      <c r="N116" s="178" t="s">
        <v>41</v>
      </c>
      <c r="O116" s="57"/>
      <c r="P116" s="179">
        <f>O116*H116</f>
        <v>0</v>
      </c>
      <c r="Q116" s="179">
        <v>0</v>
      </c>
      <c r="R116" s="179">
        <f>Q116*H116</f>
        <v>0</v>
      </c>
      <c r="S116" s="179">
        <v>0</v>
      </c>
      <c r="T116" s="180">
        <f>S116*H116</f>
        <v>0</v>
      </c>
      <c r="AR116" s="14" t="s">
        <v>140</v>
      </c>
      <c r="AT116" s="14" t="s">
        <v>135</v>
      </c>
      <c r="AU116" s="14" t="s">
        <v>70</v>
      </c>
      <c r="AY116" s="14" t="s">
        <v>133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14" t="s">
        <v>75</v>
      </c>
      <c r="BK116" s="181">
        <f>ROUND(I116*H116,2)</f>
        <v>0</v>
      </c>
      <c r="BL116" s="14" t="s">
        <v>140</v>
      </c>
      <c r="BM116" s="14" t="s">
        <v>362</v>
      </c>
    </row>
    <row r="117" spans="2:47" s="1" customFormat="1" ht="11.25">
      <c r="B117" s="31"/>
      <c r="C117" s="32"/>
      <c r="D117" s="182" t="s">
        <v>142</v>
      </c>
      <c r="E117" s="32"/>
      <c r="F117" s="183" t="s">
        <v>1173</v>
      </c>
      <c r="G117" s="32"/>
      <c r="H117" s="32"/>
      <c r="I117" s="99"/>
      <c r="J117" s="32"/>
      <c r="K117" s="32"/>
      <c r="L117" s="35"/>
      <c r="M117" s="184"/>
      <c r="N117" s="57"/>
      <c r="O117" s="57"/>
      <c r="P117" s="57"/>
      <c r="Q117" s="57"/>
      <c r="R117" s="57"/>
      <c r="S117" s="57"/>
      <c r="T117" s="58"/>
      <c r="AT117" s="14" t="s">
        <v>142</v>
      </c>
      <c r="AU117" s="14" t="s">
        <v>70</v>
      </c>
    </row>
    <row r="118" spans="2:65" s="1" customFormat="1" ht="14.45" customHeight="1">
      <c r="B118" s="31"/>
      <c r="C118" s="170" t="s">
        <v>260</v>
      </c>
      <c r="D118" s="170" t="s">
        <v>135</v>
      </c>
      <c r="E118" s="171" t="s">
        <v>1174</v>
      </c>
      <c r="F118" s="172" t="s">
        <v>1175</v>
      </c>
      <c r="G118" s="173" t="s">
        <v>658</v>
      </c>
      <c r="H118" s="174">
        <v>1</v>
      </c>
      <c r="I118" s="175"/>
      <c r="J118" s="176">
        <f>ROUND(I118*H118,2)</f>
        <v>0</v>
      </c>
      <c r="K118" s="172" t="s">
        <v>1</v>
      </c>
      <c r="L118" s="35"/>
      <c r="M118" s="177" t="s">
        <v>1</v>
      </c>
      <c r="N118" s="178" t="s">
        <v>41</v>
      </c>
      <c r="O118" s="57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AR118" s="14" t="s">
        <v>140</v>
      </c>
      <c r="AT118" s="14" t="s">
        <v>135</v>
      </c>
      <c r="AU118" s="14" t="s">
        <v>70</v>
      </c>
      <c r="AY118" s="14" t="s">
        <v>133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14" t="s">
        <v>75</v>
      </c>
      <c r="BK118" s="181">
        <f>ROUND(I118*H118,2)</f>
        <v>0</v>
      </c>
      <c r="BL118" s="14" t="s">
        <v>140</v>
      </c>
      <c r="BM118" s="14" t="s">
        <v>378</v>
      </c>
    </row>
    <row r="119" spans="2:47" s="1" customFormat="1" ht="11.25">
      <c r="B119" s="31"/>
      <c r="C119" s="32"/>
      <c r="D119" s="182" t="s">
        <v>142</v>
      </c>
      <c r="E119" s="32"/>
      <c r="F119" s="183" t="s">
        <v>1175</v>
      </c>
      <c r="G119" s="32"/>
      <c r="H119" s="32"/>
      <c r="I119" s="99"/>
      <c r="J119" s="32"/>
      <c r="K119" s="32"/>
      <c r="L119" s="35"/>
      <c r="M119" s="184"/>
      <c r="N119" s="57"/>
      <c r="O119" s="57"/>
      <c r="P119" s="57"/>
      <c r="Q119" s="57"/>
      <c r="R119" s="57"/>
      <c r="S119" s="57"/>
      <c r="T119" s="58"/>
      <c r="AT119" s="14" t="s">
        <v>142</v>
      </c>
      <c r="AU119" s="14" t="s">
        <v>70</v>
      </c>
    </row>
    <row r="120" spans="2:65" s="1" customFormat="1" ht="14.45" customHeight="1">
      <c r="B120" s="31"/>
      <c r="C120" s="170" t="s">
        <v>7</v>
      </c>
      <c r="D120" s="170" t="s">
        <v>135</v>
      </c>
      <c r="E120" s="171" t="s">
        <v>1176</v>
      </c>
      <c r="F120" s="172" t="s">
        <v>1177</v>
      </c>
      <c r="G120" s="173" t="s">
        <v>198</v>
      </c>
      <c r="H120" s="174">
        <v>1</v>
      </c>
      <c r="I120" s="175"/>
      <c r="J120" s="176">
        <f>ROUND(I120*H120,2)</f>
        <v>0</v>
      </c>
      <c r="K120" s="172" t="s">
        <v>1</v>
      </c>
      <c r="L120" s="35"/>
      <c r="M120" s="177" t="s">
        <v>1</v>
      </c>
      <c r="N120" s="178" t="s">
        <v>41</v>
      </c>
      <c r="O120" s="57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AR120" s="14" t="s">
        <v>140</v>
      </c>
      <c r="AT120" s="14" t="s">
        <v>135</v>
      </c>
      <c r="AU120" s="14" t="s">
        <v>70</v>
      </c>
      <c r="AY120" s="14" t="s">
        <v>133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14" t="s">
        <v>75</v>
      </c>
      <c r="BK120" s="181">
        <f>ROUND(I120*H120,2)</f>
        <v>0</v>
      </c>
      <c r="BL120" s="14" t="s">
        <v>140</v>
      </c>
      <c r="BM120" s="14" t="s">
        <v>390</v>
      </c>
    </row>
    <row r="121" spans="2:47" s="1" customFormat="1" ht="11.25">
      <c r="B121" s="31"/>
      <c r="C121" s="32"/>
      <c r="D121" s="182" t="s">
        <v>142</v>
      </c>
      <c r="E121" s="32"/>
      <c r="F121" s="183" t="s">
        <v>1177</v>
      </c>
      <c r="G121" s="32"/>
      <c r="H121" s="32"/>
      <c r="I121" s="99"/>
      <c r="J121" s="32"/>
      <c r="K121" s="32"/>
      <c r="L121" s="35"/>
      <c r="M121" s="184"/>
      <c r="N121" s="57"/>
      <c r="O121" s="57"/>
      <c r="P121" s="57"/>
      <c r="Q121" s="57"/>
      <c r="R121" s="57"/>
      <c r="S121" s="57"/>
      <c r="T121" s="58"/>
      <c r="AT121" s="14" t="s">
        <v>142</v>
      </c>
      <c r="AU121" s="14" t="s">
        <v>70</v>
      </c>
    </row>
    <row r="122" spans="2:65" s="1" customFormat="1" ht="14.45" customHeight="1">
      <c r="B122" s="31"/>
      <c r="C122" s="170" t="s">
        <v>269</v>
      </c>
      <c r="D122" s="170" t="s">
        <v>135</v>
      </c>
      <c r="E122" s="171" t="s">
        <v>1178</v>
      </c>
      <c r="F122" s="172" t="s">
        <v>1179</v>
      </c>
      <c r="G122" s="173" t="s">
        <v>327</v>
      </c>
      <c r="H122" s="174">
        <v>54</v>
      </c>
      <c r="I122" s="175"/>
      <c r="J122" s="176">
        <f>ROUND(I122*H122,2)</f>
        <v>0</v>
      </c>
      <c r="K122" s="172" t="s">
        <v>1</v>
      </c>
      <c r="L122" s="35"/>
      <c r="M122" s="177" t="s">
        <v>1</v>
      </c>
      <c r="N122" s="178" t="s">
        <v>41</v>
      </c>
      <c r="O122" s="57"/>
      <c r="P122" s="179">
        <f>O122*H122</f>
        <v>0</v>
      </c>
      <c r="Q122" s="179">
        <v>0</v>
      </c>
      <c r="R122" s="179">
        <f>Q122*H122</f>
        <v>0</v>
      </c>
      <c r="S122" s="179">
        <v>0</v>
      </c>
      <c r="T122" s="180">
        <f>S122*H122</f>
        <v>0</v>
      </c>
      <c r="AR122" s="14" t="s">
        <v>140</v>
      </c>
      <c r="AT122" s="14" t="s">
        <v>135</v>
      </c>
      <c r="AU122" s="14" t="s">
        <v>70</v>
      </c>
      <c r="AY122" s="14" t="s">
        <v>133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14" t="s">
        <v>75</v>
      </c>
      <c r="BK122" s="181">
        <f>ROUND(I122*H122,2)</f>
        <v>0</v>
      </c>
      <c r="BL122" s="14" t="s">
        <v>140</v>
      </c>
      <c r="BM122" s="14" t="s">
        <v>401</v>
      </c>
    </row>
    <row r="123" spans="2:47" s="1" customFormat="1" ht="11.25">
      <c r="B123" s="31"/>
      <c r="C123" s="32"/>
      <c r="D123" s="182" t="s">
        <v>142</v>
      </c>
      <c r="E123" s="32"/>
      <c r="F123" s="183" t="s">
        <v>1179</v>
      </c>
      <c r="G123" s="32"/>
      <c r="H123" s="32"/>
      <c r="I123" s="99"/>
      <c r="J123" s="32"/>
      <c r="K123" s="32"/>
      <c r="L123" s="35"/>
      <c r="M123" s="184"/>
      <c r="N123" s="57"/>
      <c r="O123" s="57"/>
      <c r="P123" s="57"/>
      <c r="Q123" s="57"/>
      <c r="R123" s="57"/>
      <c r="S123" s="57"/>
      <c r="T123" s="58"/>
      <c r="AT123" s="14" t="s">
        <v>142</v>
      </c>
      <c r="AU123" s="14" t="s">
        <v>70</v>
      </c>
    </row>
    <row r="124" spans="2:65" s="1" customFormat="1" ht="14.45" customHeight="1">
      <c r="B124" s="31"/>
      <c r="C124" s="170" t="s">
        <v>274</v>
      </c>
      <c r="D124" s="170" t="s">
        <v>135</v>
      </c>
      <c r="E124" s="171" t="s">
        <v>1180</v>
      </c>
      <c r="F124" s="172" t="s">
        <v>1181</v>
      </c>
      <c r="G124" s="173" t="s">
        <v>327</v>
      </c>
      <c r="H124" s="174">
        <v>10</v>
      </c>
      <c r="I124" s="175"/>
      <c r="J124" s="176">
        <f>ROUND(I124*H124,2)</f>
        <v>0</v>
      </c>
      <c r="K124" s="172" t="s">
        <v>1</v>
      </c>
      <c r="L124" s="35"/>
      <c r="M124" s="177" t="s">
        <v>1</v>
      </c>
      <c r="N124" s="178" t="s">
        <v>41</v>
      </c>
      <c r="O124" s="57"/>
      <c r="P124" s="179">
        <f>O124*H124</f>
        <v>0</v>
      </c>
      <c r="Q124" s="179">
        <v>0</v>
      </c>
      <c r="R124" s="179">
        <f>Q124*H124</f>
        <v>0</v>
      </c>
      <c r="S124" s="179">
        <v>0</v>
      </c>
      <c r="T124" s="180">
        <f>S124*H124</f>
        <v>0</v>
      </c>
      <c r="AR124" s="14" t="s">
        <v>140</v>
      </c>
      <c r="AT124" s="14" t="s">
        <v>135</v>
      </c>
      <c r="AU124" s="14" t="s">
        <v>70</v>
      </c>
      <c r="AY124" s="14" t="s">
        <v>133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14" t="s">
        <v>75</v>
      </c>
      <c r="BK124" s="181">
        <f>ROUND(I124*H124,2)</f>
        <v>0</v>
      </c>
      <c r="BL124" s="14" t="s">
        <v>140</v>
      </c>
      <c r="BM124" s="14" t="s">
        <v>415</v>
      </c>
    </row>
    <row r="125" spans="2:47" s="1" customFormat="1" ht="11.25">
      <c r="B125" s="31"/>
      <c r="C125" s="32"/>
      <c r="D125" s="182" t="s">
        <v>142</v>
      </c>
      <c r="E125" s="32"/>
      <c r="F125" s="183" t="s">
        <v>1181</v>
      </c>
      <c r="G125" s="32"/>
      <c r="H125" s="32"/>
      <c r="I125" s="99"/>
      <c r="J125" s="32"/>
      <c r="K125" s="32"/>
      <c r="L125" s="35"/>
      <c r="M125" s="184"/>
      <c r="N125" s="57"/>
      <c r="O125" s="57"/>
      <c r="P125" s="57"/>
      <c r="Q125" s="57"/>
      <c r="R125" s="57"/>
      <c r="S125" s="57"/>
      <c r="T125" s="58"/>
      <c r="AT125" s="14" t="s">
        <v>142</v>
      </c>
      <c r="AU125" s="14" t="s">
        <v>70</v>
      </c>
    </row>
    <row r="126" spans="2:65" s="1" customFormat="1" ht="14.45" customHeight="1">
      <c r="B126" s="31"/>
      <c r="C126" s="170" t="s">
        <v>279</v>
      </c>
      <c r="D126" s="170" t="s">
        <v>135</v>
      </c>
      <c r="E126" s="171" t="s">
        <v>1182</v>
      </c>
      <c r="F126" s="172" t="s">
        <v>1183</v>
      </c>
      <c r="G126" s="173" t="s">
        <v>198</v>
      </c>
      <c r="H126" s="174">
        <v>42</v>
      </c>
      <c r="I126" s="175"/>
      <c r="J126" s="176">
        <f>ROUND(I126*H126,2)</f>
        <v>0</v>
      </c>
      <c r="K126" s="172" t="s">
        <v>1</v>
      </c>
      <c r="L126" s="35"/>
      <c r="M126" s="177" t="s">
        <v>1</v>
      </c>
      <c r="N126" s="178" t="s">
        <v>41</v>
      </c>
      <c r="O126" s="57"/>
      <c r="P126" s="179">
        <f>O126*H126</f>
        <v>0</v>
      </c>
      <c r="Q126" s="179">
        <v>0</v>
      </c>
      <c r="R126" s="179">
        <f>Q126*H126</f>
        <v>0</v>
      </c>
      <c r="S126" s="179">
        <v>0</v>
      </c>
      <c r="T126" s="180">
        <f>S126*H126</f>
        <v>0</v>
      </c>
      <c r="AR126" s="14" t="s">
        <v>140</v>
      </c>
      <c r="AT126" s="14" t="s">
        <v>135</v>
      </c>
      <c r="AU126" s="14" t="s">
        <v>70</v>
      </c>
      <c r="AY126" s="14" t="s">
        <v>133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14" t="s">
        <v>75</v>
      </c>
      <c r="BK126" s="181">
        <f>ROUND(I126*H126,2)</f>
        <v>0</v>
      </c>
      <c r="BL126" s="14" t="s">
        <v>140</v>
      </c>
      <c r="BM126" s="14" t="s">
        <v>425</v>
      </c>
    </row>
    <row r="127" spans="2:47" s="1" customFormat="1" ht="11.25">
      <c r="B127" s="31"/>
      <c r="C127" s="32"/>
      <c r="D127" s="182" t="s">
        <v>142</v>
      </c>
      <c r="E127" s="32"/>
      <c r="F127" s="183" t="s">
        <v>1183</v>
      </c>
      <c r="G127" s="32"/>
      <c r="H127" s="32"/>
      <c r="I127" s="99"/>
      <c r="J127" s="32"/>
      <c r="K127" s="32"/>
      <c r="L127" s="35"/>
      <c r="M127" s="184"/>
      <c r="N127" s="57"/>
      <c r="O127" s="57"/>
      <c r="P127" s="57"/>
      <c r="Q127" s="57"/>
      <c r="R127" s="57"/>
      <c r="S127" s="57"/>
      <c r="T127" s="58"/>
      <c r="AT127" s="14" t="s">
        <v>142</v>
      </c>
      <c r="AU127" s="14" t="s">
        <v>70</v>
      </c>
    </row>
    <row r="128" spans="2:65" s="1" customFormat="1" ht="14.45" customHeight="1">
      <c r="B128" s="31"/>
      <c r="C128" s="170" t="s">
        <v>283</v>
      </c>
      <c r="D128" s="170" t="s">
        <v>135</v>
      </c>
      <c r="E128" s="171" t="s">
        <v>1184</v>
      </c>
      <c r="F128" s="172" t="s">
        <v>1185</v>
      </c>
      <c r="G128" s="173" t="s">
        <v>198</v>
      </c>
      <c r="H128" s="174">
        <v>6</v>
      </c>
      <c r="I128" s="175"/>
      <c r="J128" s="176">
        <f>ROUND(I128*H128,2)</f>
        <v>0</v>
      </c>
      <c r="K128" s="172" t="s">
        <v>1</v>
      </c>
      <c r="L128" s="35"/>
      <c r="M128" s="177" t="s">
        <v>1</v>
      </c>
      <c r="N128" s="178" t="s">
        <v>41</v>
      </c>
      <c r="O128" s="57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AR128" s="14" t="s">
        <v>140</v>
      </c>
      <c r="AT128" s="14" t="s">
        <v>135</v>
      </c>
      <c r="AU128" s="14" t="s">
        <v>70</v>
      </c>
      <c r="AY128" s="14" t="s">
        <v>133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14" t="s">
        <v>75</v>
      </c>
      <c r="BK128" s="181">
        <f>ROUND(I128*H128,2)</f>
        <v>0</v>
      </c>
      <c r="BL128" s="14" t="s">
        <v>140</v>
      </c>
      <c r="BM128" s="14" t="s">
        <v>435</v>
      </c>
    </row>
    <row r="129" spans="2:47" s="1" customFormat="1" ht="11.25">
      <c r="B129" s="31"/>
      <c r="C129" s="32"/>
      <c r="D129" s="182" t="s">
        <v>142</v>
      </c>
      <c r="E129" s="32"/>
      <c r="F129" s="183" t="s">
        <v>1185</v>
      </c>
      <c r="G129" s="32"/>
      <c r="H129" s="32"/>
      <c r="I129" s="99"/>
      <c r="J129" s="32"/>
      <c r="K129" s="32"/>
      <c r="L129" s="35"/>
      <c r="M129" s="184"/>
      <c r="N129" s="57"/>
      <c r="O129" s="57"/>
      <c r="P129" s="57"/>
      <c r="Q129" s="57"/>
      <c r="R129" s="57"/>
      <c r="S129" s="57"/>
      <c r="T129" s="58"/>
      <c r="AT129" s="14" t="s">
        <v>142</v>
      </c>
      <c r="AU129" s="14" t="s">
        <v>70</v>
      </c>
    </row>
    <row r="130" spans="2:65" s="1" customFormat="1" ht="14.45" customHeight="1">
      <c r="B130" s="31"/>
      <c r="C130" s="170" t="s">
        <v>289</v>
      </c>
      <c r="D130" s="170" t="s">
        <v>135</v>
      </c>
      <c r="E130" s="171" t="s">
        <v>1186</v>
      </c>
      <c r="F130" s="172" t="s">
        <v>1187</v>
      </c>
      <c r="G130" s="173" t="s">
        <v>198</v>
      </c>
      <c r="H130" s="174">
        <v>8</v>
      </c>
      <c r="I130" s="175"/>
      <c r="J130" s="176">
        <f>ROUND(I130*H130,2)</f>
        <v>0</v>
      </c>
      <c r="K130" s="172" t="s">
        <v>1</v>
      </c>
      <c r="L130" s="35"/>
      <c r="M130" s="177" t="s">
        <v>1</v>
      </c>
      <c r="N130" s="178" t="s">
        <v>41</v>
      </c>
      <c r="O130" s="57"/>
      <c r="P130" s="179">
        <f>O130*H130</f>
        <v>0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AR130" s="14" t="s">
        <v>140</v>
      </c>
      <c r="AT130" s="14" t="s">
        <v>135</v>
      </c>
      <c r="AU130" s="14" t="s">
        <v>70</v>
      </c>
      <c r="AY130" s="14" t="s">
        <v>133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14" t="s">
        <v>75</v>
      </c>
      <c r="BK130" s="181">
        <f>ROUND(I130*H130,2)</f>
        <v>0</v>
      </c>
      <c r="BL130" s="14" t="s">
        <v>140</v>
      </c>
      <c r="BM130" s="14" t="s">
        <v>447</v>
      </c>
    </row>
    <row r="131" spans="2:47" s="1" customFormat="1" ht="11.25">
      <c r="B131" s="31"/>
      <c r="C131" s="32"/>
      <c r="D131" s="182" t="s">
        <v>142</v>
      </c>
      <c r="E131" s="32"/>
      <c r="F131" s="183" t="s">
        <v>1187</v>
      </c>
      <c r="G131" s="32"/>
      <c r="H131" s="32"/>
      <c r="I131" s="99"/>
      <c r="J131" s="32"/>
      <c r="K131" s="32"/>
      <c r="L131" s="35"/>
      <c r="M131" s="184"/>
      <c r="N131" s="57"/>
      <c r="O131" s="57"/>
      <c r="P131" s="57"/>
      <c r="Q131" s="57"/>
      <c r="R131" s="57"/>
      <c r="S131" s="57"/>
      <c r="T131" s="58"/>
      <c r="AT131" s="14" t="s">
        <v>142</v>
      </c>
      <c r="AU131" s="14" t="s">
        <v>70</v>
      </c>
    </row>
    <row r="132" spans="2:65" s="1" customFormat="1" ht="14.45" customHeight="1">
      <c r="B132" s="31"/>
      <c r="C132" s="170" t="s">
        <v>295</v>
      </c>
      <c r="D132" s="170" t="s">
        <v>135</v>
      </c>
      <c r="E132" s="171" t="s">
        <v>1188</v>
      </c>
      <c r="F132" s="172" t="s">
        <v>1189</v>
      </c>
      <c r="G132" s="173" t="s">
        <v>198</v>
      </c>
      <c r="H132" s="174">
        <v>2</v>
      </c>
      <c r="I132" s="175"/>
      <c r="J132" s="176">
        <f>ROUND(I132*H132,2)</f>
        <v>0</v>
      </c>
      <c r="K132" s="172" t="s">
        <v>1</v>
      </c>
      <c r="L132" s="35"/>
      <c r="M132" s="177" t="s">
        <v>1</v>
      </c>
      <c r="N132" s="178" t="s">
        <v>41</v>
      </c>
      <c r="O132" s="57"/>
      <c r="P132" s="179">
        <f>O132*H132</f>
        <v>0</v>
      </c>
      <c r="Q132" s="179">
        <v>0</v>
      </c>
      <c r="R132" s="179">
        <f>Q132*H132</f>
        <v>0</v>
      </c>
      <c r="S132" s="179">
        <v>0</v>
      </c>
      <c r="T132" s="180">
        <f>S132*H132</f>
        <v>0</v>
      </c>
      <c r="AR132" s="14" t="s">
        <v>140</v>
      </c>
      <c r="AT132" s="14" t="s">
        <v>135</v>
      </c>
      <c r="AU132" s="14" t="s">
        <v>70</v>
      </c>
      <c r="AY132" s="14" t="s">
        <v>133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14" t="s">
        <v>75</v>
      </c>
      <c r="BK132" s="181">
        <f>ROUND(I132*H132,2)</f>
        <v>0</v>
      </c>
      <c r="BL132" s="14" t="s">
        <v>140</v>
      </c>
      <c r="BM132" s="14" t="s">
        <v>456</v>
      </c>
    </row>
    <row r="133" spans="2:47" s="1" customFormat="1" ht="11.25">
      <c r="B133" s="31"/>
      <c r="C133" s="32"/>
      <c r="D133" s="182" t="s">
        <v>142</v>
      </c>
      <c r="E133" s="32"/>
      <c r="F133" s="183" t="s">
        <v>1189</v>
      </c>
      <c r="G133" s="32"/>
      <c r="H133" s="32"/>
      <c r="I133" s="99"/>
      <c r="J133" s="32"/>
      <c r="K133" s="32"/>
      <c r="L133" s="35"/>
      <c r="M133" s="184"/>
      <c r="N133" s="57"/>
      <c r="O133" s="57"/>
      <c r="P133" s="57"/>
      <c r="Q133" s="57"/>
      <c r="R133" s="57"/>
      <c r="S133" s="57"/>
      <c r="T133" s="58"/>
      <c r="AT133" s="14" t="s">
        <v>142</v>
      </c>
      <c r="AU133" s="14" t="s">
        <v>70</v>
      </c>
    </row>
    <row r="134" spans="2:65" s="1" customFormat="1" ht="14.45" customHeight="1">
      <c r="B134" s="31"/>
      <c r="C134" s="170" t="s">
        <v>301</v>
      </c>
      <c r="D134" s="170" t="s">
        <v>135</v>
      </c>
      <c r="E134" s="171" t="s">
        <v>1190</v>
      </c>
      <c r="F134" s="172" t="s">
        <v>1191</v>
      </c>
      <c r="G134" s="173" t="s">
        <v>198</v>
      </c>
      <c r="H134" s="174">
        <v>4</v>
      </c>
      <c r="I134" s="175"/>
      <c r="J134" s="176">
        <f>ROUND(I134*H134,2)</f>
        <v>0</v>
      </c>
      <c r="K134" s="172" t="s">
        <v>1</v>
      </c>
      <c r="L134" s="35"/>
      <c r="M134" s="177" t="s">
        <v>1</v>
      </c>
      <c r="N134" s="178" t="s">
        <v>41</v>
      </c>
      <c r="O134" s="57"/>
      <c r="P134" s="179">
        <f>O134*H134</f>
        <v>0</v>
      </c>
      <c r="Q134" s="179">
        <v>0</v>
      </c>
      <c r="R134" s="179">
        <f>Q134*H134</f>
        <v>0</v>
      </c>
      <c r="S134" s="179">
        <v>0</v>
      </c>
      <c r="T134" s="180">
        <f>S134*H134</f>
        <v>0</v>
      </c>
      <c r="AR134" s="14" t="s">
        <v>140</v>
      </c>
      <c r="AT134" s="14" t="s">
        <v>135</v>
      </c>
      <c r="AU134" s="14" t="s">
        <v>70</v>
      </c>
      <c r="AY134" s="14" t="s">
        <v>133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14" t="s">
        <v>75</v>
      </c>
      <c r="BK134" s="181">
        <f>ROUND(I134*H134,2)</f>
        <v>0</v>
      </c>
      <c r="BL134" s="14" t="s">
        <v>140</v>
      </c>
      <c r="BM134" s="14" t="s">
        <v>465</v>
      </c>
    </row>
    <row r="135" spans="2:47" s="1" customFormat="1" ht="11.25">
      <c r="B135" s="31"/>
      <c r="C135" s="32"/>
      <c r="D135" s="182" t="s">
        <v>142</v>
      </c>
      <c r="E135" s="32"/>
      <c r="F135" s="183" t="s">
        <v>1191</v>
      </c>
      <c r="G135" s="32"/>
      <c r="H135" s="32"/>
      <c r="I135" s="99"/>
      <c r="J135" s="32"/>
      <c r="K135" s="32"/>
      <c r="L135" s="35"/>
      <c r="M135" s="184"/>
      <c r="N135" s="57"/>
      <c r="O135" s="57"/>
      <c r="P135" s="57"/>
      <c r="Q135" s="57"/>
      <c r="R135" s="57"/>
      <c r="S135" s="57"/>
      <c r="T135" s="58"/>
      <c r="AT135" s="14" t="s">
        <v>142</v>
      </c>
      <c r="AU135" s="14" t="s">
        <v>70</v>
      </c>
    </row>
    <row r="136" spans="2:65" s="1" customFormat="1" ht="14.45" customHeight="1">
      <c r="B136" s="31"/>
      <c r="C136" s="170" t="s">
        <v>307</v>
      </c>
      <c r="D136" s="170" t="s">
        <v>135</v>
      </c>
      <c r="E136" s="171" t="s">
        <v>1192</v>
      </c>
      <c r="F136" s="172" t="s">
        <v>1193</v>
      </c>
      <c r="G136" s="173" t="s">
        <v>327</v>
      </c>
      <c r="H136" s="174">
        <v>64</v>
      </c>
      <c r="I136" s="175"/>
      <c r="J136" s="176">
        <f>ROUND(I136*H136,2)</f>
        <v>0</v>
      </c>
      <c r="K136" s="172" t="s">
        <v>1</v>
      </c>
      <c r="L136" s="35"/>
      <c r="M136" s="177" t="s">
        <v>1</v>
      </c>
      <c r="N136" s="178" t="s">
        <v>41</v>
      </c>
      <c r="O136" s="57"/>
      <c r="P136" s="179">
        <f>O136*H136</f>
        <v>0</v>
      </c>
      <c r="Q136" s="179">
        <v>0</v>
      </c>
      <c r="R136" s="179">
        <f>Q136*H136</f>
        <v>0</v>
      </c>
      <c r="S136" s="179">
        <v>0</v>
      </c>
      <c r="T136" s="180">
        <f>S136*H136</f>
        <v>0</v>
      </c>
      <c r="AR136" s="14" t="s">
        <v>140</v>
      </c>
      <c r="AT136" s="14" t="s">
        <v>135</v>
      </c>
      <c r="AU136" s="14" t="s">
        <v>70</v>
      </c>
      <c r="AY136" s="14" t="s">
        <v>133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14" t="s">
        <v>75</v>
      </c>
      <c r="BK136" s="181">
        <f>ROUND(I136*H136,2)</f>
        <v>0</v>
      </c>
      <c r="BL136" s="14" t="s">
        <v>140</v>
      </c>
      <c r="BM136" s="14" t="s">
        <v>475</v>
      </c>
    </row>
    <row r="137" spans="2:47" s="1" customFormat="1" ht="11.25">
      <c r="B137" s="31"/>
      <c r="C137" s="32"/>
      <c r="D137" s="182" t="s">
        <v>142</v>
      </c>
      <c r="E137" s="32"/>
      <c r="F137" s="183" t="s">
        <v>1193</v>
      </c>
      <c r="G137" s="32"/>
      <c r="H137" s="32"/>
      <c r="I137" s="99"/>
      <c r="J137" s="32"/>
      <c r="K137" s="32"/>
      <c r="L137" s="35"/>
      <c r="M137" s="184"/>
      <c r="N137" s="57"/>
      <c r="O137" s="57"/>
      <c r="P137" s="57"/>
      <c r="Q137" s="57"/>
      <c r="R137" s="57"/>
      <c r="S137" s="57"/>
      <c r="T137" s="58"/>
      <c r="AT137" s="14" t="s">
        <v>142</v>
      </c>
      <c r="AU137" s="14" t="s">
        <v>70</v>
      </c>
    </row>
    <row r="138" spans="2:65" s="1" customFormat="1" ht="14.45" customHeight="1">
      <c r="B138" s="31"/>
      <c r="C138" s="170" t="s">
        <v>313</v>
      </c>
      <c r="D138" s="170" t="s">
        <v>135</v>
      </c>
      <c r="E138" s="171" t="s">
        <v>1194</v>
      </c>
      <c r="F138" s="172" t="s">
        <v>1195</v>
      </c>
      <c r="G138" s="173" t="s">
        <v>327</v>
      </c>
      <c r="H138" s="174">
        <v>2</v>
      </c>
      <c r="I138" s="175"/>
      <c r="J138" s="176">
        <f>ROUND(I138*H138,2)</f>
        <v>0</v>
      </c>
      <c r="K138" s="172" t="s">
        <v>1</v>
      </c>
      <c r="L138" s="35"/>
      <c r="M138" s="177" t="s">
        <v>1</v>
      </c>
      <c r="N138" s="178" t="s">
        <v>41</v>
      </c>
      <c r="O138" s="57"/>
      <c r="P138" s="179">
        <f>O138*H138</f>
        <v>0</v>
      </c>
      <c r="Q138" s="179">
        <v>0</v>
      </c>
      <c r="R138" s="179">
        <f>Q138*H138</f>
        <v>0</v>
      </c>
      <c r="S138" s="179">
        <v>0</v>
      </c>
      <c r="T138" s="180">
        <f>S138*H138</f>
        <v>0</v>
      </c>
      <c r="AR138" s="14" t="s">
        <v>140</v>
      </c>
      <c r="AT138" s="14" t="s">
        <v>135</v>
      </c>
      <c r="AU138" s="14" t="s">
        <v>70</v>
      </c>
      <c r="AY138" s="14" t="s">
        <v>133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14" t="s">
        <v>75</v>
      </c>
      <c r="BK138" s="181">
        <f>ROUND(I138*H138,2)</f>
        <v>0</v>
      </c>
      <c r="BL138" s="14" t="s">
        <v>140</v>
      </c>
      <c r="BM138" s="14" t="s">
        <v>486</v>
      </c>
    </row>
    <row r="139" spans="2:47" s="1" customFormat="1" ht="11.25">
      <c r="B139" s="31"/>
      <c r="C139" s="32"/>
      <c r="D139" s="182" t="s">
        <v>142</v>
      </c>
      <c r="E139" s="32"/>
      <c r="F139" s="183" t="s">
        <v>1195</v>
      </c>
      <c r="G139" s="32"/>
      <c r="H139" s="32"/>
      <c r="I139" s="99"/>
      <c r="J139" s="32"/>
      <c r="K139" s="32"/>
      <c r="L139" s="35"/>
      <c r="M139" s="184"/>
      <c r="N139" s="57"/>
      <c r="O139" s="57"/>
      <c r="P139" s="57"/>
      <c r="Q139" s="57"/>
      <c r="R139" s="57"/>
      <c r="S139" s="57"/>
      <c r="T139" s="58"/>
      <c r="AT139" s="14" t="s">
        <v>142</v>
      </c>
      <c r="AU139" s="14" t="s">
        <v>70</v>
      </c>
    </row>
    <row r="140" spans="2:65" s="1" customFormat="1" ht="14.45" customHeight="1">
      <c r="B140" s="31"/>
      <c r="C140" s="170" t="s">
        <v>319</v>
      </c>
      <c r="D140" s="170" t="s">
        <v>135</v>
      </c>
      <c r="E140" s="171" t="s">
        <v>1196</v>
      </c>
      <c r="F140" s="172" t="s">
        <v>1197</v>
      </c>
      <c r="G140" s="173" t="s">
        <v>163</v>
      </c>
      <c r="H140" s="174">
        <v>0.002</v>
      </c>
      <c r="I140" s="175"/>
      <c r="J140" s="176">
        <f>ROUND(I140*H140,2)</f>
        <v>0</v>
      </c>
      <c r="K140" s="172" t="s">
        <v>1</v>
      </c>
      <c r="L140" s="35"/>
      <c r="M140" s="177" t="s">
        <v>1</v>
      </c>
      <c r="N140" s="178" t="s">
        <v>41</v>
      </c>
      <c r="O140" s="57"/>
      <c r="P140" s="179">
        <f>O140*H140</f>
        <v>0</v>
      </c>
      <c r="Q140" s="179">
        <v>0</v>
      </c>
      <c r="R140" s="179">
        <f>Q140*H140</f>
        <v>0</v>
      </c>
      <c r="S140" s="179">
        <v>0</v>
      </c>
      <c r="T140" s="180">
        <f>S140*H140</f>
        <v>0</v>
      </c>
      <c r="AR140" s="14" t="s">
        <v>140</v>
      </c>
      <c r="AT140" s="14" t="s">
        <v>135</v>
      </c>
      <c r="AU140" s="14" t="s">
        <v>70</v>
      </c>
      <c r="AY140" s="14" t="s">
        <v>133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14" t="s">
        <v>75</v>
      </c>
      <c r="BK140" s="181">
        <f>ROUND(I140*H140,2)</f>
        <v>0</v>
      </c>
      <c r="BL140" s="14" t="s">
        <v>140</v>
      </c>
      <c r="BM140" s="14" t="s">
        <v>499</v>
      </c>
    </row>
    <row r="141" spans="2:47" s="1" customFormat="1" ht="11.25">
      <c r="B141" s="31"/>
      <c r="C141" s="32"/>
      <c r="D141" s="182" t="s">
        <v>142</v>
      </c>
      <c r="E141" s="32"/>
      <c r="F141" s="183" t="s">
        <v>1197</v>
      </c>
      <c r="G141" s="32"/>
      <c r="H141" s="32"/>
      <c r="I141" s="99"/>
      <c r="J141" s="32"/>
      <c r="K141" s="32"/>
      <c r="L141" s="35"/>
      <c r="M141" s="184"/>
      <c r="N141" s="57"/>
      <c r="O141" s="57"/>
      <c r="P141" s="57"/>
      <c r="Q141" s="57"/>
      <c r="R141" s="57"/>
      <c r="S141" s="57"/>
      <c r="T141" s="58"/>
      <c r="AT141" s="14" t="s">
        <v>142</v>
      </c>
      <c r="AU141" s="14" t="s">
        <v>70</v>
      </c>
    </row>
    <row r="142" spans="2:65" s="1" customFormat="1" ht="14.45" customHeight="1">
      <c r="B142" s="31"/>
      <c r="C142" s="170" t="s">
        <v>324</v>
      </c>
      <c r="D142" s="170" t="s">
        <v>135</v>
      </c>
      <c r="E142" s="171" t="s">
        <v>1198</v>
      </c>
      <c r="F142" s="172" t="s">
        <v>1199</v>
      </c>
      <c r="G142" s="173" t="s">
        <v>163</v>
      </c>
      <c r="H142" s="174">
        <v>0.058</v>
      </c>
      <c r="I142" s="175"/>
      <c r="J142" s="176">
        <f>ROUND(I142*H142,2)</f>
        <v>0</v>
      </c>
      <c r="K142" s="172" t="s">
        <v>1</v>
      </c>
      <c r="L142" s="35"/>
      <c r="M142" s="177" t="s">
        <v>1</v>
      </c>
      <c r="N142" s="178" t="s">
        <v>41</v>
      </c>
      <c r="O142" s="57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AR142" s="14" t="s">
        <v>140</v>
      </c>
      <c r="AT142" s="14" t="s">
        <v>135</v>
      </c>
      <c r="AU142" s="14" t="s">
        <v>70</v>
      </c>
      <c r="AY142" s="14" t="s">
        <v>133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14" t="s">
        <v>75</v>
      </c>
      <c r="BK142" s="181">
        <f>ROUND(I142*H142,2)</f>
        <v>0</v>
      </c>
      <c r="BL142" s="14" t="s">
        <v>140</v>
      </c>
      <c r="BM142" s="14" t="s">
        <v>511</v>
      </c>
    </row>
    <row r="143" spans="2:47" s="1" customFormat="1" ht="11.25">
      <c r="B143" s="31"/>
      <c r="C143" s="32"/>
      <c r="D143" s="182" t="s">
        <v>142</v>
      </c>
      <c r="E143" s="32"/>
      <c r="F143" s="183" t="s">
        <v>1199</v>
      </c>
      <c r="G143" s="32"/>
      <c r="H143" s="32"/>
      <c r="I143" s="99"/>
      <c r="J143" s="32"/>
      <c r="K143" s="32"/>
      <c r="L143" s="35"/>
      <c r="M143" s="184"/>
      <c r="N143" s="57"/>
      <c r="O143" s="57"/>
      <c r="P143" s="57"/>
      <c r="Q143" s="57"/>
      <c r="R143" s="57"/>
      <c r="S143" s="57"/>
      <c r="T143" s="58"/>
      <c r="AT143" s="14" t="s">
        <v>142</v>
      </c>
      <c r="AU143" s="14" t="s">
        <v>70</v>
      </c>
    </row>
    <row r="144" spans="2:65" s="1" customFormat="1" ht="14.45" customHeight="1">
      <c r="B144" s="31"/>
      <c r="C144" s="170" t="s">
        <v>331</v>
      </c>
      <c r="D144" s="170" t="s">
        <v>135</v>
      </c>
      <c r="E144" s="171" t="s">
        <v>1200</v>
      </c>
      <c r="F144" s="172" t="s">
        <v>1201</v>
      </c>
      <c r="G144" s="173" t="s">
        <v>198</v>
      </c>
      <c r="H144" s="174">
        <v>1</v>
      </c>
      <c r="I144" s="175"/>
      <c r="J144" s="176">
        <f>ROUND(I144*H144,2)</f>
        <v>0</v>
      </c>
      <c r="K144" s="172" t="s">
        <v>1</v>
      </c>
      <c r="L144" s="35"/>
      <c r="M144" s="177" t="s">
        <v>1</v>
      </c>
      <c r="N144" s="178" t="s">
        <v>41</v>
      </c>
      <c r="O144" s="57"/>
      <c r="P144" s="179">
        <f>O144*H144</f>
        <v>0</v>
      </c>
      <c r="Q144" s="179">
        <v>0</v>
      </c>
      <c r="R144" s="179">
        <f>Q144*H144</f>
        <v>0</v>
      </c>
      <c r="S144" s="179">
        <v>0</v>
      </c>
      <c r="T144" s="180">
        <f>S144*H144</f>
        <v>0</v>
      </c>
      <c r="AR144" s="14" t="s">
        <v>140</v>
      </c>
      <c r="AT144" s="14" t="s">
        <v>135</v>
      </c>
      <c r="AU144" s="14" t="s">
        <v>70</v>
      </c>
      <c r="AY144" s="14" t="s">
        <v>133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14" t="s">
        <v>75</v>
      </c>
      <c r="BK144" s="181">
        <f>ROUND(I144*H144,2)</f>
        <v>0</v>
      </c>
      <c r="BL144" s="14" t="s">
        <v>140</v>
      </c>
      <c r="BM144" s="14" t="s">
        <v>525</v>
      </c>
    </row>
    <row r="145" spans="2:47" s="1" customFormat="1" ht="11.25">
      <c r="B145" s="31"/>
      <c r="C145" s="32"/>
      <c r="D145" s="182" t="s">
        <v>142</v>
      </c>
      <c r="E145" s="32"/>
      <c r="F145" s="183" t="s">
        <v>1201</v>
      </c>
      <c r="G145" s="32"/>
      <c r="H145" s="32"/>
      <c r="I145" s="99"/>
      <c r="J145" s="32"/>
      <c r="K145" s="32"/>
      <c r="L145" s="35"/>
      <c r="M145" s="184"/>
      <c r="N145" s="57"/>
      <c r="O145" s="57"/>
      <c r="P145" s="57"/>
      <c r="Q145" s="57"/>
      <c r="R145" s="57"/>
      <c r="S145" s="57"/>
      <c r="T145" s="58"/>
      <c r="AT145" s="14" t="s">
        <v>142</v>
      </c>
      <c r="AU145" s="14" t="s">
        <v>70</v>
      </c>
    </row>
    <row r="146" spans="2:65" s="1" customFormat="1" ht="14.45" customHeight="1">
      <c r="B146" s="31"/>
      <c r="C146" s="170" t="s">
        <v>338</v>
      </c>
      <c r="D146" s="170" t="s">
        <v>135</v>
      </c>
      <c r="E146" s="171" t="s">
        <v>1202</v>
      </c>
      <c r="F146" s="172" t="s">
        <v>1203</v>
      </c>
      <c r="G146" s="173" t="s">
        <v>198</v>
      </c>
      <c r="H146" s="174">
        <v>2</v>
      </c>
      <c r="I146" s="175"/>
      <c r="J146" s="176">
        <f>ROUND(I146*H146,2)</f>
        <v>0</v>
      </c>
      <c r="K146" s="172" t="s">
        <v>1</v>
      </c>
      <c r="L146" s="35"/>
      <c r="M146" s="177" t="s">
        <v>1</v>
      </c>
      <c r="N146" s="178" t="s">
        <v>41</v>
      </c>
      <c r="O146" s="57"/>
      <c r="P146" s="179">
        <f>O146*H146</f>
        <v>0</v>
      </c>
      <c r="Q146" s="179">
        <v>0</v>
      </c>
      <c r="R146" s="179">
        <f>Q146*H146</f>
        <v>0</v>
      </c>
      <c r="S146" s="179">
        <v>0</v>
      </c>
      <c r="T146" s="180">
        <f>S146*H146</f>
        <v>0</v>
      </c>
      <c r="AR146" s="14" t="s">
        <v>140</v>
      </c>
      <c r="AT146" s="14" t="s">
        <v>135</v>
      </c>
      <c r="AU146" s="14" t="s">
        <v>70</v>
      </c>
      <c r="AY146" s="14" t="s">
        <v>133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14" t="s">
        <v>75</v>
      </c>
      <c r="BK146" s="181">
        <f>ROUND(I146*H146,2)</f>
        <v>0</v>
      </c>
      <c r="BL146" s="14" t="s">
        <v>140</v>
      </c>
      <c r="BM146" s="14" t="s">
        <v>537</v>
      </c>
    </row>
    <row r="147" spans="2:47" s="1" customFormat="1" ht="11.25">
      <c r="B147" s="31"/>
      <c r="C147" s="32"/>
      <c r="D147" s="182" t="s">
        <v>142</v>
      </c>
      <c r="E147" s="32"/>
      <c r="F147" s="183" t="s">
        <v>1203</v>
      </c>
      <c r="G147" s="32"/>
      <c r="H147" s="32"/>
      <c r="I147" s="99"/>
      <c r="J147" s="32"/>
      <c r="K147" s="32"/>
      <c r="L147" s="35"/>
      <c r="M147" s="184"/>
      <c r="N147" s="57"/>
      <c r="O147" s="57"/>
      <c r="P147" s="57"/>
      <c r="Q147" s="57"/>
      <c r="R147" s="57"/>
      <c r="S147" s="57"/>
      <c r="T147" s="58"/>
      <c r="AT147" s="14" t="s">
        <v>142</v>
      </c>
      <c r="AU147" s="14" t="s">
        <v>70</v>
      </c>
    </row>
    <row r="148" spans="2:65" s="1" customFormat="1" ht="14.45" customHeight="1">
      <c r="B148" s="31"/>
      <c r="C148" s="170" t="s">
        <v>343</v>
      </c>
      <c r="D148" s="170" t="s">
        <v>135</v>
      </c>
      <c r="E148" s="171" t="s">
        <v>1204</v>
      </c>
      <c r="F148" s="172" t="s">
        <v>1205</v>
      </c>
      <c r="G148" s="173" t="s">
        <v>198</v>
      </c>
      <c r="H148" s="174">
        <v>1</v>
      </c>
      <c r="I148" s="175"/>
      <c r="J148" s="176">
        <f>ROUND(I148*H148,2)</f>
        <v>0</v>
      </c>
      <c r="K148" s="172" t="s">
        <v>1</v>
      </c>
      <c r="L148" s="35"/>
      <c r="M148" s="177" t="s">
        <v>1</v>
      </c>
      <c r="N148" s="178" t="s">
        <v>41</v>
      </c>
      <c r="O148" s="57"/>
      <c r="P148" s="179">
        <f>O148*H148</f>
        <v>0</v>
      </c>
      <c r="Q148" s="179">
        <v>0</v>
      </c>
      <c r="R148" s="179">
        <f>Q148*H148</f>
        <v>0</v>
      </c>
      <c r="S148" s="179">
        <v>0</v>
      </c>
      <c r="T148" s="180">
        <f>S148*H148</f>
        <v>0</v>
      </c>
      <c r="AR148" s="14" t="s">
        <v>140</v>
      </c>
      <c r="AT148" s="14" t="s">
        <v>135</v>
      </c>
      <c r="AU148" s="14" t="s">
        <v>70</v>
      </c>
      <c r="AY148" s="14" t="s">
        <v>133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14" t="s">
        <v>75</v>
      </c>
      <c r="BK148" s="181">
        <f>ROUND(I148*H148,2)</f>
        <v>0</v>
      </c>
      <c r="BL148" s="14" t="s">
        <v>140</v>
      </c>
      <c r="BM148" s="14" t="s">
        <v>550</v>
      </c>
    </row>
    <row r="149" spans="2:47" s="1" customFormat="1" ht="11.25">
      <c r="B149" s="31"/>
      <c r="C149" s="32"/>
      <c r="D149" s="182" t="s">
        <v>142</v>
      </c>
      <c r="E149" s="32"/>
      <c r="F149" s="183" t="s">
        <v>1205</v>
      </c>
      <c r="G149" s="32"/>
      <c r="H149" s="32"/>
      <c r="I149" s="99"/>
      <c r="J149" s="32"/>
      <c r="K149" s="32"/>
      <c r="L149" s="35"/>
      <c r="M149" s="184"/>
      <c r="N149" s="57"/>
      <c r="O149" s="57"/>
      <c r="P149" s="57"/>
      <c r="Q149" s="57"/>
      <c r="R149" s="57"/>
      <c r="S149" s="57"/>
      <c r="T149" s="58"/>
      <c r="AT149" s="14" t="s">
        <v>142</v>
      </c>
      <c r="AU149" s="14" t="s">
        <v>70</v>
      </c>
    </row>
    <row r="150" spans="2:65" s="1" customFormat="1" ht="14.45" customHeight="1">
      <c r="B150" s="31"/>
      <c r="C150" s="170" t="s">
        <v>351</v>
      </c>
      <c r="D150" s="170" t="s">
        <v>135</v>
      </c>
      <c r="E150" s="171" t="s">
        <v>1206</v>
      </c>
      <c r="F150" s="172" t="s">
        <v>1207</v>
      </c>
      <c r="G150" s="173" t="s">
        <v>198</v>
      </c>
      <c r="H150" s="174">
        <v>1</v>
      </c>
      <c r="I150" s="175"/>
      <c r="J150" s="176">
        <f>ROUND(I150*H150,2)</f>
        <v>0</v>
      </c>
      <c r="K150" s="172" t="s">
        <v>1</v>
      </c>
      <c r="L150" s="35"/>
      <c r="M150" s="177" t="s">
        <v>1</v>
      </c>
      <c r="N150" s="178" t="s">
        <v>41</v>
      </c>
      <c r="O150" s="57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AR150" s="14" t="s">
        <v>140</v>
      </c>
      <c r="AT150" s="14" t="s">
        <v>135</v>
      </c>
      <c r="AU150" s="14" t="s">
        <v>70</v>
      </c>
      <c r="AY150" s="14" t="s">
        <v>133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14" t="s">
        <v>75</v>
      </c>
      <c r="BK150" s="181">
        <f>ROUND(I150*H150,2)</f>
        <v>0</v>
      </c>
      <c r="BL150" s="14" t="s">
        <v>140</v>
      </c>
      <c r="BM150" s="14" t="s">
        <v>561</v>
      </c>
    </row>
    <row r="151" spans="2:47" s="1" customFormat="1" ht="11.25">
      <c r="B151" s="31"/>
      <c r="C151" s="32"/>
      <c r="D151" s="182" t="s">
        <v>142</v>
      </c>
      <c r="E151" s="32"/>
      <c r="F151" s="183" t="s">
        <v>1207</v>
      </c>
      <c r="G151" s="32"/>
      <c r="H151" s="32"/>
      <c r="I151" s="99"/>
      <c r="J151" s="32"/>
      <c r="K151" s="32"/>
      <c r="L151" s="35"/>
      <c r="M151" s="184"/>
      <c r="N151" s="57"/>
      <c r="O151" s="57"/>
      <c r="P151" s="57"/>
      <c r="Q151" s="57"/>
      <c r="R151" s="57"/>
      <c r="S151" s="57"/>
      <c r="T151" s="58"/>
      <c r="AT151" s="14" t="s">
        <v>142</v>
      </c>
      <c r="AU151" s="14" t="s">
        <v>70</v>
      </c>
    </row>
    <row r="152" spans="2:65" s="1" customFormat="1" ht="14.45" customHeight="1">
      <c r="B152" s="31"/>
      <c r="C152" s="170" t="s">
        <v>356</v>
      </c>
      <c r="D152" s="170" t="s">
        <v>135</v>
      </c>
      <c r="E152" s="171" t="s">
        <v>1208</v>
      </c>
      <c r="F152" s="172" t="s">
        <v>1209</v>
      </c>
      <c r="G152" s="173" t="s">
        <v>198</v>
      </c>
      <c r="H152" s="174">
        <v>8</v>
      </c>
      <c r="I152" s="175"/>
      <c r="J152" s="176">
        <f>ROUND(I152*H152,2)</f>
        <v>0</v>
      </c>
      <c r="K152" s="172" t="s">
        <v>1</v>
      </c>
      <c r="L152" s="35"/>
      <c r="M152" s="177" t="s">
        <v>1</v>
      </c>
      <c r="N152" s="178" t="s">
        <v>41</v>
      </c>
      <c r="O152" s="57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AR152" s="14" t="s">
        <v>140</v>
      </c>
      <c r="AT152" s="14" t="s">
        <v>135</v>
      </c>
      <c r="AU152" s="14" t="s">
        <v>70</v>
      </c>
      <c r="AY152" s="14" t="s">
        <v>133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14" t="s">
        <v>75</v>
      </c>
      <c r="BK152" s="181">
        <f>ROUND(I152*H152,2)</f>
        <v>0</v>
      </c>
      <c r="BL152" s="14" t="s">
        <v>140</v>
      </c>
      <c r="BM152" s="14" t="s">
        <v>572</v>
      </c>
    </row>
    <row r="153" spans="2:47" s="1" customFormat="1" ht="11.25">
      <c r="B153" s="31"/>
      <c r="C153" s="32"/>
      <c r="D153" s="182" t="s">
        <v>142</v>
      </c>
      <c r="E153" s="32"/>
      <c r="F153" s="183" t="s">
        <v>1209</v>
      </c>
      <c r="G153" s="32"/>
      <c r="H153" s="32"/>
      <c r="I153" s="99"/>
      <c r="J153" s="32"/>
      <c r="K153" s="32"/>
      <c r="L153" s="35"/>
      <c r="M153" s="184"/>
      <c r="N153" s="57"/>
      <c r="O153" s="57"/>
      <c r="P153" s="57"/>
      <c r="Q153" s="57"/>
      <c r="R153" s="57"/>
      <c r="S153" s="57"/>
      <c r="T153" s="58"/>
      <c r="AT153" s="14" t="s">
        <v>142</v>
      </c>
      <c r="AU153" s="14" t="s">
        <v>70</v>
      </c>
    </row>
    <row r="154" spans="2:65" s="1" customFormat="1" ht="14.45" customHeight="1">
      <c r="B154" s="31"/>
      <c r="C154" s="170" t="s">
        <v>362</v>
      </c>
      <c r="D154" s="170" t="s">
        <v>135</v>
      </c>
      <c r="E154" s="171" t="s">
        <v>1210</v>
      </c>
      <c r="F154" s="172" t="s">
        <v>1211</v>
      </c>
      <c r="G154" s="173" t="s">
        <v>198</v>
      </c>
      <c r="H154" s="174">
        <v>7</v>
      </c>
      <c r="I154" s="175"/>
      <c r="J154" s="176">
        <f>ROUND(I154*H154,2)</f>
        <v>0</v>
      </c>
      <c r="K154" s="172" t="s">
        <v>1</v>
      </c>
      <c r="L154" s="35"/>
      <c r="M154" s="177" t="s">
        <v>1</v>
      </c>
      <c r="N154" s="178" t="s">
        <v>41</v>
      </c>
      <c r="O154" s="57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14" t="s">
        <v>140</v>
      </c>
      <c r="AT154" s="14" t="s">
        <v>135</v>
      </c>
      <c r="AU154" s="14" t="s">
        <v>70</v>
      </c>
      <c r="AY154" s="14" t="s">
        <v>133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14" t="s">
        <v>75</v>
      </c>
      <c r="BK154" s="181">
        <f>ROUND(I154*H154,2)</f>
        <v>0</v>
      </c>
      <c r="BL154" s="14" t="s">
        <v>140</v>
      </c>
      <c r="BM154" s="14" t="s">
        <v>579</v>
      </c>
    </row>
    <row r="155" spans="2:47" s="1" customFormat="1" ht="11.25">
      <c r="B155" s="31"/>
      <c r="C155" s="32"/>
      <c r="D155" s="182" t="s">
        <v>142</v>
      </c>
      <c r="E155" s="32"/>
      <c r="F155" s="183" t="s">
        <v>1211</v>
      </c>
      <c r="G155" s="32"/>
      <c r="H155" s="32"/>
      <c r="I155" s="99"/>
      <c r="J155" s="32"/>
      <c r="K155" s="32"/>
      <c r="L155" s="35"/>
      <c r="M155" s="184"/>
      <c r="N155" s="57"/>
      <c r="O155" s="57"/>
      <c r="P155" s="57"/>
      <c r="Q155" s="57"/>
      <c r="R155" s="57"/>
      <c r="S155" s="57"/>
      <c r="T155" s="58"/>
      <c r="AT155" s="14" t="s">
        <v>142</v>
      </c>
      <c r="AU155" s="14" t="s">
        <v>70</v>
      </c>
    </row>
    <row r="156" spans="2:65" s="1" customFormat="1" ht="14.45" customHeight="1">
      <c r="B156" s="31"/>
      <c r="C156" s="170" t="s">
        <v>369</v>
      </c>
      <c r="D156" s="170" t="s">
        <v>135</v>
      </c>
      <c r="E156" s="171" t="s">
        <v>1212</v>
      </c>
      <c r="F156" s="172" t="s">
        <v>1213</v>
      </c>
      <c r="G156" s="173" t="s">
        <v>198</v>
      </c>
      <c r="H156" s="174">
        <v>1</v>
      </c>
      <c r="I156" s="175"/>
      <c r="J156" s="176">
        <f>ROUND(I156*H156,2)</f>
        <v>0</v>
      </c>
      <c r="K156" s="172" t="s">
        <v>1</v>
      </c>
      <c r="L156" s="35"/>
      <c r="M156" s="177" t="s">
        <v>1</v>
      </c>
      <c r="N156" s="178" t="s">
        <v>41</v>
      </c>
      <c r="O156" s="57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14" t="s">
        <v>140</v>
      </c>
      <c r="AT156" s="14" t="s">
        <v>135</v>
      </c>
      <c r="AU156" s="14" t="s">
        <v>70</v>
      </c>
      <c r="AY156" s="14" t="s">
        <v>133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14" t="s">
        <v>75</v>
      </c>
      <c r="BK156" s="181">
        <f>ROUND(I156*H156,2)</f>
        <v>0</v>
      </c>
      <c r="BL156" s="14" t="s">
        <v>140</v>
      </c>
      <c r="BM156" s="14" t="s">
        <v>589</v>
      </c>
    </row>
    <row r="157" spans="2:47" s="1" customFormat="1" ht="11.25">
      <c r="B157" s="31"/>
      <c r="C157" s="32"/>
      <c r="D157" s="182" t="s">
        <v>142</v>
      </c>
      <c r="E157" s="32"/>
      <c r="F157" s="183" t="s">
        <v>1213</v>
      </c>
      <c r="G157" s="32"/>
      <c r="H157" s="32"/>
      <c r="I157" s="99"/>
      <c r="J157" s="32"/>
      <c r="K157" s="32"/>
      <c r="L157" s="35"/>
      <c r="M157" s="184"/>
      <c r="N157" s="57"/>
      <c r="O157" s="57"/>
      <c r="P157" s="57"/>
      <c r="Q157" s="57"/>
      <c r="R157" s="57"/>
      <c r="S157" s="57"/>
      <c r="T157" s="58"/>
      <c r="AT157" s="14" t="s">
        <v>142</v>
      </c>
      <c r="AU157" s="14" t="s">
        <v>70</v>
      </c>
    </row>
    <row r="158" spans="2:65" s="1" customFormat="1" ht="14.45" customHeight="1">
      <c r="B158" s="31"/>
      <c r="C158" s="170" t="s">
        <v>378</v>
      </c>
      <c r="D158" s="170" t="s">
        <v>135</v>
      </c>
      <c r="E158" s="171" t="s">
        <v>1214</v>
      </c>
      <c r="F158" s="172" t="s">
        <v>1215</v>
      </c>
      <c r="G158" s="173" t="s">
        <v>198</v>
      </c>
      <c r="H158" s="174">
        <v>7</v>
      </c>
      <c r="I158" s="175"/>
      <c r="J158" s="176">
        <f>ROUND(I158*H158,2)</f>
        <v>0</v>
      </c>
      <c r="K158" s="172" t="s">
        <v>1</v>
      </c>
      <c r="L158" s="35"/>
      <c r="M158" s="177" t="s">
        <v>1</v>
      </c>
      <c r="N158" s="178" t="s">
        <v>41</v>
      </c>
      <c r="O158" s="57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14" t="s">
        <v>140</v>
      </c>
      <c r="AT158" s="14" t="s">
        <v>135</v>
      </c>
      <c r="AU158" s="14" t="s">
        <v>70</v>
      </c>
      <c r="AY158" s="14" t="s">
        <v>133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14" t="s">
        <v>75</v>
      </c>
      <c r="BK158" s="181">
        <f>ROUND(I158*H158,2)</f>
        <v>0</v>
      </c>
      <c r="BL158" s="14" t="s">
        <v>140</v>
      </c>
      <c r="BM158" s="14" t="s">
        <v>601</v>
      </c>
    </row>
    <row r="159" spans="2:47" s="1" customFormat="1" ht="11.25">
      <c r="B159" s="31"/>
      <c r="C159" s="32"/>
      <c r="D159" s="182" t="s">
        <v>142</v>
      </c>
      <c r="E159" s="32"/>
      <c r="F159" s="183" t="s">
        <v>1215</v>
      </c>
      <c r="G159" s="32"/>
      <c r="H159" s="32"/>
      <c r="I159" s="99"/>
      <c r="J159" s="32"/>
      <c r="K159" s="32"/>
      <c r="L159" s="35"/>
      <c r="M159" s="184"/>
      <c r="N159" s="57"/>
      <c r="O159" s="57"/>
      <c r="P159" s="57"/>
      <c r="Q159" s="57"/>
      <c r="R159" s="57"/>
      <c r="S159" s="57"/>
      <c r="T159" s="58"/>
      <c r="AT159" s="14" t="s">
        <v>142</v>
      </c>
      <c r="AU159" s="14" t="s">
        <v>70</v>
      </c>
    </row>
    <row r="160" spans="2:65" s="1" customFormat="1" ht="14.45" customHeight="1">
      <c r="B160" s="31"/>
      <c r="C160" s="170" t="s">
        <v>385</v>
      </c>
      <c r="D160" s="170" t="s">
        <v>135</v>
      </c>
      <c r="E160" s="171" t="s">
        <v>1216</v>
      </c>
      <c r="F160" s="172" t="s">
        <v>1217</v>
      </c>
      <c r="G160" s="173" t="s">
        <v>198</v>
      </c>
      <c r="H160" s="174">
        <v>2</v>
      </c>
      <c r="I160" s="175"/>
      <c r="J160" s="176">
        <f>ROUND(I160*H160,2)</f>
        <v>0</v>
      </c>
      <c r="K160" s="172" t="s">
        <v>1</v>
      </c>
      <c r="L160" s="35"/>
      <c r="M160" s="177" t="s">
        <v>1</v>
      </c>
      <c r="N160" s="178" t="s">
        <v>41</v>
      </c>
      <c r="O160" s="57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14" t="s">
        <v>140</v>
      </c>
      <c r="AT160" s="14" t="s">
        <v>135</v>
      </c>
      <c r="AU160" s="14" t="s">
        <v>70</v>
      </c>
      <c r="AY160" s="14" t="s">
        <v>133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14" t="s">
        <v>75</v>
      </c>
      <c r="BK160" s="181">
        <f>ROUND(I160*H160,2)</f>
        <v>0</v>
      </c>
      <c r="BL160" s="14" t="s">
        <v>140</v>
      </c>
      <c r="BM160" s="14" t="s">
        <v>610</v>
      </c>
    </row>
    <row r="161" spans="2:47" s="1" customFormat="1" ht="11.25">
      <c r="B161" s="31"/>
      <c r="C161" s="32"/>
      <c r="D161" s="182" t="s">
        <v>142</v>
      </c>
      <c r="E161" s="32"/>
      <c r="F161" s="183" t="s">
        <v>1217</v>
      </c>
      <c r="G161" s="32"/>
      <c r="H161" s="32"/>
      <c r="I161" s="99"/>
      <c r="J161" s="32"/>
      <c r="K161" s="32"/>
      <c r="L161" s="35"/>
      <c r="M161" s="184"/>
      <c r="N161" s="57"/>
      <c r="O161" s="57"/>
      <c r="P161" s="57"/>
      <c r="Q161" s="57"/>
      <c r="R161" s="57"/>
      <c r="S161" s="57"/>
      <c r="T161" s="58"/>
      <c r="AT161" s="14" t="s">
        <v>142</v>
      </c>
      <c r="AU161" s="14" t="s">
        <v>70</v>
      </c>
    </row>
    <row r="162" spans="2:65" s="1" customFormat="1" ht="14.45" customHeight="1">
      <c r="B162" s="31"/>
      <c r="C162" s="170" t="s">
        <v>390</v>
      </c>
      <c r="D162" s="170" t="s">
        <v>135</v>
      </c>
      <c r="E162" s="171" t="s">
        <v>1218</v>
      </c>
      <c r="F162" s="172" t="s">
        <v>1219</v>
      </c>
      <c r="G162" s="173" t="s">
        <v>163</v>
      </c>
      <c r="H162" s="174">
        <v>0.008</v>
      </c>
      <c r="I162" s="175"/>
      <c r="J162" s="176">
        <f>ROUND(I162*H162,2)</f>
        <v>0</v>
      </c>
      <c r="K162" s="172" t="s">
        <v>1</v>
      </c>
      <c r="L162" s="35"/>
      <c r="M162" s="177" t="s">
        <v>1</v>
      </c>
      <c r="N162" s="178" t="s">
        <v>41</v>
      </c>
      <c r="O162" s="57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14" t="s">
        <v>140</v>
      </c>
      <c r="AT162" s="14" t="s">
        <v>135</v>
      </c>
      <c r="AU162" s="14" t="s">
        <v>70</v>
      </c>
      <c r="AY162" s="14" t="s">
        <v>133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14" t="s">
        <v>75</v>
      </c>
      <c r="BK162" s="181">
        <f>ROUND(I162*H162,2)</f>
        <v>0</v>
      </c>
      <c r="BL162" s="14" t="s">
        <v>140</v>
      </c>
      <c r="BM162" s="14" t="s">
        <v>622</v>
      </c>
    </row>
    <row r="163" spans="2:47" s="1" customFormat="1" ht="11.25">
      <c r="B163" s="31"/>
      <c r="C163" s="32"/>
      <c r="D163" s="182" t="s">
        <v>142</v>
      </c>
      <c r="E163" s="32"/>
      <c r="F163" s="183" t="s">
        <v>1219</v>
      </c>
      <c r="G163" s="32"/>
      <c r="H163" s="32"/>
      <c r="I163" s="99"/>
      <c r="J163" s="32"/>
      <c r="K163" s="32"/>
      <c r="L163" s="35"/>
      <c r="M163" s="184"/>
      <c r="N163" s="57"/>
      <c r="O163" s="57"/>
      <c r="P163" s="57"/>
      <c r="Q163" s="57"/>
      <c r="R163" s="57"/>
      <c r="S163" s="57"/>
      <c r="T163" s="58"/>
      <c r="AT163" s="14" t="s">
        <v>142</v>
      </c>
      <c r="AU163" s="14" t="s">
        <v>70</v>
      </c>
    </row>
    <row r="164" spans="2:65" s="1" customFormat="1" ht="14.45" customHeight="1">
      <c r="B164" s="31"/>
      <c r="C164" s="170" t="s">
        <v>396</v>
      </c>
      <c r="D164" s="170" t="s">
        <v>135</v>
      </c>
      <c r="E164" s="171" t="s">
        <v>1220</v>
      </c>
      <c r="F164" s="172" t="s">
        <v>1221</v>
      </c>
      <c r="G164" s="173" t="s">
        <v>198</v>
      </c>
      <c r="H164" s="174">
        <v>1</v>
      </c>
      <c r="I164" s="175"/>
      <c r="J164" s="176">
        <f>ROUND(I164*H164,2)</f>
        <v>0</v>
      </c>
      <c r="K164" s="172" t="s">
        <v>1</v>
      </c>
      <c r="L164" s="35"/>
      <c r="M164" s="177" t="s">
        <v>1</v>
      </c>
      <c r="N164" s="178" t="s">
        <v>41</v>
      </c>
      <c r="O164" s="57"/>
      <c r="P164" s="179">
        <f>O164*H164</f>
        <v>0</v>
      </c>
      <c r="Q164" s="179">
        <v>0</v>
      </c>
      <c r="R164" s="179">
        <f>Q164*H164</f>
        <v>0</v>
      </c>
      <c r="S164" s="179">
        <v>0</v>
      </c>
      <c r="T164" s="180">
        <f>S164*H164</f>
        <v>0</v>
      </c>
      <c r="AR164" s="14" t="s">
        <v>140</v>
      </c>
      <c r="AT164" s="14" t="s">
        <v>135</v>
      </c>
      <c r="AU164" s="14" t="s">
        <v>70</v>
      </c>
      <c r="AY164" s="14" t="s">
        <v>133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14" t="s">
        <v>75</v>
      </c>
      <c r="BK164" s="181">
        <f>ROUND(I164*H164,2)</f>
        <v>0</v>
      </c>
      <c r="BL164" s="14" t="s">
        <v>140</v>
      </c>
      <c r="BM164" s="14" t="s">
        <v>631</v>
      </c>
    </row>
    <row r="165" spans="2:47" s="1" customFormat="1" ht="11.25">
      <c r="B165" s="31"/>
      <c r="C165" s="32"/>
      <c r="D165" s="182" t="s">
        <v>142</v>
      </c>
      <c r="E165" s="32"/>
      <c r="F165" s="183" t="s">
        <v>1221</v>
      </c>
      <c r="G165" s="32"/>
      <c r="H165" s="32"/>
      <c r="I165" s="99"/>
      <c r="J165" s="32"/>
      <c r="K165" s="32"/>
      <c r="L165" s="35"/>
      <c r="M165" s="184"/>
      <c r="N165" s="57"/>
      <c r="O165" s="57"/>
      <c r="P165" s="57"/>
      <c r="Q165" s="57"/>
      <c r="R165" s="57"/>
      <c r="S165" s="57"/>
      <c r="T165" s="58"/>
      <c r="AT165" s="14" t="s">
        <v>142</v>
      </c>
      <c r="AU165" s="14" t="s">
        <v>70</v>
      </c>
    </row>
    <row r="166" spans="2:65" s="1" customFormat="1" ht="14.45" customHeight="1">
      <c r="B166" s="31"/>
      <c r="C166" s="170" t="s">
        <v>401</v>
      </c>
      <c r="D166" s="170" t="s">
        <v>135</v>
      </c>
      <c r="E166" s="171" t="s">
        <v>1222</v>
      </c>
      <c r="F166" s="172" t="s">
        <v>1223</v>
      </c>
      <c r="G166" s="173" t="s">
        <v>198</v>
      </c>
      <c r="H166" s="174">
        <v>1</v>
      </c>
      <c r="I166" s="175"/>
      <c r="J166" s="176">
        <f>ROUND(I166*H166,2)</f>
        <v>0</v>
      </c>
      <c r="K166" s="172" t="s">
        <v>1</v>
      </c>
      <c r="L166" s="35"/>
      <c r="M166" s="177" t="s">
        <v>1</v>
      </c>
      <c r="N166" s="178" t="s">
        <v>41</v>
      </c>
      <c r="O166" s="57"/>
      <c r="P166" s="179">
        <f>O166*H166</f>
        <v>0</v>
      </c>
      <c r="Q166" s="179">
        <v>0</v>
      </c>
      <c r="R166" s="179">
        <f>Q166*H166</f>
        <v>0</v>
      </c>
      <c r="S166" s="179">
        <v>0</v>
      </c>
      <c r="T166" s="180">
        <f>S166*H166</f>
        <v>0</v>
      </c>
      <c r="AR166" s="14" t="s">
        <v>140</v>
      </c>
      <c r="AT166" s="14" t="s">
        <v>135</v>
      </c>
      <c r="AU166" s="14" t="s">
        <v>70</v>
      </c>
      <c r="AY166" s="14" t="s">
        <v>133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14" t="s">
        <v>75</v>
      </c>
      <c r="BK166" s="181">
        <f>ROUND(I166*H166,2)</f>
        <v>0</v>
      </c>
      <c r="BL166" s="14" t="s">
        <v>140</v>
      </c>
      <c r="BM166" s="14" t="s">
        <v>640</v>
      </c>
    </row>
    <row r="167" spans="2:47" s="1" customFormat="1" ht="11.25">
      <c r="B167" s="31"/>
      <c r="C167" s="32"/>
      <c r="D167" s="182" t="s">
        <v>142</v>
      </c>
      <c r="E167" s="32"/>
      <c r="F167" s="183" t="s">
        <v>1223</v>
      </c>
      <c r="G167" s="32"/>
      <c r="H167" s="32"/>
      <c r="I167" s="99"/>
      <c r="J167" s="32"/>
      <c r="K167" s="32"/>
      <c r="L167" s="35"/>
      <c r="M167" s="184"/>
      <c r="N167" s="57"/>
      <c r="O167" s="57"/>
      <c r="P167" s="57"/>
      <c r="Q167" s="57"/>
      <c r="R167" s="57"/>
      <c r="S167" s="57"/>
      <c r="T167" s="58"/>
      <c r="AT167" s="14" t="s">
        <v>142</v>
      </c>
      <c r="AU167" s="14" t="s">
        <v>70</v>
      </c>
    </row>
    <row r="168" spans="2:65" s="1" customFormat="1" ht="14.45" customHeight="1">
      <c r="B168" s="31"/>
      <c r="C168" s="170" t="s">
        <v>408</v>
      </c>
      <c r="D168" s="170" t="s">
        <v>135</v>
      </c>
      <c r="E168" s="171" t="s">
        <v>1224</v>
      </c>
      <c r="F168" s="172" t="s">
        <v>1225</v>
      </c>
      <c r="G168" s="173" t="s">
        <v>198</v>
      </c>
      <c r="H168" s="174">
        <v>1</v>
      </c>
      <c r="I168" s="175"/>
      <c r="J168" s="176">
        <f>ROUND(I168*H168,2)</f>
        <v>0</v>
      </c>
      <c r="K168" s="172" t="s">
        <v>1</v>
      </c>
      <c r="L168" s="35"/>
      <c r="M168" s="177" t="s">
        <v>1</v>
      </c>
      <c r="N168" s="178" t="s">
        <v>41</v>
      </c>
      <c r="O168" s="57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AR168" s="14" t="s">
        <v>140</v>
      </c>
      <c r="AT168" s="14" t="s">
        <v>135</v>
      </c>
      <c r="AU168" s="14" t="s">
        <v>70</v>
      </c>
      <c r="AY168" s="14" t="s">
        <v>133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14" t="s">
        <v>75</v>
      </c>
      <c r="BK168" s="181">
        <f>ROUND(I168*H168,2)</f>
        <v>0</v>
      </c>
      <c r="BL168" s="14" t="s">
        <v>140</v>
      </c>
      <c r="BM168" s="14" t="s">
        <v>649</v>
      </c>
    </row>
    <row r="169" spans="2:47" s="1" customFormat="1" ht="11.25">
      <c r="B169" s="31"/>
      <c r="C169" s="32"/>
      <c r="D169" s="182" t="s">
        <v>142</v>
      </c>
      <c r="E169" s="32"/>
      <c r="F169" s="183" t="s">
        <v>1225</v>
      </c>
      <c r="G169" s="32"/>
      <c r="H169" s="32"/>
      <c r="I169" s="99"/>
      <c r="J169" s="32"/>
      <c r="K169" s="32"/>
      <c r="L169" s="35"/>
      <c r="M169" s="184"/>
      <c r="N169" s="57"/>
      <c r="O169" s="57"/>
      <c r="P169" s="57"/>
      <c r="Q169" s="57"/>
      <c r="R169" s="57"/>
      <c r="S169" s="57"/>
      <c r="T169" s="58"/>
      <c r="AT169" s="14" t="s">
        <v>142</v>
      </c>
      <c r="AU169" s="14" t="s">
        <v>70</v>
      </c>
    </row>
    <row r="170" spans="2:65" s="1" customFormat="1" ht="14.45" customHeight="1">
      <c r="B170" s="31"/>
      <c r="C170" s="170" t="s">
        <v>415</v>
      </c>
      <c r="D170" s="170" t="s">
        <v>135</v>
      </c>
      <c r="E170" s="171" t="s">
        <v>1226</v>
      </c>
      <c r="F170" s="172" t="s">
        <v>1227</v>
      </c>
      <c r="G170" s="173" t="s">
        <v>198</v>
      </c>
      <c r="H170" s="174">
        <v>1</v>
      </c>
      <c r="I170" s="175"/>
      <c r="J170" s="176">
        <f>ROUND(I170*H170,2)</f>
        <v>0</v>
      </c>
      <c r="K170" s="172" t="s">
        <v>1</v>
      </c>
      <c r="L170" s="35"/>
      <c r="M170" s="177" t="s">
        <v>1</v>
      </c>
      <c r="N170" s="178" t="s">
        <v>41</v>
      </c>
      <c r="O170" s="57"/>
      <c r="P170" s="179">
        <f>O170*H170</f>
        <v>0</v>
      </c>
      <c r="Q170" s="179">
        <v>0</v>
      </c>
      <c r="R170" s="179">
        <f>Q170*H170</f>
        <v>0</v>
      </c>
      <c r="S170" s="179">
        <v>0</v>
      </c>
      <c r="T170" s="180">
        <f>S170*H170</f>
        <v>0</v>
      </c>
      <c r="AR170" s="14" t="s">
        <v>140</v>
      </c>
      <c r="AT170" s="14" t="s">
        <v>135</v>
      </c>
      <c r="AU170" s="14" t="s">
        <v>70</v>
      </c>
      <c r="AY170" s="14" t="s">
        <v>133</v>
      </c>
      <c r="BE170" s="181">
        <f>IF(N170="základní",J170,0)</f>
        <v>0</v>
      </c>
      <c r="BF170" s="181">
        <f>IF(N170="snížená",J170,0)</f>
        <v>0</v>
      </c>
      <c r="BG170" s="181">
        <f>IF(N170="zákl. přenesená",J170,0)</f>
        <v>0</v>
      </c>
      <c r="BH170" s="181">
        <f>IF(N170="sníž. přenesená",J170,0)</f>
        <v>0</v>
      </c>
      <c r="BI170" s="181">
        <f>IF(N170="nulová",J170,0)</f>
        <v>0</v>
      </c>
      <c r="BJ170" s="14" t="s">
        <v>75</v>
      </c>
      <c r="BK170" s="181">
        <f>ROUND(I170*H170,2)</f>
        <v>0</v>
      </c>
      <c r="BL170" s="14" t="s">
        <v>140</v>
      </c>
      <c r="BM170" s="14" t="s">
        <v>660</v>
      </c>
    </row>
    <row r="171" spans="2:47" s="1" customFormat="1" ht="11.25">
      <c r="B171" s="31"/>
      <c r="C171" s="32"/>
      <c r="D171" s="182" t="s">
        <v>142</v>
      </c>
      <c r="E171" s="32"/>
      <c r="F171" s="183" t="s">
        <v>1227</v>
      </c>
      <c r="G171" s="32"/>
      <c r="H171" s="32"/>
      <c r="I171" s="99"/>
      <c r="J171" s="32"/>
      <c r="K171" s="32"/>
      <c r="L171" s="35"/>
      <c r="M171" s="184"/>
      <c r="N171" s="57"/>
      <c r="O171" s="57"/>
      <c r="P171" s="57"/>
      <c r="Q171" s="57"/>
      <c r="R171" s="57"/>
      <c r="S171" s="57"/>
      <c r="T171" s="58"/>
      <c r="AT171" s="14" t="s">
        <v>142</v>
      </c>
      <c r="AU171" s="14" t="s">
        <v>70</v>
      </c>
    </row>
    <row r="172" spans="2:65" s="1" customFormat="1" ht="14.45" customHeight="1">
      <c r="B172" s="31"/>
      <c r="C172" s="170" t="s">
        <v>420</v>
      </c>
      <c r="D172" s="170" t="s">
        <v>135</v>
      </c>
      <c r="E172" s="171" t="s">
        <v>1228</v>
      </c>
      <c r="F172" s="172" t="s">
        <v>1229</v>
      </c>
      <c r="G172" s="173" t="s">
        <v>198</v>
      </c>
      <c r="H172" s="174">
        <v>1</v>
      </c>
      <c r="I172" s="175"/>
      <c r="J172" s="176">
        <f>ROUND(I172*H172,2)</f>
        <v>0</v>
      </c>
      <c r="K172" s="172" t="s">
        <v>1</v>
      </c>
      <c r="L172" s="35"/>
      <c r="M172" s="177" t="s">
        <v>1</v>
      </c>
      <c r="N172" s="178" t="s">
        <v>41</v>
      </c>
      <c r="O172" s="57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AR172" s="14" t="s">
        <v>140</v>
      </c>
      <c r="AT172" s="14" t="s">
        <v>135</v>
      </c>
      <c r="AU172" s="14" t="s">
        <v>70</v>
      </c>
      <c r="AY172" s="14" t="s">
        <v>133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14" t="s">
        <v>75</v>
      </c>
      <c r="BK172" s="181">
        <f>ROUND(I172*H172,2)</f>
        <v>0</v>
      </c>
      <c r="BL172" s="14" t="s">
        <v>140</v>
      </c>
      <c r="BM172" s="14" t="s">
        <v>670</v>
      </c>
    </row>
    <row r="173" spans="2:47" s="1" customFormat="1" ht="11.25">
      <c r="B173" s="31"/>
      <c r="C173" s="32"/>
      <c r="D173" s="182" t="s">
        <v>142</v>
      </c>
      <c r="E173" s="32"/>
      <c r="F173" s="183" t="s">
        <v>1229</v>
      </c>
      <c r="G173" s="32"/>
      <c r="H173" s="32"/>
      <c r="I173" s="99"/>
      <c r="J173" s="32"/>
      <c r="K173" s="32"/>
      <c r="L173" s="35"/>
      <c r="M173" s="184"/>
      <c r="N173" s="57"/>
      <c r="O173" s="57"/>
      <c r="P173" s="57"/>
      <c r="Q173" s="57"/>
      <c r="R173" s="57"/>
      <c r="S173" s="57"/>
      <c r="T173" s="58"/>
      <c r="AT173" s="14" t="s">
        <v>142</v>
      </c>
      <c r="AU173" s="14" t="s">
        <v>70</v>
      </c>
    </row>
    <row r="174" spans="2:65" s="1" customFormat="1" ht="14.45" customHeight="1">
      <c r="B174" s="31"/>
      <c r="C174" s="170" t="s">
        <v>425</v>
      </c>
      <c r="D174" s="170" t="s">
        <v>135</v>
      </c>
      <c r="E174" s="171" t="s">
        <v>1230</v>
      </c>
      <c r="F174" s="172" t="s">
        <v>1231</v>
      </c>
      <c r="G174" s="173" t="s">
        <v>198</v>
      </c>
      <c r="H174" s="174">
        <v>1</v>
      </c>
      <c r="I174" s="175"/>
      <c r="J174" s="176">
        <f>ROUND(I174*H174,2)</f>
        <v>0</v>
      </c>
      <c r="K174" s="172" t="s">
        <v>1</v>
      </c>
      <c r="L174" s="35"/>
      <c r="M174" s="177" t="s">
        <v>1</v>
      </c>
      <c r="N174" s="178" t="s">
        <v>41</v>
      </c>
      <c r="O174" s="57"/>
      <c r="P174" s="179">
        <f>O174*H174</f>
        <v>0</v>
      </c>
      <c r="Q174" s="179">
        <v>0</v>
      </c>
      <c r="R174" s="179">
        <f>Q174*H174</f>
        <v>0</v>
      </c>
      <c r="S174" s="179">
        <v>0</v>
      </c>
      <c r="T174" s="180">
        <f>S174*H174</f>
        <v>0</v>
      </c>
      <c r="AR174" s="14" t="s">
        <v>140</v>
      </c>
      <c r="AT174" s="14" t="s">
        <v>135</v>
      </c>
      <c r="AU174" s="14" t="s">
        <v>70</v>
      </c>
      <c r="AY174" s="14" t="s">
        <v>133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14" t="s">
        <v>75</v>
      </c>
      <c r="BK174" s="181">
        <f>ROUND(I174*H174,2)</f>
        <v>0</v>
      </c>
      <c r="BL174" s="14" t="s">
        <v>140</v>
      </c>
      <c r="BM174" s="14" t="s">
        <v>679</v>
      </c>
    </row>
    <row r="175" spans="2:47" s="1" customFormat="1" ht="11.25">
      <c r="B175" s="31"/>
      <c r="C175" s="32"/>
      <c r="D175" s="182" t="s">
        <v>142</v>
      </c>
      <c r="E175" s="32"/>
      <c r="F175" s="183" t="s">
        <v>1231</v>
      </c>
      <c r="G175" s="32"/>
      <c r="H175" s="32"/>
      <c r="I175" s="99"/>
      <c r="J175" s="32"/>
      <c r="K175" s="32"/>
      <c r="L175" s="35"/>
      <c r="M175" s="184"/>
      <c r="N175" s="57"/>
      <c r="O175" s="57"/>
      <c r="P175" s="57"/>
      <c r="Q175" s="57"/>
      <c r="R175" s="57"/>
      <c r="S175" s="57"/>
      <c r="T175" s="58"/>
      <c r="AT175" s="14" t="s">
        <v>142</v>
      </c>
      <c r="AU175" s="14" t="s">
        <v>70</v>
      </c>
    </row>
    <row r="176" spans="2:65" s="1" customFormat="1" ht="14.45" customHeight="1">
      <c r="B176" s="31"/>
      <c r="C176" s="170" t="s">
        <v>430</v>
      </c>
      <c r="D176" s="170" t="s">
        <v>135</v>
      </c>
      <c r="E176" s="171" t="s">
        <v>1232</v>
      </c>
      <c r="F176" s="172" t="s">
        <v>1233</v>
      </c>
      <c r="G176" s="173" t="s">
        <v>198</v>
      </c>
      <c r="H176" s="174">
        <v>2</v>
      </c>
      <c r="I176" s="175"/>
      <c r="J176" s="176">
        <f>ROUND(I176*H176,2)</f>
        <v>0</v>
      </c>
      <c r="K176" s="172" t="s">
        <v>1</v>
      </c>
      <c r="L176" s="35"/>
      <c r="M176" s="177" t="s">
        <v>1</v>
      </c>
      <c r="N176" s="178" t="s">
        <v>41</v>
      </c>
      <c r="O176" s="57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AR176" s="14" t="s">
        <v>140</v>
      </c>
      <c r="AT176" s="14" t="s">
        <v>135</v>
      </c>
      <c r="AU176" s="14" t="s">
        <v>70</v>
      </c>
      <c r="AY176" s="14" t="s">
        <v>133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14" t="s">
        <v>75</v>
      </c>
      <c r="BK176" s="181">
        <f>ROUND(I176*H176,2)</f>
        <v>0</v>
      </c>
      <c r="BL176" s="14" t="s">
        <v>140</v>
      </c>
      <c r="BM176" s="14" t="s">
        <v>688</v>
      </c>
    </row>
    <row r="177" spans="2:47" s="1" customFormat="1" ht="11.25">
      <c r="B177" s="31"/>
      <c r="C177" s="32"/>
      <c r="D177" s="182" t="s">
        <v>142</v>
      </c>
      <c r="E177" s="32"/>
      <c r="F177" s="183" t="s">
        <v>1233</v>
      </c>
      <c r="G177" s="32"/>
      <c r="H177" s="32"/>
      <c r="I177" s="99"/>
      <c r="J177" s="32"/>
      <c r="K177" s="32"/>
      <c r="L177" s="35"/>
      <c r="M177" s="184"/>
      <c r="N177" s="57"/>
      <c r="O177" s="57"/>
      <c r="P177" s="57"/>
      <c r="Q177" s="57"/>
      <c r="R177" s="57"/>
      <c r="S177" s="57"/>
      <c r="T177" s="58"/>
      <c r="AT177" s="14" t="s">
        <v>142</v>
      </c>
      <c r="AU177" s="14" t="s">
        <v>70</v>
      </c>
    </row>
    <row r="178" spans="2:65" s="1" customFormat="1" ht="14.45" customHeight="1">
      <c r="B178" s="31"/>
      <c r="C178" s="170" t="s">
        <v>435</v>
      </c>
      <c r="D178" s="170" t="s">
        <v>135</v>
      </c>
      <c r="E178" s="171" t="s">
        <v>1234</v>
      </c>
      <c r="F178" s="172" t="s">
        <v>1235</v>
      </c>
      <c r="G178" s="173" t="s">
        <v>198</v>
      </c>
      <c r="H178" s="174">
        <v>1</v>
      </c>
      <c r="I178" s="175"/>
      <c r="J178" s="176">
        <f>ROUND(I178*H178,2)</f>
        <v>0</v>
      </c>
      <c r="K178" s="172" t="s">
        <v>1</v>
      </c>
      <c r="L178" s="35"/>
      <c r="M178" s="177" t="s">
        <v>1</v>
      </c>
      <c r="N178" s="178" t="s">
        <v>41</v>
      </c>
      <c r="O178" s="57"/>
      <c r="P178" s="179">
        <f>O178*H178</f>
        <v>0</v>
      </c>
      <c r="Q178" s="179">
        <v>0</v>
      </c>
      <c r="R178" s="179">
        <f>Q178*H178</f>
        <v>0</v>
      </c>
      <c r="S178" s="179">
        <v>0</v>
      </c>
      <c r="T178" s="180">
        <f>S178*H178</f>
        <v>0</v>
      </c>
      <c r="AR178" s="14" t="s">
        <v>140</v>
      </c>
      <c r="AT178" s="14" t="s">
        <v>135</v>
      </c>
      <c r="AU178" s="14" t="s">
        <v>70</v>
      </c>
      <c r="AY178" s="14" t="s">
        <v>133</v>
      </c>
      <c r="BE178" s="181">
        <f>IF(N178="základní",J178,0)</f>
        <v>0</v>
      </c>
      <c r="BF178" s="181">
        <f>IF(N178="snížená",J178,0)</f>
        <v>0</v>
      </c>
      <c r="BG178" s="181">
        <f>IF(N178="zákl. přenesená",J178,0)</f>
        <v>0</v>
      </c>
      <c r="BH178" s="181">
        <f>IF(N178="sníž. přenesená",J178,0)</f>
        <v>0</v>
      </c>
      <c r="BI178" s="181">
        <f>IF(N178="nulová",J178,0)</f>
        <v>0</v>
      </c>
      <c r="BJ178" s="14" t="s">
        <v>75</v>
      </c>
      <c r="BK178" s="181">
        <f>ROUND(I178*H178,2)</f>
        <v>0</v>
      </c>
      <c r="BL178" s="14" t="s">
        <v>140</v>
      </c>
      <c r="BM178" s="14" t="s">
        <v>701</v>
      </c>
    </row>
    <row r="179" spans="2:47" s="1" customFormat="1" ht="11.25">
      <c r="B179" s="31"/>
      <c r="C179" s="32"/>
      <c r="D179" s="182" t="s">
        <v>142</v>
      </c>
      <c r="E179" s="32"/>
      <c r="F179" s="183" t="s">
        <v>1235</v>
      </c>
      <c r="G179" s="32"/>
      <c r="H179" s="32"/>
      <c r="I179" s="99"/>
      <c r="J179" s="32"/>
      <c r="K179" s="32"/>
      <c r="L179" s="35"/>
      <c r="M179" s="184"/>
      <c r="N179" s="57"/>
      <c r="O179" s="57"/>
      <c r="P179" s="57"/>
      <c r="Q179" s="57"/>
      <c r="R179" s="57"/>
      <c r="S179" s="57"/>
      <c r="T179" s="58"/>
      <c r="AT179" s="14" t="s">
        <v>142</v>
      </c>
      <c r="AU179" s="14" t="s">
        <v>70</v>
      </c>
    </row>
    <row r="180" spans="2:65" s="1" customFormat="1" ht="14.45" customHeight="1">
      <c r="B180" s="31"/>
      <c r="C180" s="170" t="s">
        <v>442</v>
      </c>
      <c r="D180" s="170" t="s">
        <v>135</v>
      </c>
      <c r="E180" s="171" t="s">
        <v>1236</v>
      </c>
      <c r="F180" s="172" t="s">
        <v>1237</v>
      </c>
      <c r="G180" s="173" t="s">
        <v>198</v>
      </c>
      <c r="H180" s="174">
        <v>1</v>
      </c>
      <c r="I180" s="175"/>
      <c r="J180" s="176">
        <f>ROUND(I180*H180,2)</f>
        <v>0</v>
      </c>
      <c r="K180" s="172" t="s">
        <v>1</v>
      </c>
      <c r="L180" s="35"/>
      <c r="M180" s="177" t="s">
        <v>1</v>
      </c>
      <c r="N180" s="178" t="s">
        <v>41</v>
      </c>
      <c r="O180" s="57"/>
      <c r="P180" s="179">
        <f>O180*H180</f>
        <v>0</v>
      </c>
      <c r="Q180" s="179">
        <v>0</v>
      </c>
      <c r="R180" s="179">
        <f>Q180*H180</f>
        <v>0</v>
      </c>
      <c r="S180" s="179">
        <v>0</v>
      </c>
      <c r="T180" s="180">
        <f>S180*H180</f>
        <v>0</v>
      </c>
      <c r="AR180" s="14" t="s">
        <v>140</v>
      </c>
      <c r="AT180" s="14" t="s">
        <v>135</v>
      </c>
      <c r="AU180" s="14" t="s">
        <v>70</v>
      </c>
      <c r="AY180" s="14" t="s">
        <v>133</v>
      </c>
      <c r="BE180" s="181">
        <f>IF(N180="základní",J180,0)</f>
        <v>0</v>
      </c>
      <c r="BF180" s="181">
        <f>IF(N180="snížená",J180,0)</f>
        <v>0</v>
      </c>
      <c r="BG180" s="181">
        <f>IF(N180="zákl. přenesená",J180,0)</f>
        <v>0</v>
      </c>
      <c r="BH180" s="181">
        <f>IF(N180="sníž. přenesená",J180,0)</f>
        <v>0</v>
      </c>
      <c r="BI180" s="181">
        <f>IF(N180="nulová",J180,0)</f>
        <v>0</v>
      </c>
      <c r="BJ180" s="14" t="s">
        <v>75</v>
      </c>
      <c r="BK180" s="181">
        <f>ROUND(I180*H180,2)</f>
        <v>0</v>
      </c>
      <c r="BL180" s="14" t="s">
        <v>140</v>
      </c>
      <c r="BM180" s="14" t="s">
        <v>714</v>
      </c>
    </row>
    <row r="181" spans="2:47" s="1" customFormat="1" ht="11.25">
      <c r="B181" s="31"/>
      <c r="C181" s="32"/>
      <c r="D181" s="182" t="s">
        <v>142</v>
      </c>
      <c r="E181" s="32"/>
      <c r="F181" s="183" t="s">
        <v>1237</v>
      </c>
      <c r="G181" s="32"/>
      <c r="H181" s="32"/>
      <c r="I181" s="99"/>
      <c r="J181" s="32"/>
      <c r="K181" s="32"/>
      <c r="L181" s="35"/>
      <c r="M181" s="184"/>
      <c r="N181" s="57"/>
      <c r="O181" s="57"/>
      <c r="P181" s="57"/>
      <c r="Q181" s="57"/>
      <c r="R181" s="57"/>
      <c r="S181" s="57"/>
      <c r="T181" s="58"/>
      <c r="AT181" s="14" t="s">
        <v>142</v>
      </c>
      <c r="AU181" s="14" t="s">
        <v>70</v>
      </c>
    </row>
    <row r="182" spans="2:65" s="1" customFormat="1" ht="14.45" customHeight="1">
      <c r="B182" s="31"/>
      <c r="C182" s="170" t="s">
        <v>447</v>
      </c>
      <c r="D182" s="170" t="s">
        <v>135</v>
      </c>
      <c r="E182" s="171" t="s">
        <v>1238</v>
      </c>
      <c r="F182" s="172" t="s">
        <v>1239</v>
      </c>
      <c r="G182" s="173" t="s">
        <v>198</v>
      </c>
      <c r="H182" s="174">
        <v>2</v>
      </c>
      <c r="I182" s="175"/>
      <c r="J182" s="176">
        <f>ROUND(I182*H182,2)</f>
        <v>0</v>
      </c>
      <c r="K182" s="172" t="s">
        <v>1</v>
      </c>
      <c r="L182" s="35"/>
      <c r="M182" s="177" t="s">
        <v>1</v>
      </c>
      <c r="N182" s="178" t="s">
        <v>41</v>
      </c>
      <c r="O182" s="57"/>
      <c r="P182" s="179">
        <f>O182*H182</f>
        <v>0</v>
      </c>
      <c r="Q182" s="179">
        <v>0</v>
      </c>
      <c r="R182" s="179">
        <f>Q182*H182</f>
        <v>0</v>
      </c>
      <c r="S182" s="179">
        <v>0</v>
      </c>
      <c r="T182" s="180">
        <f>S182*H182</f>
        <v>0</v>
      </c>
      <c r="AR182" s="14" t="s">
        <v>140</v>
      </c>
      <c r="AT182" s="14" t="s">
        <v>135</v>
      </c>
      <c r="AU182" s="14" t="s">
        <v>70</v>
      </c>
      <c r="AY182" s="14" t="s">
        <v>133</v>
      </c>
      <c r="BE182" s="181">
        <f>IF(N182="základní",J182,0)</f>
        <v>0</v>
      </c>
      <c r="BF182" s="181">
        <f>IF(N182="snížená",J182,0)</f>
        <v>0</v>
      </c>
      <c r="BG182" s="181">
        <f>IF(N182="zákl. přenesená",J182,0)</f>
        <v>0</v>
      </c>
      <c r="BH182" s="181">
        <f>IF(N182="sníž. přenesená",J182,0)</f>
        <v>0</v>
      </c>
      <c r="BI182" s="181">
        <f>IF(N182="nulová",J182,0)</f>
        <v>0</v>
      </c>
      <c r="BJ182" s="14" t="s">
        <v>75</v>
      </c>
      <c r="BK182" s="181">
        <f>ROUND(I182*H182,2)</f>
        <v>0</v>
      </c>
      <c r="BL182" s="14" t="s">
        <v>140</v>
      </c>
      <c r="BM182" s="14" t="s">
        <v>724</v>
      </c>
    </row>
    <row r="183" spans="2:47" s="1" customFormat="1" ht="11.25">
      <c r="B183" s="31"/>
      <c r="C183" s="32"/>
      <c r="D183" s="182" t="s">
        <v>142</v>
      </c>
      <c r="E183" s="32"/>
      <c r="F183" s="183" t="s">
        <v>1239</v>
      </c>
      <c r="G183" s="32"/>
      <c r="H183" s="32"/>
      <c r="I183" s="99"/>
      <c r="J183" s="32"/>
      <c r="K183" s="32"/>
      <c r="L183" s="35"/>
      <c r="M183" s="184"/>
      <c r="N183" s="57"/>
      <c r="O183" s="57"/>
      <c r="P183" s="57"/>
      <c r="Q183" s="57"/>
      <c r="R183" s="57"/>
      <c r="S183" s="57"/>
      <c r="T183" s="58"/>
      <c r="AT183" s="14" t="s">
        <v>142</v>
      </c>
      <c r="AU183" s="14" t="s">
        <v>70</v>
      </c>
    </row>
    <row r="184" spans="2:65" s="1" customFormat="1" ht="14.45" customHeight="1">
      <c r="B184" s="31"/>
      <c r="C184" s="170" t="s">
        <v>451</v>
      </c>
      <c r="D184" s="170" t="s">
        <v>135</v>
      </c>
      <c r="E184" s="171" t="s">
        <v>1240</v>
      </c>
      <c r="F184" s="172" t="s">
        <v>1241</v>
      </c>
      <c r="G184" s="173" t="s">
        <v>172</v>
      </c>
      <c r="H184" s="174">
        <v>27.24</v>
      </c>
      <c r="I184" s="175"/>
      <c r="J184" s="176">
        <f>ROUND(I184*H184,2)</f>
        <v>0</v>
      </c>
      <c r="K184" s="172" t="s">
        <v>1</v>
      </c>
      <c r="L184" s="35"/>
      <c r="M184" s="177" t="s">
        <v>1</v>
      </c>
      <c r="N184" s="178" t="s">
        <v>41</v>
      </c>
      <c r="O184" s="57"/>
      <c r="P184" s="179">
        <f>O184*H184</f>
        <v>0</v>
      </c>
      <c r="Q184" s="179">
        <v>0</v>
      </c>
      <c r="R184" s="179">
        <f>Q184*H184</f>
        <v>0</v>
      </c>
      <c r="S184" s="179">
        <v>0</v>
      </c>
      <c r="T184" s="180">
        <f>S184*H184</f>
        <v>0</v>
      </c>
      <c r="AR184" s="14" t="s">
        <v>140</v>
      </c>
      <c r="AT184" s="14" t="s">
        <v>135</v>
      </c>
      <c r="AU184" s="14" t="s">
        <v>70</v>
      </c>
      <c r="AY184" s="14" t="s">
        <v>133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14" t="s">
        <v>75</v>
      </c>
      <c r="BK184" s="181">
        <f>ROUND(I184*H184,2)</f>
        <v>0</v>
      </c>
      <c r="BL184" s="14" t="s">
        <v>140</v>
      </c>
      <c r="BM184" s="14" t="s">
        <v>735</v>
      </c>
    </row>
    <row r="185" spans="2:47" s="1" customFormat="1" ht="11.25">
      <c r="B185" s="31"/>
      <c r="C185" s="32"/>
      <c r="D185" s="182" t="s">
        <v>142</v>
      </c>
      <c r="E185" s="32"/>
      <c r="F185" s="183" t="s">
        <v>1241</v>
      </c>
      <c r="G185" s="32"/>
      <c r="H185" s="32"/>
      <c r="I185" s="99"/>
      <c r="J185" s="32"/>
      <c r="K185" s="32"/>
      <c r="L185" s="35"/>
      <c r="M185" s="184"/>
      <c r="N185" s="57"/>
      <c r="O185" s="57"/>
      <c r="P185" s="57"/>
      <c r="Q185" s="57"/>
      <c r="R185" s="57"/>
      <c r="S185" s="57"/>
      <c r="T185" s="58"/>
      <c r="AT185" s="14" t="s">
        <v>142</v>
      </c>
      <c r="AU185" s="14" t="s">
        <v>70</v>
      </c>
    </row>
    <row r="186" spans="2:65" s="1" customFormat="1" ht="14.45" customHeight="1">
      <c r="B186" s="31"/>
      <c r="C186" s="170" t="s">
        <v>456</v>
      </c>
      <c r="D186" s="170" t="s">
        <v>135</v>
      </c>
      <c r="E186" s="171" t="s">
        <v>1242</v>
      </c>
      <c r="F186" s="172" t="s">
        <v>1243</v>
      </c>
      <c r="G186" s="173" t="s">
        <v>163</v>
      </c>
      <c r="H186" s="174">
        <v>0.062</v>
      </c>
      <c r="I186" s="175"/>
      <c r="J186" s="176">
        <f>ROUND(I186*H186,2)</f>
        <v>0</v>
      </c>
      <c r="K186" s="172" t="s">
        <v>1</v>
      </c>
      <c r="L186" s="35"/>
      <c r="M186" s="177" t="s">
        <v>1</v>
      </c>
      <c r="N186" s="178" t="s">
        <v>41</v>
      </c>
      <c r="O186" s="57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14" t="s">
        <v>140</v>
      </c>
      <c r="AT186" s="14" t="s">
        <v>135</v>
      </c>
      <c r="AU186" s="14" t="s">
        <v>70</v>
      </c>
      <c r="AY186" s="14" t="s">
        <v>133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14" t="s">
        <v>75</v>
      </c>
      <c r="BK186" s="181">
        <f>ROUND(I186*H186,2)</f>
        <v>0</v>
      </c>
      <c r="BL186" s="14" t="s">
        <v>140</v>
      </c>
      <c r="BM186" s="14" t="s">
        <v>745</v>
      </c>
    </row>
    <row r="187" spans="2:47" s="1" customFormat="1" ht="11.25">
      <c r="B187" s="31"/>
      <c r="C187" s="32"/>
      <c r="D187" s="182" t="s">
        <v>142</v>
      </c>
      <c r="E187" s="32"/>
      <c r="F187" s="183" t="s">
        <v>1243</v>
      </c>
      <c r="G187" s="32"/>
      <c r="H187" s="32"/>
      <c r="I187" s="99"/>
      <c r="J187" s="32"/>
      <c r="K187" s="32"/>
      <c r="L187" s="35"/>
      <c r="M187" s="184"/>
      <c r="N187" s="57"/>
      <c r="O187" s="57"/>
      <c r="P187" s="57"/>
      <c r="Q187" s="57"/>
      <c r="R187" s="57"/>
      <c r="S187" s="57"/>
      <c r="T187" s="58"/>
      <c r="AT187" s="14" t="s">
        <v>142</v>
      </c>
      <c r="AU187" s="14" t="s">
        <v>70</v>
      </c>
    </row>
    <row r="188" spans="2:65" s="1" customFormat="1" ht="14.45" customHeight="1">
      <c r="B188" s="31"/>
      <c r="C188" s="170" t="s">
        <v>461</v>
      </c>
      <c r="D188" s="170" t="s">
        <v>135</v>
      </c>
      <c r="E188" s="171" t="s">
        <v>1244</v>
      </c>
      <c r="F188" s="172" t="s">
        <v>1245</v>
      </c>
      <c r="G188" s="173" t="s">
        <v>198</v>
      </c>
      <c r="H188" s="174">
        <v>10</v>
      </c>
      <c r="I188" s="175"/>
      <c r="J188" s="176">
        <f>ROUND(I188*H188,2)</f>
        <v>0</v>
      </c>
      <c r="K188" s="172" t="s">
        <v>1</v>
      </c>
      <c r="L188" s="35"/>
      <c r="M188" s="177" t="s">
        <v>1</v>
      </c>
      <c r="N188" s="178" t="s">
        <v>41</v>
      </c>
      <c r="O188" s="57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14" t="s">
        <v>140</v>
      </c>
      <c r="AT188" s="14" t="s">
        <v>135</v>
      </c>
      <c r="AU188" s="14" t="s">
        <v>70</v>
      </c>
      <c r="AY188" s="14" t="s">
        <v>133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14" t="s">
        <v>75</v>
      </c>
      <c r="BK188" s="181">
        <f>ROUND(I188*H188,2)</f>
        <v>0</v>
      </c>
      <c r="BL188" s="14" t="s">
        <v>140</v>
      </c>
      <c r="BM188" s="14" t="s">
        <v>755</v>
      </c>
    </row>
    <row r="189" spans="2:47" s="1" customFormat="1" ht="11.25">
      <c r="B189" s="31"/>
      <c r="C189" s="32"/>
      <c r="D189" s="182" t="s">
        <v>142</v>
      </c>
      <c r="E189" s="32"/>
      <c r="F189" s="183" t="s">
        <v>1245</v>
      </c>
      <c r="G189" s="32"/>
      <c r="H189" s="32"/>
      <c r="I189" s="99"/>
      <c r="J189" s="32"/>
      <c r="K189" s="32"/>
      <c r="L189" s="35"/>
      <c r="M189" s="184"/>
      <c r="N189" s="57"/>
      <c r="O189" s="57"/>
      <c r="P189" s="57"/>
      <c r="Q189" s="57"/>
      <c r="R189" s="57"/>
      <c r="S189" s="57"/>
      <c r="T189" s="58"/>
      <c r="AT189" s="14" t="s">
        <v>142</v>
      </c>
      <c r="AU189" s="14" t="s">
        <v>70</v>
      </c>
    </row>
    <row r="190" spans="2:65" s="1" customFormat="1" ht="14.45" customHeight="1">
      <c r="B190" s="31"/>
      <c r="C190" s="170" t="s">
        <v>465</v>
      </c>
      <c r="D190" s="170" t="s">
        <v>135</v>
      </c>
      <c r="E190" s="171" t="s">
        <v>1246</v>
      </c>
      <c r="F190" s="172" t="s">
        <v>1247</v>
      </c>
      <c r="G190" s="173" t="s">
        <v>172</v>
      </c>
      <c r="H190" s="174">
        <v>27.24</v>
      </c>
      <c r="I190" s="175"/>
      <c r="J190" s="176">
        <f>ROUND(I190*H190,2)</f>
        <v>0</v>
      </c>
      <c r="K190" s="172" t="s">
        <v>1</v>
      </c>
      <c r="L190" s="35"/>
      <c r="M190" s="177" t="s">
        <v>1</v>
      </c>
      <c r="N190" s="178" t="s">
        <v>41</v>
      </c>
      <c r="O190" s="57"/>
      <c r="P190" s="179">
        <f>O190*H190</f>
        <v>0</v>
      </c>
      <c r="Q190" s="179">
        <v>0</v>
      </c>
      <c r="R190" s="179">
        <f>Q190*H190</f>
        <v>0</v>
      </c>
      <c r="S190" s="179">
        <v>0</v>
      </c>
      <c r="T190" s="180">
        <f>S190*H190</f>
        <v>0</v>
      </c>
      <c r="AR190" s="14" t="s">
        <v>140</v>
      </c>
      <c r="AT190" s="14" t="s">
        <v>135</v>
      </c>
      <c r="AU190" s="14" t="s">
        <v>70</v>
      </c>
      <c r="AY190" s="14" t="s">
        <v>133</v>
      </c>
      <c r="BE190" s="181">
        <f>IF(N190="základní",J190,0)</f>
        <v>0</v>
      </c>
      <c r="BF190" s="181">
        <f>IF(N190="snížená",J190,0)</f>
        <v>0</v>
      </c>
      <c r="BG190" s="181">
        <f>IF(N190="zákl. přenesená",J190,0)</f>
        <v>0</v>
      </c>
      <c r="BH190" s="181">
        <f>IF(N190="sníž. přenesená",J190,0)</f>
        <v>0</v>
      </c>
      <c r="BI190" s="181">
        <f>IF(N190="nulová",J190,0)</f>
        <v>0</v>
      </c>
      <c r="BJ190" s="14" t="s">
        <v>75</v>
      </c>
      <c r="BK190" s="181">
        <f>ROUND(I190*H190,2)</f>
        <v>0</v>
      </c>
      <c r="BL190" s="14" t="s">
        <v>140</v>
      </c>
      <c r="BM190" s="14" t="s">
        <v>765</v>
      </c>
    </row>
    <row r="191" spans="2:47" s="1" customFormat="1" ht="11.25">
      <c r="B191" s="31"/>
      <c r="C191" s="32"/>
      <c r="D191" s="182" t="s">
        <v>142</v>
      </c>
      <c r="E191" s="32"/>
      <c r="F191" s="183" t="s">
        <v>1247</v>
      </c>
      <c r="G191" s="32"/>
      <c r="H191" s="32"/>
      <c r="I191" s="99"/>
      <c r="J191" s="32"/>
      <c r="K191" s="32"/>
      <c r="L191" s="35"/>
      <c r="M191" s="184"/>
      <c r="N191" s="57"/>
      <c r="O191" s="57"/>
      <c r="P191" s="57"/>
      <c r="Q191" s="57"/>
      <c r="R191" s="57"/>
      <c r="S191" s="57"/>
      <c r="T191" s="58"/>
      <c r="AT191" s="14" t="s">
        <v>142</v>
      </c>
      <c r="AU191" s="14" t="s">
        <v>70</v>
      </c>
    </row>
    <row r="192" spans="2:65" s="1" customFormat="1" ht="14.45" customHeight="1">
      <c r="B192" s="31"/>
      <c r="C192" s="170" t="s">
        <v>469</v>
      </c>
      <c r="D192" s="170" t="s">
        <v>135</v>
      </c>
      <c r="E192" s="171" t="s">
        <v>1248</v>
      </c>
      <c r="F192" s="172" t="s">
        <v>1249</v>
      </c>
      <c r="G192" s="173" t="s">
        <v>198</v>
      </c>
      <c r="H192" s="174">
        <v>1</v>
      </c>
      <c r="I192" s="175"/>
      <c r="J192" s="176">
        <f>ROUND(I192*H192,2)</f>
        <v>0</v>
      </c>
      <c r="K192" s="172" t="s">
        <v>1</v>
      </c>
      <c r="L192" s="35"/>
      <c r="M192" s="177" t="s">
        <v>1</v>
      </c>
      <c r="N192" s="178" t="s">
        <v>41</v>
      </c>
      <c r="O192" s="57"/>
      <c r="P192" s="179">
        <f>O192*H192</f>
        <v>0</v>
      </c>
      <c r="Q192" s="179">
        <v>0</v>
      </c>
      <c r="R192" s="179">
        <f>Q192*H192</f>
        <v>0</v>
      </c>
      <c r="S192" s="179">
        <v>0</v>
      </c>
      <c r="T192" s="180">
        <f>S192*H192</f>
        <v>0</v>
      </c>
      <c r="AR192" s="14" t="s">
        <v>140</v>
      </c>
      <c r="AT192" s="14" t="s">
        <v>135</v>
      </c>
      <c r="AU192" s="14" t="s">
        <v>70</v>
      </c>
      <c r="AY192" s="14" t="s">
        <v>133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14" t="s">
        <v>75</v>
      </c>
      <c r="BK192" s="181">
        <f>ROUND(I192*H192,2)</f>
        <v>0</v>
      </c>
      <c r="BL192" s="14" t="s">
        <v>140</v>
      </c>
      <c r="BM192" s="14" t="s">
        <v>782</v>
      </c>
    </row>
    <row r="193" spans="2:47" s="1" customFormat="1" ht="11.25">
      <c r="B193" s="31"/>
      <c r="C193" s="32"/>
      <c r="D193" s="182" t="s">
        <v>142</v>
      </c>
      <c r="E193" s="32"/>
      <c r="F193" s="183" t="s">
        <v>1249</v>
      </c>
      <c r="G193" s="32"/>
      <c r="H193" s="32"/>
      <c r="I193" s="99"/>
      <c r="J193" s="32"/>
      <c r="K193" s="32"/>
      <c r="L193" s="35"/>
      <c r="M193" s="184"/>
      <c r="N193" s="57"/>
      <c r="O193" s="57"/>
      <c r="P193" s="57"/>
      <c r="Q193" s="57"/>
      <c r="R193" s="57"/>
      <c r="S193" s="57"/>
      <c r="T193" s="58"/>
      <c r="AT193" s="14" t="s">
        <v>142</v>
      </c>
      <c r="AU193" s="14" t="s">
        <v>70</v>
      </c>
    </row>
    <row r="194" spans="2:65" s="1" customFormat="1" ht="14.45" customHeight="1">
      <c r="B194" s="31"/>
      <c r="C194" s="170" t="s">
        <v>475</v>
      </c>
      <c r="D194" s="170" t="s">
        <v>135</v>
      </c>
      <c r="E194" s="171" t="s">
        <v>1250</v>
      </c>
      <c r="F194" s="172" t="s">
        <v>1251</v>
      </c>
      <c r="G194" s="173" t="s">
        <v>163</v>
      </c>
      <c r="H194" s="174">
        <v>0.324</v>
      </c>
      <c r="I194" s="175"/>
      <c r="J194" s="176">
        <f>ROUND(I194*H194,2)</f>
        <v>0</v>
      </c>
      <c r="K194" s="172" t="s">
        <v>1</v>
      </c>
      <c r="L194" s="35"/>
      <c r="M194" s="177" t="s">
        <v>1</v>
      </c>
      <c r="N194" s="178" t="s">
        <v>41</v>
      </c>
      <c r="O194" s="57"/>
      <c r="P194" s="179">
        <f>O194*H194</f>
        <v>0</v>
      </c>
      <c r="Q194" s="179">
        <v>0</v>
      </c>
      <c r="R194" s="179">
        <f>Q194*H194</f>
        <v>0</v>
      </c>
      <c r="S194" s="179">
        <v>0</v>
      </c>
      <c r="T194" s="180">
        <f>S194*H194</f>
        <v>0</v>
      </c>
      <c r="AR194" s="14" t="s">
        <v>140</v>
      </c>
      <c r="AT194" s="14" t="s">
        <v>135</v>
      </c>
      <c r="AU194" s="14" t="s">
        <v>70</v>
      </c>
      <c r="AY194" s="14" t="s">
        <v>133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14" t="s">
        <v>75</v>
      </c>
      <c r="BK194" s="181">
        <f>ROUND(I194*H194,2)</f>
        <v>0</v>
      </c>
      <c r="BL194" s="14" t="s">
        <v>140</v>
      </c>
      <c r="BM194" s="14" t="s">
        <v>792</v>
      </c>
    </row>
    <row r="195" spans="2:47" s="1" customFormat="1" ht="11.25">
      <c r="B195" s="31"/>
      <c r="C195" s="32"/>
      <c r="D195" s="182" t="s">
        <v>142</v>
      </c>
      <c r="E195" s="32"/>
      <c r="F195" s="183" t="s">
        <v>1251</v>
      </c>
      <c r="G195" s="32"/>
      <c r="H195" s="32"/>
      <c r="I195" s="99"/>
      <c r="J195" s="32"/>
      <c r="K195" s="32"/>
      <c r="L195" s="35"/>
      <c r="M195" s="217"/>
      <c r="N195" s="218"/>
      <c r="O195" s="218"/>
      <c r="P195" s="218"/>
      <c r="Q195" s="218"/>
      <c r="R195" s="218"/>
      <c r="S195" s="218"/>
      <c r="T195" s="219"/>
      <c r="AT195" s="14" t="s">
        <v>142</v>
      </c>
      <c r="AU195" s="14" t="s">
        <v>70</v>
      </c>
    </row>
    <row r="196" spans="2:12" s="1" customFormat="1" ht="6.95" customHeight="1">
      <c r="B196" s="43"/>
      <c r="C196" s="44"/>
      <c r="D196" s="44"/>
      <c r="E196" s="44"/>
      <c r="F196" s="44"/>
      <c r="G196" s="44"/>
      <c r="H196" s="44"/>
      <c r="I196" s="121"/>
      <c r="J196" s="44"/>
      <c r="K196" s="44"/>
      <c r="L196" s="35"/>
    </row>
  </sheetData>
  <sheetProtection algorithmName="SHA-512" hashValue="DjXx1CMqh+7snpZGzqR8ohc2Izqzkk96StXr9qtr0ZPwfCbJgF6UdIVoNKQGTX6beMhFeYzk/5HB3o33GIUzqQ==" saltValue="zhVPJxDGBjm/sdTqH5EeIU+vbxjXP8I19ASxl/JvFOjexAtIgPo6dC3drH9pn7wVVXFBAdx3nIE3yakI9wk21w==" spinCount="100000" sheet="1" objects="1" scenarios="1" formatColumns="0" formatRows="0" autoFilter="0"/>
  <autoFilter ref="C78:K195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Dalibor Dvořák</cp:lastModifiedBy>
  <dcterms:created xsi:type="dcterms:W3CDTF">2019-01-28T11:45:22Z</dcterms:created>
  <dcterms:modified xsi:type="dcterms:W3CDTF">2020-05-18T13:25:50Z</dcterms:modified>
  <cp:category/>
  <cp:version/>
  <cp:contentType/>
  <cp:contentStatus/>
</cp:coreProperties>
</file>