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=OSM\=VEŘEJNÉ OSVĚTLENÍ\2020\Skalická a Ke Koupališti\Opravené výkazy\"/>
    </mc:Choice>
  </mc:AlternateContent>
  <bookViews>
    <workbookView xWindow="390" yWindow="570" windowWidth="20775" windowHeight="9150"/>
  </bookViews>
  <sheets>
    <sheet name="Rekapitulace stavby" sheetId="1" r:id="rId1"/>
    <sheet name="NB_SKL_I_VZ_VZ - Veřejné ..." sheetId="2" r:id="rId2"/>
  </sheets>
  <definedNames>
    <definedName name="_xlnm._FilterDatabase" localSheetId="1" hidden="1">'NB_SKL_I_VZ_VZ - Veřejné ...'!$C$89:$K$295</definedName>
    <definedName name="_xlnm.Print_Titles" localSheetId="1">'NB_SKL_I_VZ_VZ - Veřejné ...'!$89:$89</definedName>
    <definedName name="_xlnm.Print_Titles" localSheetId="0">'Rekapitulace stavby'!$52:$52</definedName>
    <definedName name="_xlnm.Print_Area" localSheetId="1">'NB_SKL_I_VZ_VZ - Veřejné ...'!$C$4:$J$37,'NB_SKL_I_VZ_VZ - Veřejné ...'!$C$79:$K$295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95" i="2"/>
  <c r="BH295" i="2"/>
  <c r="BG295" i="2"/>
  <c r="BF295" i="2"/>
  <c r="T295" i="2"/>
  <c r="T294" i="2" s="1"/>
  <c r="R295" i="2"/>
  <c r="R294" i="2" s="1"/>
  <c r="P295" i="2"/>
  <c r="P294" i="2" s="1"/>
  <c r="BK295" i="2"/>
  <c r="BK294" i="2" s="1"/>
  <c r="J294" i="2" s="1"/>
  <c r="J72" i="2" s="1"/>
  <c r="J295" i="2"/>
  <c r="BE295" i="2"/>
  <c r="BI293" i="2"/>
  <c r="BH293" i="2"/>
  <c r="BG293" i="2"/>
  <c r="BF293" i="2"/>
  <c r="T293" i="2"/>
  <c r="T292" i="2"/>
  <c r="R293" i="2"/>
  <c r="R292" i="2" s="1"/>
  <c r="P293" i="2"/>
  <c r="P292" i="2" s="1"/>
  <c r="BK293" i="2"/>
  <c r="BK292" i="2" s="1"/>
  <c r="J292" i="2" s="1"/>
  <c r="J71" i="2" s="1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T289" i="2" s="1"/>
  <c r="R290" i="2"/>
  <c r="R289" i="2" s="1"/>
  <c r="P290" i="2"/>
  <c r="P289" i="2" s="1"/>
  <c r="BK290" i="2"/>
  <c r="BK289" i="2"/>
  <c r="J289" i="2" s="1"/>
  <c r="J70" i="2" s="1"/>
  <c r="J290" i="2"/>
  <c r="BE290" i="2" s="1"/>
  <c r="BI288" i="2"/>
  <c r="BH288" i="2"/>
  <c r="BG288" i="2"/>
  <c r="BF288" i="2"/>
  <c r="T288" i="2"/>
  <c r="T287" i="2" s="1"/>
  <c r="R288" i="2"/>
  <c r="R287" i="2"/>
  <c r="P288" i="2"/>
  <c r="P287" i="2" s="1"/>
  <c r="BK288" i="2"/>
  <c r="BK287" i="2" s="1"/>
  <c r="J287" i="2" s="1"/>
  <c r="J69" i="2" s="1"/>
  <c r="J288" i="2"/>
  <c r="BE288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R283" i="2" s="1"/>
  <c r="P284" i="2"/>
  <c r="P283" i="2" s="1"/>
  <c r="BK284" i="2"/>
  <c r="BK283" i="2"/>
  <c r="J283" i="2" s="1"/>
  <c r="J68" i="2" s="1"/>
  <c r="J284" i="2"/>
  <c r="BE284" i="2"/>
  <c r="BI280" i="2"/>
  <c r="BH280" i="2"/>
  <c r="BG280" i="2"/>
  <c r="BF280" i="2"/>
  <c r="T280" i="2"/>
  <c r="R280" i="2"/>
  <c r="P280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/>
  <c r="BI271" i="2"/>
  <c r="BH271" i="2"/>
  <c r="BG271" i="2"/>
  <c r="BF271" i="2"/>
  <c r="T271" i="2"/>
  <c r="R271" i="2"/>
  <c r="P271" i="2"/>
  <c r="BK271" i="2"/>
  <c r="J271" i="2"/>
  <c r="BE271" i="2"/>
  <c r="BI268" i="2"/>
  <c r="BH268" i="2"/>
  <c r="BG268" i="2"/>
  <c r="BF268" i="2"/>
  <c r="T268" i="2"/>
  <c r="R268" i="2"/>
  <c r="P268" i="2"/>
  <c r="BK268" i="2"/>
  <c r="J268" i="2"/>
  <c r="BE268" i="2"/>
  <c r="BI265" i="2"/>
  <c r="BH265" i="2"/>
  <c r="BG265" i="2"/>
  <c r="BF265" i="2"/>
  <c r="T265" i="2"/>
  <c r="R265" i="2"/>
  <c r="P265" i="2"/>
  <c r="BK265" i="2"/>
  <c r="J265" i="2"/>
  <c r="BE265" i="2"/>
  <c r="BI262" i="2"/>
  <c r="BH262" i="2"/>
  <c r="BG262" i="2"/>
  <c r="BF262" i="2"/>
  <c r="T262" i="2"/>
  <c r="R262" i="2"/>
  <c r="P262" i="2"/>
  <c r="BK262" i="2"/>
  <c r="J262" i="2"/>
  <c r="BE262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38" i="2"/>
  <c r="BH238" i="2"/>
  <c r="BG238" i="2"/>
  <c r="BF238" i="2"/>
  <c r="T238" i="2"/>
  <c r="R238" i="2"/>
  <c r="P238" i="2"/>
  <c r="BK238" i="2"/>
  <c r="J238" i="2"/>
  <c r="BE238" i="2"/>
  <c r="BI235" i="2"/>
  <c r="BH235" i="2"/>
  <c r="BG235" i="2"/>
  <c r="BF235" i="2"/>
  <c r="T235" i="2"/>
  <c r="R235" i="2"/>
  <c r="P235" i="2"/>
  <c r="BK235" i="2"/>
  <c r="J235" i="2"/>
  <c r="BE235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T210" i="2"/>
  <c r="R211" i="2"/>
  <c r="P211" i="2"/>
  <c r="P210" i="2" s="1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T185" i="2" s="1"/>
  <c r="T184" i="2" s="1"/>
  <c r="R186" i="2"/>
  <c r="R185" i="2" s="1"/>
  <c r="P186" i="2"/>
  <c r="P185" i="2"/>
  <c r="BK186" i="2"/>
  <c r="BK185" i="2" s="1"/>
  <c r="J186" i="2"/>
  <c r="BE186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T155" i="2" s="1"/>
  <c r="T154" i="2" s="1"/>
  <c r="R156" i="2"/>
  <c r="R155" i="2" s="1"/>
  <c r="R154" i="2" s="1"/>
  <c r="P156" i="2"/>
  <c r="P155" i="2"/>
  <c r="P154" i="2" s="1"/>
  <c r="BK156" i="2"/>
  <c r="BK155" i="2" s="1"/>
  <c r="J156" i="2"/>
  <c r="BE156" i="2" s="1"/>
  <c r="BI152" i="2"/>
  <c r="BH152" i="2"/>
  <c r="BG152" i="2"/>
  <c r="BF152" i="2"/>
  <c r="T152" i="2"/>
  <c r="R152" i="2"/>
  <c r="P152" i="2"/>
  <c r="BK152" i="2"/>
  <c r="J152" i="2"/>
  <c r="BE152" i="2" s="1"/>
  <c r="BI149" i="2"/>
  <c r="BH149" i="2"/>
  <c r="BG149" i="2"/>
  <c r="BF149" i="2"/>
  <c r="T149" i="2"/>
  <c r="T148" i="2" s="1"/>
  <c r="R149" i="2"/>
  <c r="R148" i="2" s="1"/>
  <c r="P149" i="2"/>
  <c r="P148" i="2" s="1"/>
  <c r="BK149" i="2"/>
  <c r="BK148" i="2" s="1"/>
  <c r="J148" i="2" s="1"/>
  <c r="J61" i="2" s="1"/>
  <c r="J149" i="2"/>
  <c r="BE149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T124" i="2"/>
  <c r="R125" i="2"/>
  <c r="P125" i="2"/>
  <c r="P124" i="2" s="1"/>
  <c r="BK125" i="2"/>
  <c r="J125" i="2"/>
  <c r="BE125" i="2" s="1"/>
  <c r="BI122" i="2"/>
  <c r="BH122" i="2"/>
  <c r="BG122" i="2"/>
  <c r="BF122" i="2"/>
  <c r="T122" i="2"/>
  <c r="T121" i="2" s="1"/>
  <c r="R122" i="2"/>
  <c r="R121" i="2" s="1"/>
  <c r="P122" i="2"/>
  <c r="P121" i="2" s="1"/>
  <c r="BK122" i="2"/>
  <c r="BK121" i="2" s="1"/>
  <c r="J121" i="2" s="1"/>
  <c r="J59" i="2" s="1"/>
  <c r="J122" i="2"/>
  <c r="BE122" i="2" s="1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T104" i="2"/>
  <c r="R105" i="2"/>
  <c r="R104" i="2"/>
  <c r="P105" i="2"/>
  <c r="P104" i="2"/>
  <c r="BK105" i="2"/>
  <c r="BK104" i="2"/>
  <c r="J104" i="2" s="1"/>
  <c r="J58" i="2" s="1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6" i="2"/>
  <c r="BH96" i="2"/>
  <c r="BG96" i="2"/>
  <c r="BF96" i="2"/>
  <c r="T96" i="2"/>
  <c r="R96" i="2"/>
  <c r="P96" i="2"/>
  <c r="BK96" i="2"/>
  <c r="J96" i="2"/>
  <c r="BE96" i="2" s="1"/>
  <c r="BI93" i="2"/>
  <c r="F35" i="2" s="1"/>
  <c r="BD55" i="1" s="1"/>
  <c r="BD54" i="1" s="1"/>
  <c r="W33" i="1" s="1"/>
  <c r="BH93" i="2"/>
  <c r="F34" i="2" s="1"/>
  <c r="BC55" i="1" s="1"/>
  <c r="BC54" i="1" s="1"/>
  <c r="BG93" i="2"/>
  <c r="F33" i="2"/>
  <c r="BB55" i="1" s="1"/>
  <c r="BB54" i="1" s="1"/>
  <c r="BF93" i="2"/>
  <c r="T93" i="2"/>
  <c r="T92" i="2" s="1"/>
  <c r="R93" i="2"/>
  <c r="P93" i="2"/>
  <c r="P92" i="2"/>
  <c r="BK93" i="2"/>
  <c r="BK92" i="2" s="1"/>
  <c r="J93" i="2"/>
  <c r="BE93" i="2" s="1"/>
  <c r="J87" i="2"/>
  <c r="F86" i="2"/>
  <c r="F84" i="2"/>
  <c r="E82" i="2"/>
  <c r="J51" i="2"/>
  <c r="F50" i="2"/>
  <c r="F48" i="2"/>
  <c r="E46" i="2"/>
  <c r="J19" i="2"/>
  <c r="E19" i="2"/>
  <c r="J86" i="2" s="1"/>
  <c r="J18" i="2"/>
  <c r="J16" i="2"/>
  <c r="E16" i="2"/>
  <c r="F87" i="2" s="1"/>
  <c r="F51" i="2"/>
  <c r="J15" i="2"/>
  <c r="J10" i="2"/>
  <c r="J84" i="2" s="1"/>
  <c r="J48" i="2"/>
  <c r="AS54" i="1"/>
  <c r="L50" i="1"/>
  <c r="AM50" i="1"/>
  <c r="AM49" i="1"/>
  <c r="L49" i="1"/>
  <c r="AM47" i="1"/>
  <c r="L47" i="1"/>
  <c r="L45" i="1"/>
  <c r="L44" i="1"/>
  <c r="T91" i="2" l="1"/>
  <c r="R282" i="2"/>
  <c r="P91" i="2"/>
  <c r="BK124" i="2"/>
  <c r="J124" i="2" s="1"/>
  <c r="J60" i="2" s="1"/>
  <c r="R124" i="2"/>
  <c r="P184" i="2"/>
  <c r="BK210" i="2"/>
  <c r="J210" i="2" s="1"/>
  <c r="J66" i="2" s="1"/>
  <c r="R210" i="2"/>
  <c r="R184" i="2" s="1"/>
  <c r="J50" i="2"/>
  <c r="F32" i="2"/>
  <c r="BA55" i="1" s="1"/>
  <c r="BA54" i="1" s="1"/>
  <c r="W30" i="1" s="1"/>
  <c r="R92" i="2"/>
  <c r="T283" i="2"/>
  <c r="T282" i="2" s="1"/>
  <c r="J31" i="2"/>
  <c r="AV55" i="1" s="1"/>
  <c r="F31" i="2"/>
  <c r="AZ55" i="1" s="1"/>
  <c r="AZ54" i="1" s="1"/>
  <c r="J155" i="2"/>
  <c r="J63" i="2" s="1"/>
  <c r="BK154" i="2"/>
  <c r="J154" i="2" s="1"/>
  <c r="J62" i="2" s="1"/>
  <c r="AY54" i="1"/>
  <c r="W32" i="1"/>
  <c r="P282" i="2"/>
  <c r="W31" i="1"/>
  <c r="AX54" i="1"/>
  <c r="BK91" i="2"/>
  <c r="J92" i="2"/>
  <c r="J57" i="2" s="1"/>
  <c r="J185" i="2"/>
  <c r="J65" i="2" s="1"/>
  <c r="BK184" i="2"/>
  <c r="J184" i="2" s="1"/>
  <c r="J64" i="2" s="1"/>
  <c r="AW54" i="1"/>
  <c r="AK30" i="1" s="1"/>
  <c r="R91" i="2"/>
  <c r="J32" i="2"/>
  <c r="AW55" i="1" s="1"/>
  <c r="BK282" i="2"/>
  <c r="J282" i="2" s="1"/>
  <c r="J67" i="2" s="1"/>
  <c r="R90" i="2" l="1"/>
  <c r="T90" i="2"/>
  <c r="P90" i="2"/>
  <c r="AU55" i="1" s="1"/>
  <c r="AU54" i="1" s="1"/>
  <c r="J91" i="2"/>
  <c r="J56" i="2" s="1"/>
  <c r="BK90" i="2"/>
  <c r="J90" i="2" s="1"/>
  <c r="AV54" i="1"/>
  <c r="W29" i="1"/>
  <c r="AT55" i="1"/>
  <c r="J28" i="2" l="1"/>
  <c r="J55" i="2"/>
  <c r="AT54" i="1"/>
  <c r="AK29" i="1"/>
  <c r="J37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<sst xmlns="http://schemas.openxmlformats.org/spreadsheetml/2006/main" count="2419" uniqueCount="594">
  <si>
    <t>Export Komplet</t>
  </si>
  <si>
    <t>VZ</t>
  </si>
  <si>
    <t>2.0</t>
  </si>
  <si>
    <t>ZAMOK</t>
  </si>
  <si>
    <t>False</t>
  </si>
  <si>
    <t>{b6bfd2db-11b6-40b9-9d67-dfb19c979570}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</si>
  <si>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</si>
  <si>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</si>
  <si>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</si>
  <si>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</si>
  <si>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</si>
  <si>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</si>
  <si>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</si>
  <si>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</si>
  <si>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NB_SKL_I_VZ_VZ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</si>
  <si>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</si>
  <si>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</si>
  <si>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Veřejné osvětlení Skalická</t>
  </si>
  <si>
    <t>KSO:</t>
  </si>
  <si>
    <t>828 75 1</t>
  </si>
  <si>
    <t>CC-CZ:</t>
  </si>
  <si>
    <t/>
  </si>
  <si>
    <t>Místo:</t>
  </si>
  <si>
    <t xml:space="preserve"> </t>
  </si>
  <si>
    <t>Datum:</t>
  </si>
  <si>
    <t>14. 2. 2020</t>
  </si>
  <si>
    <t>Zadavatel:</t>
  </si>
  <si>
    <t>IČ:</t>
  </si>
  <si>
    <t>00260771</t>
  </si>
  <si>
    <t>Město Nový Bor</t>
  </si>
  <si>
    <t>DIČ:</t>
  </si>
  <si>
    <t>Uchazeč:</t>
  </si>
  <si>
    <t>Vyplň údaj</t>
  </si>
  <si>
    <t>Projektant:</t>
  </si>
  <si>
    <t>True</t>
  </si>
  <si>
    <t>Zpracovatel:</t>
  </si>
  <si>
    <t>27267806</t>
  </si>
  <si>
    <t>EFektivní OSvětlování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</si>
  <si>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</si>
  <si>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</si>
  <si>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</si>
  <si>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</si>
  <si>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</si>
  <si>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</si>
  <si>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</si>
  <si>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</si>
  <si>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</si>
  <si>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</si>
  <si>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</si>
  <si>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</si>
  <si>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</si>
  <si>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</si>
  <si>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</si>
  <si>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</si>
  <si>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</si>
  <si>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</si>
  <si>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</si>
  <si>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</si>
  <si>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</si>
  <si>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</si>
  <si>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</si>
  <si>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</si>
  <si>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</si>
  <si>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</si>
  <si>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</si>
  <si>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</si>
  <si>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</si>
  <si>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</si>
  <si>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</si>
  <si>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</si>
  <si>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</si>
  <si>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</si>
  <si>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</si>
  <si>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</si>
  <si>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</si>
  <si>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</si>
  <si>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</si>
  <si>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</si>
  <si>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</si>
  <si>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</si>
  <si>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</si>
  <si>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</si>
  <si>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</si>
  <si>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</si>
  <si>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</si>
  <si>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</si>
  <si>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</si>
  <si>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</si>
  <si>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</si>
  <si>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</si>
  <si>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</si>
  <si>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</si>
  <si>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</si>
  <si>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</si>
  <si>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</si>
  <si>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</si>
  <si>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</si>
  <si>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</si>
  <si>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</si>
  <si>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</si>
  <si>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</si>
  <si>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</si>
  <si>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</si>
  <si>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</si>
  <si>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</si>
  <si>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</si>
  <si>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</si>
  <si>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</si>
  <si>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</si>
  <si>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</si>
  <si>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</si>
  <si>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</si>
  <si>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</si>
  <si>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</si>
  <si>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</si>
  <si>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</si>
  <si>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</si>
  <si>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</si>
  <si>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</si>
  <si>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</si>
  <si>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</si>
  <si>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</si>
  <si>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</si>
  <si>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</si>
  <si>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m2</t>
  </si>
  <si>
    <t>CS ÚRS 2019 02</t>
  </si>
  <si>
    <t>4</t>
  </si>
  <si>
    <t>291971531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</si>
  <si>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</si>
  <si>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</si>
  <si>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VV</t>
  </si>
  <si>
    <t>(2+6+2)*0,3</t>
  </si>
  <si>
    <t>113107041</t>
  </si>
  <si>
    <t>Odstranění podkladů nebo krytů při překopech inženýrských sítí s přemístěním hmot na skládku ve vzdálenosti do 3 m nebo s naložením na dopravní prostředek ručně živičných, o tl. vrstvy do 50 mm</t>
  </si>
  <si>
    <t>1659574163</t>
  </si>
  <si>
    <t>(8+2)*0,3</t>
  </si>
  <si>
    <t>3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</si>
  <si>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</si>
  <si>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</si>
  <si>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-1891412151</t>
  </si>
  <si>
    <t>(8+47)*0,5</t>
  </si>
  <si>
    <t>113202111</t>
  </si>
  <si>
    <t xml:space="preserve">Vytrhání obrub s vybouráním lože, s přemístěním hmot na skládku na vzdálenost do 3 m nebo s naložením na dopravní prostředek z krajníků nebo obrubníků_x000D_
</t>
  </si>
  <si>
    <t>m</t>
  </si>
  <si>
    <t>189179874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</si>
  <si>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</si>
  <si>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5</t>
  </si>
  <si>
    <t>Komunikace pozemní</t>
  </si>
  <si>
    <t>564861111</t>
  </si>
  <si>
    <t>Podklad ze štěrkodrti ŠD s rozprostřením a zhutněním, po zhutnění tl. 200 mm</t>
  </si>
  <si>
    <t>1165169459</t>
  </si>
  <si>
    <t>0,5*47</t>
  </si>
  <si>
    <t>6</t>
  </si>
  <si>
    <t>567122112</t>
  </si>
  <si>
    <t>Podklad ze směsi stmelené cementem SC bez dilatačních spár, s rozprostřením a zhutněním SC C 8/10 (KSC I), po zhutnění tl. 130 mm</t>
  </si>
  <si>
    <t>346955547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</si>
  <si>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 a) příp. postřik, který se oceňuje cenou 919 74-8111 Postřik popř. zdrsnění povrchu_x000D_
 cementobetonového krytu nebo podkladu ochrannou emulzí,_x000D_
 b) zřízení dilatačních spár a jejich vyplnění; tyto práce se oceňují cenami souborů cen 919_x000D_
 11-1 Řezání dilatačních spár, 919 12-. Těsnění dilatačních spár a 919 13 Vyztužení dilatačních spár._x000D_
</t>
  </si>
  <si>
    <t>0,630*47</t>
  </si>
  <si>
    <t>7</t>
  </si>
  <si>
    <t>565155111</t>
  </si>
  <si>
    <t>Asfaltový beton vrstva podkladní ACP 16 (obalované kamenivo střednězrnné - OKS) s rozprostřením a zhutněním v pruhu šířky do 3 m, po zhutnění tl. 70 mm</t>
  </si>
  <si>
    <t>1974288768</t>
  </si>
  <si>
    <t xml:space="preserve">Poznámka k souboru cen:_x000D_
1. ČSN EN 13108-1 připouští pro ACP 16 pouze tl. 50 až 80 mm._x000D_
</t>
  </si>
  <si>
    <t>0,83*47</t>
  </si>
  <si>
    <t>8</t>
  </si>
  <si>
    <t>577144211</t>
  </si>
  <si>
    <t>Asfaltový beton vrstva obrusná ACO 11 (ABS) s rozprostřením a se zhutněním z nemodifikovaného asfaltu v pruhu šířky do 3 m tř. II, po zhutnění tl. 50 mm</t>
  </si>
  <si>
    <t>-510599060</t>
  </si>
  <si>
    <t xml:space="preserve">Poznámka k souboru cen:_x000D_
1. ČSN EN 13108-1 připouští pro ACO 11 pouze tl. 35 až 50 mm._x000D_
</t>
  </si>
  <si>
    <t>1,5*47</t>
  </si>
  <si>
    <t>9</t>
  </si>
  <si>
    <t>573231106</t>
  </si>
  <si>
    <t>Postřik spojovací PS bez posypu kamenivem ze silniční emulze, v množství 0,30 kg/m2</t>
  </si>
  <si>
    <t>-1138147672</t>
  </si>
  <si>
    <t>(1,5+1,3)*47</t>
  </si>
  <si>
    <t>10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</si>
  <si>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</si>
  <si>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</si>
  <si>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806154799</t>
  </si>
  <si>
    <t xml:space="preserve">Poznámka k souboru cen:_x000D_
1. V cenách jsou započteny i náklady na vyčištění spár, na impregnaci a zalití spár včetně dodání_x000D_
 hmot._x000D_
</t>
  </si>
  <si>
    <t>2*47</t>
  </si>
  <si>
    <t>Ostatní konstrukce a práce, bourání</t>
  </si>
  <si>
    <t>11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</si>
  <si>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</si>
  <si>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</si>
  <si>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-507322891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</si>
  <si>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</si>
  <si>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997</t>
  </si>
  <si>
    <t>Přesun sutě</t>
  </si>
  <si>
    <t>12</t>
  </si>
  <si>
    <t>997006512</t>
  </si>
  <si>
    <t>Vodorovná doprava suti na skládku s naložením na dopravní prostředek a složením přes 100 m do 1 km</t>
  </si>
  <si>
    <t>t</t>
  </si>
  <si>
    <t>155474624</t>
  </si>
  <si>
    <t xml:space="preserve">Poznámka k souboru cen:_x000D_
1. Pro volbu ceny je rozhodující dopravní vzdálenost těžiště skládky a půdorysné plochy objektu._x000D_
</t>
  </si>
  <si>
    <t>(10*0,35*0,1*2)+0,02</t>
  </si>
  <si>
    <t>13</t>
  </si>
  <si>
    <t>309769062</t>
  </si>
  <si>
    <t>(3*0,05*2+27,5*0,1*2)</t>
  </si>
  <si>
    <t>14</t>
  </si>
  <si>
    <t>1326545146</t>
  </si>
  <si>
    <t>14,58+16,082</t>
  </si>
  <si>
    <t>997006519</t>
  </si>
  <si>
    <t>Vodorovná doprava suti na skládku s naložením na dopravní prostředek a složením Příplatek k ceně za každý další i započatý 1 km</t>
  </si>
  <si>
    <t>-1454536684</t>
  </si>
  <si>
    <t>16</t>
  </si>
  <si>
    <t>1559943664</t>
  </si>
  <si>
    <t>17</t>
  </si>
  <si>
    <t>1610932544</t>
  </si>
  <si>
    <t>18</t>
  </si>
  <si>
    <t>997221815</t>
  </si>
  <si>
    <t>Poplatek za uložení stavebního odpadu na skládce (skládkovné) betonového</t>
  </si>
  <si>
    <t>480700537</t>
  </si>
  <si>
    <t xml:space="preserve">Poznámka k souboru cen:_x000D_
1. Ceny uvedené v souboru cen lze po dohodě upravit podle místních podmínek._x000D_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stavebního_x000D_
 odpadu z katalogu 800-6 Demolice objektů._x000D_
</t>
  </si>
  <si>
    <t>19</t>
  </si>
  <si>
    <t>997221845</t>
  </si>
  <si>
    <t>Poplatek za uložení stavebního odpadu na skládce (skládkovné) z asfaltových povrchů</t>
  </si>
  <si>
    <t>739983292</t>
  </si>
  <si>
    <t>998</t>
  </si>
  <si>
    <t>Přesun hmot</t>
  </si>
  <si>
    <t>20</t>
  </si>
  <si>
    <t>998225111</t>
  </si>
  <si>
    <t>Přesun hmot pro komunikace s krytem z kameniva, monolitickým betonovým nebo živičným dopravní vzdálenost do 200 m jakékoliv délky objektu</t>
  </si>
  <si>
    <t>-1678105824</t>
  </si>
  <si>
    <t xml:space="preserve">Poznámka k souboru cen:_x000D_
1. Ceny lze použít i pro plochy letišť s krytem monolitickým betonovým nebo živičným._x000D_
</t>
  </si>
  <si>
    <t>8,9+9,8+7,2+9,1+1</t>
  </si>
  <si>
    <t>M</t>
  </si>
  <si>
    <t>69311311</t>
  </si>
  <si>
    <t>pás varovný plný PE šíře 33 cm s potiskem</t>
  </si>
  <si>
    <t>128</t>
  </si>
  <si>
    <t>1819816682</t>
  </si>
  <si>
    <t>786,5-150</t>
  </si>
  <si>
    <t>PSV</t>
  </si>
  <si>
    <t>Práce a dodávky PSV</t>
  </si>
  <si>
    <t>741</t>
  </si>
  <si>
    <t>Elektroinstalace - silnoproud</t>
  </si>
  <si>
    <t>22</t>
  </si>
  <si>
    <t>34844R01</t>
  </si>
  <si>
    <t>Svítidlo VO, hliníkové, dle popisu TZ, LED WW, 6.500lm, Pmax 57W, optika pro třídu M, funkce CF (CLO), funkce backlight</t>
  </si>
  <si>
    <t>kus</t>
  </si>
  <si>
    <t>32</t>
  </si>
  <si>
    <t>-736052986</t>
  </si>
  <si>
    <t>23</t>
  </si>
  <si>
    <t>34844R03</t>
  </si>
  <si>
    <t>Svítidlo VO, hliníkové, dle popisu TZ, LED WW, 4,200lm, Pmax 38W, optika dopředná-široké plochy, funkce CF (CLO), funkce backlight</t>
  </si>
  <si>
    <t>1963597566</t>
  </si>
  <si>
    <t>24</t>
  </si>
  <si>
    <t>34844R05</t>
  </si>
  <si>
    <t>Svítidlo VO, hliníkové, dle popisu TZ, LED WW, 3.000lm, Pmax 25W, optika úzká, funkce CF (CLO), funkce backlight</t>
  </si>
  <si>
    <t>-514451002</t>
  </si>
  <si>
    <t>25</t>
  </si>
  <si>
    <t>10.343.767</t>
  </si>
  <si>
    <t>Dráty zemnící pro hromosvod Drát uzem. FeZn pozink. pr. 8 s izolací</t>
  </si>
  <si>
    <t>1773114060</t>
  </si>
  <si>
    <t>21*1,5</t>
  </si>
  <si>
    <t>26</t>
  </si>
  <si>
    <t>741122133</t>
  </si>
  <si>
    <t>Montáž kabelů měděných bez ukončení uložených v trubkách zatažených plných kulatých nebo bezhalogenových (CYKY) počtu a průřezu žil 4x10 mm2</t>
  </si>
  <si>
    <t>386021414</t>
  </si>
  <si>
    <t>(190+82+463+30+7+24)+21*4+4*4</t>
  </si>
  <si>
    <t>27</t>
  </si>
  <si>
    <t>34111076</t>
  </si>
  <si>
    <t>kabel silový s Cu jádrem 1 kV 4x10mm2</t>
  </si>
  <si>
    <t>631217360</t>
  </si>
  <si>
    <t>Uvažován prořez 0,05</t>
  </si>
  <si>
    <t>896*1,05 'Přepočtené koeficientem množství</t>
  </si>
  <si>
    <t>28</t>
  </si>
  <si>
    <t>741122211</t>
  </si>
  <si>
    <t>Montáž kabelů měděných bez ukončení uložených volně nebo v liště plných kulatých (CYKY) počtu a průřezu žil 3x1,5 až 6 mm2</t>
  </si>
  <si>
    <t>639742349</t>
  </si>
  <si>
    <t>(7+15+0,5)*14+(5+0,5)*6+(5,5+0,5+0,5)*2</t>
  </si>
  <si>
    <t>29</t>
  </si>
  <si>
    <t>34111030</t>
  </si>
  <si>
    <t>kabel silový s Cu jádrem 1 kV 3x1,5mm2</t>
  </si>
  <si>
    <t>-1572500617</t>
  </si>
  <si>
    <t>30</t>
  </si>
  <si>
    <t>741320165</t>
  </si>
  <si>
    <t>Montáž jističů se zapojením vodičů třípólových nn do 25 A ve skříni</t>
  </si>
  <si>
    <t>92146981</t>
  </si>
  <si>
    <t>31</t>
  </si>
  <si>
    <t>35822401</t>
  </si>
  <si>
    <t>jistič 3pólový-charakteristika B 16A</t>
  </si>
  <si>
    <t>-570309482</t>
  </si>
  <si>
    <t>741373002</t>
  </si>
  <si>
    <t>Montáž svítidel se zapojením vodičů průmyslových nebo venkovních na výložník</t>
  </si>
  <si>
    <t>-1683258174</t>
  </si>
  <si>
    <t>33</t>
  </si>
  <si>
    <t>741375833</t>
  </si>
  <si>
    <t>Demontáž svítidel se zachováním funkčnosti průmyslových výbojkových venkovních na stožáru přes 3 m</t>
  </si>
  <si>
    <t>1625155846</t>
  </si>
  <si>
    <t>34</t>
  </si>
  <si>
    <t>741410041</t>
  </si>
  <si>
    <t>Montáž uzemňovacího vedení s upevněním, propojením a připojením pomocí svorek v zemi s izolací spojů drátu nebo lana D do 10 mm v městské zástavbě</t>
  </si>
  <si>
    <t>-757988347</t>
  </si>
  <si>
    <t>(463+31+24+44+82+190+7+7)*1,03+31,5</t>
  </si>
  <si>
    <t>35</t>
  </si>
  <si>
    <t>35441073</t>
  </si>
  <si>
    <t>drát D 10mm FeZn</t>
  </si>
  <si>
    <t>kg</t>
  </si>
  <si>
    <t>-1592159577</t>
  </si>
  <si>
    <t>(463+31+24+44+82+190+7+7)*1,03</t>
  </si>
  <si>
    <t>873,44*0,625 'Přepočtené koeficientem množství</t>
  </si>
  <si>
    <t>36</t>
  </si>
  <si>
    <t>741440031</t>
  </si>
  <si>
    <t>Montáž zemnicích desek a tyčí s připojením na svodové nebo uzemňovací vedení bez příslušenství tyčí, délky do 2 m</t>
  </si>
  <si>
    <t>-1716450123</t>
  </si>
  <si>
    <t>37</t>
  </si>
  <si>
    <t>35442092</t>
  </si>
  <si>
    <t>tyč zemnící 1,5 m FeZn</t>
  </si>
  <si>
    <t>-237823425</t>
  </si>
  <si>
    <t>38</t>
  </si>
  <si>
    <t>35441996</t>
  </si>
  <si>
    <t>svorka odbočovací a spojovací pro spojování kruhových a páskových vodičů, FeZn</t>
  </si>
  <si>
    <t>497926689</t>
  </si>
  <si>
    <t>12+16</t>
  </si>
  <si>
    <t>Práce a dodávky M</t>
  </si>
  <si>
    <t>21-M</t>
  </si>
  <si>
    <t>Elektromontáže</t>
  </si>
  <si>
    <t>39</t>
  </si>
  <si>
    <t>210100001</t>
  </si>
  <si>
    <t>Ukončení vodičů izolovaných s označením a zapojením v rozváděči nebo na přístroji průřezu žíly do 2,5 mm2</t>
  </si>
  <si>
    <t>64</t>
  </si>
  <si>
    <t>1668373447</t>
  </si>
  <si>
    <t>24*3</t>
  </si>
  <si>
    <t>40</t>
  </si>
  <si>
    <t>210100101</t>
  </si>
  <si>
    <t>Ukončení vodičů izolovaných s označením a zapojením na svorkovnici s otevřením a uzavřením krytu průřezu žíly do 16 mm2</t>
  </si>
  <si>
    <t>1374341586</t>
  </si>
  <si>
    <t>(30*4+17*4)</t>
  </si>
  <si>
    <t>41</t>
  </si>
  <si>
    <t>1152459</t>
  </si>
  <si>
    <t>Sloup sadový 2-stupně s přelisem, výška 5m, celková délka 5,6m, průměr 114/60</t>
  </si>
  <si>
    <t>256</t>
  </si>
  <si>
    <t>252087873</t>
  </si>
  <si>
    <t>42</t>
  </si>
  <si>
    <t>1152460</t>
  </si>
  <si>
    <t>Sloup sadový 2-stupně s přelisem, výška 5,5m, celková délka 6,1m, průměr 114/60</t>
  </si>
  <si>
    <t>-1193303687</t>
  </si>
  <si>
    <t>43</t>
  </si>
  <si>
    <t>1152387</t>
  </si>
  <si>
    <t>Stožár silniční osvětlovací 2-stup., výška 8,2m, celková délka 9,7m, průměry 133/89mm</t>
  </si>
  <si>
    <t>1445448013</t>
  </si>
  <si>
    <t>44</t>
  </si>
  <si>
    <t>1152386</t>
  </si>
  <si>
    <t>Stožár silniční osvětlovací 2-stup., výška 7,2m, celková délka 8,4m, průměry 133/89mm</t>
  </si>
  <si>
    <t>1089328801</t>
  </si>
  <si>
    <t>45</t>
  </si>
  <si>
    <t>210204002</t>
  </si>
  <si>
    <t>Montáž stožárů osvětlení, bez zemních prací parkových ocelových</t>
  </si>
  <si>
    <t>-1584200966</t>
  </si>
  <si>
    <t>46</t>
  </si>
  <si>
    <t>210204011</t>
  </si>
  <si>
    <t>Montáž stožárů osvětlení, bez zemních prací ocelových samostatně stojících, délky do 12 m</t>
  </si>
  <si>
    <t>266855675</t>
  </si>
  <si>
    <t>47</t>
  </si>
  <si>
    <t>210204011-D</t>
  </si>
  <si>
    <t>Demontáž stožárů osvětlení, bez zemních prací ocelových samostatně stojících, délky do 12 m</t>
  </si>
  <si>
    <t>-172001275</t>
  </si>
  <si>
    <t>48</t>
  </si>
  <si>
    <t>210204103</t>
  </si>
  <si>
    <t>Montáž výložníků osvětlení jednoramenných sloupových, hmotnosti do 35 kg</t>
  </si>
  <si>
    <t>-78909145</t>
  </si>
  <si>
    <t>12+2</t>
  </si>
  <si>
    <t>49</t>
  </si>
  <si>
    <t>210204105</t>
  </si>
  <si>
    <t>Montáž výložníků osvětlení dvouramenných sloupových, hmotnosti do 70 kg</t>
  </si>
  <si>
    <t>1339843881</t>
  </si>
  <si>
    <t>50</t>
  </si>
  <si>
    <t>1289745</t>
  </si>
  <si>
    <t>Výložník osvětlovací kolmý, rovný 1/89-1500</t>
  </si>
  <si>
    <t>-1636585144</t>
  </si>
  <si>
    <t>51</t>
  </si>
  <si>
    <t>1290332</t>
  </si>
  <si>
    <t>Výložník osvětlovací kolmý, rovný  1/60-500</t>
  </si>
  <si>
    <t>657011222</t>
  </si>
  <si>
    <t>52</t>
  </si>
  <si>
    <t>1289761</t>
  </si>
  <si>
    <t>Výložník osvětlovací dvojitý kolmý, rovný 2/89-1000/90°</t>
  </si>
  <si>
    <t>-711541707</t>
  </si>
  <si>
    <t>53</t>
  </si>
  <si>
    <t>1152050</t>
  </si>
  <si>
    <t>Sloupová svorkovnice,1x pojistka, IP54, 2-3 okruhy</t>
  </si>
  <si>
    <t>-447572297</t>
  </si>
  <si>
    <t>54</t>
  </si>
  <si>
    <t>1152051</t>
  </si>
  <si>
    <t>Sloupová svorkovnice, 2x pojistka, IP54, 3 okruhy</t>
  </si>
  <si>
    <t>1861073381</t>
  </si>
  <si>
    <t>55</t>
  </si>
  <si>
    <t>24617150</t>
  </si>
  <si>
    <t>nátěr hydroizolační na bázi asfaltu a plastu do spodní stavby- na ochranu zemních spoju</t>
  </si>
  <si>
    <t>-1320904536</t>
  </si>
  <si>
    <t>56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</si>
  <si>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</si>
  <si>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</si>
  <si>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249918843</t>
  </si>
  <si>
    <t xml:space="preserve">Poznámka k souboru cen:_x000D_
1. Ceny -0001 až -0010 jsou určeny pro objem montážních prací včetně nákladů na nosný a podružný_x000D_
 materiál._x000D_
</t>
  </si>
  <si>
    <t>57</t>
  </si>
  <si>
    <t>210280351</t>
  </si>
  <si>
    <t>Zkoušky vodičů a kabelů izolačních kabelů silových do 1 kV, počtu a průřezu žil do 4x25 mm2</t>
  </si>
  <si>
    <t>1537540925</t>
  </si>
  <si>
    <t>46-M</t>
  </si>
  <si>
    <t>Zemní práce při extr.mont.pracích</t>
  </si>
  <si>
    <t>58</t>
  </si>
  <si>
    <t>460010024</t>
  </si>
  <si>
    <t>Vytyčení trasy vedení kabelového (podzemního) v zastavěném prostoru</t>
  </si>
  <si>
    <t>km</t>
  </si>
  <si>
    <t>-1834416463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</si>
  <si>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</si>
  <si>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59</t>
  </si>
  <si>
    <t>460030011</t>
  </si>
  <si>
    <t>Přípravné terénní práce sejmutí drnu včetně nařezání a uložení na hromady nebo naložení na dopravní prostředek jakékoliv tloušťky</t>
  </si>
  <si>
    <t>1270084906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</si>
  <si>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</si>
  <si>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18+3+16+10</t>
  </si>
  <si>
    <t>60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</si>
  <si>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</si>
  <si>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</si>
  <si>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-2025298759</t>
  </si>
  <si>
    <t xml:space="preserve">Poznámka k souboru cen:_x000D_
1. V cenách -0001 až -0007 nejsou zahrnuty náklady na odstranění kamenů, kořenů a ostatních_x000D_
 nevhodných přimísenin, tyto práce se oceňují individuálně._x000D_
2. U cen -0021 až -0025 se u středně hustého porostu uvažuje hustota do 3 ks/m2, u hustého porostu_x000D_
 přes 3 ks/m2._x000D_
3. U ceny -0092 se počítá první vytržený obrubník trojnásobnou délkou._x000D_
</t>
  </si>
  <si>
    <t>(18+11)*0,5</t>
  </si>
  <si>
    <t>61</t>
  </si>
  <si>
    <t>460030181</t>
  </si>
  <si>
    <t>Přípravné terénní práce řezání spár v podkladu nebo krytu betonovém, hloubky do 10 cm</t>
  </si>
  <si>
    <t>1113819106</t>
  </si>
  <si>
    <t>2+6+2</t>
  </si>
  <si>
    <t>62</t>
  </si>
  <si>
    <t>460030192</t>
  </si>
  <si>
    <t>Přípravné terénní práce řezání spár v podkladu nebo krytu živičném, tloušťky přes 5 do 10 cm</t>
  </si>
  <si>
    <t>-1812855941</t>
  </si>
  <si>
    <t>(8+47)*2</t>
  </si>
  <si>
    <t>63</t>
  </si>
  <si>
    <t>460050003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</si>
  <si>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6 do 8 m, v hornině třídy 3</t>
  </si>
  <si>
    <t>146283849</t>
  </si>
  <si>
    <t xml:space="preserve">Poznámka k souboru cen:_x000D_
1. Ceny hloubení jam v hornině třídy 6 a 7 jsou stanoveny za použití pneumatického kladiva._x000D_
</t>
  </si>
  <si>
    <t>1290540</t>
  </si>
  <si>
    <t>Stožárové pouzdro 300 / 850mm</t>
  </si>
  <si>
    <t>ks</t>
  </si>
  <si>
    <t>1949761361</t>
  </si>
  <si>
    <t>65</t>
  </si>
  <si>
    <t>1290543</t>
  </si>
  <si>
    <t>Stožárové pouzdro 300 / 1500mm</t>
  </si>
  <si>
    <t>1120466787</t>
  </si>
  <si>
    <t>66</t>
  </si>
  <si>
    <t>460080014</t>
  </si>
  <si>
    <t>Základové konstrukce základ bez bednění do rostlé zeminy z monolitického betonu tř. C 16/20</t>
  </si>
  <si>
    <t>m3</t>
  </si>
  <si>
    <t>-1878103099</t>
  </si>
  <si>
    <t>67</t>
  </si>
  <si>
    <t>460080112</t>
  </si>
  <si>
    <t xml:space="preserve">Základové konstrukce bourání základu betonového včetně záhozu jámy sypaninou, zhutnění a urovnání </t>
  </si>
  <si>
    <t>325778391</t>
  </si>
  <si>
    <t>0,5*0,5*0,6</t>
  </si>
  <si>
    <t>68</t>
  </si>
  <si>
    <t>460150123</t>
  </si>
  <si>
    <t>Hloubení zapažených i nezapažených kabelových rýh ručně včetně urovnání dna s přemístěním výkopku do vzdálenosti 3 m od okraje jámy nebo naložením na dopravní prostředek šířky 35 cm, hloubky 40 cm, v hornině třídy 3</t>
  </si>
  <si>
    <t>-2092460481</t>
  </si>
  <si>
    <t xml:space="preserve">Poznámka k souboru cen:_x000D_
1. Ceny hloubení rýh v hornině třídy 6 a 7 se oceňují cenami souboru cen 460 20- . Hloubení nezapažených kabelových rýh strojně._x000D_
</t>
  </si>
  <si>
    <t>18+13+12+2+11</t>
  </si>
  <si>
    <t>69</t>
  </si>
  <si>
    <t>460150272</t>
  </si>
  <si>
    <t>Hloubení zapažených i nezapažených kabelových rýh ručně včetně urovnání dna s přemístěním výkopku do vzdálenosti 3 m od okraje jámy nebo naložením na dopravní prostředek šířky 50 cm, hloubky 90 cm, v hornině třídy 1 a 2</t>
  </si>
  <si>
    <t>-680901146</t>
  </si>
  <si>
    <t>(33+35,5+32+25+32+36+20+30+42+40+42+25+15+34+19+28+31+14)+(18+3+16+10)</t>
  </si>
  <si>
    <t>70</t>
  </si>
  <si>
    <t>460150273</t>
  </si>
  <si>
    <t>Hloubení zapažených i nezapažených kabelových rýh ručně včetně urovnání dna s přemístěním výkopku do vzdálenosti 3 m od okraje jámy nebo naložením na dopravní prostředek šířky 50 cm, hloubky 90 cm, v hornině třídy 3</t>
  </si>
  <si>
    <t>1280995585</t>
  </si>
  <si>
    <t>4+5+2+27+25+6</t>
  </si>
  <si>
    <t>71</t>
  </si>
  <si>
    <t>460150293</t>
  </si>
  <si>
    <t>Hloubení zapažených i nezapažených kabelových rýh ručně včetně urovnání dna s přemístěním výkopku do vzdálenosti 3 m od okraje jámy nebo naložením na dopravní prostředek šířky 50 cm, hloubky 110 cm, v hornině třídy 3</t>
  </si>
  <si>
    <t>-303792145</t>
  </si>
  <si>
    <t>(13+34)+(8+5+7+8+6)</t>
  </si>
  <si>
    <t>72</t>
  </si>
  <si>
    <t>460421182</t>
  </si>
  <si>
    <t>Kabelové lože včetně podsypu, zhutnění a urovnání povrchu z písku nebo štěrkopísku tloušťky 10 cm nad kabel zakryté plastovou fólií, šířky lože přes 25 do 50 cm</t>
  </si>
  <si>
    <t>1350723292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</si>
  <si>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</si>
  <si>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56+47</t>
  </si>
  <si>
    <t>73</t>
  </si>
  <si>
    <t>460421282</t>
  </si>
  <si>
    <t>Kabelové lože včetně podsypu, zhutnění a urovnání povrchu z prohozeného výkopku tloušťky 5 cm nad kabel zakryté plastovou fólií, šířky lože přes 25 do 50 cm</t>
  </si>
  <si>
    <t>-1874157935</t>
  </si>
  <si>
    <t>13+34</t>
  </si>
  <si>
    <t>74</t>
  </si>
  <si>
    <t>460510034</t>
  </si>
  <si>
    <t>Kabelové prostupy, kanály a multikanály kabelové prostupy z trub betonových včetně osazení, utěsnění a spárování do otvoru ve zdivu včetně vybourání, zazdění a začištění, vnitřního průměru do 15 cm</t>
  </si>
  <si>
    <t>-2107618891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</si>
  <si>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</si>
  <si>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75</t>
  </si>
  <si>
    <t>460510076</t>
  </si>
  <si>
    <t>Kabelové prostupy, kanály a multikanály kabelové prostupy z trub plastových včetně osazení, utěsnění a spárování do rýhy, bez výkopových prací s obetonováním, vnitřního průměru přes 15 do 20 cm</t>
  </si>
  <si>
    <t>963453900</t>
  </si>
  <si>
    <t>7+8+4+5+9+8+7+8+6+6+13</t>
  </si>
  <si>
    <t>76</t>
  </si>
  <si>
    <t>460520162</t>
  </si>
  <si>
    <t>Montáž trubek ochranných uložených volně do rýhy plastových tuhých,vnitřního průměru přes 32 do 50 mm</t>
  </si>
  <si>
    <t>-1704668930</t>
  </si>
  <si>
    <t>(463+31+24+44+82+190+7+7)+(30+17)*1+14+14+43</t>
  </si>
  <si>
    <t>77</t>
  </si>
  <si>
    <t>34571369</t>
  </si>
  <si>
    <t>trubka elektroinstalační HDPE tuhá dvouplášťová korugovaná D 150/175mm</t>
  </si>
  <si>
    <t>219121488</t>
  </si>
  <si>
    <t>78</t>
  </si>
  <si>
    <t>34571351</t>
  </si>
  <si>
    <t>trubka elektroinstalační ohebná dvouplášťová korugovaná D 41/50 mm, HDPE+LDPE</t>
  </si>
  <si>
    <t>-497732182</t>
  </si>
  <si>
    <t>79</t>
  </si>
  <si>
    <t>460560113</t>
  </si>
  <si>
    <t>Zásyp kabelových rýh ručně s uložením výkopku ve vrstvách včetně zhutnění a urovnání povrchu šířky 35 cm hloubky 30 cm, v hornině třídy 3</t>
  </si>
  <si>
    <t>-2015320652</t>
  </si>
  <si>
    <t>Viz délka výkopu</t>
  </si>
  <si>
    <t>80</t>
  </si>
  <si>
    <t>460560162</t>
  </si>
  <si>
    <t>Zásyp kabelových rýh ručně s uložením výkopku ve vrstvách včetně zhutnění a urovnání povrchu šířky 35 cm hloubky 80 cm, v hornině třídy 2</t>
  </si>
  <si>
    <t>-1556197473</t>
  </si>
  <si>
    <t>81</t>
  </si>
  <si>
    <t>460560273</t>
  </si>
  <si>
    <t>Zásyp kabelových rýh ručně s uložením výkopku ve vrstvách včetně zhutnění a urovnání povrchu šířky 50 cm hloubky 90 cm, v hornině třídy 3</t>
  </si>
  <si>
    <t>-1077436202</t>
  </si>
  <si>
    <t>82</t>
  </si>
  <si>
    <t>460600021</t>
  </si>
  <si>
    <t>Přemístění (odvoz) horniny, suti a vybouraných hmot vodorovné přemístění horniny včetně složení, bez naložení a rozprostření jakékoliv třídy, na vzdálenost do 50 m</t>
  </si>
  <si>
    <t>552660434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</si>
  <si>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</si>
  <si>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150*0,2*0,5</t>
  </si>
  <si>
    <t>83</t>
  </si>
  <si>
    <t>460620002</t>
  </si>
  <si>
    <t>Úprava terénu položení drnu, včetně zalití vodou na rovině</t>
  </si>
  <si>
    <t>-2026764909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</si>
  <si>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</si>
  <si>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84</t>
  </si>
  <si>
    <t>460650122</t>
  </si>
  <si>
    <t>Vozovky a chodníky kryt vozovky z betonu prostého, tloušťky přes 5 do 10 cm</t>
  </si>
  <si>
    <t>-9166416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</si>
  <si>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</si>
  <si>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6+2+2</t>
  </si>
  <si>
    <t>85</t>
  </si>
  <si>
    <t>460650162</t>
  </si>
  <si>
    <t>Vozovky a chodníky kladení dlažby včetně spárování, do lože z kameniva těženého z dlaždic betonových tvarovaných nebo zámkových</t>
  </si>
  <si>
    <t>1149622663</t>
  </si>
  <si>
    <t xml:space="preserve">Poznámka k souboru cen:_x000D_
1. V cenách -0031 až -0035 nejsou započteny náklady na získání sypaniny a její přemístění k místu_x000D_
 zabudování._x000D_
2. V ceně -0141 nejsou započteny náklady na dodání silničních panelů. Tato dodávka se oceňuje ve_x000D_
 specifikaci._x000D_
3. V cenách -0151 až -0153 nejsou započteny náklady na dodávku kostek. Tato dodávka se oceňuje ve_x000D_
 specifikaci._x000D_
4. V cenách -0161 až -0162 nejsou započteny náklady na dodávku dlaždic. Tato dodávka se oceňuje ve_x000D_
 specifikaci._x000D_
5. V cenách -0901 až -0932 nejsou započteny náklady na dodávku kameniva, kostek a dlaždic.Tato_x000D_
 dodávka se oceňuje ve specifikaci_x000D_
</t>
  </si>
  <si>
    <t>86</t>
  </si>
  <si>
    <t>460680101</t>
  </si>
  <si>
    <t>Prorážení otvorů a ostatní bourací práce vybourání otvoru ve zdivu z lehkých betonů plochy do 0,09 m2 a tloušťky do 15 cm</t>
  </si>
  <si>
    <t>-2016158363</t>
  </si>
  <si>
    <t xml:space="preserve">Poznámka k souboru cen:_x000D_
1. V cenách -0011 až -0013 nejsou započteny náklady na dodávku tvárnic. Tato dodávka se oceňuje ve specifikaci._x000D_
</t>
  </si>
  <si>
    <t>VRN</t>
  </si>
  <si>
    <t>Vedlejší rozpočtové náklady</t>
  </si>
  <si>
    <t>VRN1</t>
  </si>
  <si>
    <t>Průzkumné, geodetické a projektové práce</t>
  </si>
  <si>
    <t>87</t>
  </si>
  <si>
    <t>011002000</t>
  </si>
  <si>
    <t>Průzkumné práce - vytýčení stávajících sítí</t>
  </si>
  <si>
    <t>komplet</t>
  </si>
  <si>
    <t>1024</t>
  </si>
  <si>
    <t>2043093632</t>
  </si>
  <si>
    <t>88</t>
  </si>
  <si>
    <t>012303000</t>
  </si>
  <si>
    <t>Geodetické práce po výstavbě</t>
  </si>
  <si>
    <t>1668395993</t>
  </si>
  <si>
    <t>89</t>
  </si>
  <si>
    <t>013254000</t>
  </si>
  <si>
    <t>Průzkumné, geodetické a projektové práce projektové práce dokumentace stavby (výkresová a textová) skutečného provedení stavby</t>
  </si>
  <si>
    <t>-1247115793</t>
  </si>
  <si>
    <t>VRN3</t>
  </si>
  <si>
    <t>Zařízení staveniště</t>
  </si>
  <si>
    <t>90</t>
  </si>
  <si>
    <t>034103000</t>
  </si>
  <si>
    <t>Oplocení staveniště</t>
  </si>
  <si>
    <t>-1544937105</t>
  </si>
  <si>
    <t>VRN4</t>
  </si>
  <si>
    <t>Inženýrská činnost</t>
  </si>
  <si>
    <t>91</t>
  </si>
  <si>
    <t>042903000</t>
  </si>
  <si>
    <t>Ostatní posudky - merení osvetlenosti komunikaci</t>
  </si>
  <si>
    <t>-1122699669</t>
  </si>
  <si>
    <t>92</t>
  </si>
  <si>
    <t>043002000</t>
  </si>
  <si>
    <t>Hlavní tituly průvodních činností a nákladů inženýrská činnost zkoušky a ostatní měření</t>
  </si>
  <si>
    <t>-394734171</t>
  </si>
  <si>
    <t>VRN5</t>
  </si>
  <si>
    <t>Finanční náklady</t>
  </si>
  <si>
    <t>93</t>
  </si>
  <si>
    <t>053002000</t>
  </si>
  <si>
    <t>Poplatky - recyklační poplatky za svítidlo</t>
  </si>
  <si>
    <t>-315130176</t>
  </si>
  <si>
    <t>VRN7</t>
  </si>
  <si>
    <t>Provozní vlivy</t>
  </si>
  <si>
    <t>94</t>
  </si>
  <si>
    <t>070001000</t>
  </si>
  <si>
    <t>Základní rozdělení průvodních činností a nákladů provozní vlivy</t>
  </si>
  <si>
    <t>116393641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</si>
</sst>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1"/>
      <c r="AQ6" s="21"/>
      <c r="AR6" s="19"/>
      <c r="BE6" s="270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 x14ac:dyDescent="0.2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70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0"/>
      <c r="BS9" s="16" t="s">
        <v>6</v>
      </c>
    </row>
    <row r="10" spans="1:74" s="1" customFormat="1" ht="12" customHeight="1" x14ac:dyDescent="0.2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21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 x14ac:dyDescent="0.2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32</v>
      </c>
      <c r="AO13" s="21"/>
      <c r="AP13" s="21"/>
      <c r="AQ13" s="21"/>
      <c r="AR13" s="19"/>
      <c r="BE13" s="270"/>
      <c r="BS13" s="16" t="s">
        <v>6</v>
      </c>
    </row>
    <row r="14" spans="1:74" ht="12.75" x14ac:dyDescent="0.2">
      <c r="B14" s="20"/>
      <c r="C14" s="21"/>
      <c r="D14" s="21"/>
      <c r="E14" s="265" t="s">
        <v>32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8" t="s">
        <v>30</v>
      </c>
      <c r="AL14" s="21"/>
      <c r="AM14" s="21"/>
      <c r="AN14" s="30" t="s">
        <v>32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 x14ac:dyDescent="0.2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21</v>
      </c>
      <c r="AO17" s="21"/>
      <c r="AP17" s="21"/>
      <c r="AQ17" s="21"/>
      <c r="AR17" s="19"/>
      <c r="BE17" s="270"/>
      <c r="BS17" s="16" t="s">
        <v>34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 x14ac:dyDescent="0.2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36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21</v>
      </c>
      <c r="AO20" s="21"/>
      <c r="AP20" s="21"/>
      <c r="AQ20" s="21"/>
      <c r="AR20" s="19"/>
      <c r="BE20" s="270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 x14ac:dyDescent="0.2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51" customHeight="1" x14ac:dyDescent="0.2">
      <c r="B23" s="20"/>
      <c r="C23" s="21"/>
      <c r="D23" s="21"/>
      <c r="E23" s="267" t="s">
        <v>39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1"/>
      <c r="AP23" s="21"/>
      <c r="AQ23" s="21"/>
      <c r="AR23" s="19"/>
      <c r="BE23" s="270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0"/>
    </row>
    <row r="26" spans="1:71" s="2" customFormat="1" ht="25.9" customHeight="1" x14ac:dyDescent="0.2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2">
        <f>ROUND(AG54,2)</f>
        <v>0</v>
      </c>
      <c r="AL26" s="273"/>
      <c r="AM26" s="273"/>
      <c r="AN26" s="273"/>
      <c r="AO26" s="273"/>
      <c r="AP26" s="35"/>
      <c r="AQ26" s="35"/>
      <c r="AR26" s="38"/>
      <c r="BE26" s="270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0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8" t="s">
        <v>41</v>
      </c>
      <c r="M28" s="268"/>
      <c r="N28" s="268"/>
      <c r="O28" s="268"/>
      <c r="P28" s="268"/>
      <c r="Q28" s="35"/>
      <c r="R28" s="35"/>
      <c r="S28" s="35"/>
      <c r="T28" s="35"/>
      <c r="U28" s="35"/>
      <c r="V28" s="35"/>
      <c r="W28" s="268" t="s">
        <v>42</v>
      </c>
      <c r="X28" s="268"/>
      <c r="Y28" s="268"/>
      <c r="Z28" s="268"/>
      <c r="AA28" s="268"/>
      <c r="AB28" s="268"/>
      <c r="AC28" s="268"/>
      <c r="AD28" s="268"/>
      <c r="AE28" s="268"/>
      <c r="AF28" s="35"/>
      <c r="AG28" s="35"/>
      <c r="AH28" s="35"/>
      <c r="AI28" s="35"/>
      <c r="AJ28" s="35"/>
      <c r="AK28" s="268" t="s">
        <v>43</v>
      </c>
      <c r="AL28" s="268"/>
      <c r="AM28" s="268"/>
      <c r="AN28" s="268"/>
      <c r="AO28" s="268"/>
      <c r="AP28" s="35"/>
      <c r="AQ28" s="35"/>
      <c r="AR28" s="38"/>
      <c r="BE28" s="270"/>
    </row>
    <row r="29" spans="1:71" s="3" customFormat="1" ht="14.45" customHeight="1" x14ac:dyDescent="0.2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234">
        <v>0.21</v>
      </c>
      <c r="M29" s="235"/>
      <c r="N29" s="235"/>
      <c r="O29" s="235"/>
      <c r="P29" s="235"/>
      <c r="Q29" s="40"/>
      <c r="R29" s="40"/>
      <c r="S29" s="40"/>
      <c r="T29" s="40"/>
      <c r="U29" s="40"/>
      <c r="V29" s="40"/>
      <c r="W29" s="256">
        <f>ROUND(AZ54,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40"/>
      <c r="AG29" s="40"/>
      <c r="AH29" s="40"/>
      <c r="AI29" s="40"/>
      <c r="AJ29" s="40"/>
      <c r="AK29" s="256">
        <f>ROUND(AV54, 2)</f>
        <v>0</v>
      </c>
      <c r="AL29" s="235"/>
      <c r="AM29" s="235"/>
      <c r="AN29" s="235"/>
      <c r="AO29" s="235"/>
      <c r="AP29" s="40"/>
      <c r="AQ29" s="40"/>
      <c r="AR29" s="41"/>
      <c r="BE29" s="271"/>
    </row>
    <row r="30" spans="1:71" s="3" customFormat="1" ht="14.45" customHeight="1" x14ac:dyDescent="0.2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234">
        <v>0.15</v>
      </c>
      <c r="M30" s="235"/>
      <c r="N30" s="235"/>
      <c r="O30" s="235"/>
      <c r="P30" s="235"/>
      <c r="Q30" s="40"/>
      <c r="R30" s="40"/>
      <c r="S30" s="40"/>
      <c r="T30" s="40"/>
      <c r="U30" s="40"/>
      <c r="V30" s="40"/>
      <c r="W30" s="256">
        <f>ROUND(BA54,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40"/>
      <c r="AG30" s="40"/>
      <c r="AH30" s="40"/>
      <c r="AI30" s="40"/>
      <c r="AJ30" s="40"/>
      <c r="AK30" s="256">
        <f>ROUND(AW54, 2)</f>
        <v>0</v>
      </c>
      <c r="AL30" s="235"/>
      <c r="AM30" s="235"/>
      <c r="AN30" s="235"/>
      <c r="AO30" s="235"/>
      <c r="AP30" s="40"/>
      <c r="AQ30" s="40"/>
      <c r="AR30" s="41"/>
      <c r="BE30" s="271"/>
    </row>
    <row r="31" spans="1:71" s="3" customFormat="1" ht="14.45" hidden="1" customHeight="1" x14ac:dyDescent="0.2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234">
        <v>0.21</v>
      </c>
      <c r="M31" s="235"/>
      <c r="N31" s="235"/>
      <c r="O31" s="235"/>
      <c r="P31" s="235"/>
      <c r="Q31" s="40"/>
      <c r="R31" s="40"/>
      <c r="S31" s="40"/>
      <c r="T31" s="40"/>
      <c r="U31" s="40"/>
      <c r="V31" s="40"/>
      <c r="W31" s="256">
        <f>ROUND(BB54,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40"/>
      <c r="AG31" s="40"/>
      <c r="AH31" s="40"/>
      <c r="AI31" s="40"/>
      <c r="AJ31" s="40"/>
      <c r="AK31" s="256">
        <v>0</v>
      </c>
      <c r="AL31" s="235"/>
      <c r="AM31" s="235"/>
      <c r="AN31" s="235"/>
      <c r="AO31" s="235"/>
      <c r="AP31" s="40"/>
      <c r="AQ31" s="40"/>
      <c r="AR31" s="41"/>
      <c r="BE31" s="271"/>
    </row>
    <row r="32" spans="1:71" s="3" customFormat="1" ht="14.45" hidden="1" customHeight="1" x14ac:dyDescent="0.2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234">
        <v>0.15</v>
      </c>
      <c r="M32" s="235"/>
      <c r="N32" s="235"/>
      <c r="O32" s="235"/>
      <c r="P32" s="235"/>
      <c r="Q32" s="40"/>
      <c r="R32" s="40"/>
      <c r="S32" s="40"/>
      <c r="T32" s="40"/>
      <c r="U32" s="40"/>
      <c r="V32" s="40"/>
      <c r="W32" s="256">
        <f>ROUND(BC54,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40"/>
      <c r="AG32" s="40"/>
      <c r="AH32" s="40"/>
      <c r="AI32" s="40"/>
      <c r="AJ32" s="40"/>
      <c r="AK32" s="256">
        <v>0</v>
      </c>
      <c r="AL32" s="235"/>
      <c r="AM32" s="235"/>
      <c r="AN32" s="235"/>
      <c r="AO32" s="235"/>
      <c r="AP32" s="40"/>
      <c r="AQ32" s="40"/>
      <c r="AR32" s="41"/>
      <c r="BE32" s="271"/>
    </row>
    <row r="33" spans="1:57" s="3" customFormat="1" ht="14.45" hidden="1" customHeight="1" x14ac:dyDescent="0.2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234">
        <v>0</v>
      </c>
      <c r="M33" s="235"/>
      <c r="N33" s="235"/>
      <c r="O33" s="235"/>
      <c r="P33" s="235"/>
      <c r="Q33" s="40"/>
      <c r="R33" s="40"/>
      <c r="S33" s="40"/>
      <c r="T33" s="40"/>
      <c r="U33" s="40"/>
      <c r="V33" s="40"/>
      <c r="W33" s="256">
        <f>ROUND(BD54,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40"/>
      <c r="AG33" s="40"/>
      <c r="AH33" s="40"/>
      <c r="AI33" s="40"/>
      <c r="AJ33" s="40"/>
      <c r="AK33" s="256">
        <v>0</v>
      </c>
      <c r="AL33" s="235"/>
      <c r="AM33" s="235"/>
      <c r="AN33" s="235"/>
      <c r="AO33" s="235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257" t="s">
        <v>52</v>
      </c>
      <c r="Y35" s="258"/>
      <c r="Z35" s="258"/>
      <c r="AA35" s="258"/>
      <c r="AB35" s="258"/>
      <c r="AC35" s="44"/>
      <c r="AD35" s="44"/>
      <c r="AE35" s="44"/>
      <c r="AF35" s="44"/>
      <c r="AG35" s="44"/>
      <c r="AH35" s="44"/>
      <c r="AI35" s="44"/>
      <c r="AJ35" s="44"/>
      <c r="AK35" s="259">
        <f>SUM(AK26:AK33)</f>
        <v>0</v>
      </c>
      <c r="AL35" s="258"/>
      <c r="AM35" s="258"/>
      <c r="AN35" s="258"/>
      <c r="AO35" s="260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 x14ac:dyDescent="0.2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 x14ac:dyDescent="0.2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NB_SKL_I_VZ_VZ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 x14ac:dyDescent="0.2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7" t="str">
        <f>K6</f>
        <v>Veřejné osvětlení Skalická</v>
      </c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55"/>
      <c r="AQ45" s="55"/>
      <c r="AR45" s="56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249" t="str">
        <f>IF(AN8= "","",AN8)</f>
        <v>14. 2. 2020</v>
      </c>
      <c r="AN47" s="249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 x14ac:dyDescent="0.2">
      <c r="A49" s="33"/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Nový Bor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45" t="str">
        <f>IF(E17="","",E17)</f>
        <v xml:space="preserve"> </v>
      </c>
      <c r="AN49" s="246"/>
      <c r="AO49" s="246"/>
      <c r="AP49" s="246"/>
      <c r="AQ49" s="35"/>
      <c r="AR49" s="38"/>
      <c r="AS49" s="250" t="s">
        <v>54</v>
      </c>
      <c r="AT49" s="25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 x14ac:dyDescent="0.2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245" t="str">
        <f>IF(E20="","",E20)</f>
        <v>EFektivní OSvětlování s.r.o.</v>
      </c>
      <c r="AN50" s="246"/>
      <c r="AO50" s="246"/>
      <c r="AP50" s="246"/>
      <c r="AQ50" s="35"/>
      <c r="AR50" s="38"/>
      <c r="AS50" s="252"/>
      <c r="AT50" s="25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4"/>
      <c r="AT51" s="25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 x14ac:dyDescent="0.2">
      <c r="A52" s="33"/>
      <c r="B52" s="34"/>
      <c r="C52" s="236" t="s">
        <v>55</v>
      </c>
      <c r="D52" s="237"/>
      <c r="E52" s="237"/>
      <c r="F52" s="237"/>
      <c r="G52" s="237"/>
      <c r="H52" s="65"/>
      <c r="I52" s="238" t="s">
        <v>56</v>
      </c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9" t="s">
        <v>57</v>
      </c>
      <c r="AH52" s="237"/>
      <c r="AI52" s="237"/>
      <c r="AJ52" s="237"/>
      <c r="AK52" s="237"/>
      <c r="AL52" s="237"/>
      <c r="AM52" s="237"/>
      <c r="AN52" s="238" t="s">
        <v>58</v>
      </c>
      <c r="AO52" s="237"/>
      <c r="AP52" s="237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0" s="2" customFormat="1" ht="10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 x14ac:dyDescent="0.2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43">
        <f>ROUND(AG55,2)</f>
        <v>0</v>
      </c>
      <c r="AH54" s="243"/>
      <c r="AI54" s="243"/>
      <c r="AJ54" s="243"/>
      <c r="AK54" s="243"/>
      <c r="AL54" s="243"/>
      <c r="AM54" s="243"/>
      <c r="AN54" s="244">
        <f>SUM(AG54,AT54)</f>
        <v>0</v>
      </c>
      <c r="AO54" s="244"/>
      <c r="AP54" s="244"/>
      <c r="AQ54" s="77" t="s">
        <v>21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73</v>
      </c>
      <c r="BT54" s="83" t="s">
        <v>74</v>
      </c>
      <c r="BV54" s="83" t="s">
        <v>75</v>
      </c>
      <c r="BW54" s="83" t="s">
        <v>5</v>
      </c>
      <c r="BX54" s="83" t="s">
        <v>76</v>
      </c>
      <c r="CL54" s="83" t="s">
        <v>19</v>
      </c>
    </row>
    <row r="55" spans="1:90" s="7" customFormat="1" ht="40.5" customHeight="1" x14ac:dyDescent="0.2">
      <c r="A55" s="84" t="s">
        <v>77</v>
      </c>
      <c r="B55" s="85"/>
      <c r="C55" s="86"/>
      <c r="D55" s="242" t="s">
        <v>14</v>
      </c>
      <c r="E55" s="242"/>
      <c r="F55" s="242"/>
      <c r="G55" s="242"/>
      <c r="H55" s="242"/>
      <c r="I55" s="87"/>
      <c r="J55" s="242" t="s">
        <v>17</v>
      </c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0">
        <f>'NB_SKL_I_VZ_VZ - Veřejné ...'!J28</f>
        <v>0</v>
      </c>
      <c r="AH55" s="241"/>
      <c r="AI55" s="241"/>
      <c r="AJ55" s="241"/>
      <c r="AK55" s="241"/>
      <c r="AL55" s="241"/>
      <c r="AM55" s="241"/>
      <c r="AN55" s="240">
        <f>SUM(AG55,AT55)</f>
        <v>0</v>
      </c>
      <c r="AO55" s="241"/>
      <c r="AP55" s="241"/>
      <c r="AQ55" s="88" t="s">
        <v>78</v>
      </c>
      <c r="AR55" s="89"/>
      <c r="AS55" s="90">
        <v>0</v>
      </c>
      <c r="AT55" s="91">
        <f>ROUND(SUM(AV55:AW55),2)</f>
        <v>0</v>
      </c>
      <c r="AU55" s="92">
        <f>'NB_SKL_I_VZ_VZ - Veřejné ...'!P90</f>
        <v>0</v>
      </c>
      <c r="AV55" s="91">
        <f>'NB_SKL_I_VZ_VZ - Veřejné ...'!J31</f>
        <v>0</v>
      </c>
      <c r="AW55" s="91">
        <f>'NB_SKL_I_VZ_VZ - Veřejné ...'!J32</f>
        <v>0</v>
      </c>
      <c r="AX55" s="91">
        <f>'NB_SKL_I_VZ_VZ - Veřejné ...'!J33</f>
        <v>0</v>
      </c>
      <c r="AY55" s="91">
        <f>'NB_SKL_I_VZ_VZ - Veřejné ...'!J34</f>
        <v>0</v>
      </c>
      <c r="AZ55" s="91">
        <f>'NB_SKL_I_VZ_VZ - Veřejné ...'!F31</f>
        <v>0</v>
      </c>
      <c r="BA55" s="91">
        <f>'NB_SKL_I_VZ_VZ - Veřejné ...'!F32</f>
        <v>0</v>
      </c>
      <c r="BB55" s="91">
        <f>'NB_SKL_I_VZ_VZ - Veřejné ...'!F33</f>
        <v>0</v>
      </c>
      <c r="BC55" s="91">
        <f>'NB_SKL_I_VZ_VZ - Veřejné ...'!F34</f>
        <v>0</v>
      </c>
      <c r="BD55" s="93">
        <f>'NB_SKL_I_VZ_VZ - Veřejné ...'!F35</f>
        <v>0</v>
      </c>
      <c r="BT55" s="94" t="s">
        <v>79</v>
      </c>
      <c r="BU55" s="94" t="s">
        <v>80</v>
      </c>
      <c r="BV55" s="94" t="s">
        <v>75</v>
      </c>
      <c r="BW55" s="94" t="s">
        <v>5</v>
      </c>
      <c r="BX55" s="94" t="s">
        <v>76</v>
      </c>
      <c r="CL55" s="94" t="s">
        <v>19</v>
      </c>
    </row>
    <row r="56" spans="1:90" s="2" customFormat="1" ht="30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 x14ac:dyDescent="0.2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zKVQ+jYuGmlTkJ9gI9vNewOirWykI+2nNSpBjHUmglf6WJ0HQKqpINCccCj+KZ/zABqyAgKVPLwVTAs+LWhmtw==" saltValue="I1uySdGKig+qbkKxZzba5Uz62x+dmNZrY76CIz0x8uxyqku/ibI0bs3bO6vAtDE0vsqbbapV0af+c5T36ulBsg==" spinCount="100000" sheet="1" objects="1" scenarios="1" formatColumns="0" formatRows="0"/>
  <mergeCells count="42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W33:AE33"/>
    <mergeCell ref="AK33:AO33"/>
    <mergeCell ref="X35:AB35"/>
    <mergeCell ref="AK35:AO35"/>
    <mergeCell ref="AN55:AP55"/>
    <mergeCell ref="AG55:AM55"/>
    <mergeCell ref="D55:H55"/>
    <mergeCell ref="J55:AF55"/>
    <mergeCell ref="AG54:AM54"/>
    <mergeCell ref="AN54:AP54"/>
    <mergeCell ref="L33:P33"/>
    <mergeCell ref="C52:G52"/>
    <mergeCell ref="I52:AF52"/>
    <mergeCell ref="AG52:AM52"/>
    <mergeCell ref="AN52:AP52"/>
    <mergeCell ref="AM50:AP50"/>
    <mergeCell ref="L45:AO45"/>
    <mergeCell ref="AM47:AN47"/>
    <mergeCell ref="AM49:AP49"/>
  </mergeCells>
  <hyperlinks>
    <hyperlink ref="A55" location="'NB_SKL_I_VZ_VZ - Veřejn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zoomScale="90" zoomScaleNormal="9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14.6640625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5</v>
      </c>
    </row>
    <row r="3" spans="1:46" s="1" customFormat="1" ht="6.95" customHeight="1" x14ac:dyDescent="0.2">
      <c r="B3" s="96"/>
      <c r="C3" s="97"/>
      <c r="D3" s="97"/>
      <c r="E3" s="97"/>
      <c r="F3" s="97"/>
      <c r="G3" s="97"/>
      <c r="H3" s="97"/>
      <c r="I3" s="98"/>
      <c r="J3" s="97"/>
      <c r="K3" s="97"/>
      <c r="L3" s="19"/>
      <c r="AT3" s="16" t="s">
        <v>81</v>
      </c>
    </row>
    <row r="4" spans="1:46" s="1" customFormat="1" ht="24.95" customHeight="1" x14ac:dyDescent="0.2">
      <c r="B4" s="19"/>
      <c r="D4" s="99" t="s">
        <v>82</v>
      </c>
      <c r="I4" s="95"/>
      <c r="L4" s="19"/>
      <c r="M4" s="100" t="s">
        <v>10</v>
      </c>
      <c r="AT4" s="16" t="s">
        <v>4</v>
      </c>
    </row>
    <row r="5" spans="1:46" s="1" customFormat="1" ht="6.95" customHeight="1" x14ac:dyDescent="0.2">
      <c r="B5" s="19"/>
      <c r="I5" s="95"/>
      <c r="L5" s="19"/>
    </row>
    <row r="6" spans="1:46" s="2" customFormat="1" ht="12" customHeight="1" x14ac:dyDescent="0.2">
      <c r="A6" s="33"/>
      <c r="B6" s="38"/>
      <c r="C6" s="33"/>
      <c r="D6" s="101" t="s">
        <v>16</v>
      </c>
      <c r="E6" s="33"/>
      <c r="F6" s="33"/>
      <c r="G6" s="33"/>
      <c r="H6" s="33"/>
      <c r="I6" s="102"/>
      <c r="J6" s="33"/>
      <c r="K6" s="33"/>
      <c r="L6" s="10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 x14ac:dyDescent="0.2">
      <c r="A7" s="33"/>
      <c r="B7" s="38"/>
      <c r="C7" s="33"/>
      <c r="D7" s="33"/>
      <c r="E7" s="274" t="s">
        <v>17</v>
      </c>
      <c r="F7" s="275"/>
      <c r="G7" s="275"/>
      <c r="H7" s="275"/>
      <c r="I7" s="102"/>
      <c r="J7" s="33"/>
      <c r="K7" s="33"/>
      <c r="L7" s="10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x14ac:dyDescent="0.2">
      <c r="A8" s="33"/>
      <c r="B8" s="38"/>
      <c r="C8" s="33"/>
      <c r="D8" s="33"/>
      <c r="E8" s="33"/>
      <c r="F8" s="33"/>
      <c r="G8" s="33"/>
      <c r="H8" s="33"/>
      <c r="I8" s="102"/>
      <c r="J8" s="33"/>
      <c r="K8" s="33"/>
      <c r="L8" s="10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 x14ac:dyDescent="0.2">
      <c r="A9" s="33"/>
      <c r="B9" s="38"/>
      <c r="C9" s="33"/>
      <c r="D9" s="101" t="s">
        <v>18</v>
      </c>
      <c r="E9" s="33"/>
      <c r="F9" s="104" t="s">
        <v>19</v>
      </c>
      <c r="G9" s="33"/>
      <c r="H9" s="33"/>
      <c r="I9" s="105" t="s">
        <v>20</v>
      </c>
      <c r="J9" s="104" t="s">
        <v>21</v>
      </c>
      <c r="K9" s="33"/>
      <c r="L9" s="10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8"/>
      <c r="C10" s="33"/>
      <c r="D10" s="101" t="s">
        <v>22</v>
      </c>
      <c r="E10" s="33"/>
      <c r="F10" s="104" t="s">
        <v>23</v>
      </c>
      <c r="G10" s="33"/>
      <c r="H10" s="33"/>
      <c r="I10" s="105" t="s">
        <v>24</v>
      </c>
      <c r="J10" s="106" t="str">
        <f>'Rekapitulace stavby'!AN8</f>
        <v>14. 2. 2020</v>
      </c>
      <c r="K10" s="33"/>
      <c r="L10" s="10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 x14ac:dyDescent="0.2">
      <c r="A11" s="33"/>
      <c r="B11" s="38"/>
      <c r="C11" s="33"/>
      <c r="D11" s="33"/>
      <c r="E11" s="33"/>
      <c r="F11" s="33"/>
      <c r="G11" s="33"/>
      <c r="H11" s="33"/>
      <c r="I11" s="102"/>
      <c r="J11" s="33"/>
      <c r="K11" s="33"/>
      <c r="L11" s="10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1" t="s">
        <v>26</v>
      </c>
      <c r="E12" s="33"/>
      <c r="F12" s="33"/>
      <c r="G12" s="33"/>
      <c r="H12" s="33"/>
      <c r="I12" s="105" t="s">
        <v>27</v>
      </c>
      <c r="J12" s="104" t="s">
        <v>28</v>
      </c>
      <c r="K12" s="33"/>
      <c r="L12" s="10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 x14ac:dyDescent="0.2">
      <c r="A13" s="33"/>
      <c r="B13" s="38"/>
      <c r="C13" s="33"/>
      <c r="D13" s="33"/>
      <c r="E13" s="104" t="s">
        <v>29</v>
      </c>
      <c r="F13" s="33"/>
      <c r="G13" s="33"/>
      <c r="H13" s="33"/>
      <c r="I13" s="105" t="s">
        <v>30</v>
      </c>
      <c r="J13" s="104" t="s">
        <v>21</v>
      </c>
      <c r="K13" s="33"/>
      <c r="L13" s="10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 x14ac:dyDescent="0.2">
      <c r="A14" s="33"/>
      <c r="B14" s="38"/>
      <c r="C14" s="33"/>
      <c r="D14" s="33"/>
      <c r="E14" s="33"/>
      <c r="F14" s="33"/>
      <c r="G14" s="33"/>
      <c r="H14" s="33"/>
      <c r="I14" s="102"/>
      <c r="J14" s="33"/>
      <c r="K14" s="33"/>
      <c r="L14" s="10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 x14ac:dyDescent="0.2">
      <c r="A15" s="33"/>
      <c r="B15" s="38"/>
      <c r="C15" s="33"/>
      <c r="D15" s="101" t="s">
        <v>31</v>
      </c>
      <c r="E15" s="33"/>
      <c r="F15" s="33"/>
      <c r="G15" s="33"/>
      <c r="H15" s="33"/>
      <c r="I15" s="105" t="s">
        <v>27</v>
      </c>
      <c r="J15" s="29" t="str">
        <f>'Rekapitulace stavby'!AN13</f>
        <v>Vyplň údaj</v>
      </c>
      <c r="K15" s="33"/>
      <c r="L15" s="10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 x14ac:dyDescent="0.2">
      <c r="A16" s="33"/>
      <c r="B16" s="38"/>
      <c r="C16" s="33"/>
      <c r="D16" s="33"/>
      <c r="E16" s="276" t="str">
        <f>'Rekapitulace stavby'!E14</f>
        <v>Vyplň údaj</v>
      </c>
      <c r="F16" s="277"/>
      <c r="G16" s="277"/>
      <c r="H16" s="277"/>
      <c r="I16" s="105" t="s">
        <v>30</v>
      </c>
      <c r="J16" s="29" t="str">
        <f>'Rekapitulace stavby'!AN14</f>
        <v>Vyplň údaj</v>
      </c>
      <c r="K16" s="33"/>
      <c r="L16" s="10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 x14ac:dyDescent="0.2">
      <c r="A17" s="33"/>
      <c r="B17" s="38"/>
      <c r="C17" s="33"/>
      <c r="D17" s="33"/>
      <c r="E17" s="33"/>
      <c r="F17" s="33"/>
      <c r="G17" s="33"/>
      <c r="H17" s="33"/>
      <c r="I17" s="102"/>
      <c r="J17" s="33"/>
      <c r="K17" s="33"/>
      <c r="L17" s="10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 x14ac:dyDescent="0.2">
      <c r="A18" s="33"/>
      <c r="B18" s="38"/>
      <c r="C18" s="33"/>
      <c r="D18" s="101" t="s">
        <v>33</v>
      </c>
      <c r="E18" s="33"/>
      <c r="F18" s="33"/>
      <c r="G18" s="33"/>
      <c r="H18" s="33"/>
      <c r="I18" s="105" t="s">
        <v>27</v>
      </c>
      <c r="J18" s="104" t="str">
        <f>IF('Rekapitulace stavby'!AN16="","",'Rekapitulace stavby'!AN16)</f>
        <v/>
      </c>
      <c r="K18" s="33"/>
      <c r="L18" s="10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 x14ac:dyDescent="0.2">
      <c r="A19" s="33"/>
      <c r="B19" s="38"/>
      <c r="C19" s="33"/>
      <c r="D19" s="33"/>
      <c r="E19" s="104" t="str">
        <f>IF('Rekapitulace stavby'!E17="","",'Rekapitulace stavby'!E17)</f>
        <v xml:space="preserve"> </v>
      </c>
      <c r="F19" s="33"/>
      <c r="G19" s="33"/>
      <c r="H19" s="33"/>
      <c r="I19" s="105" t="s">
        <v>30</v>
      </c>
      <c r="J19" s="104" t="str">
        <f>IF('Rekapitulace stavby'!AN17="","",'Rekapitulace stavby'!AN17)</f>
        <v/>
      </c>
      <c r="K19" s="33"/>
      <c r="L19" s="10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 x14ac:dyDescent="0.2">
      <c r="A20" s="33"/>
      <c r="B20" s="38"/>
      <c r="C20" s="33"/>
      <c r="D20" s="33"/>
      <c r="E20" s="33"/>
      <c r="F20" s="33"/>
      <c r="G20" s="33"/>
      <c r="H20" s="33"/>
      <c r="I20" s="102"/>
      <c r="J20" s="33"/>
      <c r="K20" s="33"/>
      <c r="L20" s="10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 x14ac:dyDescent="0.2">
      <c r="A21" s="33"/>
      <c r="B21" s="38"/>
      <c r="C21" s="33"/>
      <c r="D21" s="101" t="s">
        <v>35</v>
      </c>
      <c r="E21" s="33"/>
      <c r="F21" s="33"/>
      <c r="G21" s="33"/>
      <c r="H21" s="33"/>
      <c r="I21" s="105" t="s">
        <v>27</v>
      </c>
      <c r="J21" s="104" t="s">
        <v>36</v>
      </c>
      <c r="K21" s="33"/>
      <c r="L21" s="10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 x14ac:dyDescent="0.2">
      <c r="A22" s="33"/>
      <c r="B22" s="38"/>
      <c r="C22" s="33"/>
      <c r="D22" s="33"/>
      <c r="E22" s="104" t="s">
        <v>37</v>
      </c>
      <c r="F22" s="33"/>
      <c r="G22" s="33"/>
      <c r="H22" s="33"/>
      <c r="I22" s="105" t="s">
        <v>30</v>
      </c>
      <c r="J22" s="104" t="s">
        <v>21</v>
      </c>
      <c r="K22" s="33"/>
      <c r="L22" s="10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 x14ac:dyDescent="0.2">
      <c r="A23" s="33"/>
      <c r="B23" s="38"/>
      <c r="C23" s="33"/>
      <c r="D23" s="33"/>
      <c r="E23" s="33"/>
      <c r="F23" s="33"/>
      <c r="G23" s="33"/>
      <c r="H23" s="33"/>
      <c r="I23" s="102"/>
      <c r="J23" s="33"/>
      <c r="K23" s="33"/>
      <c r="L23" s="10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 x14ac:dyDescent="0.2">
      <c r="A24" s="33"/>
      <c r="B24" s="38"/>
      <c r="C24" s="33"/>
      <c r="D24" s="101" t="s">
        <v>38</v>
      </c>
      <c r="E24" s="33"/>
      <c r="F24" s="33"/>
      <c r="G24" s="33"/>
      <c r="H24" s="33"/>
      <c r="I24" s="102"/>
      <c r="J24" s="33"/>
      <c r="K24" s="33"/>
      <c r="L24" s="10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51" customHeight="1" x14ac:dyDescent="0.2">
      <c r="A25" s="107"/>
      <c r="B25" s="108"/>
      <c r="C25" s="107"/>
      <c r="D25" s="107"/>
      <c r="E25" s="278" t="s">
        <v>39</v>
      </c>
      <c r="F25" s="278"/>
      <c r="G25" s="278"/>
      <c r="H25" s="278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 x14ac:dyDescent="0.2">
      <c r="A26" s="33"/>
      <c r="B26" s="38"/>
      <c r="C26" s="33"/>
      <c r="D26" s="33"/>
      <c r="E26" s="33"/>
      <c r="F26" s="33"/>
      <c r="G26" s="33"/>
      <c r="H26" s="33"/>
      <c r="I26" s="102"/>
      <c r="J26" s="33"/>
      <c r="K26" s="33"/>
      <c r="L26" s="10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8"/>
      <c r="C27" s="33"/>
      <c r="D27" s="111"/>
      <c r="E27" s="111"/>
      <c r="F27" s="111"/>
      <c r="G27" s="111"/>
      <c r="H27" s="111"/>
      <c r="I27" s="112"/>
      <c r="J27" s="111"/>
      <c r="K27" s="111"/>
      <c r="L27" s="10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 x14ac:dyDescent="0.2">
      <c r="A28" s="33"/>
      <c r="B28" s="38"/>
      <c r="C28" s="33"/>
      <c r="D28" s="113" t="s">
        <v>40</v>
      </c>
      <c r="E28" s="33"/>
      <c r="F28" s="33"/>
      <c r="G28" s="33"/>
      <c r="H28" s="33"/>
      <c r="I28" s="102"/>
      <c r="J28" s="114">
        <f>ROUND(J90, 2)</f>
        <v>0</v>
      </c>
      <c r="K28" s="33"/>
      <c r="L28" s="10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1"/>
      <c r="E29" s="111"/>
      <c r="F29" s="111"/>
      <c r="G29" s="111"/>
      <c r="H29" s="111"/>
      <c r="I29" s="112"/>
      <c r="J29" s="111"/>
      <c r="K29" s="111"/>
      <c r="L29" s="10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 x14ac:dyDescent="0.2">
      <c r="A30" s="33"/>
      <c r="B30" s="38"/>
      <c r="C30" s="33"/>
      <c r="D30" s="33"/>
      <c r="E30" s="33"/>
      <c r="F30" s="115" t="s">
        <v>42</v>
      </c>
      <c r="G30" s="33"/>
      <c r="H30" s="33"/>
      <c r="I30" s="116" t="s">
        <v>41</v>
      </c>
      <c r="J30" s="115" t="s">
        <v>43</v>
      </c>
      <c r="K30" s="33"/>
      <c r="L30" s="10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 x14ac:dyDescent="0.2">
      <c r="A31" s="33"/>
      <c r="B31" s="38"/>
      <c r="C31" s="33"/>
      <c r="D31" s="117" t="s">
        <v>44</v>
      </c>
      <c r="E31" s="101" t="s">
        <v>45</v>
      </c>
      <c r="F31" s="118">
        <f>ROUND((SUM(BE90:BE295)),  2)</f>
        <v>0</v>
      </c>
      <c r="G31" s="33"/>
      <c r="H31" s="33"/>
      <c r="I31" s="119">
        <v>0.21</v>
      </c>
      <c r="J31" s="118">
        <f>ROUND(((SUM(BE90:BE295))*I31),  2)</f>
        <v>0</v>
      </c>
      <c r="K31" s="33"/>
      <c r="L31" s="10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101" t="s">
        <v>46</v>
      </c>
      <c r="F32" s="118">
        <f>ROUND((SUM(BF90:BF295)),  2)</f>
        <v>0</v>
      </c>
      <c r="G32" s="33"/>
      <c r="H32" s="33"/>
      <c r="I32" s="119">
        <v>0.15</v>
      </c>
      <c r="J32" s="118">
        <f>ROUND(((SUM(BF90:BF295))*I32),  2)</f>
        <v>0</v>
      </c>
      <c r="K32" s="33"/>
      <c r="L32" s="10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33"/>
      <c r="E33" s="101" t="s">
        <v>47</v>
      </c>
      <c r="F33" s="118">
        <f>ROUND((SUM(BG90:BG295)),  2)</f>
        <v>0</v>
      </c>
      <c r="G33" s="33"/>
      <c r="H33" s="33"/>
      <c r="I33" s="119">
        <v>0.21</v>
      </c>
      <c r="J33" s="118">
        <f>0</f>
        <v>0</v>
      </c>
      <c r="K33" s="33"/>
      <c r="L33" s="10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1" t="s">
        <v>48</v>
      </c>
      <c r="F34" s="118">
        <f>ROUND((SUM(BH90:BH295)),  2)</f>
        <v>0</v>
      </c>
      <c r="G34" s="33"/>
      <c r="H34" s="33"/>
      <c r="I34" s="119">
        <v>0.15</v>
      </c>
      <c r="J34" s="118">
        <f>0</f>
        <v>0</v>
      </c>
      <c r="K34" s="33"/>
      <c r="L34" s="10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01" t="s">
        <v>49</v>
      </c>
      <c r="F35" s="118">
        <f>ROUND((SUM(BI90:BI295)),  2)</f>
        <v>0</v>
      </c>
      <c r="G35" s="33"/>
      <c r="H35" s="33"/>
      <c r="I35" s="119">
        <v>0</v>
      </c>
      <c r="J35" s="118">
        <f>0</f>
        <v>0</v>
      </c>
      <c r="K35" s="33"/>
      <c r="L35" s="10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 x14ac:dyDescent="0.2">
      <c r="A36" s="33"/>
      <c r="B36" s="38"/>
      <c r="C36" s="33"/>
      <c r="D36" s="33"/>
      <c r="E36" s="33"/>
      <c r="F36" s="33"/>
      <c r="G36" s="33"/>
      <c r="H36" s="33"/>
      <c r="I36" s="102"/>
      <c r="J36" s="33"/>
      <c r="K36" s="33"/>
      <c r="L36" s="10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 x14ac:dyDescent="0.2">
      <c r="A37" s="33"/>
      <c r="B37" s="38"/>
      <c r="C37" s="120"/>
      <c r="D37" s="121" t="s">
        <v>50</v>
      </c>
      <c r="E37" s="122"/>
      <c r="F37" s="122"/>
      <c r="G37" s="123" t="s">
        <v>51</v>
      </c>
      <c r="H37" s="124" t="s">
        <v>52</v>
      </c>
      <c r="I37" s="125"/>
      <c r="J37" s="126">
        <f>SUM(J28:J35)</f>
        <v>0</v>
      </c>
      <c r="K37" s="127"/>
      <c r="L37" s="10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 x14ac:dyDescent="0.2">
      <c r="A38" s="33"/>
      <c r="B38" s="128"/>
      <c r="C38" s="129"/>
      <c r="D38" s="129"/>
      <c r="E38" s="129"/>
      <c r="F38" s="129"/>
      <c r="G38" s="129"/>
      <c r="H38" s="129"/>
      <c r="I38" s="130"/>
      <c r="J38" s="129"/>
      <c r="K38" s="129"/>
      <c r="L38" s="10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hidden="1" customHeight="1" x14ac:dyDescent="0.2">
      <c r="A42" s="33"/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10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hidden="1" customHeight="1" x14ac:dyDescent="0.2">
      <c r="A43" s="33"/>
      <c r="B43" s="34"/>
      <c r="C43" s="22" t="s">
        <v>83</v>
      </c>
      <c r="D43" s="35"/>
      <c r="E43" s="35"/>
      <c r="F43" s="35"/>
      <c r="G43" s="35"/>
      <c r="H43" s="35"/>
      <c r="I43" s="102"/>
      <c r="J43" s="35"/>
      <c r="K43" s="35"/>
      <c r="L43" s="10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hidden="1" customHeight="1" x14ac:dyDescent="0.2">
      <c r="A44" s="33"/>
      <c r="B44" s="34"/>
      <c r="C44" s="35"/>
      <c r="D44" s="35"/>
      <c r="E44" s="35"/>
      <c r="F44" s="35"/>
      <c r="G44" s="35"/>
      <c r="H44" s="35"/>
      <c r="I44" s="102"/>
      <c r="J44" s="35"/>
      <c r="K44" s="35"/>
      <c r="L44" s="10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hidden="1" customHeight="1" x14ac:dyDescent="0.2">
      <c r="A45" s="33"/>
      <c r="B45" s="34"/>
      <c r="C45" s="28" t="s">
        <v>16</v>
      </c>
      <c r="D45" s="35"/>
      <c r="E45" s="35"/>
      <c r="F45" s="35"/>
      <c r="G45" s="35"/>
      <c r="H45" s="35"/>
      <c r="I45" s="102"/>
      <c r="J45" s="35"/>
      <c r="K45" s="35"/>
      <c r="L45" s="10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hidden="1" customHeight="1" x14ac:dyDescent="0.2">
      <c r="A46" s="33"/>
      <c r="B46" s="34"/>
      <c r="C46" s="35"/>
      <c r="D46" s="35"/>
      <c r="E46" s="247" t="str">
        <f>E7</f>
        <v>Veřejné osvětlení Skalická</v>
      </c>
      <c r="F46" s="279"/>
      <c r="G46" s="279"/>
      <c r="H46" s="279"/>
      <c r="I46" s="102"/>
      <c r="J46" s="35"/>
      <c r="K46" s="35"/>
      <c r="L46" s="10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hidden="1" customHeight="1" x14ac:dyDescent="0.2">
      <c r="A47" s="33"/>
      <c r="B47" s="34"/>
      <c r="C47" s="35"/>
      <c r="D47" s="35"/>
      <c r="E47" s="35"/>
      <c r="F47" s="35"/>
      <c r="G47" s="35"/>
      <c r="H47" s="35"/>
      <c r="I47" s="102"/>
      <c r="J47" s="35"/>
      <c r="K47" s="35"/>
      <c r="L47" s="10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hidden="1" customHeight="1" x14ac:dyDescent="0.2">
      <c r="A48" s="33"/>
      <c r="B48" s="34"/>
      <c r="C48" s="28" t="s">
        <v>22</v>
      </c>
      <c r="D48" s="35"/>
      <c r="E48" s="35"/>
      <c r="F48" s="26" t="str">
        <f>F10</f>
        <v xml:space="preserve"> </v>
      </c>
      <c r="G48" s="35"/>
      <c r="H48" s="35"/>
      <c r="I48" s="105" t="s">
        <v>24</v>
      </c>
      <c r="J48" s="58" t="str">
        <f>IF(J10="","",J10)</f>
        <v>14. 2. 2020</v>
      </c>
      <c r="K48" s="35"/>
      <c r="L48" s="10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hidden="1" customHeight="1" x14ac:dyDescent="0.2">
      <c r="A49" s="33"/>
      <c r="B49" s="34"/>
      <c r="C49" s="35"/>
      <c r="D49" s="35"/>
      <c r="E49" s="35"/>
      <c r="F49" s="35"/>
      <c r="G49" s="35"/>
      <c r="H49" s="35"/>
      <c r="I49" s="102"/>
      <c r="J49" s="35"/>
      <c r="K49" s="35"/>
      <c r="L49" s="10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hidden="1" customHeight="1" x14ac:dyDescent="0.2">
      <c r="A50" s="33"/>
      <c r="B50" s="34"/>
      <c r="C50" s="28" t="s">
        <v>26</v>
      </c>
      <c r="D50" s="35"/>
      <c r="E50" s="35"/>
      <c r="F50" s="26" t="str">
        <f>E13</f>
        <v>Město Nový Bor</v>
      </c>
      <c r="G50" s="35"/>
      <c r="H50" s="35"/>
      <c r="I50" s="105" t="s">
        <v>33</v>
      </c>
      <c r="J50" s="31" t="str">
        <f>E19</f>
        <v xml:space="preserve"> </v>
      </c>
      <c r="K50" s="35"/>
      <c r="L50" s="10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27.95" hidden="1" customHeight="1" x14ac:dyDescent="0.2">
      <c r="A51" s="33"/>
      <c r="B51" s="34"/>
      <c r="C51" s="28" t="s">
        <v>31</v>
      </c>
      <c r="D51" s="35"/>
      <c r="E51" s="35"/>
      <c r="F51" s="26" t="str">
        <f>IF(E16="","",E16)</f>
        <v>Vyplň údaj</v>
      </c>
      <c r="G51" s="35"/>
      <c r="H51" s="35"/>
      <c r="I51" s="105" t="s">
        <v>35</v>
      </c>
      <c r="J51" s="31" t="str">
        <f>E22</f>
        <v>EFektivní OSvětlování s.r.o.</v>
      </c>
      <c r="K51" s="35"/>
      <c r="L51" s="10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hidden="1" customHeight="1" x14ac:dyDescent="0.2">
      <c r="A52" s="33"/>
      <c r="B52" s="34"/>
      <c r="C52" s="35"/>
      <c r="D52" s="35"/>
      <c r="E52" s="35"/>
      <c r="F52" s="35"/>
      <c r="G52" s="35"/>
      <c r="H52" s="35"/>
      <c r="I52" s="102"/>
      <c r="J52" s="35"/>
      <c r="K52" s="35"/>
      <c r="L52" s="10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hidden="1" customHeight="1" x14ac:dyDescent="0.2">
      <c r="A53" s="33"/>
      <c r="B53" s="34"/>
      <c r="C53" s="134" t="s">
        <v>84</v>
      </c>
      <c r="D53" s="135"/>
      <c r="E53" s="135"/>
      <c r="F53" s="135"/>
      <c r="G53" s="135"/>
      <c r="H53" s="135"/>
      <c r="I53" s="136"/>
      <c r="J53" s="137" t="s">
        <v>85</v>
      </c>
      <c r="K53" s="135"/>
      <c r="L53" s="10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hidden="1" customHeight="1" x14ac:dyDescent="0.2">
      <c r="A54" s="33"/>
      <c r="B54" s="34"/>
      <c r="C54" s="35"/>
      <c r="D54" s="35"/>
      <c r="E54" s="35"/>
      <c r="F54" s="35"/>
      <c r="G54" s="35"/>
      <c r="H54" s="35"/>
      <c r="I54" s="102"/>
      <c r="J54" s="35"/>
      <c r="K54" s="35"/>
      <c r="L54" s="10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hidden="1" customHeight="1" x14ac:dyDescent="0.2">
      <c r="A55" s="33"/>
      <c r="B55" s="34"/>
      <c r="C55" s="138" t="s">
        <v>72</v>
      </c>
      <c r="D55" s="35"/>
      <c r="E55" s="35"/>
      <c r="F55" s="35"/>
      <c r="G55" s="35"/>
      <c r="H55" s="35"/>
      <c r="I55" s="102"/>
      <c r="J55" s="76">
        <f>J90</f>
        <v>0</v>
      </c>
      <c r="K55" s="35"/>
      <c r="L55" s="10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86</v>
      </c>
    </row>
    <row r="56" spans="1:47" s="9" customFormat="1" ht="24.95" hidden="1" customHeight="1" x14ac:dyDescent="0.2">
      <c r="B56" s="139"/>
      <c r="C56" s="140"/>
      <c r="D56" s="141" t="s">
        <v>87</v>
      </c>
      <c r="E56" s="142"/>
      <c r="F56" s="142"/>
      <c r="G56" s="142"/>
      <c r="H56" s="142"/>
      <c r="I56" s="143"/>
      <c r="J56" s="144">
        <f>J91</f>
        <v>0</v>
      </c>
      <c r="K56" s="140"/>
      <c r="L56" s="145"/>
    </row>
    <row r="57" spans="1:47" s="10" customFormat="1" ht="19.899999999999999" hidden="1" customHeight="1" x14ac:dyDescent="0.2">
      <c r="B57" s="146"/>
      <c r="C57" s="147"/>
      <c r="D57" s="148" t="s">
        <v>88</v>
      </c>
      <c r="E57" s="149"/>
      <c r="F57" s="149"/>
      <c r="G57" s="149"/>
      <c r="H57" s="149"/>
      <c r="I57" s="150"/>
      <c r="J57" s="151">
        <f>J92</f>
        <v>0</v>
      </c>
      <c r="K57" s="147"/>
      <c r="L57" s="152"/>
    </row>
    <row r="58" spans="1:47" s="10" customFormat="1" ht="19.899999999999999" hidden="1" customHeight="1" x14ac:dyDescent="0.2">
      <c r="B58" s="146"/>
      <c r="C58" s="147"/>
      <c r="D58" s="148" t="s">
        <v>89</v>
      </c>
      <c r="E58" s="149"/>
      <c r="F58" s="149"/>
      <c r="G58" s="149"/>
      <c r="H58" s="149"/>
      <c r="I58" s="150"/>
      <c r="J58" s="151">
        <f>J104</f>
        <v>0</v>
      </c>
      <c r="K58" s="147"/>
      <c r="L58" s="152"/>
    </row>
    <row r="59" spans="1:47" s="10" customFormat="1" ht="19.899999999999999" hidden="1" customHeight="1" x14ac:dyDescent="0.2">
      <c r="B59" s="146"/>
      <c r="C59" s="147"/>
      <c r="D59" s="148" t="s">
        <v>90</v>
      </c>
      <c r="E59" s="149"/>
      <c r="F59" s="149"/>
      <c r="G59" s="149"/>
      <c r="H59" s="149"/>
      <c r="I59" s="150"/>
      <c r="J59" s="151">
        <f>J121</f>
        <v>0</v>
      </c>
      <c r="K59" s="147"/>
      <c r="L59" s="152"/>
    </row>
    <row r="60" spans="1:47" s="10" customFormat="1" ht="19.899999999999999" hidden="1" customHeight="1" x14ac:dyDescent="0.2">
      <c r="B60" s="146"/>
      <c r="C60" s="147"/>
      <c r="D60" s="148" t="s">
        <v>91</v>
      </c>
      <c r="E60" s="149"/>
      <c r="F60" s="149"/>
      <c r="G60" s="149"/>
      <c r="H60" s="149"/>
      <c r="I60" s="150"/>
      <c r="J60" s="151">
        <f>J124</f>
        <v>0</v>
      </c>
      <c r="K60" s="147"/>
      <c r="L60" s="152"/>
    </row>
    <row r="61" spans="1:47" s="10" customFormat="1" ht="19.899999999999999" hidden="1" customHeight="1" x14ac:dyDescent="0.2">
      <c r="B61" s="146"/>
      <c r="C61" s="147"/>
      <c r="D61" s="148" t="s">
        <v>92</v>
      </c>
      <c r="E61" s="149"/>
      <c r="F61" s="149"/>
      <c r="G61" s="149"/>
      <c r="H61" s="149"/>
      <c r="I61" s="150"/>
      <c r="J61" s="151">
        <f>J148</f>
        <v>0</v>
      </c>
      <c r="K61" s="147"/>
      <c r="L61" s="152"/>
    </row>
    <row r="62" spans="1:47" s="9" customFormat="1" ht="24.95" hidden="1" customHeight="1" x14ac:dyDescent="0.2">
      <c r="B62" s="139"/>
      <c r="C62" s="140"/>
      <c r="D62" s="141" t="s">
        <v>93</v>
      </c>
      <c r="E62" s="142"/>
      <c r="F62" s="142"/>
      <c r="G62" s="142"/>
      <c r="H62" s="142"/>
      <c r="I62" s="143"/>
      <c r="J62" s="144">
        <f>J154</f>
        <v>0</v>
      </c>
      <c r="K62" s="140"/>
      <c r="L62" s="145"/>
    </row>
    <row r="63" spans="1:47" s="10" customFormat="1" ht="19.899999999999999" hidden="1" customHeight="1" x14ac:dyDescent="0.2">
      <c r="B63" s="146"/>
      <c r="C63" s="147"/>
      <c r="D63" s="148" t="s">
        <v>94</v>
      </c>
      <c r="E63" s="149"/>
      <c r="F63" s="149"/>
      <c r="G63" s="149"/>
      <c r="H63" s="149"/>
      <c r="I63" s="150"/>
      <c r="J63" s="151">
        <f>J155</f>
        <v>0</v>
      </c>
      <c r="K63" s="147"/>
      <c r="L63" s="152"/>
    </row>
    <row r="64" spans="1:47" s="9" customFormat="1" ht="24.95" hidden="1" customHeight="1" x14ac:dyDescent="0.2">
      <c r="B64" s="139"/>
      <c r="C64" s="140"/>
      <c r="D64" s="141" t="s">
        <v>95</v>
      </c>
      <c r="E64" s="142"/>
      <c r="F64" s="142"/>
      <c r="G64" s="142"/>
      <c r="H64" s="142"/>
      <c r="I64" s="143"/>
      <c r="J64" s="144">
        <f>J184</f>
        <v>0</v>
      </c>
      <c r="K64" s="140"/>
      <c r="L64" s="145"/>
    </row>
    <row r="65" spans="1:31" s="10" customFormat="1" ht="19.899999999999999" hidden="1" customHeight="1" x14ac:dyDescent="0.2">
      <c r="B65" s="146"/>
      <c r="C65" s="147"/>
      <c r="D65" s="148" t="s">
        <v>96</v>
      </c>
      <c r="E65" s="149"/>
      <c r="F65" s="149"/>
      <c r="G65" s="149"/>
      <c r="H65" s="149"/>
      <c r="I65" s="150"/>
      <c r="J65" s="151">
        <f>J185</f>
        <v>0</v>
      </c>
      <c r="K65" s="147"/>
      <c r="L65" s="152"/>
    </row>
    <row r="66" spans="1:31" s="10" customFormat="1" ht="19.899999999999999" hidden="1" customHeight="1" x14ac:dyDescent="0.2">
      <c r="B66" s="146"/>
      <c r="C66" s="147"/>
      <c r="D66" s="148" t="s">
        <v>97</v>
      </c>
      <c r="E66" s="149"/>
      <c r="F66" s="149"/>
      <c r="G66" s="149"/>
      <c r="H66" s="149"/>
      <c r="I66" s="150"/>
      <c r="J66" s="151">
        <f>J210</f>
        <v>0</v>
      </c>
      <c r="K66" s="147"/>
      <c r="L66" s="152"/>
    </row>
    <row r="67" spans="1:31" s="9" customFormat="1" ht="24.95" hidden="1" customHeight="1" x14ac:dyDescent="0.2">
      <c r="B67" s="139"/>
      <c r="C67" s="140"/>
      <c r="D67" s="141" t="s">
        <v>98</v>
      </c>
      <c r="E67" s="142"/>
      <c r="F67" s="142"/>
      <c r="G67" s="142"/>
      <c r="H67" s="142"/>
      <c r="I67" s="143"/>
      <c r="J67" s="144">
        <f>J282</f>
        <v>0</v>
      </c>
      <c r="K67" s="140"/>
      <c r="L67" s="145"/>
    </row>
    <row r="68" spans="1:31" s="10" customFormat="1" ht="19.899999999999999" hidden="1" customHeight="1" x14ac:dyDescent="0.2">
      <c r="B68" s="146"/>
      <c r="C68" s="147"/>
      <c r="D68" s="148" t="s">
        <v>99</v>
      </c>
      <c r="E68" s="149"/>
      <c r="F68" s="149"/>
      <c r="G68" s="149"/>
      <c r="H68" s="149"/>
      <c r="I68" s="150"/>
      <c r="J68" s="151">
        <f>J283</f>
        <v>0</v>
      </c>
      <c r="K68" s="147"/>
      <c r="L68" s="152"/>
    </row>
    <row r="69" spans="1:31" s="10" customFormat="1" ht="19.899999999999999" hidden="1" customHeight="1" x14ac:dyDescent="0.2">
      <c r="B69" s="146"/>
      <c r="C69" s="147"/>
      <c r="D69" s="148" t="s">
        <v>100</v>
      </c>
      <c r="E69" s="149"/>
      <c r="F69" s="149"/>
      <c r="G69" s="149"/>
      <c r="H69" s="149"/>
      <c r="I69" s="150"/>
      <c r="J69" s="151">
        <f>J287</f>
        <v>0</v>
      </c>
      <c r="K69" s="147"/>
      <c r="L69" s="152"/>
    </row>
    <row r="70" spans="1:31" s="10" customFormat="1" ht="19.899999999999999" hidden="1" customHeight="1" x14ac:dyDescent="0.2">
      <c r="B70" s="146"/>
      <c r="C70" s="147"/>
      <c r="D70" s="148" t="s">
        <v>101</v>
      </c>
      <c r="E70" s="149"/>
      <c r="F70" s="149"/>
      <c r="G70" s="149"/>
      <c r="H70" s="149"/>
      <c r="I70" s="150"/>
      <c r="J70" s="151">
        <f>J289</f>
        <v>0</v>
      </c>
      <c r="K70" s="147"/>
      <c r="L70" s="152"/>
    </row>
    <row r="71" spans="1:31" s="10" customFormat="1" ht="19.899999999999999" hidden="1" customHeight="1" x14ac:dyDescent="0.2">
      <c r="B71" s="146"/>
      <c r="C71" s="147"/>
      <c r="D71" s="148" t="s">
        <v>102</v>
      </c>
      <c r="E71" s="149"/>
      <c r="F71" s="149"/>
      <c r="G71" s="149"/>
      <c r="H71" s="149"/>
      <c r="I71" s="150"/>
      <c r="J71" s="151">
        <f>J292</f>
        <v>0</v>
      </c>
      <c r="K71" s="147"/>
      <c r="L71" s="152"/>
    </row>
    <row r="72" spans="1:31" s="10" customFormat="1" ht="19.899999999999999" hidden="1" customHeight="1" x14ac:dyDescent="0.2">
      <c r="B72" s="146"/>
      <c r="C72" s="147"/>
      <c r="D72" s="148" t="s">
        <v>103</v>
      </c>
      <c r="E72" s="149"/>
      <c r="F72" s="149"/>
      <c r="G72" s="149"/>
      <c r="H72" s="149"/>
      <c r="I72" s="150"/>
      <c r="J72" s="151">
        <f>J294</f>
        <v>0</v>
      </c>
      <c r="K72" s="147"/>
      <c r="L72" s="152"/>
    </row>
    <row r="73" spans="1:31" s="2" customFormat="1" ht="21.75" hidden="1" customHeight="1" x14ac:dyDescent="0.2">
      <c r="A73" s="33"/>
      <c r="B73" s="34"/>
      <c r="C73" s="35"/>
      <c r="D73" s="35"/>
      <c r="E73" s="35"/>
      <c r="F73" s="35"/>
      <c r="G73" s="35"/>
      <c r="H73" s="35"/>
      <c r="I73" s="102"/>
      <c r="J73" s="35"/>
      <c r="K73" s="35"/>
      <c r="L73" s="10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hidden="1" customHeight="1" x14ac:dyDescent="0.2">
      <c r="A74" s="33"/>
      <c r="B74" s="46"/>
      <c r="C74" s="47"/>
      <c r="D74" s="47"/>
      <c r="E74" s="47"/>
      <c r="F74" s="47"/>
      <c r="G74" s="47"/>
      <c r="H74" s="47"/>
      <c r="I74" s="130"/>
      <c r="J74" s="47"/>
      <c r="K74" s="47"/>
      <c r="L74" s="10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hidden="1" x14ac:dyDescent="0.2"/>
    <row r="76" spans="1:31" hidden="1" x14ac:dyDescent="0.2"/>
    <row r="77" spans="1:31" hidden="1" x14ac:dyDescent="0.2"/>
    <row r="78" spans="1:31" s="2" customFormat="1" ht="6.95" customHeight="1" x14ac:dyDescent="0.2">
      <c r="A78" s="33"/>
      <c r="B78" s="48"/>
      <c r="C78" s="49"/>
      <c r="D78" s="49"/>
      <c r="E78" s="49"/>
      <c r="F78" s="49"/>
      <c r="G78" s="49"/>
      <c r="H78" s="49"/>
      <c r="I78" s="133"/>
      <c r="J78" s="49"/>
      <c r="K78" s="49"/>
      <c r="L78" s="10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 x14ac:dyDescent="0.2">
      <c r="A79" s="33"/>
      <c r="B79" s="34"/>
      <c r="C79" s="22" t="s">
        <v>104</v>
      </c>
      <c r="D79" s="35"/>
      <c r="E79" s="35"/>
      <c r="F79" s="35"/>
      <c r="G79" s="35"/>
      <c r="H79" s="35"/>
      <c r="I79" s="102"/>
      <c r="J79" s="35"/>
      <c r="K79" s="35"/>
      <c r="L79" s="10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 x14ac:dyDescent="0.2">
      <c r="A80" s="33"/>
      <c r="B80" s="34"/>
      <c r="C80" s="35"/>
      <c r="D80" s="35"/>
      <c r="E80" s="35"/>
      <c r="F80" s="35"/>
      <c r="G80" s="35"/>
      <c r="H80" s="35"/>
      <c r="I80" s="102"/>
      <c r="J80" s="35"/>
      <c r="K80" s="35"/>
      <c r="L80" s="10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16</v>
      </c>
      <c r="D81" s="35"/>
      <c r="E81" s="35"/>
      <c r="F81" s="35"/>
      <c r="G81" s="35"/>
      <c r="H81" s="35"/>
      <c r="I81" s="102"/>
      <c r="J81" s="35"/>
      <c r="K81" s="35"/>
      <c r="L81" s="10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 x14ac:dyDescent="0.2">
      <c r="A82" s="33"/>
      <c r="B82" s="34"/>
      <c r="C82" s="35"/>
      <c r="D82" s="35"/>
      <c r="E82" s="247" t="str">
        <f>E7</f>
        <v>Veřejné osvětlení Skalická</v>
      </c>
      <c r="F82" s="279"/>
      <c r="G82" s="279"/>
      <c r="H82" s="279"/>
      <c r="I82" s="102"/>
      <c r="J82" s="35"/>
      <c r="K82" s="35"/>
      <c r="L82" s="10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02"/>
      <c r="J83" s="35"/>
      <c r="K83" s="35"/>
      <c r="L83" s="10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 x14ac:dyDescent="0.2">
      <c r="A84" s="33"/>
      <c r="B84" s="34"/>
      <c r="C84" s="28" t="s">
        <v>22</v>
      </c>
      <c r="D84" s="35"/>
      <c r="E84" s="35"/>
      <c r="F84" s="26" t="str">
        <f>F10</f>
        <v xml:space="preserve"> </v>
      </c>
      <c r="G84" s="35"/>
      <c r="H84" s="35"/>
      <c r="I84" s="105" t="s">
        <v>24</v>
      </c>
      <c r="J84" s="58" t="str">
        <f>IF(J10="","",J10)</f>
        <v>14. 2. 2020</v>
      </c>
      <c r="K84" s="35"/>
      <c r="L84" s="10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 x14ac:dyDescent="0.2">
      <c r="A85" s="33"/>
      <c r="B85" s="34"/>
      <c r="C85" s="35"/>
      <c r="D85" s="35"/>
      <c r="E85" s="35"/>
      <c r="F85" s="35"/>
      <c r="G85" s="35"/>
      <c r="H85" s="35"/>
      <c r="I85" s="102"/>
      <c r="J85" s="35"/>
      <c r="K85" s="35"/>
      <c r="L85" s="10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 x14ac:dyDescent="0.2">
      <c r="A86" s="33"/>
      <c r="B86" s="34"/>
      <c r="C86" s="28" t="s">
        <v>26</v>
      </c>
      <c r="D86" s="35"/>
      <c r="E86" s="35"/>
      <c r="F86" s="26" t="str">
        <f>E13</f>
        <v>Město Nový Bor</v>
      </c>
      <c r="G86" s="35"/>
      <c r="H86" s="35"/>
      <c r="I86" s="105" t="s">
        <v>33</v>
      </c>
      <c r="J86" s="31" t="str">
        <f>E19</f>
        <v xml:space="preserve"> </v>
      </c>
      <c r="K86" s="35"/>
      <c r="L86" s="10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7.95" customHeight="1" x14ac:dyDescent="0.2">
      <c r="A87" s="33"/>
      <c r="B87" s="34"/>
      <c r="C87" s="28" t="s">
        <v>31</v>
      </c>
      <c r="D87" s="35"/>
      <c r="E87" s="35"/>
      <c r="F87" s="26" t="str">
        <f>IF(E16="","",E16)</f>
        <v>Vyplň údaj</v>
      </c>
      <c r="G87" s="35"/>
      <c r="H87" s="35"/>
      <c r="I87" s="105" t="s">
        <v>35</v>
      </c>
      <c r="J87" s="31" t="str">
        <f>E22</f>
        <v>EFektivní OSvětlování s.r.o.</v>
      </c>
      <c r="K87" s="35"/>
      <c r="L87" s="10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 x14ac:dyDescent="0.2">
      <c r="A88" s="33"/>
      <c r="B88" s="34"/>
      <c r="C88" s="35"/>
      <c r="D88" s="35"/>
      <c r="E88" s="35"/>
      <c r="F88" s="35"/>
      <c r="G88" s="35"/>
      <c r="H88" s="35"/>
      <c r="I88" s="102"/>
      <c r="J88" s="35"/>
      <c r="K88" s="35"/>
      <c r="L88" s="10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 x14ac:dyDescent="0.2">
      <c r="A89" s="153"/>
      <c r="B89" s="154"/>
      <c r="C89" s="155" t="s">
        <v>105</v>
      </c>
      <c r="D89" s="156" t="s">
        <v>59</v>
      </c>
      <c r="E89" s="156" t="s">
        <v>55</v>
      </c>
      <c r="F89" s="156" t="s">
        <v>56</v>
      </c>
      <c r="G89" s="156" t="s">
        <v>106</v>
      </c>
      <c r="H89" s="156" t="s">
        <v>107</v>
      </c>
      <c r="I89" s="157" t="s">
        <v>108</v>
      </c>
      <c r="J89" s="156" t="s">
        <v>85</v>
      </c>
      <c r="K89" s="158" t="s">
        <v>109</v>
      </c>
      <c r="L89" s="159"/>
      <c r="M89" s="67" t="s">
        <v>21</v>
      </c>
      <c r="N89" s="68" t="s">
        <v>44</v>
      </c>
      <c r="O89" s="68" t="s">
        <v>110</v>
      </c>
      <c r="P89" s="68" t="s">
        <v>111</v>
      </c>
      <c r="Q89" s="68" t="s">
        <v>112</v>
      </c>
      <c r="R89" s="68" t="s">
        <v>113</v>
      </c>
      <c r="S89" s="68" t="s">
        <v>114</v>
      </c>
      <c r="T89" s="69" t="s">
        <v>115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 x14ac:dyDescent="0.25">
      <c r="A90" s="33"/>
      <c r="B90" s="34"/>
      <c r="C90" s="74" t="s">
        <v>116</v>
      </c>
      <c r="D90" s="35"/>
      <c r="E90" s="35"/>
      <c r="F90" s="35"/>
      <c r="G90" s="35"/>
      <c r="H90" s="35"/>
      <c r="I90" s="102"/>
      <c r="J90" s="160">
        <f>BK90</f>
        <v>0</v>
      </c>
      <c r="K90" s="35"/>
      <c r="L90" s="38"/>
      <c r="M90" s="70"/>
      <c r="N90" s="161"/>
      <c r="O90" s="71"/>
      <c r="P90" s="162">
        <f>P91+P154+P184+P282</f>
        <v>0</v>
      </c>
      <c r="Q90" s="71"/>
      <c r="R90" s="162">
        <f>R91+R154+R184+R282</f>
        <v>1822.2020850000001</v>
      </c>
      <c r="S90" s="71"/>
      <c r="T90" s="163">
        <f>T91+T154+T184+T282</f>
        <v>22.4575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73</v>
      </c>
      <c r="AU90" s="16" t="s">
        <v>86</v>
      </c>
      <c r="BK90" s="164">
        <f>BK91+BK154+BK184+BK282</f>
        <v>0</v>
      </c>
    </row>
    <row r="91" spans="1:65" s="12" customFormat="1" ht="25.9" customHeight="1" x14ac:dyDescent="0.2">
      <c r="B91" s="165"/>
      <c r="C91" s="166"/>
      <c r="D91" s="167" t="s">
        <v>73</v>
      </c>
      <c r="E91" s="168" t="s">
        <v>117</v>
      </c>
      <c r="F91" s="168" t="s">
        <v>118</v>
      </c>
      <c r="G91" s="166"/>
      <c r="H91" s="166"/>
      <c r="I91" s="169"/>
      <c r="J91" s="170">
        <f>BK91</f>
        <v>0</v>
      </c>
      <c r="K91" s="166"/>
      <c r="L91" s="171"/>
      <c r="M91" s="172"/>
      <c r="N91" s="173"/>
      <c r="O91" s="173"/>
      <c r="P91" s="174">
        <f>P92+P104+P121+P124+P148</f>
        <v>0</v>
      </c>
      <c r="Q91" s="173"/>
      <c r="R91" s="174">
        <f>R92+R104+R121+R124+R148</f>
        <v>0.42166600000000004</v>
      </c>
      <c r="S91" s="173"/>
      <c r="T91" s="175">
        <f>T92+T104+T121+T124+T148</f>
        <v>7.54</v>
      </c>
      <c r="AR91" s="176" t="s">
        <v>79</v>
      </c>
      <c r="AT91" s="177" t="s">
        <v>73</v>
      </c>
      <c r="AU91" s="177" t="s">
        <v>74</v>
      </c>
      <c r="AY91" s="176" t="s">
        <v>119</v>
      </c>
      <c r="BK91" s="178">
        <f>BK92+BK104+BK121+BK124+BK148</f>
        <v>0</v>
      </c>
    </row>
    <row r="92" spans="1:65" s="12" customFormat="1" ht="22.9" customHeight="1" x14ac:dyDescent="0.2">
      <c r="B92" s="165"/>
      <c r="C92" s="166"/>
      <c r="D92" s="167" t="s">
        <v>73</v>
      </c>
      <c r="E92" s="179" t="s">
        <v>79</v>
      </c>
      <c r="F92" s="179" t="s">
        <v>120</v>
      </c>
      <c r="G92" s="166"/>
      <c r="H92" s="166"/>
      <c r="I92" s="169"/>
      <c r="J92" s="180">
        <f>BK92</f>
        <v>0</v>
      </c>
      <c r="K92" s="166"/>
      <c r="L92" s="171"/>
      <c r="M92" s="172"/>
      <c r="N92" s="173"/>
      <c r="O92" s="173"/>
      <c r="P92" s="174">
        <f>SUM(P93:P103)</f>
        <v>0</v>
      </c>
      <c r="Q92" s="173"/>
      <c r="R92" s="174">
        <f>SUM(R93:R103)</f>
        <v>0</v>
      </c>
      <c r="S92" s="173"/>
      <c r="T92" s="175">
        <f>SUM(T93:T103)</f>
        <v>7.54</v>
      </c>
      <c r="AR92" s="176" t="s">
        <v>79</v>
      </c>
      <c r="AT92" s="177" t="s">
        <v>73</v>
      </c>
      <c r="AU92" s="177" t="s">
        <v>79</v>
      </c>
      <c r="AY92" s="176" t="s">
        <v>119</v>
      </c>
      <c r="BK92" s="178">
        <f>SUM(BK93:BK103)</f>
        <v>0</v>
      </c>
    </row>
    <row r="93" spans="1:65" s="2" customFormat="1" ht="24" customHeight="1" x14ac:dyDescent="0.2">
      <c r="A93" s="33"/>
      <c r="B93" s="34"/>
      <c r="C93" s="181" t="s">
        <v>79</v>
      </c>
      <c r="D93" s="181" t="s">
        <v>121</v>
      </c>
      <c r="E93" s="182" t="s">
        <v>122</v>
      </c>
      <c r="F93" s="183" t="s">
        <v>123</v>
      </c>
      <c r="G93" s="184" t="s">
        <v>124</v>
      </c>
      <c r="H93" s="185">
        <v>3</v>
      </c>
      <c r="I93" s="186"/>
      <c r="J93" s="187">
        <f>ROUND(I93*H93,2)</f>
        <v>0</v>
      </c>
      <c r="K93" s="183" t="s">
        <v>125</v>
      </c>
      <c r="L93" s="38"/>
      <c r="M93" s="188" t="s">
        <v>21</v>
      </c>
      <c r="N93" s="189" t="s">
        <v>45</v>
      </c>
      <c r="O93" s="63"/>
      <c r="P93" s="190">
        <f>O93*H93</f>
        <v>0</v>
      </c>
      <c r="Q93" s="190">
        <v>0</v>
      </c>
      <c r="R93" s="190">
        <f>Q93*H93</f>
        <v>0</v>
      </c>
      <c r="S93" s="190">
        <v>0.24</v>
      </c>
      <c r="T93" s="191">
        <f>S93*H93</f>
        <v>0.72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2" t="s">
        <v>126</v>
      </c>
      <c r="AT93" s="192" t="s">
        <v>121</v>
      </c>
      <c r="AU93" s="192" t="s">
        <v>81</v>
      </c>
      <c r="AY93" s="16" t="s">
        <v>119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6" t="s">
        <v>79</v>
      </c>
      <c r="BK93" s="193">
        <f>ROUND(I93*H93,2)</f>
        <v>0</v>
      </c>
      <c r="BL93" s="16" t="s">
        <v>126</v>
      </c>
      <c r="BM93" s="192" t="s">
        <v>127</v>
      </c>
    </row>
    <row r="94" spans="1:65" s="2" customFormat="1" ht="175.5" x14ac:dyDescent="0.2">
      <c r="A94" s="33"/>
      <c r="B94" s="34"/>
      <c r="C94" s="35"/>
      <c r="D94" s="194" t="s">
        <v>128</v>
      </c>
      <c r="E94" s="35"/>
      <c r="F94" s="195" t="s">
        <v>129</v>
      </c>
      <c r="G94" s="35"/>
      <c r="H94" s="35"/>
      <c r="I94" s="102"/>
      <c r="J94" s="35"/>
      <c r="K94" s="35"/>
      <c r="L94" s="38"/>
      <c r="M94" s="196"/>
      <c r="N94" s="19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128</v>
      </c>
      <c r="AU94" s="16" t="s">
        <v>81</v>
      </c>
    </row>
    <row r="95" spans="1:65" s="13" customFormat="1" x14ac:dyDescent="0.2">
      <c r="B95" s="198"/>
      <c r="C95" s="199"/>
      <c r="D95" s="194" t="s">
        <v>130</v>
      </c>
      <c r="E95" s="200" t="s">
        <v>21</v>
      </c>
      <c r="F95" s="201" t="s">
        <v>131</v>
      </c>
      <c r="G95" s="199"/>
      <c r="H95" s="202">
        <v>3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130</v>
      </c>
      <c r="AU95" s="208" t="s">
        <v>81</v>
      </c>
      <c r="AV95" s="13" t="s">
        <v>81</v>
      </c>
      <c r="AW95" s="13" t="s">
        <v>34</v>
      </c>
      <c r="AX95" s="13" t="s">
        <v>79</v>
      </c>
      <c r="AY95" s="208" t="s">
        <v>119</v>
      </c>
    </row>
    <row r="96" spans="1:65" s="2" customFormat="1" ht="24" customHeight="1" x14ac:dyDescent="0.2">
      <c r="A96" s="33"/>
      <c r="B96" s="34"/>
      <c r="C96" s="181" t="s">
        <v>81</v>
      </c>
      <c r="D96" s="181" t="s">
        <v>121</v>
      </c>
      <c r="E96" s="182" t="s">
        <v>132</v>
      </c>
      <c r="F96" s="183" t="s">
        <v>133</v>
      </c>
      <c r="G96" s="184" t="s">
        <v>124</v>
      </c>
      <c r="H96" s="185">
        <v>3</v>
      </c>
      <c r="I96" s="186"/>
      <c r="J96" s="187">
        <f>ROUND(I96*H96,2)</f>
        <v>0</v>
      </c>
      <c r="K96" s="183" t="s">
        <v>125</v>
      </c>
      <c r="L96" s="38"/>
      <c r="M96" s="188" t="s">
        <v>21</v>
      </c>
      <c r="N96" s="189" t="s">
        <v>45</v>
      </c>
      <c r="O96" s="63"/>
      <c r="P96" s="190">
        <f>O96*H96</f>
        <v>0</v>
      </c>
      <c r="Q96" s="190">
        <v>0</v>
      </c>
      <c r="R96" s="190">
        <f>Q96*H96</f>
        <v>0</v>
      </c>
      <c r="S96" s="190">
        <v>0.12</v>
      </c>
      <c r="T96" s="191">
        <f>S96*H96</f>
        <v>0.36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2" t="s">
        <v>126</v>
      </c>
      <c r="AT96" s="192" t="s">
        <v>121</v>
      </c>
      <c r="AU96" s="192" t="s">
        <v>81</v>
      </c>
      <c r="AY96" s="16" t="s">
        <v>119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6" t="s">
        <v>79</v>
      </c>
      <c r="BK96" s="193">
        <f>ROUND(I96*H96,2)</f>
        <v>0</v>
      </c>
      <c r="BL96" s="16" t="s">
        <v>126</v>
      </c>
      <c r="BM96" s="192" t="s">
        <v>134</v>
      </c>
    </row>
    <row r="97" spans="1:65" s="2" customFormat="1" ht="175.5" x14ac:dyDescent="0.2">
      <c r="A97" s="33"/>
      <c r="B97" s="34"/>
      <c r="C97" s="35"/>
      <c r="D97" s="194" t="s">
        <v>128</v>
      </c>
      <c r="E97" s="35"/>
      <c r="F97" s="195" t="s">
        <v>129</v>
      </c>
      <c r="G97" s="35"/>
      <c r="H97" s="35"/>
      <c r="I97" s="102"/>
      <c r="J97" s="35"/>
      <c r="K97" s="35"/>
      <c r="L97" s="38"/>
      <c r="M97" s="196"/>
      <c r="N97" s="19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128</v>
      </c>
      <c r="AU97" s="16" t="s">
        <v>81</v>
      </c>
    </row>
    <row r="98" spans="1:65" s="13" customFormat="1" x14ac:dyDescent="0.2">
      <c r="B98" s="198"/>
      <c r="C98" s="199"/>
      <c r="D98" s="194" t="s">
        <v>130</v>
      </c>
      <c r="E98" s="200" t="s">
        <v>21</v>
      </c>
      <c r="F98" s="201" t="s">
        <v>135</v>
      </c>
      <c r="G98" s="199"/>
      <c r="H98" s="202">
        <v>3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130</v>
      </c>
      <c r="AU98" s="208" t="s">
        <v>81</v>
      </c>
      <c r="AV98" s="13" t="s">
        <v>81</v>
      </c>
      <c r="AW98" s="13" t="s">
        <v>34</v>
      </c>
      <c r="AX98" s="13" t="s">
        <v>79</v>
      </c>
      <c r="AY98" s="208" t="s">
        <v>119</v>
      </c>
    </row>
    <row r="99" spans="1:65" s="2" customFormat="1" ht="24" customHeight="1" x14ac:dyDescent="0.2">
      <c r="A99" s="33"/>
      <c r="B99" s="34"/>
      <c r="C99" s="181" t="s">
        <v>136</v>
      </c>
      <c r="D99" s="181" t="s">
        <v>121</v>
      </c>
      <c r="E99" s="182" t="s">
        <v>137</v>
      </c>
      <c r="F99" s="183" t="s">
        <v>138</v>
      </c>
      <c r="G99" s="184" t="s">
        <v>124</v>
      </c>
      <c r="H99" s="185">
        <v>27.5</v>
      </c>
      <c r="I99" s="186"/>
      <c r="J99" s="187">
        <f>ROUND(I99*H99,2)</f>
        <v>0</v>
      </c>
      <c r="K99" s="183" t="s">
        <v>125</v>
      </c>
      <c r="L99" s="38"/>
      <c r="M99" s="188" t="s">
        <v>21</v>
      </c>
      <c r="N99" s="189" t="s">
        <v>45</v>
      </c>
      <c r="O99" s="63"/>
      <c r="P99" s="190">
        <f>O99*H99</f>
        <v>0</v>
      </c>
      <c r="Q99" s="190">
        <v>0</v>
      </c>
      <c r="R99" s="190">
        <f>Q99*H99</f>
        <v>0</v>
      </c>
      <c r="S99" s="190">
        <v>0.22</v>
      </c>
      <c r="T99" s="191">
        <f>S99*H99</f>
        <v>6.05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2" t="s">
        <v>126</v>
      </c>
      <c r="AT99" s="192" t="s">
        <v>121</v>
      </c>
      <c r="AU99" s="192" t="s">
        <v>81</v>
      </c>
      <c r="AY99" s="16" t="s">
        <v>119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6" t="s">
        <v>79</v>
      </c>
      <c r="BK99" s="193">
        <f>ROUND(I99*H99,2)</f>
        <v>0</v>
      </c>
      <c r="BL99" s="16" t="s">
        <v>126</v>
      </c>
      <c r="BM99" s="192" t="s">
        <v>139</v>
      </c>
    </row>
    <row r="100" spans="1:65" s="2" customFormat="1" ht="175.5" x14ac:dyDescent="0.2">
      <c r="A100" s="33"/>
      <c r="B100" s="34"/>
      <c r="C100" s="35"/>
      <c r="D100" s="194" t="s">
        <v>128</v>
      </c>
      <c r="E100" s="35"/>
      <c r="F100" s="195" t="s">
        <v>129</v>
      </c>
      <c r="G100" s="35"/>
      <c r="H100" s="35"/>
      <c r="I100" s="102"/>
      <c r="J100" s="35"/>
      <c r="K100" s="35"/>
      <c r="L100" s="38"/>
      <c r="M100" s="196"/>
      <c r="N100" s="19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128</v>
      </c>
      <c r="AU100" s="16" t="s">
        <v>81</v>
      </c>
    </row>
    <row r="101" spans="1:65" s="13" customFormat="1" x14ac:dyDescent="0.2">
      <c r="B101" s="198"/>
      <c r="C101" s="199"/>
      <c r="D101" s="194" t="s">
        <v>130</v>
      </c>
      <c r="E101" s="200" t="s">
        <v>21</v>
      </c>
      <c r="F101" s="201" t="s">
        <v>140</v>
      </c>
      <c r="G101" s="199"/>
      <c r="H101" s="202">
        <v>27.5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130</v>
      </c>
      <c r="AU101" s="208" t="s">
        <v>81</v>
      </c>
      <c r="AV101" s="13" t="s">
        <v>81</v>
      </c>
      <c r="AW101" s="13" t="s">
        <v>34</v>
      </c>
      <c r="AX101" s="13" t="s">
        <v>79</v>
      </c>
      <c r="AY101" s="208" t="s">
        <v>119</v>
      </c>
    </row>
    <row r="102" spans="1:65" s="2" customFormat="1" ht="36" customHeight="1" x14ac:dyDescent="0.2">
      <c r="A102" s="33"/>
      <c r="B102" s="34"/>
      <c r="C102" s="181" t="s">
        <v>126</v>
      </c>
      <c r="D102" s="181" t="s">
        <v>121</v>
      </c>
      <c r="E102" s="182" t="s">
        <v>141</v>
      </c>
      <c r="F102" s="183" t="s">
        <v>142</v>
      </c>
      <c r="G102" s="184" t="s">
        <v>143</v>
      </c>
      <c r="H102" s="185">
        <v>2</v>
      </c>
      <c r="I102" s="186"/>
      <c r="J102" s="187">
        <f>ROUND(I102*H102,2)</f>
        <v>0</v>
      </c>
      <c r="K102" s="183" t="s">
        <v>125</v>
      </c>
      <c r="L102" s="38"/>
      <c r="M102" s="188" t="s">
        <v>21</v>
      </c>
      <c r="N102" s="189" t="s">
        <v>45</v>
      </c>
      <c r="O102" s="63"/>
      <c r="P102" s="190">
        <f>O102*H102</f>
        <v>0</v>
      </c>
      <c r="Q102" s="190">
        <v>0</v>
      </c>
      <c r="R102" s="190">
        <f>Q102*H102</f>
        <v>0</v>
      </c>
      <c r="S102" s="190">
        <v>0.20499999999999999</v>
      </c>
      <c r="T102" s="191">
        <f>S102*H102</f>
        <v>0.41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2" t="s">
        <v>126</v>
      </c>
      <c r="AT102" s="192" t="s">
        <v>121</v>
      </c>
      <c r="AU102" s="192" t="s">
        <v>81</v>
      </c>
      <c r="AY102" s="16" t="s">
        <v>119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6" t="s">
        <v>79</v>
      </c>
      <c r="BK102" s="193">
        <f>ROUND(I102*H102,2)</f>
        <v>0</v>
      </c>
      <c r="BL102" s="16" t="s">
        <v>126</v>
      </c>
      <c r="BM102" s="192" t="s">
        <v>144</v>
      </c>
    </row>
    <row r="103" spans="1:65" s="2" customFormat="1" ht="136.5" x14ac:dyDescent="0.2">
      <c r="A103" s="33"/>
      <c r="B103" s="34"/>
      <c r="C103" s="35"/>
      <c r="D103" s="194" t="s">
        <v>128</v>
      </c>
      <c r="E103" s="35"/>
      <c r="F103" s="195" t="s">
        <v>145</v>
      </c>
      <c r="G103" s="35"/>
      <c r="H103" s="35"/>
      <c r="I103" s="102"/>
      <c r="J103" s="35"/>
      <c r="K103" s="35"/>
      <c r="L103" s="38"/>
      <c r="M103" s="196"/>
      <c r="N103" s="19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128</v>
      </c>
      <c r="AU103" s="16" t="s">
        <v>81</v>
      </c>
    </row>
    <row r="104" spans="1:65" s="12" customFormat="1" ht="22.9" customHeight="1" x14ac:dyDescent="0.2">
      <c r="B104" s="165"/>
      <c r="C104" s="166"/>
      <c r="D104" s="167" t="s">
        <v>73</v>
      </c>
      <c r="E104" s="179" t="s">
        <v>146</v>
      </c>
      <c r="F104" s="179" t="s">
        <v>147</v>
      </c>
      <c r="G104" s="166"/>
      <c r="H104" s="166"/>
      <c r="I104" s="169"/>
      <c r="J104" s="180">
        <f>BK104</f>
        <v>0</v>
      </c>
      <c r="K104" s="166"/>
      <c r="L104" s="171"/>
      <c r="M104" s="172"/>
      <c r="N104" s="173"/>
      <c r="O104" s="173"/>
      <c r="P104" s="174">
        <f>SUM(P105:P120)</f>
        <v>0</v>
      </c>
      <c r="Q104" s="173"/>
      <c r="R104" s="174">
        <f>SUM(R105:R120)</f>
        <v>9.8136000000000001E-2</v>
      </c>
      <c r="S104" s="173"/>
      <c r="T104" s="175">
        <f>SUM(T105:T120)</f>
        <v>0</v>
      </c>
      <c r="AR104" s="176" t="s">
        <v>79</v>
      </c>
      <c r="AT104" s="177" t="s">
        <v>73</v>
      </c>
      <c r="AU104" s="177" t="s">
        <v>79</v>
      </c>
      <c r="AY104" s="176" t="s">
        <v>119</v>
      </c>
      <c r="BK104" s="178">
        <f>SUM(BK105:BK120)</f>
        <v>0</v>
      </c>
    </row>
    <row r="105" spans="1:65" s="2" customFormat="1" ht="16.5" customHeight="1" x14ac:dyDescent="0.2">
      <c r="A105" s="33"/>
      <c r="B105" s="34"/>
      <c r="C105" s="181" t="s">
        <v>146</v>
      </c>
      <c r="D105" s="181" t="s">
        <v>121</v>
      </c>
      <c r="E105" s="182" t="s">
        <v>148</v>
      </c>
      <c r="F105" s="183" t="s">
        <v>149</v>
      </c>
      <c r="G105" s="184" t="s">
        <v>124</v>
      </c>
      <c r="H105" s="185">
        <v>23.5</v>
      </c>
      <c r="I105" s="186"/>
      <c r="J105" s="187">
        <f>ROUND(I105*H105,2)</f>
        <v>0</v>
      </c>
      <c r="K105" s="183" t="s">
        <v>125</v>
      </c>
      <c r="L105" s="38"/>
      <c r="M105" s="188" t="s">
        <v>21</v>
      </c>
      <c r="N105" s="189" t="s">
        <v>45</v>
      </c>
      <c r="O105" s="63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2" t="s">
        <v>126</v>
      </c>
      <c r="AT105" s="192" t="s">
        <v>121</v>
      </c>
      <c r="AU105" s="192" t="s">
        <v>81</v>
      </c>
      <c r="AY105" s="16" t="s">
        <v>119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6" t="s">
        <v>79</v>
      </c>
      <c r="BK105" s="193">
        <f>ROUND(I105*H105,2)</f>
        <v>0</v>
      </c>
      <c r="BL105" s="16" t="s">
        <v>126</v>
      </c>
      <c r="BM105" s="192" t="s">
        <v>150</v>
      </c>
    </row>
    <row r="106" spans="1:65" s="13" customFormat="1" x14ac:dyDescent="0.2">
      <c r="B106" s="198"/>
      <c r="C106" s="199"/>
      <c r="D106" s="194" t="s">
        <v>130</v>
      </c>
      <c r="E106" s="200" t="s">
        <v>21</v>
      </c>
      <c r="F106" s="201" t="s">
        <v>151</v>
      </c>
      <c r="G106" s="199"/>
      <c r="H106" s="202">
        <v>23.5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130</v>
      </c>
      <c r="AU106" s="208" t="s">
        <v>81</v>
      </c>
      <c r="AV106" s="13" t="s">
        <v>81</v>
      </c>
      <c r="AW106" s="13" t="s">
        <v>34</v>
      </c>
      <c r="AX106" s="13" t="s">
        <v>79</v>
      </c>
      <c r="AY106" s="208" t="s">
        <v>119</v>
      </c>
    </row>
    <row r="107" spans="1:65" s="2" customFormat="1" ht="24" customHeight="1" x14ac:dyDescent="0.2">
      <c r="A107" s="33"/>
      <c r="B107" s="34"/>
      <c r="C107" s="181" t="s">
        <v>152</v>
      </c>
      <c r="D107" s="181" t="s">
        <v>121</v>
      </c>
      <c r="E107" s="182" t="s">
        <v>153</v>
      </c>
      <c r="F107" s="183" t="s">
        <v>154</v>
      </c>
      <c r="G107" s="184" t="s">
        <v>124</v>
      </c>
      <c r="H107" s="185">
        <v>29.61</v>
      </c>
      <c r="I107" s="186"/>
      <c r="J107" s="187">
        <f>ROUND(I107*H107,2)</f>
        <v>0</v>
      </c>
      <c r="K107" s="183" t="s">
        <v>125</v>
      </c>
      <c r="L107" s="38"/>
      <c r="M107" s="188" t="s">
        <v>21</v>
      </c>
      <c r="N107" s="189" t="s">
        <v>45</v>
      </c>
      <c r="O107" s="63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2" t="s">
        <v>126</v>
      </c>
      <c r="AT107" s="192" t="s">
        <v>121</v>
      </c>
      <c r="AU107" s="192" t="s">
        <v>81</v>
      </c>
      <c r="AY107" s="16" t="s">
        <v>119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6" t="s">
        <v>79</v>
      </c>
      <c r="BK107" s="193">
        <f>ROUND(I107*H107,2)</f>
        <v>0</v>
      </c>
      <c r="BL107" s="16" t="s">
        <v>126</v>
      </c>
      <c r="BM107" s="192" t="s">
        <v>155</v>
      </c>
    </row>
    <row r="108" spans="1:65" s="2" customFormat="1" ht="87.75" x14ac:dyDescent="0.2">
      <c r="A108" s="33"/>
      <c r="B108" s="34"/>
      <c r="C108" s="35"/>
      <c r="D108" s="194" t="s">
        <v>128</v>
      </c>
      <c r="E108" s="35"/>
      <c r="F108" s="195" t="s">
        <v>156</v>
      </c>
      <c r="G108" s="35"/>
      <c r="H108" s="35"/>
      <c r="I108" s="102"/>
      <c r="J108" s="35"/>
      <c r="K108" s="35"/>
      <c r="L108" s="38"/>
      <c r="M108" s="196"/>
      <c r="N108" s="19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128</v>
      </c>
      <c r="AU108" s="16" t="s">
        <v>81</v>
      </c>
    </row>
    <row r="109" spans="1:65" s="13" customFormat="1" x14ac:dyDescent="0.2">
      <c r="B109" s="198"/>
      <c r="C109" s="199"/>
      <c r="D109" s="194" t="s">
        <v>130</v>
      </c>
      <c r="E109" s="200" t="s">
        <v>21</v>
      </c>
      <c r="F109" s="201" t="s">
        <v>157</v>
      </c>
      <c r="G109" s="199"/>
      <c r="H109" s="202">
        <v>29.61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130</v>
      </c>
      <c r="AU109" s="208" t="s">
        <v>81</v>
      </c>
      <c r="AV109" s="13" t="s">
        <v>81</v>
      </c>
      <c r="AW109" s="13" t="s">
        <v>34</v>
      </c>
      <c r="AX109" s="13" t="s">
        <v>79</v>
      </c>
      <c r="AY109" s="208" t="s">
        <v>119</v>
      </c>
    </row>
    <row r="110" spans="1:65" s="2" customFormat="1" ht="24" customHeight="1" x14ac:dyDescent="0.2">
      <c r="A110" s="33"/>
      <c r="B110" s="34"/>
      <c r="C110" s="181" t="s">
        <v>158</v>
      </c>
      <c r="D110" s="181" t="s">
        <v>121</v>
      </c>
      <c r="E110" s="182" t="s">
        <v>159</v>
      </c>
      <c r="F110" s="183" t="s">
        <v>160</v>
      </c>
      <c r="G110" s="184" t="s">
        <v>124</v>
      </c>
      <c r="H110" s="185">
        <v>39.01</v>
      </c>
      <c r="I110" s="186"/>
      <c r="J110" s="187">
        <f>ROUND(I110*H110,2)</f>
        <v>0</v>
      </c>
      <c r="K110" s="183" t="s">
        <v>125</v>
      </c>
      <c r="L110" s="38"/>
      <c r="M110" s="188" t="s">
        <v>21</v>
      </c>
      <c r="N110" s="189" t="s">
        <v>45</v>
      </c>
      <c r="O110" s="63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2" t="s">
        <v>126</v>
      </c>
      <c r="AT110" s="192" t="s">
        <v>121</v>
      </c>
      <c r="AU110" s="192" t="s">
        <v>81</v>
      </c>
      <c r="AY110" s="16" t="s">
        <v>119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6" t="s">
        <v>79</v>
      </c>
      <c r="BK110" s="193">
        <f>ROUND(I110*H110,2)</f>
        <v>0</v>
      </c>
      <c r="BL110" s="16" t="s">
        <v>126</v>
      </c>
      <c r="BM110" s="192" t="s">
        <v>161</v>
      </c>
    </row>
    <row r="111" spans="1:65" s="2" customFormat="1" ht="29.25" x14ac:dyDescent="0.2">
      <c r="A111" s="33"/>
      <c r="B111" s="34"/>
      <c r="C111" s="35"/>
      <c r="D111" s="194" t="s">
        <v>128</v>
      </c>
      <c r="E111" s="35"/>
      <c r="F111" s="195" t="s">
        <v>162</v>
      </c>
      <c r="G111" s="35"/>
      <c r="H111" s="35"/>
      <c r="I111" s="102"/>
      <c r="J111" s="35"/>
      <c r="K111" s="35"/>
      <c r="L111" s="38"/>
      <c r="M111" s="196"/>
      <c r="N111" s="19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128</v>
      </c>
      <c r="AU111" s="16" t="s">
        <v>81</v>
      </c>
    </row>
    <row r="112" spans="1:65" s="13" customFormat="1" x14ac:dyDescent="0.2">
      <c r="B112" s="198"/>
      <c r="C112" s="199"/>
      <c r="D112" s="194" t="s">
        <v>130</v>
      </c>
      <c r="E112" s="200" t="s">
        <v>21</v>
      </c>
      <c r="F112" s="201" t="s">
        <v>163</v>
      </c>
      <c r="G112" s="199"/>
      <c r="H112" s="202">
        <v>39.01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130</v>
      </c>
      <c r="AU112" s="208" t="s">
        <v>81</v>
      </c>
      <c r="AV112" s="13" t="s">
        <v>81</v>
      </c>
      <c r="AW112" s="13" t="s">
        <v>34</v>
      </c>
      <c r="AX112" s="13" t="s">
        <v>79</v>
      </c>
      <c r="AY112" s="208" t="s">
        <v>119</v>
      </c>
    </row>
    <row r="113" spans="1:65" s="2" customFormat="1" ht="24" customHeight="1" x14ac:dyDescent="0.2">
      <c r="A113" s="33"/>
      <c r="B113" s="34"/>
      <c r="C113" s="181" t="s">
        <v>164</v>
      </c>
      <c r="D113" s="181" t="s">
        <v>121</v>
      </c>
      <c r="E113" s="182" t="s">
        <v>165</v>
      </c>
      <c r="F113" s="183" t="s">
        <v>166</v>
      </c>
      <c r="G113" s="184" t="s">
        <v>124</v>
      </c>
      <c r="H113" s="185">
        <v>70.5</v>
      </c>
      <c r="I113" s="186"/>
      <c r="J113" s="187">
        <f>ROUND(I113*H113,2)</f>
        <v>0</v>
      </c>
      <c r="K113" s="183" t="s">
        <v>125</v>
      </c>
      <c r="L113" s="38"/>
      <c r="M113" s="188" t="s">
        <v>21</v>
      </c>
      <c r="N113" s="189" t="s">
        <v>45</v>
      </c>
      <c r="O113" s="63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2" t="s">
        <v>126</v>
      </c>
      <c r="AT113" s="192" t="s">
        <v>121</v>
      </c>
      <c r="AU113" s="192" t="s">
        <v>81</v>
      </c>
      <c r="AY113" s="16" t="s">
        <v>119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6" t="s">
        <v>79</v>
      </c>
      <c r="BK113" s="193">
        <f>ROUND(I113*H113,2)</f>
        <v>0</v>
      </c>
      <c r="BL113" s="16" t="s">
        <v>126</v>
      </c>
      <c r="BM113" s="192" t="s">
        <v>167</v>
      </c>
    </row>
    <row r="114" spans="1:65" s="2" customFormat="1" ht="29.25" x14ac:dyDescent="0.2">
      <c r="A114" s="33"/>
      <c r="B114" s="34"/>
      <c r="C114" s="35"/>
      <c r="D114" s="194" t="s">
        <v>128</v>
      </c>
      <c r="E114" s="35"/>
      <c r="F114" s="195" t="s">
        <v>168</v>
      </c>
      <c r="G114" s="35"/>
      <c r="H114" s="35"/>
      <c r="I114" s="102"/>
      <c r="J114" s="35"/>
      <c r="K114" s="35"/>
      <c r="L114" s="38"/>
      <c r="M114" s="196"/>
      <c r="N114" s="197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128</v>
      </c>
      <c r="AU114" s="16" t="s">
        <v>81</v>
      </c>
    </row>
    <row r="115" spans="1:65" s="13" customFormat="1" x14ac:dyDescent="0.2">
      <c r="B115" s="198"/>
      <c r="C115" s="199"/>
      <c r="D115" s="194" t="s">
        <v>130</v>
      </c>
      <c r="E115" s="200" t="s">
        <v>21</v>
      </c>
      <c r="F115" s="201" t="s">
        <v>169</v>
      </c>
      <c r="G115" s="199"/>
      <c r="H115" s="202">
        <v>70.5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130</v>
      </c>
      <c r="AU115" s="208" t="s">
        <v>81</v>
      </c>
      <c r="AV115" s="13" t="s">
        <v>81</v>
      </c>
      <c r="AW115" s="13" t="s">
        <v>34</v>
      </c>
      <c r="AX115" s="13" t="s">
        <v>79</v>
      </c>
      <c r="AY115" s="208" t="s">
        <v>119</v>
      </c>
    </row>
    <row r="116" spans="1:65" s="2" customFormat="1" ht="16.5" customHeight="1" x14ac:dyDescent="0.2">
      <c r="A116" s="33"/>
      <c r="B116" s="34"/>
      <c r="C116" s="181" t="s">
        <v>170</v>
      </c>
      <c r="D116" s="181" t="s">
        <v>121</v>
      </c>
      <c r="E116" s="182" t="s">
        <v>171</v>
      </c>
      <c r="F116" s="183" t="s">
        <v>172</v>
      </c>
      <c r="G116" s="184" t="s">
        <v>124</v>
      </c>
      <c r="H116" s="185">
        <v>131.6</v>
      </c>
      <c r="I116" s="186"/>
      <c r="J116" s="187">
        <f>ROUND(I116*H116,2)</f>
        <v>0</v>
      </c>
      <c r="K116" s="183" t="s">
        <v>125</v>
      </c>
      <c r="L116" s="38"/>
      <c r="M116" s="188" t="s">
        <v>21</v>
      </c>
      <c r="N116" s="189" t="s">
        <v>45</v>
      </c>
      <c r="O116" s="63"/>
      <c r="P116" s="190">
        <f>O116*H116</f>
        <v>0</v>
      </c>
      <c r="Q116" s="190">
        <v>3.1E-4</v>
      </c>
      <c r="R116" s="190">
        <f>Q116*H116</f>
        <v>4.0795999999999999E-2</v>
      </c>
      <c r="S116" s="190">
        <v>0</v>
      </c>
      <c r="T116" s="191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2" t="s">
        <v>126</v>
      </c>
      <c r="AT116" s="192" t="s">
        <v>121</v>
      </c>
      <c r="AU116" s="192" t="s">
        <v>81</v>
      </c>
      <c r="AY116" s="16" t="s">
        <v>119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6" t="s">
        <v>79</v>
      </c>
      <c r="BK116" s="193">
        <f>ROUND(I116*H116,2)</f>
        <v>0</v>
      </c>
      <c r="BL116" s="16" t="s">
        <v>126</v>
      </c>
      <c r="BM116" s="192" t="s">
        <v>173</v>
      </c>
    </row>
    <row r="117" spans="1:65" s="13" customFormat="1" x14ac:dyDescent="0.2">
      <c r="B117" s="198"/>
      <c r="C117" s="199"/>
      <c r="D117" s="194" t="s">
        <v>130</v>
      </c>
      <c r="E117" s="200" t="s">
        <v>21</v>
      </c>
      <c r="F117" s="201" t="s">
        <v>174</v>
      </c>
      <c r="G117" s="199"/>
      <c r="H117" s="202">
        <v>131.6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130</v>
      </c>
      <c r="AU117" s="208" t="s">
        <v>81</v>
      </c>
      <c r="AV117" s="13" t="s">
        <v>81</v>
      </c>
      <c r="AW117" s="13" t="s">
        <v>34</v>
      </c>
      <c r="AX117" s="13" t="s">
        <v>79</v>
      </c>
      <c r="AY117" s="208" t="s">
        <v>119</v>
      </c>
    </row>
    <row r="118" spans="1:65" s="2" customFormat="1" ht="24" customHeight="1" x14ac:dyDescent="0.2">
      <c r="A118" s="33"/>
      <c r="B118" s="34"/>
      <c r="C118" s="181" t="s">
        <v>175</v>
      </c>
      <c r="D118" s="181" t="s">
        <v>121</v>
      </c>
      <c r="E118" s="182" t="s">
        <v>176</v>
      </c>
      <c r="F118" s="183" t="s">
        <v>177</v>
      </c>
      <c r="G118" s="184" t="s">
        <v>143</v>
      </c>
      <c r="H118" s="185">
        <v>94</v>
      </c>
      <c r="I118" s="186"/>
      <c r="J118" s="187">
        <f>ROUND(I118*H118,2)</f>
        <v>0</v>
      </c>
      <c r="K118" s="183" t="s">
        <v>125</v>
      </c>
      <c r="L118" s="38"/>
      <c r="M118" s="188" t="s">
        <v>21</v>
      </c>
      <c r="N118" s="189" t="s">
        <v>45</v>
      </c>
      <c r="O118" s="63"/>
      <c r="P118" s="190">
        <f>O118*H118</f>
        <v>0</v>
      </c>
      <c r="Q118" s="190">
        <v>6.0999999999999997E-4</v>
      </c>
      <c r="R118" s="190">
        <f>Q118*H118</f>
        <v>5.7339999999999995E-2</v>
      </c>
      <c r="S118" s="190">
        <v>0</v>
      </c>
      <c r="T118" s="19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2" t="s">
        <v>126</v>
      </c>
      <c r="AT118" s="192" t="s">
        <v>121</v>
      </c>
      <c r="AU118" s="192" t="s">
        <v>81</v>
      </c>
      <c r="AY118" s="16" t="s">
        <v>119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6" t="s">
        <v>79</v>
      </c>
      <c r="BK118" s="193">
        <f>ROUND(I118*H118,2)</f>
        <v>0</v>
      </c>
      <c r="BL118" s="16" t="s">
        <v>126</v>
      </c>
      <c r="BM118" s="192" t="s">
        <v>178</v>
      </c>
    </row>
    <row r="119" spans="1:65" s="2" customFormat="1" ht="39" x14ac:dyDescent="0.2">
      <c r="A119" s="33"/>
      <c r="B119" s="34"/>
      <c r="C119" s="35"/>
      <c r="D119" s="194" t="s">
        <v>128</v>
      </c>
      <c r="E119" s="35"/>
      <c r="F119" s="195" t="s">
        <v>179</v>
      </c>
      <c r="G119" s="35"/>
      <c r="H119" s="35"/>
      <c r="I119" s="102"/>
      <c r="J119" s="35"/>
      <c r="K119" s="35"/>
      <c r="L119" s="38"/>
      <c r="M119" s="196"/>
      <c r="N119" s="19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128</v>
      </c>
      <c r="AU119" s="16" t="s">
        <v>81</v>
      </c>
    </row>
    <row r="120" spans="1:65" s="13" customFormat="1" x14ac:dyDescent="0.2">
      <c r="B120" s="198"/>
      <c r="C120" s="199"/>
      <c r="D120" s="194" t="s">
        <v>130</v>
      </c>
      <c r="E120" s="200" t="s">
        <v>21</v>
      </c>
      <c r="F120" s="201" t="s">
        <v>180</v>
      </c>
      <c r="G120" s="199"/>
      <c r="H120" s="202">
        <v>94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130</v>
      </c>
      <c r="AU120" s="208" t="s">
        <v>81</v>
      </c>
      <c r="AV120" s="13" t="s">
        <v>81</v>
      </c>
      <c r="AW120" s="13" t="s">
        <v>34</v>
      </c>
      <c r="AX120" s="13" t="s">
        <v>79</v>
      </c>
      <c r="AY120" s="208" t="s">
        <v>119</v>
      </c>
    </row>
    <row r="121" spans="1:65" s="12" customFormat="1" ht="22.9" customHeight="1" x14ac:dyDescent="0.2">
      <c r="B121" s="165"/>
      <c r="C121" s="166"/>
      <c r="D121" s="167" t="s">
        <v>73</v>
      </c>
      <c r="E121" s="179" t="s">
        <v>170</v>
      </c>
      <c r="F121" s="179" t="s">
        <v>181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SUM(P122:P123)</f>
        <v>0</v>
      </c>
      <c r="Q121" s="173"/>
      <c r="R121" s="174">
        <f>SUM(R122:R123)</f>
        <v>0.31080000000000002</v>
      </c>
      <c r="S121" s="173"/>
      <c r="T121" s="175">
        <f>SUM(T122:T123)</f>
        <v>0</v>
      </c>
      <c r="AR121" s="176" t="s">
        <v>79</v>
      </c>
      <c r="AT121" s="177" t="s">
        <v>73</v>
      </c>
      <c r="AU121" s="177" t="s">
        <v>79</v>
      </c>
      <c r="AY121" s="176" t="s">
        <v>119</v>
      </c>
      <c r="BK121" s="178">
        <f>SUM(BK122:BK123)</f>
        <v>0</v>
      </c>
    </row>
    <row r="122" spans="1:65" s="2" customFormat="1" ht="24" customHeight="1" x14ac:dyDescent="0.2">
      <c r="A122" s="33"/>
      <c r="B122" s="34"/>
      <c r="C122" s="181" t="s">
        <v>182</v>
      </c>
      <c r="D122" s="181" t="s">
        <v>121</v>
      </c>
      <c r="E122" s="182" t="s">
        <v>183</v>
      </c>
      <c r="F122" s="183" t="s">
        <v>184</v>
      </c>
      <c r="G122" s="184" t="s">
        <v>143</v>
      </c>
      <c r="H122" s="185">
        <v>2</v>
      </c>
      <c r="I122" s="186"/>
      <c r="J122" s="187">
        <f>ROUND(I122*H122,2)</f>
        <v>0</v>
      </c>
      <c r="K122" s="183" t="s">
        <v>125</v>
      </c>
      <c r="L122" s="38"/>
      <c r="M122" s="188" t="s">
        <v>21</v>
      </c>
      <c r="N122" s="189" t="s">
        <v>45</v>
      </c>
      <c r="O122" s="63"/>
      <c r="P122" s="190">
        <f>O122*H122</f>
        <v>0</v>
      </c>
      <c r="Q122" s="190">
        <v>0.15540000000000001</v>
      </c>
      <c r="R122" s="190">
        <f>Q122*H122</f>
        <v>0.31080000000000002</v>
      </c>
      <c r="S122" s="190">
        <v>0</v>
      </c>
      <c r="T122" s="19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2" t="s">
        <v>126</v>
      </c>
      <c r="AT122" s="192" t="s">
        <v>121</v>
      </c>
      <c r="AU122" s="192" t="s">
        <v>81</v>
      </c>
      <c r="AY122" s="16" t="s">
        <v>119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6" t="s">
        <v>79</v>
      </c>
      <c r="BK122" s="193">
        <f>ROUND(I122*H122,2)</f>
        <v>0</v>
      </c>
      <c r="BL122" s="16" t="s">
        <v>126</v>
      </c>
      <c r="BM122" s="192" t="s">
        <v>185</v>
      </c>
    </row>
    <row r="123" spans="1:65" s="2" customFormat="1" ht="87.75" x14ac:dyDescent="0.2">
      <c r="A123" s="33"/>
      <c r="B123" s="34"/>
      <c r="C123" s="35"/>
      <c r="D123" s="194" t="s">
        <v>128</v>
      </c>
      <c r="E123" s="35"/>
      <c r="F123" s="195" t="s">
        <v>186</v>
      </c>
      <c r="G123" s="35"/>
      <c r="H123" s="35"/>
      <c r="I123" s="102"/>
      <c r="J123" s="35"/>
      <c r="K123" s="35"/>
      <c r="L123" s="38"/>
      <c r="M123" s="196"/>
      <c r="N123" s="19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128</v>
      </c>
      <c r="AU123" s="16" t="s">
        <v>81</v>
      </c>
    </row>
    <row r="124" spans="1:65" s="12" customFormat="1" ht="22.9" customHeight="1" x14ac:dyDescent="0.2">
      <c r="B124" s="165"/>
      <c r="C124" s="166"/>
      <c r="D124" s="167" t="s">
        <v>73</v>
      </c>
      <c r="E124" s="179" t="s">
        <v>187</v>
      </c>
      <c r="F124" s="179" t="s">
        <v>188</v>
      </c>
      <c r="G124" s="166"/>
      <c r="H124" s="166"/>
      <c r="I124" s="169"/>
      <c r="J124" s="180">
        <f>BK124</f>
        <v>0</v>
      </c>
      <c r="K124" s="166"/>
      <c r="L124" s="171"/>
      <c r="M124" s="172"/>
      <c r="N124" s="173"/>
      <c r="O124" s="173"/>
      <c r="P124" s="174">
        <f>SUM(P125:P147)</f>
        <v>0</v>
      </c>
      <c r="Q124" s="173"/>
      <c r="R124" s="174">
        <f>SUM(R125:R147)</f>
        <v>0</v>
      </c>
      <c r="S124" s="173"/>
      <c r="T124" s="175">
        <f>SUM(T125:T147)</f>
        <v>0</v>
      </c>
      <c r="AR124" s="176" t="s">
        <v>79</v>
      </c>
      <c r="AT124" s="177" t="s">
        <v>73</v>
      </c>
      <c r="AU124" s="177" t="s">
        <v>79</v>
      </c>
      <c r="AY124" s="176" t="s">
        <v>119</v>
      </c>
      <c r="BK124" s="178">
        <f>SUM(BK125:BK147)</f>
        <v>0</v>
      </c>
    </row>
    <row r="125" spans="1:65" s="2" customFormat="1" ht="16.5" customHeight="1" x14ac:dyDescent="0.2">
      <c r="A125" s="33"/>
      <c r="B125" s="34"/>
      <c r="C125" s="181" t="s">
        <v>189</v>
      </c>
      <c r="D125" s="181" t="s">
        <v>121</v>
      </c>
      <c r="E125" s="182" t="s">
        <v>190</v>
      </c>
      <c r="F125" s="183" t="s">
        <v>191</v>
      </c>
      <c r="G125" s="184" t="s">
        <v>192</v>
      </c>
      <c r="H125" s="185">
        <v>0.72</v>
      </c>
      <c r="I125" s="186"/>
      <c r="J125" s="187">
        <f>ROUND(I125*H125,2)</f>
        <v>0</v>
      </c>
      <c r="K125" s="183" t="s">
        <v>125</v>
      </c>
      <c r="L125" s="38"/>
      <c r="M125" s="188" t="s">
        <v>21</v>
      </c>
      <c r="N125" s="189" t="s">
        <v>45</v>
      </c>
      <c r="O125" s="63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2" t="s">
        <v>126</v>
      </c>
      <c r="AT125" s="192" t="s">
        <v>121</v>
      </c>
      <c r="AU125" s="192" t="s">
        <v>81</v>
      </c>
      <c r="AY125" s="16" t="s">
        <v>119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6" t="s">
        <v>79</v>
      </c>
      <c r="BK125" s="193">
        <f>ROUND(I125*H125,2)</f>
        <v>0</v>
      </c>
      <c r="BL125" s="16" t="s">
        <v>126</v>
      </c>
      <c r="BM125" s="192" t="s">
        <v>193</v>
      </c>
    </row>
    <row r="126" spans="1:65" s="2" customFormat="1" ht="29.25" x14ac:dyDescent="0.2">
      <c r="A126" s="33"/>
      <c r="B126" s="34"/>
      <c r="C126" s="35"/>
      <c r="D126" s="194" t="s">
        <v>128</v>
      </c>
      <c r="E126" s="35"/>
      <c r="F126" s="195" t="s">
        <v>194</v>
      </c>
      <c r="G126" s="35"/>
      <c r="H126" s="35"/>
      <c r="I126" s="102"/>
      <c r="J126" s="35"/>
      <c r="K126" s="35"/>
      <c r="L126" s="38"/>
      <c r="M126" s="196"/>
      <c r="N126" s="19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128</v>
      </c>
      <c r="AU126" s="16" t="s">
        <v>81</v>
      </c>
    </row>
    <row r="127" spans="1:65" s="13" customFormat="1" x14ac:dyDescent="0.2">
      <c r="B127" s="198"/>
      <c r="C127" s="199"/>
      <c r="D127" s="194" t="s">
        <v>130</v>
      </c>
      <c r="E127" s="200" t="s">
        <v>21</v>
      </c>
      <c r="F127" s="201" t="s">
        <v>195</v>
      </c>
      <c r="G127" s="199"/>
      <c r="H127" s="202">
        <v>0.72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130</v>
      </c>
      <c r="AU127" s="208" t="s">
        <v>81</v>
      </c>
      <c r="AV127" s="13" t="s">
        <v>81</v>
      </c>
      <c r="AW127" s="13" t="s">
        <v>34</v>
      </c>
      <c r="AX127" s="13" t="s">
        <v>79</v>
      </c>
      <c r="AY127" s="208" t="s">
        <v>119</v>
      </c>
    </row>
    <row r="128" spans="1:65" s="2" customFormat="1" ht="16.5" customHeight="1" x14ac:dyDescent="0.2">
      <c r="A128" s="33"/>
      <c r="B128" s="34"/>
      <c r="C128" s="181" t="s">
        <v>196</v>
      </c>
      <c r="D128" s="181" t="s">
        <v>121</v>
      </c>
      <c r="E128" s="182" t="s">
        <v>190</v>
      </c>
      <c r="F128" s="183" t="s">
        <v>191</v>
      </c>
      <c r="G128" s="184" t="s">
        <v>192</v>
      </c>
      <c r="H128" s="185">
        <v>5.8</v>
      </c>
      <c r="I128" s="186"/>
      <c r="J128" s="187">
        <f>ROUND(I128*H128,2)</f>
        <v>0</v>
      </c>
      <c r="K128" s="183" t="s">
        <v>125</v>
      </c>
      <c r="L128" s="38"/>
      <c r="M128" s="188" t="s">
        <v>21</v>
      </c>
      <c r="N128" s="189" t="s">
        <v>45</v>
      </c>
      <c r="O128" s="63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2" t="s">
        <v>126</v>
      </c>
      <c r="AT128" s="192" t="s">
        <v>121</v>
      </c>
      <c r="AU128" s="192" t="s">
        <v>81</v>
      </c>
      <c r="AY128" s="16" t="s">
        <v>119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6" t="s">
        <v>79</v>
      </c>
      <c r="BK128" s="193">
        <f>ROUND(I128*H128,2)</f>
        <v>0</v>
      </c>
      <c r="BL128" s="16" t="s">
        <v>126</v>
      </c>
      <c r="BM128" s="192" t="s">
        <v>197</v>
      </c>
    </row>
    <row r="129" spans="1:65" s="2" customFormat="1" ht="29.25" x14ac:dyDescent="0.2">
      <c r="A129" s="33"/>
      <c r="B129" s="34"/>
      <c r="C129" s="35"/>
      <c r="D129" s="194" t="s">
        <v>128</v>
      </c>
      <c r="E129" s="35"/>
      <c r="F129" s="195" t="s">
        <v>194</v>
      </c>
      <c r="G129" s="35"/>
      <c r="H129" s="35"/>
      <c r="I129" s="102"/>
      <c r="J129" s="35"/>
      <c r="K129" s="35"/>
      <c r="L129" s="38"/>
      <c r="M129" s="196"/>
      <c r="N129" s="19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128</v>
      </c>
      <c r="AU129" s="16" t="s">
        <v>81</v>
      </c>
    </row>
    <row r="130" spans="1:65" s="13" customFormat="1" x14ac:dyDescent="0.2">
      <c r="B130" s="198"/>
      <c r="C130" s="199"/>
      <c r="D130" s="194" t="s">
        <v>130</v>
      </c>
      <c r="E130" s="200" t="s">
        <v>21</v>
      </c>
      <c r="F130" s="201" t="s">
        <v>198</v>
      </c>
      <c r="G130" s="199"/>
      <c r="H130" s="202">
        <v>5.8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130</v>
      </c>
      <c r="AU130" s="208" t="s">
        <v>81</v>
      </c>
      <c r="AV130" s="13" t="s">
        <v>81</v>
      </c>
      <c r="AW130" s="13" t="s">
        <v>34</v>
      </c>
      <c r="AX130" s="13" t="s">
        <v>79</v>
      </c>
      <c r="AY130" s="208" t="s">
        <v>119</v>
      </c>
    </row>
    <row r="131" spans="1:65" s="2" customFormat="1" ht="16.5" customHeight="1" x14ac:dyDescent="0.2">
      <c r="A131" s="33"/>
      <c r="B131" s="34"/>
      <c r="C131" s="181" t="s">
        <v>199</v>
      </c>
      <c r="D131" s="181" t="s">
        <v>121</v>
      </c>
      <c r="E131" s="182" t="s">
        <v>190</v>
      </c>
      <c r="F131" s="183" t="s">
        <v>191</v>
      </c>
      <c r="G131" s="184" t="s">
        <v>192</v>
      </c>
      <c r="H131" s="185">
        <v>30.661999999999999</v>
      </c>
      <c r="I131" s="186"/>
      <c r="J131" s="187">
        <f>ROUND(I131*H131,2)</f>
        <v>0</v>
      </c>
      <c r="K131" s="183" t="s">
        <v>125</v>
      </c>
      <c r="L131" s="38"/>
      <c r="M131" s="188" t="s">
        <v>21</v>
      </c>
      <c r="N131" s="189" t="s">
        <v>45</v>
      </c>
      <c r="O131" s="63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2" t="s">
        <v>126</v>
      </c>
      <c r="AT131" s="192" t="s">
        <v>121</v>
      </c>
      <c r="AU131" s="192" t="s">
        <v>81</v>
      </c>
      <c r="AY131" s="16" t="s">
        <v>119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6" t="s">
        <v>79</v>
      </c>
      <c r="BK131" s="193">
        <f>ROUND(I131*H131,2)</f>
        <v>0</v>
      </c>
      <c r="BL131" s="16" t="s">
        <v>126</v>
      </c>
      <c r="BM131" s="192" t="s">
        <v>200</v>
      </c>
    </row>
    <row r="132" spans="1:65" s="2" customFormat="1" ht="29.25" x14ac:dyDescent="0.2">
      <c r="A132" s="33"/>
      <c r="B132" s="34"/>
      <c r="C132" s="35"/>
      <c r="D132" s="194" t="s">
        <v>128</v>
      </c>
      <c r="E132" s="35"/>
      <c r="F132" s="195" t="s">
        <v>194</v>
      </c>
      <c r="G132" s="35"/>
      <c r="H132" s="35"/>
      <c r="I132" s="102"/>
      <c r="J132" s="35"/>
      <c r="K132" s="35"/>
      <c r="L132" s="38"/>
      <c r="M132" s="196"/>
      <c r="N132" s="19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128</v>
      </c>
      <c r="AU132" s="16" t="s">
        <v>81</v>
      </c>
    </row>
    <row r="133" spans="1:65" s="13" customFormat="1" x14ac:dyDescent="0.2">
      <c r="B133" s="198"/>
      <c r="C133" s="199"/>
      <c r="D133" s="194" t="s">
        <v>130</v>
      </c>
      <c r="E133" s="200" t="s">
        <v>21</v>
      </c>
      <c r="F133" s="201" t="s">
        <v>201</v>
      </c>
      <c r="G133" s="199"/>
      <c r="H133" s="202">
        <v>30.661999999999999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130</v>
      </c>
      <c r="AU133" s="208" t="s">
        <v>81</v>
      </c>
      <c r="AV133" s="13" t="s">
        <v>81</v>
      </c>
      <c r="AW133" s="13" t="s">
        <v>34</v>
      </c>
      <c r="AX133" s="13" t="s">
        <v>79</v>
      </c>
      <c r="AY133" s="208" t="s">
        <v>119</v>
      </c>
    </row>
    <row r="134" spans="1:65" s="2" customFormat="1" ht="24" customHeight="1" x14ac:dyDescent="0.2">
      <c r="A134" s="33"/>
      <c r="B134" s="34"/>
      <c r="C134" s="181" t="s">
        <v>8</v>
      </c>
      <c r="D134" s="181" t="s">
        <v>121</v>
      </c>
      <c r="E134" s="182" t="s">
        <v>202</v>
      </c>
      <c r="F134" s="183" t="s">
        <v>203</v>
      </c>
      <c r="G134" s="184" t="s">
        <v>192</v>
      </c>
      <c r="H134" s="185">
        <v>0.72</v>
      </c>
      <c r="I134" s="186"/>
      <c r="J134" s="187">
        <f>ROUND(I134*H134,2)</f>
        <v>0</v>
      </c>
      <c r="K134" s="183" t="s">
        <v>125</v>
      </c>
      <c r="L134" s="38"/>
      <c r="M134" s="188" t="s">
        <v>21</v>
      </c>
      <c r="N134" s="189" t="s">
        <v>45</v>
      </c>
      <c r="O134" s="63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2" t="s">
        <v>126</v>
      </c>
      <c r="AT134" s="192" t="s">
        <v>121</v>
      </c>
      <c r="AU134" s="192" t="s">
        <v>81</v>
      </c>
      <c r="AY134" s="16" t="s">
        <v>119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6" t="s">
        <v>79</v>
      </c>
      <c r="BK134" s="193">
        <f>ROUND(I134*H134,2)</f>
        <v>0</v>
      </c>
      <c r="BL134" s="16" t="s">
        <v>126</v>
      </c>
      <c r="BM134" s="192" t="s">
        <v>204</v>
      </c>
    </row>
    <row r="135" spans="1:65" s="2" customFormat="1" ht="29.25" x14ac:dyDescent="0.2">
      <c r="A135" s="33"/>
      <c r="B135" s="34"/>
      <c r="C135" s="35"/>
      <c r="D135" s="194" t="s">
        <v>128</v>
      </c>
      <c r="E135" s="35"/>
      <c r="F135" s="195" t="s">
        <v>194</v>
      </c>
      <c r="G135" s="35"/>
      <c r="H135" s="35"/>
      <c r="I135" s="102"/>
      <c r="J135" s="35"/>
      <c r="K135" s="35"/>
      <c r="L135" s="38"/>
      <c r="M135" s="196"/>
      <c r="N135" s="19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128</v>
      </c>
      <c r="AU135" s="16" t="s">
        <v>81</v>
      </c>
    </row>
    <row r="136" spans="1:65" s="13" customFormat="1" x14ac:dyDescent="0.2">
      <c r="B136" s="198"/>
      <c r="C136" s="199"/>
      <c r="D136" s="194" t="s">
        <v>130</v>
      </c>
      <c r="E136" s="200" t="s">
        <v>21</v>
      </c>
      <c r="F136" s="201" t="s">
        <v>195</v>
      </c>
      <c r="G136" s="199"/>
      <c r="H136" s="202">
        <v>0.72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130</v>
      </c>
      <c r="AU136" s="208" t="s">
        <v>81</v>
      </c>
      <c r="AV136" s="13" t="s">
        <v>81</v>
      </c>
      <c r="AW136" s="13" t="s">
        <v>34</v>
      </c>
      <c r="AX136" s="13" t="s">
        <v>79</v>
      </c>
      <c r="AY136" s="208" t="s">
        <v>119</v>
      </c>
    </row>
    <row r="137" spans="1:65" s="2" customFormat="1" ht="24" customHeight="1" x14ac:dyDescent="0.2">
      <c r="A137" s="33"/>
      <c r="B137" s="34"/>
      <c r="C137" s="181" t="s">
        <v>205</v>
      </c>
      <c r="D137" s="181" t="s">
        <v>121</v>
      </c>
      <c r="E137" s="182" t="s">
        <v>202</v>
      </c>
      <c r="F137" s="183" t="s">
        <v>203</v>
      </c>
      <c r="G137" s="184" t="s">
        <v>192</v>
      </c>
      <c r="H137" s="185">
        <v>5.8</v>
      </c>
      <c r="I137" s="186"/>
      <c r="J137" s="187">
        <f>ROUND(I137*H137,2)</f>
        <v>0</v>
      </c>
      <c r="K137" s="183" t="s">
        <v>125</v>
      </c>
      <c r="L137" s="38"/>
      <c r="M137" s="188" t="s">
        <v>21</v>
      </c>
      <c r="N137" s="189" t="s">
        <v>45</v>
      </c>
      <c r="O137" s="63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2" t="s">
        <v>126</v>
      </c>
      <c r="AT137" s="192" t="s">
        <v>121</v>
      </c>
      <c r="AU137" s="192" t="s">
        <v>81</v>
      </c>
      <c r="AY137" s="16" t="s">
        <v>119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6" t="s">
        <v>79</v>
      </c>
      <c r="BK137" s="193">
        <f>ROUND(I137*H137,2)</f>
        <v>0</v>
      </c>
      <c r="BL137" s="16" t="s">
        <v>126</v>
      </c>
      <c r="BM137" s="192" t="s">
        <v>206</v>
      </c>
    </row>
    <row r="138" spans="1:65" s="2" customFormat="1" ht="29.25" x14ac:dyDescent="0.2">
      <c r="A138" s="33"/>
      <c r="B138" s="34"/>
      <c r="C138" s="35"/>
      <c r="D138" s="194" t="s">
        <v>128</v>
      </c>
      <c r="E138" s="35"/>
      <c r="F138" s="195" t="s">
        <v>194</v>
      </c>
      <c r="G138" s="35"/>
      <c r="H138" s="35"/>
      <c r="I138" s="102"/>
      <c r="J138" s="35"/>
      <c r="K138" s="35"/>
      <c r="L138" s="38"/>
      <c r="M138" s="196"/>
      <c r="N138" s="19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128</v>
      </c>
      <c r="AU138" s="16" t="s">
        <v>81</v>
      </c>
    </row>
    <row r="139" spans="1:65" s="13" customFormat="1" x14ac:dyDescent="0.2">
      <c r="B139" s="198"/>
      <c r="C139" s="199"/>
      <c r="D139" s="194" t="s">
        <v>130</v>
      </c>
      <c r="E139" s="200" t="s">
        <v>21</v>
      </c>
      <c r="F139" s="201" t="s">
        <v>198</v>
      </c>
      <c r="G139" s="199"/>
      <c r="H139" s="202">
        <v>5.8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130</v>
      </c>
      <c r="AU139" s="208" t="s">
        <v>81</v>
      </c>
      <c r="AV139" s="13" t="s">
        <v>81</v>
      </c>
      <c r="AW139" s="13" t="s">
        <v>34</v>
      </c>
      <c r="AX139" s="13" t="s">
        <v>79</v>
      </c>
      <c r="AY139" s="208" t="s">
        <v>119</v>
      </c>
    </row>
    <row r="140" spans="1:65" s="2" customFormat="1" ht="24" customHeight="1" x14ac:dyDescent="0.2">
      <c r="A140" s="33"/>
      <c r="B140" s="34"/>
      <c r="C140" s="181" t="s">
        <v>207</v>
      </c>
      <c r="D140" s="181" t="s">
        <v>121</v>
      </c>
      <c r="E140" s="182" t="s">
        <v>202</v>
      </c>
      <c r="F140" s="183" t="s">
        <v>203</v>
      </c>
      <c r="G140" s="184" t="s">
        <v>192</v>
      </c>
      <c r="H140" s="185">
        <v>30.661999999999999</v>
      </c>
      <c r="I140" s="186"/>
      <c r="J140" s="187">
        <f>ROUND(I140*H140,2)</f>
        <v>0</v>
      </c>
      <c r="K140" s="183" t="s">
        <v>125</v>
      </c>
      <c r="L140" s="38"/>
      <c r="M140" s="188" t="s">
        <v>21</v>
      </c>
      <c r="N140" s="189" t="s">
        <v>45</v>
      </c>
      <c r="O140" s="63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2" t="s">
        <v>126</v>
      </c>
      <c r="AT140" s="192" t="s">
        <v>121</v>
      </c>
      <c r="AU140" s="192" t="s">
        <v>81</v>
      </c>
      <c r="AY140" s="16" t="s">
        <v>119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6" t="s">
        <v>79</v>
      </c>
      <c r="BK140" s="193">
        <f>ROUND(I140*H140,2)</f>
        <v>0</v>
      </c>
      <c r="BL140" s="16" t="s">
        <v>126</v>
      </c>
      <c r="BM140" s="192" t="s">
        <v>208</v>
      </c>
    </row>
    <row r="141" spans="1:65" s="2" customFormat="1" ht="29.25" x14ac:dyDescent="0.2">
      <c r="A141" s="33"/>
      <c r="B141" s="34"/>
      <c r="C141" s="35"/>
      <c r="D141" s="194" t="s">
        <v>128</v>
      </c>
      <c r="E141" s="35"/>
      <c r="F141" s="195" t="s">
        <v>194</v>
      </c>
      <c r="G141" s="35"/>
      <c r="H141" s="35"/>
      <c r="I141" s="102"/>
      <c r="J141" s="35"/>
      <c r="K141" s="35"/>
      <c r="L141" s="38"/>
      <c r="M141" s="196"/>
      <c r="N141" s="19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128</v>
      </c>
      <c r="AU141" s="16" t="s">
        <v>81</v>
      </c>
    </row>
    <row r="142" spans="1:65" s="13" customFormat="1" x14ac:dyDescent="0.2">
      <c r="B142" s="198"/>
      <c r="C142" s="199"/>
      <c r="D142" s="194" t="s">
        <v>130</v>
      </c>
      <c r="E142" s="200" t="s">
        <v>21</v>
      </c>
      <c r="F142" s="201" t="s">
        <v>201</v>
      </c>
      <c r="G142" s="199"/>
      <c r="H142" s="202">
        <v>30.661999999999999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130</v>
      </c>
      <c r="AU142" s="208" t="s">
        <v>81</v>
      </c>
      <c r="AV142" s="13" t="s">
        <v>81</v>
      </c>
      <c r="AW142" s="13" t="s">
        <v>34</v>
      </c>
      <c r="AX142" s="13" t="s">
        <v>79</v>
      </c>
      <c r="AY142" s="208" t="s">
        <v>119</v>
      </c>
    </row>
    <row r="143" spans="1:65" s="2" customFormat="1" ht="16.5" customHeight="1" x14ac:dyDescent="0.2">
      <c r="A143" s="33"/>
      <c r="B143" s="34"/>
      <c r="C143" s="181" t="s">
        <v>209</v>
      </c>
      <c r="D143" s="181" t="s">
        <v>121</v>
      </c>
      <c r="E143" s="182" t="s">
        <v>210</v>
      </c>
      <c r="F143" s="183" t="s">
        <v>211</v>
      </c>
      <c r="G143" s="184" t="s">
        <v>192</v>
      </c>
      <c r="H143" s="185">
        <v>0.72</v>
      </c>
      <c r="I143" s="186"/>
      <c r="J143" s="187">
        <f>ROUND(I143*H143,2)</f>
        <v>0</v>
      </c>
      <c r="K143" s="183" t="s">
        <v>125</v>
      </c>
      <c r="L143" s="38"/>
      <c r="M143" s="188" t="s">
        <v>21</v>
      </c>
      <c r="N143" s="189" t="s">
        <v>45</v>
      </c>
      <c r="O143" s="63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2" t="s">
        <v>126</v>
      </c>
      <c r="AT143" s="192" t="s">
        <v>121</v>
      </c>
      <c r="AU143" s="192" t="s">
        <v>81</v>
      </c>
      <c r="AY143" s="16" t="s">
        <v>119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6" t="s">
        <v>79</v>
      </c>
      <c r="BK143" s="193">
        <f>ROUND(I143*H143,2)</f>
        <v>0</v>
      </c>
      <c r="BL143" s="16" t="s">
        <v>126</v>
      </c>
      <c r="BM143" s="192" t="s">
        <v>212</v>
      </c>
    </row>
    <row r="144" spans="1:65" s="2" customFormat="1" ht="68.25" x14ac:dyDescent="0.2">
      <c r="A144" s="33"/>
      <c r="B144" s="34"/>
      <c r="C144" s="35"/>
      <c r="D144" s="194" t="s">
        <v>128</v>
      </c>
      <c r="E144" s="35"/>
      <c r="F144" s="195" t="s">
        <v>213</v>
      </c>
      <c r="G144" s="35"/>
      <c r="H144" s="35"/>
      <c r="I144" s="102"/>
      <c r="J144" s="35"/>
      <c r="K144" s="35"/>
      <c r="L144" s="38"/>
      <c r="M144" s="196"/>
      <c r="N144" s="19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128</v>
      </c>
      <c r="AU144" s="16" t="s">
        <v>81</v>
      </c>
    </row>
    <row r="145" spans="1:65" s="13" customFormat="1" x14ac:dyDescent="0.2">
      <c r="B145" s="198"/>
      <c r="C145" s="199"/>
      <c r="D145" s="194" t="s">
        <v>130</v>
      </c>
      <c r="E145" s="200" t="s">
        <v>21</v>
      </c>
      <c r="F145" s="201" t="s">
        <v>195</v>
      </c>
      <c r="G145" s="199"/>
      <c r="H145" s="202">
        <v>0.72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130</v>
      </c>
      <c r="AU145" s="208" t="s">
        <v>81</v>
      </c>
      <c r="AV145" s="13" t="s">
        <v>81</v>
      </c>
      <c r="AW145" s="13" t="s">
        <v>34</v>
      </c>
      <c r="AX145" s="13" t="s">
        <v>79</v>
      </c>
      <c r="AY145" s="208" t="s">
        <v>119</v>
      </c>
    </row>
    <row r="146" spans="1:65" s="2" customFormat="1" ht="16.5" customHeight="1" x14ac:dyDescent="0.2">
      <c r="A146" s="33"/>
      <c r="B146" s="34"/>
      <c r="C146" s="181" t="s">
        <v>214</v>
      </c>
      <c r="D146" s="181" t="s">
        <v>121</v>
      </c>
      <c r="E146" s="182" t="s">
        <v>215</v>
      </c>
      <c r="F146" s="183" t="s">
        <v>216</v>
      </c>
      <c r="G146" s="184" t="s">
        <v>192</v>
      </c>
      <c r="H146" s="185">
        <v>5.8</v>
      </c>
      <c r="I146" s="186"/>
      <c r="J146" s="187">
        <f>ROUND(I146*H146,2)</f>
        <v>0</v>
      </c>
      <c r="K146" s="183" t="s">
        <v>125</v>
      </c>
      <c r="L146" s="38"/>
      <c r="M146" s="188" t="s">
        <v>21</v>
      </c>
      <c r="N146" s="189" t="s">
        <v>45</v>
      </c>
      <c r="O146" s="63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2" t="s">
        <v>126</v>
      </c>
      <c r="AT146" s="192" t="s">
        <v>121</v>
      </c>
      <c r="AU146" s="192" t="s">
        <v>81</v>
      </c>
      <c r="AY146" s="16" t="s">
        <v>119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6" t="s">
        <v>79</v>
      </c>
      <c r="BK146" s="193">
        <f>ROUND(I146*H146,2)</f>
        <v>0</v>
      </c>
      <c r="BL146" s="16" t="s">
        <v>126</v>
      </c>
      <c r="BM146" s="192" t="s">
        <v>217</v>
      </c>
    </row>
    <row r="147" spans="1:65" s="2" customFormat="1" ht="68.25" x14ac:dyDescent="0.2">
      <c r="A147" s="33"/>
      <c r="B147" s="34"/>
      <c r="C147" s="35"/>
      <c r="D147" s="194" t="s">
        <v>128</v>
      </c>
      <c r="E147" s="35"/>
      <c r="F147" s="195" t="s">
        <v>213</v>
      </c>
      <c r="G147" s="35"/>
      <c r="H147" s="35"/>
      <c r="I147" s="102"/>
      <c r="J147" s="35"/>
      <c r="K147" s="35"/>
      <c r="L147" s="38"/>
      <c r="M147" s="196"/>
      <c r="N147" s="197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128</v>
      </c>
      <c r="AU147" s="16" t="s">
        <v>81</v>
      </c>
    </row>
    <row r="148" spans="1:65" s="12" customFormat="1" ht="22.9" customHeight="1" x14ac:dyDescent="0.2">
      <c r="B148" s="165"/>
      <c r="C148" s="166"/>
      <c r="D148" s="167" t="s">
        <v>73</v>
      </c>
      <c r="E148" s="179" t="s">
        <v>218</v>
      </c>
      <c r="F148" s="179" t="s">
        <v>219</v>
      </c>
      <c r="G148" s="166"/>
      <c r="H148" s="166"/>
      <c r="I148" s="169"/>
      <c r="J148" s="180">
        <f>BK148</f>
        <v>0</v>
      </c>
      <c r="K148" s="166"/>
      <c r="L148" s="171"/>
      <c r="M148" s="172"/>
      <c r="N148" s="173"/>
      <c r="O148" s="173"/>
      <c r="P148" s="174">
        <f>SUM(P149:P153)</f>
        <v>0</v>
      </c>
      <c r="Q148" s="173"/>
      <c r="R148" s="174">
        <f>SUM(R149:R153)</f>
        <v>1.2730000000000002E-2</v>
      </c>
      <c r="S148" s="173"/>
      <c r="T148" s="175">
        <f>SUM(T149:T153)</f>
        <v>0</v>
      </c>
      <c r="AR148" s="176" t="s">
        <v>79</v>
      </c>
      <c r="AT148" s="177" t="s">
        <v>73</v>
      </c>
      <c r="AU148" s="177" t="s">
        <v>79</v>
      </c>
      <c r="AY148" s="176" t="s">
        <v>119</v>
      </c>
      <c r="BK148" s="178">
        <f>SUM(BK149:BK153)</f>
        <v>0</v>
      </c>
    </row>
    <row r="149" spans="1:65" s="2" customFormat="1" ht="24" customHeight="1" x14ac:dyDescent="0.2">
      <c r="A149" s="33"/>
      <c r="B149" s="34"/>
      <c r="C149" s="181" t="s">
        <v>220</v>
      </c>
      <c r="D149" s="181" t="s">
        <v>121</v>
      </c>
      <c r="E149" s="182" t="s">
        <v>221</v>
      </c>
      <c r="F149" s="183" t="s">
        <v>222</v>
      </c>
      <c r="G149" s="184" t="s">
        <v>192</v>
      </c>
      <c r="H149" s="185">
        <v>36</v>
      </c>
      <c r="I149" s="186"/>
      <c r="J149" s="187">
        <f>ROUND(I149*H149,2)</f>
        <v>0</v>
      </c>
      <c r="K149" s="183" t="s">
        <v>125</v>
      </c>
      <c r="L149" s="38"/>
      <c r="M149" s="188" t="s">
        <v>21</v>
      </c>
      <c r="N149" s="189" t="s">
        <v>45</v>
      </c>
      <c r="O149" s="63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2" t="s">
        <v>126</v>
      </c>
      <c r="AT149" s="192" t="s">
        <v>121</v>
      </c>
      <c r="AU149" s="192" t="s">
        <v>81</v>
      </c>
      <c r="AY149" s="16" t="s">
        <v>119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6" t="s">
        <v>79</v>
      </c>
      <c r="BK149" s="193">
        <f>ROUND(I149*H149,2)</f>
        <v>0</v>
      </c>
      <c r="BL149" s="16" t="s">
        <v>126</v>
      </c>
      <c r="BM149" s="192" t="s">
        <v>223</v>
      </c>
    </row>
    <row r="150" spans="1:65" s="2" customFormat="1" ht="29.25" x14ac:dyDescent="0.2">
      <c r="A150" s="33"/>
      <c r="B150" s="34"/>
      <c r="C150" s="35"/>
      <c r="D150" s="194" t="s">
        <v>128</v>
      </c>
      <c r="E150" s="35"/>
      <c r="F150" s="195" t="s">
        <v>224</v>
      </c>
      <c r="G150" s="35"/>
      <c r="H150" s="35"/>
      <c r="I150" s="102"/>
      <c r="J150" s="35"/>
      <c r="K150" s="35"/>
      <c r="L150" s="38"/>
      <c r="M150" s="196"/>
      <c r="N150" s="197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128</v>
      </c>
      <c r="AU150" s="16" t="s">
        <v>81</v>
      </c>
    </row>
    <row r="151" spans="1:65" s="13" customFormat="1" x14ac:dyDescent="0.2">
      <c r="B151" s="198"/>
      <c r="C151" s="199"/>
      <c r="D151" s="194" t="s">
        <v>130</v>
      </c>
      <c r="E151" s="200" t="s">
        <v>21</v>
      </c>
      <c r="F151" s="201" t="s">
        <v>225</v>
      </c>
      <c r="G151" s="199"/>
      <c r="H151" s="202">
        <v>36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130</v>
      </c>
      <c r="AU151" s="208" t="s">
        <v>81</v>
      </c>
      <c r="AV151" s="13" t="s">
        <v>81</v>
      </c>
      <c r="AW151" s="13" t="s">
        <v>34</v>
      </c>
      <c r="AX151" s="13" t="s">
        <v>79</v>
      </c>
      <c r="AY151" s="208" t="s">
        <v>119</v>
      </c>
    </row>
    <row r="152" spans="1:65" s="2" customFormat="1" ht="16.5" customHeight="1" x14ac:dyDescent="0.2">
      <c r="A152" s="33"/>
      <c r="B152" s="34"/>
      <c r="C152" s="209" t="s">
        <v>7</v>
      </c>
      <c r="D152" s="209" t="s">
        <v>226</v>
      </c>
      <c r="E152" s="210" t="s">
        <v>227</v>
      </c>
      <c r="F152" s="211" t="s">
        <v>228</v>
      </c>
      <c r="G152" s="212" t="s">
        <v>143</v>
      </c>
      <c r="H152" s="213">
        <v>636.5</v>
      </c>
      <c r="I152" s="214"/>
      <c r="J152" s="215">
        <f>ROUND(I152*H152,2)</f>
        <v>0</v>
      </c>
      <c r="K152" s="211" t="s">
        <v>125</v>
      </c>
      <c r="L152" s="216"/>
      <c r="M152" s="217" t="s">
        <v>21</v>
      </c>
      <c r="N152" s="218" t="s">
        <v>45</v>
      </c>
      <c r="O152" s="63"/>
      <c r="P152" s="190">
        <f>O152*H152</f>
        <v>0</v>
      </c>
      <c r="Q152" s="190">
        <v>2.0000000000000002E-5</v>
      </c>
      <c r="R152" s="190">
        <f>Q152*H152</f>
        <v>1.2730000000000002E-2</v>
      </c>
      <c r="S152" s="190">
        <v>0</v>
      </c>
      <c r="T152" s="19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2" t="s">
        <v>229</v>
      </c>
      <c r="AT152" s="192" t="s">
        <v>226</v>
      </c>
      <c r="AU152" s="192" t="s">
        <v>81</v>
      </c>
      <c r="AY152" s="16" t="s">
        <v>119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6" t="s">
        <v>79</v>
      </c>
      <c r="BK152" s="193">
        <f>ROUND(I152*H152,2)</f>
        <v>0</v>
      </c>
      <c r="BL152" s="16" t="s">
        <v>229</v>
      </c>
      <c r="BM152" s="192" t="s">
        <v>230</v>
      </c>
    </row>
    <row r="153" spans="1:65" s="13" customFormat="1" x14ac:dyDescent="0.2">
      <c r="B153" s="198"/>
      <c r="C153" s="199"/>
      <c r="D153" s="194" t="s">
        <v>130</v>
      </c>
      <c r="E153" s="200" t="s">
        <v>21</v>
      </c>
      <c r="F153" s="201" t="s">
        <v>231</v>
      </c>
      <c r="G153" s="199"/>
      <c r="H153" s="202">
        <v>636.5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130</v>
      </c>
      <c r="AU153" s="208" t="s">
        <v>81</v>
      </c>
      <c r="AV153" s="13" t="s">
        <v>81</v>
      </c>
      <c r="AW153" s="13" t="s">
        <v>34</v>
      </c>
      <c r="AX153" s="13" t="s">
        <v>79</v>
      </c>
      <c r="AY153" s="208" t="s">
        <v>119</v>
      </c>
    </row>
    <row r="154" spans="1:65" s="12" customFormat="1" ht="25.9" customHeight="1" x14ac:dyDescent="0.2">
      <c r="B154" s="165"/>
      <c r="C154" s="166"/>
      <c r="D154" s="167" t="s">
        <v>73</v>
      </c>
      <c r="E154" s="168" t="s">
        <v>232</v>
      </c>
      <c r="F154" s="168" t="s">
        <v>233</v>
      </c>
      <c r="G154" s="166"/>
      <c r="H154" s="166"/>
      <c r="I154" s="169"/>
      <c r="J154" s="170">
        <f>BK154</f>
        <v>0</v>
      </c>
      <c r="K154" s="166"/>
      <c r="L154" s="171"/>
      <c r="M154" s="172"/>
      <c r="N154" s="173"/>
      <c r="O154" s="173"/>
      <c r="P154" s="174">
        <f>P155</f>
        <v>0</v>
      </c>
      <c r="Q154" s="173"/>
      <c r="R154" s="174">
        <f>R155</f>
        <v>1.4684240000000002</v>
      </c>
      <c r="S154" s="173"/>
      <c r="T154" s="175">
        <f>T155</f>
        <v>0</v>
      </c>
      <c r="AR154" s="176" t="s">
        <v>81</v>
      </c>
      <c r="AT154" s="177" t="s">
        <v>73</v>
      </c>
      <c r="AU154" s="177" t="s">
        <v>74</v>
      </c>
      <c r="AY154" s="176" t="s">
        <v>119</v>
      </c>
      <c r="BK154" s="178">
        <f>BK155</f>
        <v>0</v>
      </c>
    </row>
    <row r="155" spans="1:65" s="12" customFormat="1" ht="22.9" customHeight="1" x14ac:dyDescent="0.2">
      <c r="B155" s="165"/>
      <c r="C155" s="166"/>
      <c r="D155" s="167" t="s">
        <v>73</v>
      </c>
      <c r="E155" s="179" t="s">
        <v>234</v>
      </c>
      <c r="F155" s="179" t="s">
        <v>235</v>
      </c>
      <c r="G155" s="166"/>
      <c r="H155" s="166"/>
      <c r="I155" s="169"/>
      <c r="J155" s="180">
        <f>BK155</f>
        <v>0</v>
      </c>
      <c r="K155" s="166"/>
      <c r="L155" s="171"/>
      <c r="M155" s="172"/>
      <c r="N155" s="173"/>
      <c r="O155" s="173"/>
      <c r="P155" s="174">
        <f>SUM(P156:P183)</f>
        <v>0</v>
      </c>
      <c r="Q155" s="173"/>
      <c r="R155" s="174">
        <f>SUM(R156:R183)</f>
        <v>1.4684240000000002</v>
      </c>
      <c r="S155" s="173"/>
      <c r="T155" s="175">
        <f>SUM(T156:T183)</f>
        <v>0</v>
      </c>
      <c r="AR155" s="176" t="s">
        <v>81</v>
      </c>
      <c r="AT155" s="177" t="s">
        <v>73</v>
      </c>
      <c r="AU155" s="177" t="s">
        <v>79</v>
      </c>
      <c r="AY155" s="176" t="s">
        <v>119</v>
      </c>
      <c r="BK155" s="178">
        <f>SUM(BK156:BK183)</f>
        <v>0</v>
      </c>
    </row>
    <row r="156" spans="1:65" s="2" customFormat="1" ht="24" customHeight="1" x14ac:dyDescent="0.2">
      <c r="A156" s="33"/>
      <c r="B156" s="34"/>
      <c r="C156" s="209" t="s">
        <v>236</v>
      </c>
      <c r="D156" s="209" t="s">
        <v>226</v>
      </c>
      <c r="E156" s="210" t="s">
        <v>237</v>
      </c>
      <c r="F156" s="211" t="s">
        <v>238</v>
      </c>
      <c r="G156" s="212" t="s">
        <v>239</v>
      </c>
      <c r="H156" s="213">
        <v>13</v>
      </c>
      <c r="I156" s="214"/>
      <c r="J156" s="215">
        <f>ROUND(I156*H156,2)</f>
        <v>0</v>
      </c>
      <c r="K156" s="211" t="s">
        <v>21</v>
      </c>
      <c r="L156" s="216"/>
      <c r="M156" s="217" t="s">
        <v>21</v>
      </c>
      <c r="N156" s="218" t="s">
        <v>45</v>
      </c>
      <c r="O156" s="63"/>
      <c r="P156" s="190">
        <f>O156*H156</f>
        <v>0</v>
      </c>
      <c r="Q156" s="190">
        <v>7.4999999999999997E-3</v>
      </c>
      <c r="R156" s="190">
        <f>Q156*H156</f>
        <v>9.7500000000000003E-2</v>
      </c>
      <c r="S156" s="190">
        <v>0</v>
      </c>
      <c r="T156" s="19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2" t="s">
        <v>240</v>
      </c>
      <c r="AT156" s="192" t="s">
        <v>226</v>
      </c>
      <c r="AU156" s="192" t="s">
        <v>81</v>
      </c>
      <c r="AY156" s="16" t="s">
        <v>119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6" t="s">
        <v>79</v>
      </c>
      <c r="BK156" s="193">
        <f>ROUND(I156*H156,2)</f>
        <v>0</v>
      </c>
      <c r="BL156" s="16" t="s">
        <v>205</v>
      </c>
      <c r="BM156" s="192" t="s">
        <v>241</v>
      </c>
    </row>
    <row r="157" spans="1:65" s="2" customFormat="1" ht="24" customHeight="1" x14ac:dyDescent="0.2">
      <c r="A157" s="33"/>
      <c r="B157" s="34"/>
      <c r="C157" s="209" t="s">
        <v>242</v>
      </c>
      <c r="D157" s="209" t="s">
        <v>226</v>
      </c>
      <c r="E157" s="210" t="s">
        <v>243</v>
      </c>
      <c r="F157" s="211" t="s">
        <v>244</v>
      </c>
      <c r="G157" s="212" t="s">
        <v>239</v>
      </c>
      <c r="H157" s="213">
        <v>2</v>
      </c>
      <c r="I157" s="214"/>
      <c r="J157" s="215">
        <f>ROUND(I157*H157,2)</f>
        <v>0</v>
      </c>
      <c r="K157" s="211" t="s">
        <v>21</v>
      </c>
      <c r="L157" s="216"/>
      <c r="M157" s="217" t="s">
        <v>21</v>
      </c>
      <c r="N157" s="218" t="s">
        <v>45</v>
      </c>
      <c r="O157" s="63"/>
      <c r="P157" s="190">
        <f>O157*H157</f>
        <v>0</v>
      </c>
      <c r="Q157" s="190">
        <v>7.4999999999999997E-3</v>
      </c>
      <c r="R157" s="190">
        <f>Q157*H157</f>
        <v>1.4999999999999999E-2</v>
      </c>
      <c r="S157" s="190">
        <v>0</v>
      </c>
      <c r="T157" s="19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2" t="s">
        <v>240</v>
      </c>
      <c r="AT157" s="192" t="s">
        <v>226</v>
      </c>
      <c r="AU157" s="192" t="s">
        <v>81</v>
      </c>
      <c r="AY157" s="16" t="s">
        <v>119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6" t="s">
        <v>79</v>
      </c>
      <c r="BK157" s="193">
        <f>ROUND(I157*H157,2)</f>
        <v>0</v>
      </c>
      <c r="BL157" s="16" t="s">
        <v>205</v>
      </c>
      <c r="BM157" s="192" t="s">
        <v>245</v>
      </c>
    </row>
    <row r="158" spans="1:65" s="2" customFormat="1" ht="24" customHeight="1" x14ac:dyDescent="0.2">
      <c r="A158" s="33"/>
      <c r="B158" s="34"/>
      <c r="C158" s="209" t="s">
        <v>246</v>
      </c>
      <c r="D158" s="209" t="s">
        <v>226</v>
      </c>
      <c r="E158" s="210" t="s">
        <v>247</v>
      </c>
      <c r="F158" s="211" t="s">
        <v>248</v>
      </c>
      <c r="G158" s="212" t="s">
        <v>239</v>
      </c>
      <c r="H158" s="213">
        <v>9</v>
      </c>
      <c r="I158" s="214"/>
      <c r="J158" s="215">
        <f>ROUND(I158*H158,2)</f>
        <v>0</v>
      </c>
      <c r="K158" s="211" t="s">
        <v>21</v>
      </c>
      <c r="L158" s="216"/>
      <c r="M158" s="217" t="s">
        <v>21</v>
      </c>
      <c r="N158" s="218" t="s">
        <v>45</v>
      </c>
      <c r="O158" s="63"/>
      <c r="P158" s="190">
        <f>O158*H158</f>
        <v>0</v>
      </c>
      <c r="Q158" s="190">
        <v>7.4999999999999997E-3</v>
      </c>
      <c r="R158" s="190">
        <f>Q158*H158</f>
        <v>6.7500000000000004E-2</v>
      </c>
      <c r="S158" s="190">
        <v>0</v>
      </c>
      <c r="T158" s="19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2" t="s">
        <v>240</v>
      </c>
      <c r="AT158" s="192" t="s">
        <v>226</v>
      </c>
      <c r="AU158" s="192" t="s">
        <v>81</v>
      </c>
      <c r="AY158" s="16" t="s">
        <v>119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6" t="s">
        <v>79</v>
      </c>
      <c r="BK158" s="193">
        <f>ROUND(I158*H158,2)</f>
        <v>0</v>
      </c>
      <c r="BL158" s="16" t="s">
        <v>205</v>
      </c>
      <c r="BM158" s="192" t="s">
        <v>249</v>
      </c>
    </row>
    <row r="159" spans="1:65" s="2" customFormat="1" ht="16.5" customHeight="1" x14ac:dyDescent="0.2">
      <c r="A159" s="33"/>
      <c r="B159" s="34"/>
      <c r="C159" s="209" t="s">
        <v>250</v>
      </c>
      <c r="D159" s="209" t="s">
        <v>226</v>
      </c>
      <c r="E159" s="210" t="s">
        <v>251</v>
      </c>
      <c r="F159" s="211" t="s">
        <v>252</v>
      </c>
      <c r="G159" s="212" t="s">
        <v>143</v>
      </c>
      <c r="H159" s="213">
        <v>31.5</v>
      </c>
      <c r="I159" s="214"/>
      <c r="J159" s="215">
        <f>ROUND(I159*H159,2)</f>
        <v>0</v>
      </c>
      <c r="K159" s="211" t="s">
        <v>21</v>
      </c>
      <c r="L159" s="216"/>
      <c r="M159" s="217" t="s">
        <v>21</v>
      </c>
      <c r="N159" s="218" t="s">
        <v>45</v>
      </c>
      <c r="O159" s="63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240</v>
      </c>
      <c r="AT159" s="192" t="s">
        <v>226</v>
      </c>
      <c r="AU159" s="192" t="s">
        <v>81</v>
      </c>
      <c r="AY159" s="16" t="s">
        <v>119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79</v>
      </c>
      <c r="BK159" s="193">
        <f>ROUND(I159*H159,2)</f>
        <v>0</v>
      </c>
      <c r="BL159" s="16" t="s">
        <v>205</v>
      </c>
      <c r="BM159" s="192" t="s">
        <v>253</v>
      </c>
    </row>
    <row r="160" spans="1:65" s="13" customFormat="1" x14ac:dyDescent="0.2">
      <c r="B160" s="198"/>
      <c r="C160" s="199"/>
      <c r="D160" s="194" t="s">
        <v>130</v>
      </c>
      <c r="E160" s="200" t="s">
        <v>21</v>
      </c>
      <c r="F160" s="201" t="s">
        <v>254</v>
      </c>
      <c r="G160" s="199"/>
      <c r="H160" s="202">
        <v>31.5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130</v>
      </c>
      <c r="AU160" s="208" t="s">
        <v>81</v>
      </c>
      <c r="AV160" s="13" t="s">
        <v>81</v>
      </c>
      <c r="AW160" s="13" t="s">
        <v>34</v>
      </c>
      <c r="AX160" s="13" t="s">
        <v>79</v>
      </c>
      <c r="AY160" s="208" t="s">
        <v>119</v>
      </c>
    </row>
    <row r="161" spans="1:65" s="2" customFormat="1" ht="24" customHeight="1" x14ac:dyDescent="0.2">
      <c r="A161" s="33"/>
      <c r="B161" s="34"/>
      <c r="C161" s="181" t="s">
        <v>255</v>
      </c>
      <c r="D161" s="181" t="s">
        <v>121</v>
      </c>
      <c r="E161" s="182" t="s">
        <v>256</v>
      </c>
      <c r="F161" s="183" t="s">
        <v>257</v>
      </c>
      <c r="G161" s="184" t="s">
        <v>143</v>
      </c>
      <c r="H161" s="185">
        <v>896</v>
      </c>
      <c r="I161" s="186"/>
      <c r="J161" s="187">
        <f>ROUND(I161*H161,2)</f>
        <v>0</v>
      </c>
      <c r="K161" s="183" t="s">
        <v>125</v>
      </c>
      <c r="L161" s="38"/>
      <c r="M161" s="188" t="s">
        <v>21</v>
      </c>
      <c r="N161" s="189" t="s">
        <v>45</v>
      </c>
      <c r="O161" s="63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2" t="s">
        <v>205</v>
      </c>
      <c r="AT161" s="192" t="s">
        <v>121</v>
      </c>
      <c r="AU161" s="192" t="s">
        <v>81</v>
      </c>
      <c r="AY161" s="16" t="s">
        <v>119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6" t="s">
        <v>79</v>
      </c>
      <c r="BK161" s="193">
        <f>ROUND(I161*H161,2)</f>
        <v>0</v>
      </c>
      <c r="BL161" s="16" t="s">
        <v>205</v>
      </c>
      <c r="BM161" s="192" t="s">
        <v>258</v>
      </c>
    </row>
    <row r="162" spans="1:65" s="13" customFormat="1" x14ac:dyDescent="0.2">
      <c r="B162" s="198"/>
      <c r="C162" s="199"/>
      <c r="D162" s="194" t="s">
        <v>130</v>
      </c>
      <c r="E162" s="200" t="s">
        <v>21</v>
      </c>
      <c r="F162" s="201" t="s">
        <v>259</v>
      </c>
      <c r="G162" s="199"/>
      <c r="H162" s="202">
        <v>896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130</v>
      </c>
      <c r="AU162" s="208" t="s">
        <v>81</v>
      </c>
      <c r="AV162" s="13" t="s">
        <v>81</v>
      </c>
      <c r="AW162" s="13" t="s">
        <v>34</v>
      </c>
      <c r="AX162" s="13" t="s">
        <v>79</v>
      </c>
      <c r="AY162" s="208" t="s">
        <v>119</v>
      </c>
    </row>
    <row r="163" spans="1:65" s="2" customFormat="1" ht="16.5" customHeight="1" x14ac:dyDescent="0.2">
      <c r="A163" s="33"/>
      <c r="B163" s="34"/>
      <c r="C163" s="209" t="s">
        <v>260</v>
      </c>
      <c r="D163" s="209" t="s">
        <v>226</v>
      </c>
      <c r="E163" s="210" t="s">
        <v>261</v>
      </c>
      <c r="F163" s="211" t="s">
        <v>262</v>
      </c>
      <c r="G163" s="212" t="s">
        <v>143</v>
      </c>
      <c r="H163" s="213">
        <v>940.8</v>
      </c>
      <c r="I163" s="214"/>
      <c r="J163" s="215">
        <f>ROUND(I163*H163,2)</f>
        <v>0</v>
      </c>
      <c r="K163" s="211" t="s">
        <v>125</v>
      </c>
      <c r="L163" s="216"/>
      <c r="M163" s="217" t="s">
        <v>21</v>
      </c>
      <c r="N163" s="218" t="s">
        <v>45</v>
      </c>
      <c r="O163" s="63"/>
      <c r="P163" s="190">
        <f>O163*H163</f>
        <v>0</v>
      </c>
      <c r="Q163" s="190">
        <v>6.3000000000000003E-4</v>
      </c>
      <c r="R163" s="190">
        <f>Q163*H163</f>
        <v>0.59270400000000001</v>
      </c>
      <c r="S163" s="190">
        <v>0</v>
      </c>
      <c r="T163" s="19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240</v>
      </c>
      <c r="AT163" s="192" t="s">
        <v>226</v>
      </c>
      <c r="AU163" s="192" t="s">
        <v>81</v>
      </c>
      <c r="AY163" s="16" t="s">
        <v>119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6" t="s">
        <v>79</v>
      </c>
      <c r="BK163" s="193">
        <f>ROUND(I163*H163,2)</f>
        <v>0</v>
      </c>
      <c r="BL163" s="16" t="s">
        <v>205</v>
      </c>
      <c r="BM163" s="192" t="s">
        <v>263</v>
      </c>
    </row>
    <row r="164" spans="1:65" s="14" customFormat="1" x14ac:dyDescent="0.2">
      <c r="B164" s="219"/>
      <c r="C164" s="220"/>
      <c r="D164" s="194" t="s">
        <v>130</v>
      </c>
      <c r="E164" s="221" t="s">
        <v>21</v>
      </c>
      <c r="F164" s="222" t="s">
        <v>264</v>
      </c>
      <c r="G164" s="220"/>
      <c r="H164" s="221" t="s">
        <v>21</v>
      </c>
      <c r="I164" s="223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130</v>
      </c>
      <c r="AU164" s="228" t="s">
        <v>81</v>
      </c>
      <c r="AV164" s="14" t="s">
        <v>79</v>
      </c>
      <c r="AW164" s="14" t="s">
        <v>34</v>
      </c>
      <c r="AX164" s="14" t="s">
        <v>74</v>
      </c>
      <c r="AY164" s="228" t="s">
        <v>119</v>
      </c>
    </row>
    <row r="165" spans="1:65" s="13" customFormat="1" x14ac:dyDescent="0.2">
      <c r="B165" s="198"/>
      <c r="C165" s="199"/>
      <c r="D165" s="194" t="s">
        <v>130</v>
      </c>
      <c r="E165" s="200" t="s">
        <v>21</v>
      </c>
      <c r="F165" s="201" t="s">
        <v>259</v>
      </c>
      <c r="G165" s="199"/>
      <c r="H165" s="202">
        <v>896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130</v>
      </c>
      <c r="AU165" s="208" t="s">
        <v>81</v>
      </c>
      <c r="AV165" s="13" t="s">
        <v>81</v>
      </c>
      <c r="AW165" s="13" t="s">
        <v>34</v>
      </c>
      <c r="AX165" s="13" t="s">
        <v>79</v>
      </c>
      <c r="AY165" s="208" t="s">
        <v>119</v>
      </c>
    </row>
    <row r="166" spans="1:65" s="13" customFormat="1" x14ac:dyDescent="0.2">
      <c r="B166" s="198"/>
      <c r="C166" s="199"/>
      <c r="D166" s="194" t="s">
        <v>130</v>
      </c>
      <c r="E166" s="199"/>
      <c r="F166" s="201" t="s">
        <v>265</v>
      </c>
      <c r="G166" s="199"/>
      <c r="H166" s="202">
        <v>940.8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130</v>
      </c>
      <c r="AU166" s="208" t="s">
        <v>81</v>
      </c>
      <c r="AV166" s="13" t="s">
        <v>81</v>
      </c>
      <c r="AW166" s="13" t="s">
        <v>4</v>
      </c>
      <c r="AX166" s="13" t="s">
        <v>79</v>
      </c>
      <c r="AY166" s="208" t="s">
        <v>119</v>
      </c>
    </row>
    <row r="167" spans="1:65" s="2" customFormat="1" ht="24" customHeight="1" x14ac:dyDescent="0.2">
      <c r="A167" s="33"/>
      <c r="B167" s="34"/>
      <c r="C167" s="181" t="s">
        <v>266</v>
      </c>
      <c r="D167" s="181" t="s">
        <v>121</v>
      </c>
      <c r="E167" s="182" t="s">
        <v>267</v>
      </c>
      <c r="F167" s="183" t="s">
        <v>268</v>
      </c>
      <c r="G167" s="184" t="s">
        <v>143</v>
      </c>
      <c r="H167" s="185">
        <v>361</v>
      </c>
      <c r="I167" s="186"/>
      <c r="J167" s="187">
        <f>ROUND(I167*H167,2)</f>
        <v>0</v>
      </c>
      <c r="K167" s="183" t="s">
        <v>125</v>
      </c>
      <c r="L167" s="38"/>
      <c r="M167" s="188" t="s">
        <v>21</v>
      </c>
      <c r="N167" s="189" t="s">
        <v>45</v>
      </c>
      <c r="O167" s="63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205</v>
      </c>
      <c r="AT167" s="192" t="s">
        <v>121</v>
      </c>
      <c r="AU167" s="192" t="s">
        <v>81</v>
      </c>
      <c r="AY167" s="16" t="s">
        <v>119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6" t="s">
        <v>79</v>
      </c>
      <c r="BK167" s="193">
        <f>ROUND(I167*H167,2)</f>
        <v>0</v>
      </c>
      <c r="BL167" s="16" t="s">
        <v>205</v>
      </c>
      <c r="BM167" s="192" t="s">
        <v>269</v>
      </c>
    </row>
    <row r="168" spans="1:65" s="13" customFormat="1" x14ac:dyDescent="0.2">
      <c r="B168" s="198"/>
      <c r="C168" s="199"/>
      <c r="D168" s="194" t="s">
        <v>130</v>
      </c>
      <c r="E168" s="200" t="s">
        <v>21</v>
      </c>
      <c r="F168" s="201" t="s">
        <v>270</v>
      </c>
      <c r="G168" s="199"/>
      <c r="H168" s="202">
        <v>361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130</v>
      </c>
      <c r="AU168" s="208" t="s">
        <v>81</v>
      </c>
      <c r="AV168" s="13" t="s">
        <v>81</v>
      </c>
      <c r="AW168" s="13" t="s">
        <v>34</v>
      </c>
      <c r="AX168" s="13" t="s">
        <v>79</v>
      </c>
      <c r="AY168" s="208" t="s">
        <v>119</v>
      </c>
    </row>
    <row r="169" spans="1:65" s="2" customFormat="1" ht="16.5" customHeight="1" x14ac:dyDescent="0.2">
      <c r="A169" s="33"/>
      <c r="B169" s="34"/>
      <c r="C169" s="209" t="s">
        <v>271</v>
      </c>
      <c r="D169" s="209" t="s">
        <v>226</v>
      </c>
      <c r="E169" s="210" t="s">
        <v>272</v>
      </c>
      <c r="F169" s="211" t="s">
        <v>273</v>
      </c>
      <c r="G169" s="212" t="s">
        <v>143</v>
      </c>
      <c r="H169" s="213">
        <v>361</v>
      </c>
      <c r="I169" s="214"/>
      <c r="J169" s="215">
        <f>ROUND(I169*H169,2)</f>
        <v>0</v>
      </c>
      <c r="K169" s="211" t="s">
        <v>125</v>
      </c>
      <c r="L169" s="216"/>
      <c r="M169" s="217" t="s">
        <v>21</v>
      </c>
      <c r="N169" s="218" t="s">
        <v>45</v>
      </c>
      <c r="O169" s="63"/>
      <c r="P169" s="190">
        <f>O169*H169</f>
        <v>0</v>
      </c>
      <c r="Q169" s="190">
        <v>1.2E-4</v>
      </c>
      <c r="R169" s="190">
        <f>Q169*H169</f>
        <v>4.3320000000000004E-2</v>
      </c>
      <c r="S169" s="190">
        <v>0</v>
      </c>
      <c r="T169" s="19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2" t="s">
        <v>240</v>
      </c>
      <c r="AT169" s="192" t="s">
        <v>226</v>
      </c>
      <c r="AU169" s="192" t="s">
        <v>81</v>
      </c>
      <c r="AY169" s="16" t="s">
        <v>119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6" t="s">
        <v>79</v>
      </c>
      <c r="BK169" s="193">
        <f>ROUND(I169*H169,2)</f>
        <v>0</v>
      </c>
      <c r="BL169" s="16" t="s">
        <v>205</v>
      </c>
      <c r="BM169" s="192" t="s">
        <v>274</v>
      </c>
    </row>
    <row r="170" spans="1:65" s="13" customFormat="1" x14ac:dyDescent="0.2">
      <c r="B170" s="198"/>
      <c r="C170" s="199"/>
      <c r="D170" s="194" t="s">
        <v>130</v>
      </c>
      <c r="E170" s="200" t="s">
        <v>21</v>
      </c>
      <c r="F170" s="201" t="s">
        <v>270</v>
      </c>
      <c r="G170" s="199"/>
      <c r="H170" s="202">
        <v>361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130</v>
      </c>
      <c r="AU170" s="208" t="s">
        <v>81</v>
      </c>
      <c r="AV170" s="13" t="s">
        <v>81</v>
      </c>
      <c r="AW170" s="13" t="s">
        <v>34</v>
      </c>
      <c r="AX170" s="13" t="s">
        <v>79</v>
      </c>
      <c r="AY170" s="208" t="s">
        <v>119</v>
      </c>
    </row>
    <row r="171" spans="1:65" s="2" customFormat="1" ht="16.5" customHeight="1" x14ac:dyDescent="0.2">
      <c r="A171" s="33"/>
      <c r="B171" s="34"/>
      <c r="C171" s="181" t="s">
        <v>275</v>
      </c>
      <c r="D171" s="181" t="s">
        <v>121</v>
      </c>
      <c r="E171" s="182" t="s">
        <v>276</v>
      </c>
      <c r="F171" s="183" t="s">
        <v>277</v>
      </c>
      <c r="G171" s="184" t="s">
        <v>239</v>
      </c>
      <c r="H171" s="185">
        <v>2</v>
      </c>
      <c r="I171" s="186"/>
      <c r="J171" s="187">
        <f>ROUND(I171*H171,2)</f>
        <v>0</v>
      </c>
      <c r="K171" s="183" t="s">
        <v>125</v>
      </c>
      <c r="L171" s="38"/>
      <c r="M171" s="188" t="s">
        <v>21</v>
      </c>
      <c r="N171" s="189" t="s">
        <v>45</v>
      </c>
      <c r="O171" s="63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2" t="s">
        <v>126</v>
      </c>
      <c r="AT171" s="192" t="s">
        <v>121</v>
      </c>
      <c r="AU171" s="192" t="s">
        <v>81</v>
      </c>
      <c r="AY171" s="16" t="s">
        <v>119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6" t="s">
        <v>79</v>
      </c>
      <c r="BK171" s="193">
        <f>ROUND(I171*H171,2)</f>
        <v>0</v>
      </c>
      <c r="BL171" s="16" t="s">
        <v>126</v>
      </c>
      <c r="BM171" s="192" t="s">
        <v>278</v>
      </c>
    </row>
    <row r="172" spans="1:65" s="2" customFormat="1" ht="16.5" customHeight="1" x14ac:dyDescent="0.2">
      <c r="A172" s="33"/>
      <c r="B172" s="34"/>
      <c r="C172" s="209" t="s">
        <v>279</v>
      </c>
      <c r="D172" s="209" t="s">
        <v>226</v>
      </c>
      <c r="E172" s="210" t="s">
        <v>280</v>
      </c>
      <c r="F172" s="211" t="s">
        <v>281</v>
      </c>
      <c r="G172" s="212" t="s">
        <v>239</v>
      </c>
      <c r="H172" s="213">
        <v>2</v>
      </c>
      <c r="I172" s="214"/>
      <c r="J172" s="215">
        <f>ROUND(I172*H172,2)</f>
        <v>0</v>
      </c>
      <c r="K172" s="211" t="s">
        <v>125</v>
      </c>
      <c r="L172" s="216"/>
      <c r="M172" s="217" t="s">
        <v>21</v>
      </c>
      <c r="N172" s="218" t="s">
        <v>45</v>
      </c>
      <c r="O172" s="63"/>
      <c r="P172" s="190">
        <f>O172*H172</f>
        <v>0</v>
      </c>
      <c r="Q172" s="190">
        <v>4.0000000000000002E-4</v>
      </c>
      <c r="R172" s="190">
        <f>Q172*H172</f>
        <v>8.0000000000000004E-4</v>
      </c>
      <c r="S172" s="190">
        <v>0</v>
      </c>
      <c r="T172" s="19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2" t="s">
        <v>164</v>
      </c>
      <c r="AT172" s="192" t="s">
        <v>226</v>
      </c>
      <c r="AU172" s="192" t="s">
        <v>81</v>
      </c>
      <c r="AY172" s="16" t="s">
        <v>119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6" t="s">
        <v>79</v>
      </c>
      <c r="BK172" s="193">
        <f>ROUND(I172*H172,2)</f>
        <v>0</v>
      </c>
      <c r="BL172" s="16" t="s">
        <v>126</v>
      </c>
      <c r="BM172" s="192" t="s">
        <v>282</v>
      </c>
    </row>
    <row r="173" spans="1:65" s="2" customFormat="1" ht="16.5" customHeight="1" x14ac:dyDescent="0.2">
      <c r="A173" s="33"/>
      <c r="B173" s="34"/>
      <c r="C173" s="181" t="s">
        <v>240</v>
      </c>
      <c r="D173" s="181" t="s">
        <v>121</v>
      </c>
      <c r="E173" s="182" t="s">
        <v>283</v>
      </c>
      <c r="F173" s="183" t="s">
        <v>284</v>
      </c>
      <c r="G173" s="184" t="s">
        <v>239</v>
      </c>
      <c r="H173" s="185">
        <v>24</v>
      </c>
      <c r="I173" s="186"/>
      <c r="J173" s="187">
        <f>ROUND(I173*H173,2)</f>
        <v>0</v>
      </c>
      <c r="K173" s="183" t="s">
        <v>125</v>
      </c>
      <c r="L173" s="38"/>
      <c r="M173" s="188" t="s">
        <v>21</v>
      </c>
      <c r="N173" s="189" t="s">
        <v>45</v>
      </c>
      <c r="O173" s="63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2" t="s">
        <v>205</v>
      </c>
      <c r="AT173" s="192" t="s">
        <v>121</v>
      </c>
      <c r="AU173" s="192" t="s">
        <v>81</v>
      </c>
      <c r="AY173" s="16" t="s">
        <v>119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6" t="s">
        <v>79</v>
      </c>
      <c r="BK173" s="193">
        <f>ROUND(I173*H173,2)</f>
        <v>0</v>
      </c>
      <c r="BL173" s="16" t="s">
        <v>205</v>
      </c>
      <c r="BM173" s="192" t="s">
        <v>285</v>
      </c>
    </row>
    <row r="174" spans="1:65" s="2" customFormat="1" ht="16.5" customHeight="1" x14ac:dyDescent="0.2">
      <c r="A174" s="33"/>
      <c r="B174" s="34"/>
      <c r="C174" s="181" t="s">
        <v>286</v>
      </c>
      <c r="D174" s="181" t="s">
        <v>121</v>
      </c>
      <c r="E174" s="182" t="s">
        <v>287</v>
      </c>
      <c r="F174" s="183" t="s">
        <v>288</v>
      </c>
      <c r="G174" s="184" t="s">
        <v>239</v>
      </c>
      <c r="H174" s="185">
        <v>22</v>
      </c>
      <c r="I174" s="186"/>
      <c r="J174" s="187">
        <f>ROUND(I174*H174,2)</f>
        <v>0</v>
      </c>
      <c r="K174" s="183" t="s">
        <v>125</v>
      </c>
      <c r="L174" s="38"/>
      <c r="M174" s="188" t="s">
        <v>21</v>
      </c>
      <c r="N174" s="189" t="s">
        <v>45</v>
      </c>
      <c r="O174" s="63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2" t="s">
        <v>205</v>
      </c>
      <c r="AT174" s="192" t="s">
        <v>121</v>
      </c>
      <c r="AU174" s="192" t="s">
        <v>81</v>
      </c>
      <c r="AY174" s="16" t="s">
        <v>119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6" t="s">
        <v>79</v>
      </c>
      <c r="BK174" s="193">
        <f>ROUND(I174*H174,2)</f>
        <v>0</v>
      </c>
      <c r="BL174" s="16" t="s">
        <v>205</v>
      </c>
      <c r="BM174" s="192" t="s">
        <v>289</v>
      </c>
    </row>
    <row r="175" spans="1:65" s="2" customFormat="1" ht="24" customHeight="1" x14ac:dyDescent="0.2">
      <c r="A175" s="33"/>
      <c r="B175" s="34"/>
      <c r="C175" s="181" t="s">
        <v>290</v>
      </c>
      <c r="D175" s="181" t="s">
        <v>121</v>
      </c>
      <c r="E175" s="182" t="s">
        <v>291</v>
      </c>
      <c r="F175" s="183" t="s">
        <v>292</v>
      </c>
      <c r="G175" s="184" t="s">
        <v>143</v>
      </c>
      <c r="H175" s="185">
        <v>904.94</v>
      </c>
      <c r="I175" s="186"/>
      <c r="J175" s="187">
        <f>ROUND(I175*H175,2)</f>
        <v>0</v>
      </c>
      <c r="K175" s="183" t="s">
        <v>125</v>
      </c>
      <c r="L175" s="38"/>
      <c r="M175" s="188" t="s">
        <v>21</v>
      </c>
      <c r="N175" s="189" t="s">
        <v>45</v>
      </c>
      <c r="O175" s="63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2" t="s">
        <v>205</v>
      </c>
      <c r="AT175" s="192" t="s">
        <v>121</v>
      </c>
      <c r="AU175" s="192" t="s">
        <v>81</v>
      </c>
      <c r="AY175" s="16" t="s">
        <v>119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6" t="s">
        <v>79</v>
      </c>
      <c r="BK175" s="193">
        <f>ROUND(I175*H175,2)</f>
        <v>0</v>
      </c>
      <c r="BL175" s="16" t="s">
        <v>205</v>
      </c>
      <c r="BM175" s="192" t="s">
        <v>293</v>
      </c>
    </row>
    <row r="176" spans="1:65" s="13" customFormat="1" x14ac:dyDescent="0.2">
      <c r="B176" s="198"/>
      <c r="C176" s="199"/>
      <c r="D176" s="194" t="s">
        <v>130</v>
      </c>
      <c r="E176" s="200" t="s">
        <v>21</v>
      </c>
      <c r="F176" s="201" t="s">
        <v>294</v>
      </c>
      <c r="G176" s="199"/>
      <c r="H176" s="202">
        <v>904.94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130</v>
      </c>
      <c r="AU176" s="208" t="s">
        <v>81</v>
      </c>
      <c r="AV176" s="13" t="s">
        <v>81</v>
      </c>
      <c r="AW176" s="13" t="s">
        <v>34</v>
      </c>
      <c r="AX176" s="13" t="s">
        <v>79</v>
      </c>
      <c r="AY176" s="208" t="s">
        <v>119</v>
      </c>
    </row>
    <row r="177" spans="1:65" s="2" customFormat="1" ht="16.5" customHeight="1" x14ac:dyDescent="0.2">
      <c r="A177" s="33"/>
      <c r="B177" s="34"/>
      <c r="C177" s="209" t="s">
        <v>295</v>
      </c>
      <c r="D177" s="209" t="s">
        <v>226</v>
      </c>
      <c r="E177" s="210" t="s">
        <v>296</v>
      </c>
      <c r="F177" s="211" t="s">
        <v>297</v>
      </c>
      <c r="G177" s="212" t="s">
        <v>298</v>
      </c>
      <c r="H177" s="213">
        <v>545.9</v>
      </c>
      <c r="I177" s="214"/>
      <c r="J177" s="215">
        <f>ROUND(I177*H177,2)</f>
        <v>0</v>
      </c>
      <c r="K177" s="211" t="s">
        <v>125</v>
      </c>
      <c r="L177" s="216"/>
      <c r="M177" s="217" t="s">
        <v>21</v>
      </c>
      <c r="N177" s="218" t="s">
        <v>45</v>
      </c>
      <c r="O177" s="63"/>
      <c r="P177" s="190">
        <f>O177*H177</f>
        <v>0</v>
      </c>
      <c r="Q177" s="190">
        <v>1E-3</v>
      </c>
      <c r="R177" s="190">
        <f>Q177*H177</f>
        <v>0.54589999999999994</v>
      </c>
      <c r="S177" s="190">
        <v>0</v>
      </c>
      <c r="T177" s="19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2" t="s">
        <v>240</v>
      </c>
      <c r="AT177" s="192" t="s">
        <v>226</v>
      </c>
      <c r="AU177" s="192" t="s">
        <v>81</v>
      </c>
      <c r="AY177" s="16" t="s">
        <v>119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6" t="s">
        <v>79</v>
      </c>
      <c r="BK177" s="193">
        <f>ROUND(I177*H177,2)</f>
        <v>0</v>
      </c>
      <c r="BL177" s="16" t="s">
        <v>205</v>
      </c>
      <c r="BM177" s="192" t="s">
        <v>299</v>
      </c>
    </row>
    <row r="178" spans="1:65" s="13" customFormat="1" x14ac:dyDescent="0.2">
      <c r="B178" s="198"/>
      <c r="C178" s="199"/>
      <c r="D178" s="194" t="s">
        <v>130</v>
      </c>
      <c r="E178" s="200" t="s">
        <v>21</v>
      </c>
      <c r="F178" s="201" t="s">
        <v>300</v>
      </c>
      <c r="G178" s="199"/>
      <c r="H178" s="202">
        <v>873.44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130</v>
      </c>
      <c r="AU178" s="208" t="s">
        <v>81</v>
      </c>
      <c r="AV178" s="13" t="s">
        <v>81</v>
      </c>
      <c r="AW178" s="13" t="s">
        <v>34</v>
      </c>
      <c r="AX178" s="13" t="s">
        <v>79</v>
      </c>
      <c r="AY178" s="208" t="s">
        <v>119</v>
      </c>
    </row>
    <row r="179" spans="1:65" s="13" customFormat="1" x14ac:dyDescent="0.2">
      <c r="B179" s="198"/>
      <c r="C179" s="199"/>
      <c r="D179" s="194" t="s">
        <v>130</v>
      </c>
      <c r="E179" s="199"/>
      <c r="F179" s="201" t="s">
        <v>301</v>
      </c>
      <c r="G179" s="199"/>
      <c r="H179" s="202">
        <v>545.9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130</v>
      </c>
      <c r="AU179" s="208" t="s">
        <v>81</v>
      </c>
      <c r="AV179" s="13" t="s">
        <v>81</v>
      </c>
      <c r="AW179" s="13" t="s">
        <v>4</v>
      </c>
      <c r="AX179" s="13" t="s">
        <v>79</v>
      </c>
      <c r="AY179" s="208" t="s">
        <v>119</v>
      </c>
    </row>
    <row r="180" spans="1:65" s="2" customFormat="1" ht="24" customHeight="1" x14ac:dyDescent="0.2">
      <c r="A180" s="33"/>
      <c r="B180" s="34"/>
      <c r="C180" s="181" t="s">
        <v>302</v>
      </c>
      <c r="D180" s="181" t="s">
        <v>121</v>
      </c>
      <c r="E180" s="182" t="s">
        <v>303</v>
      </c>
      <c r="F180" s="183" t="s">
        <v>304</v>
      </c>
      <c r="G180" s="184" t="s">
        <v>239</v>
      </c>
      <c r="H180" s="185">
        <v>21</v>
      </c>
      <c r="I180" s="186"/>
      <c r="J180" s="187">
        <f>ROUND(I180*H180,2)</f>
        <v>0</v>
      </c>
      <c r="K180" s="183" t="s">
        <v>125</v>
      </c>
      <c r="L180" s="38"/>
      <c r="M180" s="188" t="s">
        <v>21</v>
      </c>
      <c r="N180" s="189" t="s">
        <v>45</v>
      </c>
      <c r="O180" s="63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2" t="s">
        <v>205</v>
      </c>
      <c r="AT180" s="192" t="s">
        <v>121</v>
      </c>
      <c r="AU180" s="192" t="s">
        <v>81</v>
      </c>
      <c r="AY180" s="16" t="s">
        <v>119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6" t="s">
        <v>79</v>
      </c>
      <c r="BK180" s="193">
        <f>ROUND(I180*H180,2)</f>
        <v>0</v>
      </c>
      <c r="BL180" s="16" t="s">
        <v>205</v>
      </c>
      <c r="BM180" s="192" t="s">
        <v>305</v>
      </c>
    </row>
    <row r="181" spans="1:65" s="2" customFormat="1" ht="16.5" customHeight="1" x14ac:dyDescent="0.2">
      <c r="A181" s="33"/>
      <c r="B181" s="34"/>
      <c r="C181" s="209" t="s">
        <v>306</v>
      </c>
      <c r="D181" s="209" t="s">
        <v>226</v>
      </c>
      <c r="E181" s="210" t="s">
        <v>307</v>
      </c>
      <c r="F181" s="211" t="s">
        <v>308</v>
      </c>
      <c r="G181" s="212" t="s">
        <v>239</v>
      </c>
      <c r="H181" s="213">
        <v>21</v>
      </c>
      <c r="I181" s="214"/>
      <c r="J181" s="215">
        <f>ROUND(I181*H181,2)</f>
        <v>0</v>
      </c>
      <c r="K181" s="211" t="s">
        <v>125</v>
      </c>
      <c r="L181" s="216"/>
      <c r="M181" s="217" t="s">
        <v>21</v>
      </c>
      <c r="N181" s="218" t="s">
        <v>45</v>
      </c>
      <c r="O181" s="63"/>
      <c r="P181" s="190">
        <f>O181*H181</f>
        <v>0</v>
      </c>
      <c r="Q181" s="190">
        <v>4.1000000000000003E-3</v>
      </c>
      <c r="R181" s="190">
        <f>Q181*H181</f>
        <v>8.610000000000001E-2</v>
      </c>
      <c r="S181" s="190">
        <v>0</v>
      </c>
      <c r="T181" s="19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2" t="s">
        <v>240</v>
      </c>
      <c r="AT181" s="192" t="s">
        <v>226</v>
      </c>
      <c r="AU181" s="192" t="s">
        <v>81</v>
      </c>
      <c r="AY181" s="16" t="s">
        <v>119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6" t="s">
        <v>79</v>
      </c>
      <c r="BK181" s="193">
        <f>ROUND(I181*H181,2)</f>
        <v>0</v>
      </c>
      <c r="BL181" s="16" t="s">
        <v>205</v>
      </c>
      <c r="BM181" s="192" t="s">
        <v>309</v>
      </c>
    </row>
    <row r="182" spans="1:65" s="2" customFormat="1" ht="16.5" customHeight="1" x14ac:dyDescent="0.2">
      <c r="A182" s="33"/>
      <c r="B182" s="34"/>
      <c r="C182" s="209" t="s">
        <v>310</v>
      </c>
      <c r="D182" s="209" t="s">
        <v>226</v>
      </c>
      <c r="E182" s="210" t="s">
        <v>311</v>
      </c>
      <c r="F182" s="211" t="s">
        <v>312</v>
      </c>
      <c r="G182" s="212" t="s">
        <v>239</v>
      </c>
      <c r="H182" s="213">
        <v>28</v>
      </c>
      <c r="I182" s="214"/>
      <c r="J182" s="215">
        <f>ROUND(I182*H182,2)</f>
        <v>0</v>
      </c>
      <c r="K182" s="211" t="s">
        <v>125</v>
      </c>
      <c r="L182" s="216"/>
      <c r="M182" s="217" t="s">
        <v>21</v>
      </c>
      <c r="N182" s="218" t="s">
        <v>45</v>
      </c>
      <c r="O182" s="63"/>
      <c r="P182" s="190">
        <f>O182*H182</f>
        <v>0</v>
      </c>
      <c r="Q182" s="190">
        <v>6.9999999999999999E-4</v>
      </c>
      <c r="R182" s="190">
        <f>Q182*H182</f>
        <v>1.9599999999999999E-2</v>
      </c>
      <c r="S182" s="190">
        <v>0</v>
      </c>
      <c r="T182" s="19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2" t="s">
        <v>240</v>
      </c>
      <c r="AT182" s="192" t="s">
        <v>226</v>
      </c>
      <c r="AU182" s="192" t="s">
        <v>81</v>
      </c>
      <c r="AY182" s="16" t="s">
        <v>119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6" t="s">
        <v>79</v>
      </c>
      <c r="BK182" s="193">
        <f>ROUND(I182*H182,2)</f>
        <v>0</v>
      </c>
      <c r="BL182" s="16" t="s">
        <v>205</v>
      </c>
      <c r="BM182" s="192" t="s">
        <v>313</v>
      </c>
    </row>
    <row r="183" spans="1:65" s="13" customFormat="1" x14ac:dyDescent="0.2">
      <c r="B183" s="198"/>
      <c r="C183" s="199"/>
      <c r="D183" s="194" t="s">
        <v>130</v>
      </c>
      <c r="E183" s="200" t="s">
        <v>21</v>
      </c>
      <c r="F183" s="201" t="s">
        <v>314</v>
      </c>
      <c r="G183" s="199"/>
      <c r="H183" s="202">
        <v>28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130</v>
      </c>
      <c r="AU183" s="208" t="s">
        <v>81</v>
      </c>
      <c r="AV183" s="13" t="s">
        <v>81</v>
      </c>
      <c r="AW183" s="13" t="s">
        <v>34</v>
      </c>
      <c r="AX183" s="13" t="s">
        <v>79</v>
      </c>
      <c r="AY183" s="208" t="s">
        <v>119</v>
      </c>
    </row>
    <row r="184" spans="1:65" s="12" customFormat="1" ht="25.9" customHeight="1" x14ac:dyDescent="0.2">
      <c r="B184" s="165"/>
      <c r="C184" s="166"/>
      <c r="D184" s="167" t="s">
        <v>73</v>
      </c>
      <c r="E184" s="168" t="s">
        <v>226</v>
      </c>
      <c r="F184" s="168" t="s">
        <v>315</v>
      </c>
      <c r="G184" s="166"/>
      <c r="H184" s="166"/>
      <c r="I184" s="169"/>
      <c r="J184" s="170">
        <f>BK184</f>
        <v>0</v>
      </c>
      <c r="K184" s="166"/>
      <c r="L184" s="171"/>
      <c r="M184" s="172"/>
      <c r="N184" s="173"/>
      <c r="O184" s="173"/>
      <c r="P184" s="174">
        <f>P185+P210</f>
        <v>0</v>
      </c>
      <c r="Q184" s="173"/>
      <c r="R184" s="174">
        <f>R185+R210</f>
        <v>1820.311995</v>
      </c>
      <c r="S184" s="173"/>
      <c r="T184" s="175">
        <f>T185+T210</f>
        <v>14.9175</v>
      </c>
      <c r="AR184" s="176" t="s">
        <v>136</v>
      </c>
      <c r="AT184" s="177" t="s">
        <v>73</v>
      </c>
      <c r="AU184" s="177" t="s">
        <v>74</v>
      </c>
      <c r="AY184" s="176" t="s">
        <v>119</v>
      </c>
      <c r="BK184" s="178">
        <f>BK185+BK210</f>
        <v>0</v>
      </c>
    </row>
    <row r="185" spans="1:65" s="12" customFormat="1" ht="22.9" customHeight="1" x14ac:dyDescent="0.2">
      <c r="B185" s="165"/>
      <c r="C185" s="166"/>
      <c r="D185" s="167" t="s">
        <v>73</v>
      </c>
      <c r="E185" s="179" t="s">
        <v>316</v>
      </c>
      <c r="F185" s="179" t="s">
        <v>317</v>
      </c>
      <c r="G185" s="166"/>
      <c r="H185" s="166"/>
      <c r="I185" s="169"/>
      <c r="J185" s="180">
        <f>BK185</f>
        <v>0</v>
      </c>
      <c r="K185" s="166"/>
      <c r="L185" s="171"/>
      <c r="M185" s="172"/>
      <c r="N185" s="173"/>
      <c r="O185" s="173"/>
      <c r="P185" s="174">
        <f>SUM(P186:P209)</f>
        <v>0</v>
      </c>
      <c r="Q185" s="173"/>
      <c r="R185" s="174">
        <f>SUM(R186:R209)</f>
        <v>1758.001</v>
      </c>
      <c r="S185" s="173"/>
      <c r="T185" s="175">
        <f>SUM(T186:T209)</f>
        <v>0</v>
      </c>
      <c r="AR185" s="176" t="s">
        <v>136</v>
      </c>
      <c r="AT185" s="177" t="s">
        <v>73</v>
      </c>
      <c r="AU185" s="177" t="s">
        <v>79</v>
      </c>
      <c r="AY185" s="176" t="s">
        <v>119</v>
      </c>
      <c r="BK185" s="178">
        <f>SUM(BK186:BK209)</f>
        <v>0</v>
      </c>
    </row>
    <row r="186" spans="1:65" s="2" customFormat="1" ht="16.5" customHeight="1" x14ac:dyDescent="0.2">
      <c r="A186" s="33"/>
      <c r="B186" s="34"/>
      <c r="C186" s="181" t="s">
        <v>318</v>
      </c>
      <c r="D186" s="181" t="s">
        <v>121</v>
      </c>
      <c r="E186" s="182" t="s">
        <v>319</v>
      </c>
      <c r="F186" s="183" t="s">
        <v>320</v>
      </c>
      <c r="G186" s="184" t="s">
        <v>239</v>
      </c>
      <c r="H186" s="185">
        <v>72</v>
      </c>
      <c r="I186" s="186"/>
      <c r="J186" s="187">
        <f>ROUND(I186*H186,2)</f>
        <v>0</v>
      </c>
      <c r="K186" s="183" t="s">
        <v>125</v>
      </c>
      <c r="L186" s="38"/>
      <c r="M186" s="188" t="s">
        <v>21</v>
      </c>
      <c r="N186" s="189" t="s">
        <v>45</v>
      </c>
      <c r="O186" s="63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2" t="s">
        <v>321</v>
      </c>
      <c r="AT186" s="192" t="s">
        <v>121</v>
      </c>
      <c r="AU186" s="192" t="s">
        <v>81</v>
      </c>
      <c r="AY186" s="16" t="s">
        <v>119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6" t="s">
        <v>79</v>
      </c>
      <c r="BK186" s="193">
        <f>ROUND(I186*H186,2)</f>
        <v>0</v>
      </c>
      <c r="BL186" s="16" t="s">
        <v>321</v>
      </c>
      <c r="BM186" s="192" t="s">
        <v>322</v>
      </c>
    </row>
    <row r="187" spans="1:65" s="13" customFormat="1" x14ac:dyDescent="0.2">
      <c r="B187" s="198"/>
      <c r="C187" s="199"/>
      <c r="D187" s="194" t="s">
        <v>130</v>
      </c>
      <c r="E187" s="200" t="s">
        <v>21</v>
      </c>
      <c r="F187" s="201" t="s">
        <v>323</v>
      </c>
      <c r="G187" s="199"/>
      <c r="H187" s="202">
        <v>72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130</v>
      </c>
      <c r="AU187" s="208" t="s">
        <v>81</v>
      </c>
      <c r="AV187" s="13" t="s">
        <v>81</v>
      </c>
      <c r="AW187" s="13" t="s">
        <v>34</v>
      </c>
      <c r="AX187" s="13" t="s">
        <v>79</v>
      </c>
      <c r="AY187" s="208" t="s">
        <v>119</v>
      </c>
    </row>
    <row r="188" spans="1:65" s="2" customFormat="1" ht="24" customHeight="1" x14ac:dyDescent="0.2">
      <c r="A188" s="33"/>
      <c r="B188" s="34"/>
      <c r="C188" s="181" t="s">
        <v>324</v>
      </c>
      <c r="D188" s="181" t="s">
        <v>121</v>
      </c>
      <c r="E188" s="182" t="s">
        <v>325</v>
      </c>
      <c r="F188" s="183" t="s">
        <v>326</v>
      </c>
      <c r="G188" s="184" t="s">
        <v>239</v>
      </c>
      <c r="H188" s="185">
        <v>188</v>
      </c>
      <c r="I188" s="186"/>
      <c r="J188" s="187">
        <f>ROUND(I188*H188,2)</f>
        <v>0</v>
      </c>
      <c r="K188" s="183" t="s">
        <v>125</v>
      </c>
      <c r="L188" s="38"/>
      <c r="M188" s="188" t="s">
        <v>21</v>
      </c>
      <c r="N188" s="189" t="s">
        <v>45</v>
      </c>
      <c r="O188" s="63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2" t="s">
        <v>321</v>
      </c>
      <c r="AT188" s="192" t="s">
        <v>121</v>
      </c>
      <c r="AU188" s="192" t="s">
        <v>81</v>
      </c>
      <c r="AY188" s="16" t="s">
        <v>119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6" t="s">
        <v>79</v>
      </c>
      <c r="BK188" s="193">
        <f>ROUND(I188*H188,2)</f>
        <v>0</v>
      </c>
      <c r="BL188" s="16" t="s">
        <v>321</v>
      </c>
      <c r="BM188" s="192" t="s">
        <v>327</v>
      </c>
    </row>
    <row r="189" spans="1:65" s="13" customFormat="1" x14ac:dyDescent="0.2">
      <c r="B189" s="198"/>
      <c r="C189" s="199"/>
      <c r="D189" s="194" t="s">
        <v>130</v>
      </c>
      <c r="E189" s="200" t="s">
        <v>21</v>
      </c>
      <c r="F189" s="201" t="s">
        <v>328</v>
      </c>
      <c r="G189" s="199"/>
      <c r="H189" s="202">
        <v>188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130</v>
      </c>
      <c r="AU189" s="208" t="s">
        <v>81</v>
      </c>
      <c r="AV189" s="13" t="s">
        <v>81</v>
      </c>
      <c r="AW189" s="13" t="s">
        <v>34</v>
      </c>
      <c r="AX189" s="13" t="s">
        <v>79</v>
      </c>
      <c r="AY189" s="208" t="s">
        <v>119</v>
      </c>
    </row>
    <row r="190" spans="1:65" s="2" customFormat="1" ht="16.5" customHeight="1" x14ac:dyDescent="0.2">
      <c r="A190" s="33"/>
      <c r="B190" s="34"/>
      <c r="C190" s="209" t="s">
        <v>329</v>
      </c>
      <c r="D190" s="209" t="s">
        <v>226</v>
      </c>
      <c r="E190" s="210" t="s">
        <v>330</v>
      </c>
      <c r="F190" s="211" t="s">
        <v>331</v>
      </c>
      <c r="G190" s="212" t="s">
        <v>239</v>
      </c>
      <c r="H190" s="213">
        <v>6</v>
      </c>
      <c r="I190" s="214"/>
      <c r="J190" s="215">
        <f t="shared" ref="J190:J197" si="0">ROUND(I190*H190,2)</f>
        <v>0</v>
      </c>
      <c r="K190" s="211" t="s">
        <v>21</v>
      </c>
      <c r="L190" s="216"/>
      <c r="M190" s="217" t="s">
        <v>21</v>
      </c>
      <c r="N190" s="218" t="s">
        <v>45</v>
      </c>
      <c r="O190" s="63"/>
      <c r="P190" s="190">
        <f t="shared" ref="P190:P197" si="1">O190*H190</f>
        <v>0</v>
      </c>
      <c r="Q190" s="190">
        <v>39</v>
      </c>
      <c r="R190" s="190">
        <f t="shared" ref="R190:R197" si="2">Q190*H190</f>
        <v>234</v>
      </c>
      <c r="S190" s="190">
        <v>0</v>
      </c>
      <c r="T190" s="191">
        <f t="shared" ref="T190:T197" si="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2" t="s">
        <v>332</v>
      </c>
      <c r="AT190" s="192" t="s">
        <v>226</v>
      </c>
      <c r="AU190" s="192" t="s">
        <v>81</v>
      </c>
      <c r="AY190" s="16" t="s">
        <v>119</v>
      </c>
      <c r="BE190" s="193">
        <f t="shared" ref="BE190:BE197" si="4">IF(N190="základní",J190,0)</f>
        <v>0</v>
      </c>
      <c r="BF190" s="193">
        <f t="shared" ref="BF190:BF197" si="5">IF(N190="snížená",J190,0)</f>
        <v>0</v>
      </c>
      <c r="BG190" s="193">
        <f t="shared" ref="BG190:BG197" si="6">IF(N190="zákl. přenesená",J190,0)</f>
        <v>0</v>
      </c>
      <c r="BH190" s="193">
        <f t="shared" ref="BH190:BH197" si="7">IF(N190="sníž. přenesená",J190,0)</f>
        <v>0</v>
      </c>
      <c r="BI190" s="193">
        <f t="shared" ref="BI190:BI197" si="8">IF(N190="nulová",J190,0)</f>
        <v>0</v>
      </c>
      <c r="BJ190" s="16" t="s">
        <v>79</v>
      </c>
      <c r="BK190" s="193">
        <f t="shared" ref="BK190:BK197" si="9">ROUND(I190*H190,2)</f>
        <v>0</v>
      </c>
      <c r="BL190" s="16" t="s">
        <v>321</v>
      </c>
      <c r="BM190" s="192" t="s">
        <v>333</v>
      </c>
    </row>
    <row r="191" spans="1:65" s="2" customFormat="1" ht="16.5" customHeight="1" x14ac:dyDescent="0.2">
      <c r="A191" s="33"/>
      <c r="B191" s="34"/>
      <c r="C191" s="209" t="s">
        <v>334</v>
      </c>
      <c r="D191" s="209" t="s">
        <v>226</v>
      </c>
      <c r="E191" s="210" t="s">
        <v>335</v>
      </c>
      <c r="F191" s="211" t="s">
        <v>336</v>
      </c>
      <c r="G191" s="212" t="s">
        <v>239</v>
      </c>
      <c r="H191" s="213">
        <v>2</v>
      </c>
      <c r="I191" s="214"/>
      <c r="J191" s="215">
        <f t="shared" si="0"/>
        <v>0</v>
      </c>
      <c r="K191" s="211" t="s">
        <v>21</v>
      </c>
      <c r="L191" s="216"/>
      <c r="M191" s="217" t="s">
        <v>21</v>
      </c>
      <c r="N191" s="218" t="s">
        <v>45</v>
      </c>
      <c r="O191" s="63"/>
      <c r="P191" s="190">
        <f t="shared" si="1"/>
        <v>0</v>
      </c>
      <c r="Q191" s="190">
        <v>42</v>
      </c>
      <c r="R191" s="190">
        <f t="shared" si="2"/>
        <v>84</v>
      </c>
      <c r="S191" s="190">
        <v>0</v>
      </c>
      <c r="T191" s="191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2" t="s">
        <v>332</v>
      </c>
      <c r="AT191" s="192" t="s">
        <v>226</v>
      </c>
      <c r="AU191" s="192" t="s">
        <v>81</v>
      </c>
      <c r="AY191" s="16" t="s">
        <v>119</v>
      </c>
      <c r="BE191" s="193">
        <f t="shared" si="4"/>
        <v>0</v>
      </c>
      <c r="BF191" s="193">
        <f t="shared" si="5"/>
        <v>0</v>
      </c>
      <c r="BG191" s="193">
        <f t="shared" si="6"/>
        <v>0</v>
      </c>
      <c r="BH191" s="193">
        <f t="shared" si="7"/>
        <v>0</v>
      </c>
      <c r="BI191" s="193">
        <f t="shared" si="8"/>
        <v>0</v>
      </c>
      <c r="BJ191" s="16" t="s">
        <v>79</v>
      </c>
      <c r="BK191" s="193">
        <f t="shared" si="9"/>
        <v>0</v>
      </c>
      <c r="BL191" s="16" t="s">
        <v>321</v>
      </c>
      <c r="BM191" s="192" t="s">
        <v>337</v>
      </c>
    </row>
    <row r="192" spans="1:65" s="2" customFormat="1" ht="16.5" customHeight="1" x14ac:dyDescent="0.2">
      <c r="A192" s="33"/>
      <c r="B192" s="34"/>
      <c r="C192" s="209" t="s">
        <v>338</v>
      </c>
      <c r="D192" s="209" t="s">
        <v>226</v>
      </c>
      <c r="E192" s="210" t="s">
        <v>339</v>
      </c>
      <c r="F192" s="211" t="s">
        <v>340</v>
      </c>
      <c r="G192" s="212" t="s">
        <v>239</v>
      </c>
      <c r="H192" s="213">
        <v>1</v>
      </c>
      <c r="I192" s="214"/>
      <c r="J192" s="215">
        <f t="shared" si="0"/>
        <v>0</v>
      </c>
      <c r="K192" s="211" t="s">
        <v>21</v>
      </c>
      <c r="L192" s="216"/>
      <c r="M192" s="217" t="s">
        <v>21</v>
      </c>
      <c r="N192" s="218" t="s">
        <v>45</v>
      </c>
      <c r="O192" s="63"/>
      <c r="P192" s="190">
        <f t="shared" si="1"/>
        <v>0</v>
      </c>
      <c r="Q192" s="190">
        <v>119</v>
      </c>
      <c r="R192" s="190">
        <f t="shared" si="2"/>
        <v>119</v>
      </c>
      <c r="S192" s="190">
        <v>0</v>
      </c>
      <c r="T192" s="191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2" t="s">
        <v>332</v>
      </c>
      <c r="AT192" s="192" t="s">
        <v>226</v>
      </c>
      <c r="AU192" s="192" t="s">
        <v>81</v>
      </c>
      <c r="AY192" s="16" t="s">
        <v>119</v>
      </c>
      <c r="BE192" s="193">
        <f t="shared" si="4"/>
        <v>0</v>
      </c>
      <c r="BF192" s="193">
        <f t="shared" si="5"/>
        <v>0</v>
      </c>
      <c r="BG192" s="193">
        <f t="shared" si="6"/>
        <v>0</v>
      </c>
      <c r="BH192" s="193">
        <f t="shared" si="7"/>
        <v>0</v>
      </c>
      <c r="BI192" s="193">
        <f t="shared" si="8"/>
        <v>0</v>
      </c>
      <c r="BJ192" s="16" t="s">
        <v>79</v>
      </c>
      <c r="BK192" s="193">
        <f t="shared" si="9"/>
        <v>0</v>
      </c>
      <c r="BL192" s="16" t="s">
        <v>321</v>
      </c>
      <c r="BM192" s="192" t="s">
        <v>341</v>
      </c>
    </row>
    <row r="193" spans="1:65" s="2" customFormat="1" ht="16.5" customHeight="1" x14ac:dyDescent="0.2">
      <c r="A193" s="33"/>
      <c r="B193" s="34"/>
      <c r="C193" s="209" t="s">
        <v>342</v>
      </c>
      <c r="D193" s="209" t="s">
        <v>226</v>
      </c>
      <c r="E193" s="210" t="s">
        <v>343</v>
      </c>
      <c r="F193" s="211" t="s">
        <v>344</v>
      </c>
      <c r="G193" s="212" t="s">
        <v>239</v>
      </c>
      <c r="H193" s="213">
        <v>12</v>
      </c>
      <c r="I193" s="214"/>
      <c r="J193" s="215">
        <f t="shared" si="0"/>
        <v>0</v>
      </c>
      <c r="K193" s="211" t="s">
        <v>21</v>
      </c>
      <c r="L193" s="216"/>
      <c r="M193" s="217" t="s">
        <v>21</v>
      </c>
      <c r="N193" s="218" t="s">
        <v>45</v>
      </c>
      <c r="O193" s="63"/>
      <c r="P193" s="190">
        <f t="shared" si="1"/>
        <v>0</v>
      </c>
      <c r="Q193" s="190">
        <v>97</v>
      </c>
      <c r="R193" s="190">
        <f t="shared" si="2"/>
        <v>1164</v>
      </c>
      <c r="S193" s="190">
        <v>0</v>
      </c>
      <c r="T193" s="191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2" t="s">
        <v>332</v>
      </c>
      <c r="AT193" s="192" t="s">
        <v>226</v>
      </c>
      <c r="AU193" s="192" t="s">
        <v>81</v>
      </c>
      <c r="AY193" s="16" t="s">
        <v>119</v>
      </c>
      <c r="BE193" s="193">
        <f t="shared" si="4"/>
        <v>0</v>
      </c>
      <c r="BF193" s="193">
        <f t="shared" si="5"/>
        <v>0</v>
      </c>
      <c r="BG193" s="193">
        <f t="shared" si="6"/>
        <v>0</v>
      </c>
      <c r="BH193" s="193">
        <f t="shared" si="7"/>
        <v>0</v>
      </c>
      <c r="BI193" s="193">
        <f t="shared" si="8"/>
        <v>0</v>
      </c>
      <c r="BJ193" s="16" t="s">
        <v>79</v>
      </c>
      <c r="BK193" s="193">
        <f t="shared" si="9"/>
        <v>0</v>
      </c>
      <c r="BL193" s="16" t="s">
        <v>321</v>
      </c>
      <c r="BM193" s="192" t="s">
        <v>345</v>
      </c>
    </row>
    <row r="194" spans="1:65" s="2" customFormat="1" ht="16.5" customHeight="1" x14ac:dyDescent="0.2">
      <c r="A194" s="33"/>
      <c r="B194" s="34"/>
      <c r="C194" s="181" t="s">
        <v>346</v>
      </c>
      <c r="D194" s="181" t="s">
        <v>121</v>
      </c>
      <c r="E194" s="182" t="s">
        <v>347</v>
      </c>
      <c r="F194" s="183" t="s">
        <v>348</v>
      </c>
      <c r="G194" s="184" t="s">
        <v>239</v>
      </c>
      <c r="H194" s="185">
        <v>11</v>
      </c>
      <c r="I194" s="186"/>
      <c r="J194" s="187">
        <f t="shared" si="0"/>
        <v>0</v>
      </c>
      <c r="K194" s="183" t="s">
        <v>125</v>
      </c>
      <c r="L194" s="38"/>
      <c r="M194" s="188" t="s">
        <v>21</v>
      </c>
      <c r="N194" s="189" t="s">
        <v>45</v>
      </c>
      <c r="O194" s="63"/>
      <c r="P194" s="190">
        <f t="shared" si="1"/>
        <v>0</v>
      </c>
      <c r="Q194" s="190">
        <v>0</v>
      </c>
      <c r="R194" s="190">
        <f t="shared" si="2"/>
        <v>0</v>
      </c>
      <c r="S194" s="190">
        <v>0</v>
      </c>
      <c r="T194" s="191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2" t="s">
        <v>321</v>
      </c>
      <c r="AT194" s="192" t="s">
        <v>121</v>
      </c>
      <c r="AU194" s="192" t="s">
        <v>81</v>
      </c>
      <c r="AY194" s="16" t="s">
        <v>119</v>
      </c>
      <c r="BE194" s="193">
        <f t="shared" si="4"/>
        <v>0</v>
      </c>
      <c r="BF194" s="193">
        <f t="shared" si="5"/>
        <v>0</v>
      </c>
      <c r="BG194" s="193">
        <f t="shared" si="6"/>
        <v>0</v>
      </c>
      <c r="BH194" s="193">
        <f t="shared" si="7"/>
        <v>0</v>
      </c>
      <c r="BI194" s="193">
        <f t="shared" si="8"/>
        <v>0</v>
      </c>
      <c r="BJ194" s="16" t="s">
        <v>79</v>
      </c>
      <c r="BK194" s="193">
        <f t="shared" si="9"/>
        <v>0</v>
      </c>
      <c r="BL194" s="16" t="s">
        <v>321</v>
      </c>
      <c r="BM194" s="192" t="s">
        <v>349</v>
      </c>
    </row>
    <row r="195" spans="1:65" s="2" customFormat="1" ht="16.5" customHeight="1" x14ac:dyDescent="0.2">
      <c r="A195" s="33"/>
      <c r="B195" s="34"/>
      <c r="C195" s="181" t="s">
        <v>350</v>
      </c>
      <c r="D195" s="181" t="s">
        <v>121</v>
      </c>
      <c r="E195" s="182" t="s">
        <v>351</v>
      </c>
      <c r="F195" s="183" t="s">
        <v>352</v>
      </c>
      <c r="G195" s="184" t="s">
        <v>239</v>
      </c>
      <c r="H195" s="185">
        <v>13</v>
      </c>
      <c r="I195" s="186"/>
      <c r="J195" s="187">
        <f t="shared" si="0"/>
        <v>0</v>
      </c>
      <c r="K195" s="183" t="s">
        <v>125</v>
      </c>
      <c r="L195" s="38"/>
      <c r="M195" s="188" t="s">
        <v>21</v>
      </c>
      <c r="N195" s="189" t="s">
        <v>45</v>
      </c>
      <c r="O195" s="63"/>
      <c r="P195" s="190">
        <f t="shared" si="1"/>
        <v>0</v>
      </c>
      <c r="Q195" s="190">
        <v>0</v>
      </c>
      <c r="R195" s="190">
        <f t="shared" si="2"/>
        <v>0</v>
      </c>
      <c r="S195" s="190">
        <v>0</v>
      </c>
      <c r="T195" s="191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2" t="s">
        <v>321</v>
      </c>
      <c r="AT195" s="192" t="s">
        <v>121</v>
      </c>
      <c r="AU195" s="192" t="s">
        <v>81</v>
      </c>
      <c r="AY195" s="16" t="s">
        <v>119</v>
      </c>
      <c r="BE195" s="193">
        <f t="shared" si="4"/>
        <v>0</v>
      </c>
      <c r="BF195" s="193">
        <f t="shared" si="5"/>
        <v>0</v>
      </c>
      <c r="BG195" s="193">
        <f t="shared" si="6"/>
        <v>0</v>
      </c>
      <c r="BH195" s="193">
        <f t="shared" si="7"/>
        <v>0</v>
      </c>
      <c r="BI195" s="193">
        <f t="shared" si="8"/>
        <v>0</v>
      </c>
      <c r="BJ195" s="16" t="s">
        <v>79</v>
      </c>
      <c r="BK195" s="193">
        <f t="shared" si="9"/>
        <v>0</v>
      </c>
      <c r="BL195" s="16" t="s">
        <v>321</v>
      </c>
      <c r="BM195" s="192" t="s">
        <v>353</v>
      </c>
    </row>
    <row r="196" spans="1:65" s="2" customFormat="1" ht="16.5" customHeight="1" x14ac:dyDescent="0.2">
      <c r="A196" s="33"/>
      <c r="B196" s="34"/>
      <c r="C196" s="181" t="s">
        <v>354</v>
      </c>
      <c r="D196" s="181" t="s">
        <v>121</v>
      </c>
      <c r="E196" s="182" t="s">
        <v>355</v>
      </c>
      <c r="F196" s="183" t="s">
        <v>356</v>
      </c>
      <c r="G196" s="184" t="s">
        <v>239</v>
      </c>
      <c r="H196" s="185">
        <v>1</v>
      </c>
      <c r="I196" s="186"/>
      <c r="J196" s="187">
        <f t="shared" si="0"/>
        <v>0</v>
      </c>
      <c r="K196" s="183" t="s">
        <v>125</v>
      </c>
      <c r="L196" s="38"/>
      <c r="M196" s="188" t="s">
        <v>21</v>
      </c>
      <c r="N196" s="189" t="s">
        <v>45</v>
      </c>
      <c r="O196" s="63"/>
      <c r="P196" s="190">
        <f t="shared" si="1"/>
        <v>0</v>
      </c>
      <c r="Q196" s="190">
        <v>0</v>
      </c>
      <c r="R196" s="190">
        <f t="shared" si="2"/>
        <v>0</v>
      </c>
      <c r="S196" s="190">
        <v>0</v>
      </c>
      <c r="T196" s="191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2" t="s">
        <v>321</v>
      </c>
      <c r="AT196" s="192" t="s">
        <v>121</v>
      </c>
      <c r="AU196" s="192" t="s">
        <v>81</v>
      </c>
      <c r="AY196" s="16" t="s">
        <v>119</v>
      </c>
      <c r="BE196" s="193">
        <f t="shared" si="4"/>
        <v>0</v>
      </c>
      <c r="BF196" s="193">
        <f t="shared" si="5"/>
        <v>0</v>
      </c>
      <c r="BG196" s="193">
        <f t="shared" si="6"/>
        <v>0</v>
      </c>
      <c r="BH196" s="193">
        <f t="shared" si="7"/>
        <v>0</v>
      </c>
      <c r="BI196" s="193">
        <f t="shared" si="8"/>
        <v>0</v>
      </c>
      <c r="BJ196" s="16" t="s">
        <v>79</v>
      </c>
      <c r="BK196" s="193">
        <f t="shared" si="9"/>
        <v>0</v>
      </c>
      <c r="BL196" s="16" t="s">
        <v>321</v>
      </c>
      <c r="BM196" s="192" t="s">
        <v>357</v>
      </c>
    </row>
    <row r="197" spans="1:65" s="2" customFormat="1" ht="16.5" customHeight="1" x14ac:dyDescent="0.2">
      <c r="A197" s="33"/>
      <c r="B197" s="34"/>
      <c r="C197" s="181" t="s">
        <v>358</v>
      </c>
      <c r="D197" s="181" t="s">
        <v>121</v>
      </c>
      <c r="E197" s="182" t="s">
        <v>359</v>
      </c>
      <c r="F197" s="183" t="s">
        <v>360</v>
      </c>
      <c r="G197" s="184" t="s">
        <v>239</v>
      </c>
      <c r="H197" s="185">
        <v>14</v>
      </c>
      <c r="I197" s="186"/>
      <c r="J197" s="187">
        <f t="shared" si="0"/>
        <v>0</v>
      </c>
      <c r="K197" s="183" t="s">
        <v>125</v>
      </c>
      <c r="L197" s="38"/>
      <c r="M197" s="188" t="s">
        <v>21</v>
      </c>
      <c r="N197" s="189" t="s">
        <v>45</v>
      </c>
      <c r="O197" s="63"/>
      <c r="P197" s="190">
        <f t="shared" si="1"/>
        <v>0</v>
      </c>
      <c r="Q197" s="190">
        <v>0</v>
      </c>
      <c r="R197" s="190">
        <f t="shared" si="2"/>
        <v>0</v>
      </c>
      <c r="S197" s="190">
        <v>0</v>
      </c>
      <c r="T197" s="191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2" t="s">
        <v>321</v>
      </c>
      <c r="AT197" s="192" t="s">
        <v>121</v>
      </c>
      <c r="AU197" s="192" t="s">
        <v>81</v>
      </c>
      <c r="AY197" s="16" t="s">
        <v>119</v>
      </c>
      <c r="BE197" s="193">
        <f t="shared" si="4"/>
        <v>0</v>
      </c>
      <c r="BF197" s="193">
        <f t="shared" si="5"/>
        <v>0</v>
      </c>
      <c r="BG197" s="193">
        <f t="shared" si="6"/>
        <v>0</v>
      </c>
      <c r="BH197" s="193">
        <f t="shared" si="7"/>
        <v>0</v>
      </c>
      <c r="BI197" s="193">
        <f t="shared" si="8"/>
        <v>0</v>
      </c>
      <c r="BJ197" s="16" t="s">
        <v>79</v>
      </c>
      <c r="BK197" s="193">
        <f t="shared" si="9"/>
        <v>0</v>
      </c>
      <c r="BL197" s="16" t="s">
        <v>321</v>
      </c>
      <c r="BM197" s="192" t="s">
        <v>361</v>
      </c>
    </row>
    <row r="198" spans="1:65" s="13" customFormat="1" x14ac:dyDescent="0.2">
      <c r="B198" s="198"/>
      <c r="C198" s="199"/>
      <c r="D198" s="194" t="s">
        <v>130</v>
      </c>
      <c r="E198" s="200" t="s">
        <v>21</v>
      </c>
      <c r="F198" s="201" t="s">
        <v>362</v>
      </c>
      <c r="G198" s="199"/>
      <c r="H198" s="202">
        <v>14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130</v>
      </c>
      <c r="AU198" s="208" t="s">
        <v>81</v>
      </c>
      <c r="AV198" s="13" t="s">
        <v>81</v>
      </c>
      <c r="AW198" s="13" t="s">
        <v>34</v>
      </c>
      <c r="AX198" s="13" t="s">
        <v>79</v>
      </c>
      <c r="AY198" s="208" t="s">
        <v>119</v>
      </c>
    </row>
    <row r="199" spans="1:65" s="2" customFormat="1" ht="16.5" customHeight="1" x14ac:dyDescent="0.2">
      <c r="A199" s="33"/>
      <c r="B199" s="34"/>
      <c r="C199" s="181" t="s">
        <v>363</v>
      </c>
      <c r="D199" s="181" t="s">
        <v>121</v>
      </c>
      <c r="E199" s="182" t="s">
        <v>364</v>
      </c>
      <c r="F199" s="183" t="s">
        <v>365</v>
      </c>
      <c r="G199" s="184" t="s">
        <v>239</v>
      </c>
      <c r="H199" s="185">
        <v>1</v>
      </c>
      <c r="I199" s="186"/>
      <c r="J199" s="187">
        <f>ROUND(I199*H199,2)</f>
        <v>0</v>
      </c>
      <c r="K199" s="183" t="s">
        <v>125</v>
      </c>
      <c r="L199" s="38"/>
      <c r="M199" s="188" t="s">
        <v>21</v>
      </c>
      <c r="N199" s="189" t="s">
        <v>45</v>
      </c>
      <c r="O199" s="63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2" t="s">
        <v>321</v>
      </c>
      <c r="AT199" s="192" t="s">
        <v>121</v>
      </c>
      <c r="AU199" s="192" t="s">
        <v>81</v>
      </c>
      <c r="AY199" s="16" t="s">
        <v>119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6" t="s">
        <v>79</v>
      </c>
      <c r="BK199" s="193">
        <f>ROUND(I199*H199,2)</f>
        <v>0</v>
      </c>
      <c r="BL199" s="16" t="s">
        <v>321</v>
      </c>
      <c r="BM199" s="192" t="s">
        <v>366</v>
      </c>
    </row>
    <row r="200" spans="1:65" s="13" customFormat="1" x14ac:dyDescent="0.2">
      <c r="B200" s="198"/>
      <c r="C200" s="199"/>
      <c r="D200" s="194" t="s">
        <v>130</v>
      </c>
      <c r="E200" s="200" t="s">
        <v>21</v>
      </c>
      <c r="F200" s="201" t="s">
        <v>79</v>
      </c>
      <c r="G200" s="199"/>
      <c r="H200" s="202">
        <v>1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130</v>
      </c>
      <c r="AU200" s="208" t="s">
        <v>81</v>
      </c>
      <c r="AV200" s="13" t="s">
        <v>81</v>
      </c>
      <c r="AW200" s="13" t="s">
        <v>34</v>
      </c>
      <c r="AX200" s="13" t="s">
        <v>79</v>
      </c>
      <c r="AY200" s="208" t="s">
        <v>119</v>
      </c>
    </row>
    <row r="201" spans="1:65" s="2" customFormat="1" ht="16.5" customHeight="1" x14ac:dyDescent="0.2">
      <c r="A201" s="33"/>
      <c r="B201" s="34"/>
      <c r="C201" s="209" t="s">
        <v>367</v>
      </c>
      <c r="D201" s="209" t="s">
        <v>226</v>
      </c>
      <c r="E201" s="210" t="s">
        <v>368</v>
      </c>
      <c r="F201" s="211" t="s">
        <v>369</v>
      </c>
      <c r="G201" s="212" t="s">
        <v>239</v>
      </c>
      <c r="H201" s="213">
        <v>12</v>
      </c>
      <c r="I201" s="214"/>
      <c r="J201" s="215">
        <f t="shared" ref="J201:J207" si="10">ROUND(I201*H201,2)</f>
        <v>0</v>
      </c>
      <c r="K201" s="211" t="s">
        <v>21</v>
      </c>
      <c r="L201" s="216"/>
      <c r="M201" s="217" t="s">
        <v>21</v>
      </c>
      <c r="N201" s="218" t="s">
        <v>45</v>
      </c>
      <c r="O201" s="63"/>
      <c r="P201" s="190">
        <f t="shared" ref="P201:P207" si="11">O201*H201</f>
        <v>0</v>
      </c>
      <c r="Q201" s="190">
        <v>11</v>
      </c>
      <c r="R201" s="190">
        <f t="shared" ref="R201:R207" si="12">Q201*H201</f>
        <v>132</v>
      </c>
      <c r="S201" s="190">
        <v>0</v>
      </c>
      <c r="T201" s="191">
        <f t="shared" ref="T201:T207" si="13"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2" t="s">
        <v>332</v>
      </c>
      <c r="AT201" s="192" t="s">
        <v>226</v>
      </c>
      <c r="AU201" s="192" t="s">
        <v>81</v>
      </c>
      <c r="AY201" s="16" t="s">
        <v>119</v>
      </c>
      <c r="BE201" s="193">
        <f t="shared" ref="BE201:BE207" si="14">IF(N201="základní",J201,0)</f>
        <v>0</v>
      </c>
      <c r="BF201" s="193">
        <f t="shared" ref="BF201:BF207" si="15">IF(N201="snížená",J201,0)</f>
        <v>0</v>
      </c>
      <c r="BG201" s="193">
        <f t="shared" ref="BG201:BG207" si="16">IF(N201="zákl. přenesená",J201,0)</f>
        <v>0</v>
      </c>
      <c r="BH201" s="193">
        <f t="shared" ref="BH201:BH207" si="17">IF(N201="sníž. přenesená",J201,0)</f>
        <v>0</v>
      </c>
      <c r="BI201" s="193">
        <f t="shared" ref="BI201:BI207" si="18">IF(N201="nulová",J201,0)</f>
        <v>0</v>
      </c>
      <c r="BJ201" s="16" t="s">
        <v>79</v>
      </c>
      <c r="BK201" s="193">
        <f t="shared" ref="BK201:BK207" si="19">ROUND(I201*H201,2)</f>
        <v>0</v>
      </c>
      <c r="BL201" s="16" t="s">
        <v>321</v>
      </c>
      <c r="BM201" s="192" t="s">
        <v>370</v>
      </c>
    </row>
    <row r="202" spans="1:65" s="2" customFormat="1" ht="16.5" customHeight="1" x14ac:dyDescent="0.2">
      <c r="A202" s="33"/>
      <c r="B202" s="34"/>
      <c r="C202" s="209" t="s">
        <v>371</v>
      </c>
      <c r="D202" s="209" t="s">
        <v>226</v>
      </c>
      <c r="E202" s="210" t="s">
        <v>372</v>
      </c>
      <c r="F202" s="211" t="s">
        <v>373</v>
      </c>
      <c r="G202" s="212" t="s">
        <v>239</v>
      </c>
      <c r="H202" s="213">
        <v>2</v>
      </c>
      <c r="I202" s="214"/>
      <c r="J202" s="215">
        <f t="shared" si="10"/>
        <v>0</v>
      </c>
      <c r="K202" s="211" t="s">
        <v>21</v>
      </c>
      <c r="L202" s="216"/>
      <c r="M202" s="217" t="s">
        <v>21</v>
      </c>
      <c r="N202" s="218" t="s">
        <v>45</v>
      </c>
      <c r="O202" s="63"/>
      <c r="P202" s="190">
        <f t="shared" si="11"/>
        <v>0</v>
      </c>
      <c r="Q202" s="190">
        <v>6</v>
      </c>
      <c r="R202" s="190">
        <f t="shared" si="12"/>
        <v>12</v>
      </c>
      <c r="S202" s="190">
        <v>0</v>
      </c>
      <c r="T202" s="191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2" t="s">
        <v>332</v>
      </c>
      <c r="AT202" s="192" t="s">
        <v>226</v>
      </c>
      <c r="AU202" s="192" t="s">
        <v>81</v>
      </c>
      <c r="AY202" s="16" t="s">
        <v>119</v>
      </c>
      <c r="BE202" s="193">
        <f t="shared" si="14"/>
        <v>0</v>
      </c>
      <c r="BF202" s="193">
        <f t="shared" si="15"/>
        <v>0</v>
      </c>
      <c r="BG202" s="193">
        <f t="shared" si="16"/>
        <v>0</v>
      </c>
      <c r="BH202" s="193">
        <f t="shared" si="17"/>
        <v>0</v>
      </c>
      <c r="BI202" s="193">
        <f t="shared" si="18"/>
        <v>0</v>
      </c>
      <c r="BJ202" s="16" t="s">
        <v>79</v>
      </c>
      <c r="BK202" s="193">
        <f t="shared" si="19"/>
        <v>0</v>
      </c>
      <c r="BL202" s="16" t="s">
        <v>321</v>
      </c>
      <c r="BM202" s="192" t="s">
        <v>374</v>
      </c>
    </row>
    <row r="203" spans="1:65" s="2" customFormat="1" ht="16.5" customHeight="1" x14ac:dyDescent="0.2">
      <c r="A203" s="33"/>
      <c r="B203" s="34"/>
      <c r="C203" s="209" t="s">
        <v>375</v>
      </c>
      <c r="D203" s="209" t="s">
        <v>226</v>
      </c>
      <c r="E203" s="210" t="s">
        <v>376</v>
      </c>
      <c r="F203" s="211" t="s">
        <v>377</v>
      </c>
      <c r="G203" s="212" t="s">
        <v>239</v>
      </c>
      <c r="H203" s="213">
        <v>1</v>
      </c>
      <c r="I203" s="214"/>
      <c r="J203" s="215">
        <f t="shared" si="10"/>
        <v>0</v>
      </c>
      <c r="K203" s="211" t="s">
        <v>21</v>
      </c>
      <c r="L203" s="216"/>
      <c r="M203" s="217" t="s">
        <v>21</v>
      </c>
      <c r="N203" s="218" t="s">
        <v>45</v>
      </c>
      <c r="O203" s="63"/>
      <c r="P203" s="190">
        <f t="shared" si="11"/>
        <v>0</v>
      </c>
      <c r="Q203" s="190">
        <v>13</v>
      </c>
      <c r="R203" s="190">
        <f t="shared" si="12"/>
        <v>13</v>
      </c>
      <c r="S203" s="190">
        <v>0</v>
      </c>
      <c r="T203" s="191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2" t="s">
        <v>332</v>
      </c>
      <c r="AT203" s="192" t="s">
        <v>226</v>
      </c>
      <c r="AU203" s="192" t="s">
        <v>81</v>
      </c>
      <c r="AY203" s="16" t="s">
        <v>119</v>
      </c>
      <c r="BE203" s="193">
        <f t="shared" si="14"/>
        <v>0</v>
      </c>
      <c r="BF203" s="193">
        <f t="shared" si="15"/>
        <v>0</v>
      </c>
      <c r="BG203" s="193">
        <f t="shared" si="16"/>
        <v>0</v>
      </c>
      <c r="BH203" s="193">
        <f t="shared" si="17"/>
        <v>0</v>
      </c>
      <c r="BI203" s="193">
        <f t="shared" si="18"/>
        <v>0</v>
      </c>
      <c r="BJ203" s="16" t="s">
        <v>79</v>
      </c>
      <c r="BK203" s="193">
        <f t="shared" si="19"/>
        <v>0</v>
      </c>
      <c r="BL203" s="16" t="s">
        <v>321</v>
      </c>
      <c r="BM203" s="192" t="s">
        <v>378</v>
      </c>
    </row>
    <row r="204" spans="1:65" s="2" customFormat="1" ht="16.5" customHeight="1" x14ac:dyDescent="0.2">
      <c r="A204" s="33"/>
      <c r="B204" s="34"/>
      <c r="C204" s="209" t="s">
        <v>379</v>
      </c>
      <c r="D204" s="209" t="s">
        <v>226</v>
      </c>
      <c r="E204" s="210" t="s">
        <v>380</v>
      </c>
      <c r="F204" s="211" t="s">
        <v>381</v>
      </c>
      <c r="G204" s="212" t="s">
        <v>239</v>
      </c>
      <c r="H204" s="213">
        <v>20</v>
      </c>
      <c r="I204" s="214"/>
      <c r="J204" s="215">
        <f t="shared" si="10"/>
        <v>0</v>
      </c>
      <c r="K204" s="211" t="s">
        <v>21</v>
      </c>
      <c r="L204" s="216"/>
      <c r="M204" s="217" t="s">
        <v>21</v>
      </c>
      <c r="N204" s="218" t="s">
        <v>45</v>
      </c>
      <c r="O204" s="63"/>
      <c r="P204" s="190">
        <f t="shared" si="11"/>
        <v>0</v>
      </c>
      <c r="Q204" s="190">
        <v>0</v>
      </c>
      <c r="R204" s="190">
        <f t="shared" si="12"/>
        <v>0</v>
      </c>
      <c r="S204" s="190">
        <v>0</v>
      </c>
      <c r="T204" s="191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2" t="s">
        <v>332</v>
      </c>
      <c r="AT204" s="192" t="s">
        <v>226</v>
      </c>
      <c r="AU204" s="192" t="s">
        <v>81</v>
      </c>
      <c r="AY204" s="16" t="s">
        <v>119</v>
      </c>
      <c r="BE204" s="193">
        <f t="shared" si="14"/>
        <v>0</v>
      </c>
      <c r="BF204" s="193">
        <f t="shared" si="15"/>
        <v>0</v>
      </c>
      <c r="BG204" s="193">
        <f t="shared" si="16"/>
        <v>0</v>
      </c>
      <c r="BH204" s="193">
        <f t="shared" si="17"/>
        <v>0</v>
      </c>
      <c r="BI204" s="193">
        <f t="shared" si="18"/>
        <v>0</v>
      </c>
      <c r="BJ204" s="16" t="s">
        <v>79</v>
      </c>
      <c r="BK204" s="193">
        <f t="shared" si="19"/>
        <v>0</v>
      </c>
      <c r="BL204" s="16" t="s">
        <v>321</v>
      </c>
      <c r="BM204" s="192" t="s">
        <v>382</v>
      </c>
    </row>
    <row r="205" spans="1:65" s="2" customFormat="1" ht="16.5" customHeight="1" x14ac:dyDescent="0.2">
      <c r="A205" s="33"/>
      <c r="B205" s="34"/>
      <c r="C205" s="209" t="s">
        <v>383</v>
      </c>
      <c r="D205" s="209" t="s">
        <v>226</v>
      </c>
      <c r="E205" s="210" t="s">
        <v>384</v>
      </c>
      <c r="F205" s="211" t="s">
        <v>385</v>
      </c>
      <c r="G205" s="212" t="s">
        <v>239</v>
      </c>
      <c r="H205" s="213">
        <v>1</v>
      </c>
      <c r="I205" s="214"/>
      <c r="J205" s="215">
        <f t="shared" si="10"/>
        <v>0</v>
      </c>
      <c r="K205" s="211" t="s">
        <v>21</v>
      </c>
      <c r="L205" s="216"/>
      <c r="M205" s="217" t="s">
        <v>21</v>
      </c>
      <c r="N205" s="218" t="s">
        <v>45</v>
      </c>
      <c r="O205" s="63"/>
      <c r="P205" s="190">
        <f t="shared" si="11"/>
        <v>0</v>
      </c>
      <c r="Q205" s="190">
        <v>0</v>
      </c>
      <c r="R205" s="190">
        <f t="shared" si="12"/>
        <v>0</v>
      </c>
      <c r="S205" s="190">
        <v>0</v>
      </c>
      <c r="T205" s="191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332</v>
      </c>
      <c r="AT205" s="192" t="s">
        <v>226</v>
      </c>
      <c r="AU205" s="192" t="s">
        <v>81</v>
      </c>
      <c r="AY205" s="16" t="s">
        <v>119</v>
      </c>
      <c r="BE205" s="193">
        <f t="shared" si="14"/>
        <v>0</v>
      </c>
      <c r="BF205" s="193">
        <f t="shared" si="15"/>
        <v>0</v>
      </c>
      <c r="BG205" s="193">
        <f t="shared" si="16"/>
        <v>0</v>
      </c>
      <c r="BH205" s="193">
        <f t="shared" si="17"/>
        <v>0</v>
      </c>
      <c r="BI205" s="193">
        <f t="shared" si="18"/>
        <v>0</v>
      </c>
      <c r="BJ205" s="16" t="s">
        <v>79</v>
      </c>
      <c r="BK205" s="193">
        <f t="shared" si="19"/>
        <v>0</v>
      </c>
      <c r="BL205" s="16" t="s">
        <v>321</v>
      </c>
      <c r="BM205" s="192" t="s">
        <v>386</v>
      </c>
    </row>
    <row r="206" spans="1:65" s="2" customFormat="1" ht="16.5" customHeight="1" x14ac:dyDescent="0.2">
      <c r="A206" s="33"/>
      <c r="B206" s="34"/>
      <c r="C206" s="209" t="s">
        <v>387</v>
      </c>
      <c r="D206" s="209" t="s">
        <v>226</v>
      </c>
      <c r="E206" s="210" t="s">
        <v>388</v>
      </c>
      <c r="F206" s="211" t="s">
        <v>389</v>
      </c>
      <c r="G206" s="212" t="s">
        <v>298</v>
      </c>
      <c r="H206" s="213">
        <v>1</v>
      </c>
      <c r="I206" s="214"/>
      <c r="J206" s="215">
        <f t="shared" si="10"/>
        <v>0</v>
      </c>
      <c r="K206" s="211" t="s">
        <v>125</v>
      </c>
      <c r="L206" s="216"/>
      <c r="M206" s="217" t="s">
        <v>21</v>
      </c>
      <c r="N206" s="218" t="s">
        <v>45</v>
      </c>
      <c r="O206" s="63"/>
      <c r="P206" s="190">
        <f t="shared" si="11"/>
        <v>0</v>
      </c>
      <c r="Q206" s="190">
        <v>1E-3</v>
      </c>
      <c r="R206" s="190">
        <f t="shared" si="12"/>
        <v>1E-3</v>
      </c>
      <c r="S206" s="190">
        <v>0</v>
      </c>
      <c r="T206" s="191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2" t="s">
        <v>229</v>
      </c>
      <c r="AT206" s="192" t="s">
        <v>226</v>
      </c>
      <c r="AU206" s="192" t="s">
        <v>81</v>
      </c>
      <c r="AY206" s="16" t="s">
        <v>119</v>
      </c>
      <c r="BE206" s="193">
        <f t="shared" si="14"/>
        <v>0</v>
      </c>
      <c r="BF206" s="193">
        <f t="shared" si="15"/>
        <v>0</v>
      </c>
      <c r="BG206" s="193">
        <f t="shared" si="16"/>
        <v>0</v>
      </c>
      <c r="BH206" s="193">
        <f t="shared" si="17"/>
        <v>0</v>
      </c>
      <c r="BI206" s="193">
        <f t="shared" si="18"/>
        <v>0</v>
      </c>
      <c r="BJ206" s="16" t="s">
        <v>79</v>
      </c>
      <c r="BK206" s="193">
        <f t="shared" si="19"/>
        <v>0</v>
      </c>
      <c r="BL206" s="16" t="s">
        <v>229</v>
      </c>
      <c r="BM206" s="192" t="s">
        <v>390</v>
      </c>
    </row>
    <row r="207" spans="1:65" s="2" customFormat="1" ht="24" customHeight="1" x14ac:dyDescent="0.2">
      <c r="A207" s="33"/>
      <c r="B207" s="34"/>
      <c r="C207" s="181" t="s">
        <v>391</v>
      </c>
      <c r="D207" s="181" t="s">
        <v>121</v>
      </c>
      <c r="E207" s="182" t="s">
        <v>392</v>
      </c>
      <c r="F207" s="183" t="s">
        <v>393</v>
      </c>
      <c r="G207" s="184" t="s">
        <v>239</v>
      </c>
      <c r="H207" s="185">
        <v>1</v>
      </c>
      <c r="I207" s="186"/>
      <c r="J207" s="187">
        <f t="shared" si="10"/>
        <v>0</v>
      </c>
      <c r="K207" s="183" t="s">
        <v>125</v>
      </c>
      <c r="L207" s="38"/>
      <c r="M207" s="188" t="s">
        <v>21</v>
      </c>
      <c r="N207" s="189" t="s">
        <v>45</v>
      </c>
      <c r="O207" s="63"/>
      <c r="P207" s="190">
        <f t="shared" si="11"/>
        <v>0</v>
      </c>
      <c r="Q207" s="190">
        <v>0</v>
      </c>
      <c r="R207" s="190">
        <f t="shared" si="12"/>
        <v>0</v>
      </c>
      <c r="S207" s="190">
        <v>0</v>
      </c>
      <c r="T207" s="191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2" t="s">
        <v>321</v>
      </c>
      <c r="AT207" s="192" t="s">
        <v>121</v>
      </c>
      <c r="AU207" s="192" t="s">
        <v>81</v>
      </c>
      <c r="AY207" s="16" t="s">
        <v>119</v>
      </c>
      <c r="BE207" s="193">
        <f t="shared" si="14"/>
        <v>0</v>
      </c>
      <c r="BF207" s="193">
        <f t="shared" si="15"/>
        <v>0</v>
      </c>
      <c r="BG207" s="193">
        <f t="shared" si="16"/>
        <v>0</v>
      </c>
      <c r="BH207" s="193">
        <f t="shared" si="17"/>
        <v>0</v>
      </c>
      <c r="BI207" s="193">
        <f t="shared" si="18"/>
        <v>0</v>
      </c>
      <c r="BJ207" s="16" t="s">
        <v>79</v>
      </c>
      <c r="BK207" s="193">
        <f t="shared" si="19"/>
        <v>0</v>
      </c>
      <c r="BL207" s="16" t="s">
        <v>321</v>
      </c>
      <c r="BM207" s="192" t="s">
        <v>394</v>
      </c>
    </row>
    <row r="208" spans="1:65" s="2" customFormat="1" ht="39" x14ac:dyDescent="0.2">
      <c r="A208" s="33"/>
      <c r="B208" s="34"/>
      <c r="C208" s="35"/>
      <c r="D208" s="194" t="s">
        <v>128</v>
      </c>
      <c r="E208" s="35"/>
      <c r="F208" s="195" t="s">
        <v>395</v>
      </c>
      <c r="G208" s="35"/>
      <c r="H208" s="35"/>
      <c r="I208" s="102"/>
      <c r="J208" s="35"/>
      <c r="K208" s="35"/>
      <c r="L208" s="38"/>
      <c r="M208" s="196"/>
      <c r="N208" s="197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128</v>
      </c>
      <c r="AU208" s="16" t="s">
        <v>81</v>
      </c>
    </row>
    <row r="209" spans="1:65" s="2" customFormat="1" ht="16.5" customHeight="1" x14ac:dyDescent="0.2">
      <c r="A209" s="33"/>
      <c r="B209" s="34"/>
      <c r="C209" s="181" t="s">
        <v>396</v>
      </c>
      <c r="D209" s="181" t="s">
        <v>121</v>
      </c>
      <c r="E209" s="182" t="s">
        <v>397</v>
      </c>
      <c r="F209" s="183" t="s">
        <v>398</v>
      </c>
      <c r="G209" s="184" t="s">
        <v>239</v>
      </c>
      <c r="H209" s="185">
        <v>21</v>
      </c>
      <c r="I209" s="186"/>
      <c r="J209" s="187">
        <f>ROUND(I209*H209,2)</f>
        <v>0</v>
      </c>
      <c r="K209" s="183" t="s">
        <v>125</v>
      </c>
      <c r="L209" s="38"/>
      <c r="M209" s="188" t="s">
        <v>21</v>
      </c>
      <c r="N209" s="189" t="s">
        <v>45</v>
      </c>
      <c r="O209" s="63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2" t="s">
        <v>321</v>
      </c>
      <c r="AT209" s="192" t="s">
        <v>121</v>
      </c>
      <c r="AU209" s="192" t="s">
        <v>81</v>
      </c>
      <c r="AY209" s="16" t="s">
        <v>119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6" t="s">
        <v>79</v>
      </c>
      <c r="BK209" s="193">
        <f>ROUND(I209*H209,2)</f>
        <v>0</v>
      </c>
      <c r="BL209" s="16" t="s">
        <v>321</v>
      </c>
      <c r="BM209" s="192" t="s">
        <v>399</v>
      </c>
    </row>
    <row r="210" spans="1:65" s="12" customFormat="1" ht="22.9" customHeight="1" x14ac:dyDescent="0.2">
      <c r="B210" s="165"/>
      <c r="C210" s="166"/>
      <c r="D210" s="167" t="s">
        <v>73</v>
      </c>
      <c r="E210" s="179" t="s">
        <v>400</v>
      </c>
      <c r="F210" s="179" t="s">
        <v>401</v>
      </c>
      <c r="G210" s="166"/>
      <c r="H210" s="166"/>
      <c r="I210" s="169"/>
      <c r="J210" s="180">
        <f>BK210</f>
        <v>0</v>
      </c>
      <c r="K210" s="166"/>
      <c r="L210" s="171"/>
      <c r="M210" s="172"/>
      <c r="N210" s="173"/>
      <c r="O210" s="173"/>
      <c r="P210" s="174">
        <f>SUM(P211:P281)</f>
        <v>0</v>
      </c>
      <c r="Q210" s="173"/>
      <c r="R210" s="174">
        <f>SUM(R211:R281)</f>
        <v>62.310995000000005</v>
      </c>
      <c r="S210" s="173"/>
      <c r="T210" s="175">
        <f>SUM(T211:T281)</f>
        <v>14.9175</v>
      </c>
      <c r="AR210" s="176" t="s">
        <v>136</v>
      </c>
      <c r="AT210" s="177" t="s">
        <v>73</v>
      </c>
      <c r="AU210" s="177" t="s">
        <v>79</v>
      </c>
      <c r="AY210" s="176" t="s">
        <v>119</v>
      </c>
      <c r="BK210" s="178">
        <f>SUM(BK211:BK281)</f>
        <v>0</v>
      </c>
    </row>
    <row r="211" spans="1:65" s="2" customFormat="1" ht="16.5" customHeight="1" x14ac:dyDescent="0.2">
      <c r="A211" s="33"/>
      <c r="B211" s="34"/>
      <c r="C211" s="181" t="s">
        <v>402</v>
      </c>
      <c r="D211" s="181" t="s">
        <v>121</v>
      </c>
      <c r="E211" s="182" t="s">
        <v>403</v>
      </c>
      <c r="F211" s="183" t="s">
        <v>404</v>
      </c>
      <c r="G211" s="184" t="s">
        <v>405</v>
      </c>
      <c r="H211" s="185">
        <v>0.8</v>
      </c>
      <c r="I211" s="186"/>
      <c r="J211" s="187">
        <f>ROUND(I211*H211,2)</f>
        <v>0</v>
      </c>
      <c r="K211" s="183" t="s">
        <v>125</v>
      </c>
      <c r="L211" s="38"/>
      <c r="M211" s="188" t="s">
        <v>21</v>
      </c>
      <c r="N211" s="189" t="s">
        <v>45</v>
      </c>
      <c r="O211" s="63"/>
      <c r="P211" s="190">
        <f>O211*H211</f>
        <v>0</v>
      </c>
      <c r="Q211" s="190">
        <v>8.8000000000000005E-3</v>
      </c>
      <c r="R211" s="190">
        <f>Q211*H211</f>
        <v>7.0400000000000011E-3</v>
      </c>
      <c r="S211" s="190">
        <v>0</v>
      </c>
      <c r="T211" s="19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2" t="s">
        <v>321</v>
      </c>
      <c r="AT211" s="192" t="s">
        <v>121</v>
      </c>
      <c r="AU211" s="192" t="s">
        <v>81</v>
      </c>
      <c r="AY211" s="16" t="s">
        <v>119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6" t="s">
        <v>79</v>
      </c>
      <c r="BK211" s="193">
        <f>ROUND(I211*H211,2)</f>
        <v>0</v>
      </c>
      <c r="BL211" s="16" t="s">
        <v>321</v>
      </c>
      <c r="BM211" s="192" t="s">
        <v>406</v>
      </c>
    </row>
    <row r="212" spans="1:65" s="2" customFormat="1" ht="68.25" x14ac:dyDescent="0.2">
      <c r="A212" s="33"/>
      <c r="B212" s="34"/>
      <c r="C212" s="35"/>
      <c r="D212" s="194" t="s">
        <v>128</v>
      </c>
      <c r="E212" s="35"/>
      <c r="F212" s="195" t="s">
        <v>407</v>
      </c>
      <c r="G212" s="35"/>
      <c r="H212" s="35"/>
      <c r="I212" s="102"/>
      <c r="J212" s="35"/>
      <c r="K212" s="35"/>
      <c r="L212" s="38"/>
      <c r="M212" s="196"/>
      <c r="N212" s="197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128</v>
      </c>
      <c r="AU212" s="16" t="s">
        <v>81</v>
      </c>
    </row>
    <row r="213" spans="1:65" s="2" customFormat="1" ht="24" customHeight="1" x14ac:dyDescent="0.2">
      <c r="A213" s="33"/>
      <c r="B213" s="34"/>
      <c r="C213" s="181" t="s">
        <v>408</v>
      </c>
      <c r="D213" s="181" t="s">
        <v>121</v>
      </c>
      <c r="E213" s="182" t="s">
        <v>409</v>
      </c>
      <c r="F213" s="183" t="s">
        <v>410</v>
      </c>
      <c r="G213" s="184" t="s">
        <v>124</v>
      </c>
      <c r="H213" s="185">
        <v>47</v>
      </c>
      <c r="I213" s="186"/>
      <c r="J213" s="187">
        <f>ROUND(I213*H213,2)</f>
        <v>0</v>
      </c>
      <c r="K213" s="183" t="s">
        <v>125</v>
      </c>
      <c r="L213" s="38"/>
      <c r="M213" s="188" t="s">
        <v>21</v>
      </c>
      <c r="N213" s="189" t="s">
        <v>45</v>
      </c>
      <c r="O213" s="63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2" t="s">
        <v>321</v>
      </c>
      <c r="AT213" s="192" t="s">
        <v>121</v>
      </c>
      <c r="AU213" s="192" t="s">
        <v>81</v>
      </c>
      <c r="AY213" s="16" t="s">
        <v>119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6" t="s">
        <v>79</v>
      </c>
      <c r="BK213" s="193">
        <f>ROUND(I213*H213,2)</f>
        <v>0</v>
      </c>
      <c r="BL213" s="16" t="s">
        <v>321</v>
      </c>
      <c r="BM213" s="192" t="s">
        <v>411</v>
      </c>
    </row>
    <row r="214" spans="1:65" s="2" customFormat="1" ht="58.5" x14ac:dyDescent="0.2">
      <c r="A214" s="33"/>
      <c r="B214" s="34"/>
      <c r="C214" s="35"/>
      <c r="D214" s="194" t="s">
        <v>128</v>
      </c>
      <c r="E214" s="35"/>
      <c r="F214" s="195" t="s">
        <v>412</v>
      </c>
      <c r="G214" s="35"/>
      <c r="H214" s="35"/>
      <c r="I214" s="102"/>
      <c r="J214" s="35"/>
      <c r="K214" s="35"/>
      <c r="L214" s="38"/>
      <c r="M214" s="196"/>
      <c r="N214" s="197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128</v>
      </c>
      <c r="AU214" s="16" t="s">
        <v>81</v>
      </c>
    </row>
    <row r="215" spans="1:65" s="13" customFormat="1" x14ac:dyDescent="0.2">
      <c r="B215" s="198"/>
      <c r="C215" s="199"/>
      <c r="D215" s="194" t="s">
        <v>130</v>
      </c>
      <c r="E215" s="200" t="s">
        <v>21</v>
      </c>
      <c r="F215" s="201" t="s">
        <v>413</v>
      </c>
      <c r="G215" s="199"/>
      <c r="H215" s="202">
        <v>47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130</v>
      </c>
      <c r="AU215" s="208" t="s">
        <v>81</v>
      </c>
      <c r="AV215" s="13" t="s">
        <v>81</v>
      </c>
      <c r="AW215" s="13" t="s">
        <v>34</v>
      </c>
      <c r="AX215" s="13" t="s">
        <v>79</v>
      </c>
      <c r="AY215" s="208" t="s">
        <v>119</v>
      </c>
    </row>
    <row r="216" spans="1:65" s="2" customFormat="1" ht="36" customHeight="1" x14ac:dyDescent="0.2">
      <c r="A216" s="33"/>
      <c r="B216" s="34"/>
      <c r="C216" s="181" t="s">
        <v>414</v>
      </c>
      <c r="D216" s="181" t="s">
        <v>121</v>
      </c>
      <c r="E216" s="182" t="s">
        <v>415</v>
      </c>
      <c r="F216" s="183" t="s">
        <v>416</v>
      </c>
      <c r="G216" s="184" t="s">
        <v>124</v>
      </c>
      <c r="H216" s="185">
        <v>14.5</v>
      </c>
      <c r="I216" s="186"/>
      <c r="J216" s="187">
        <f>ROUND(I216*H216,2)</f>
        <v>0</v>
      </c>
      <c r="K216" s="183" t="s">
        <v>125</v>
      </c>
      <c r="L216" s="38"/>
      <c r="M216" s="188" t="s">
        <v>21</v>
      </c>
      <c r="N216" s="189" t="s">
        <v>45</v>
      </c>
      <c r="O216" s="63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2" t="s">
        <v>321</v>
      </c>
      <c r="AT216" s="192" t="s">
        <v>121</v>
      </c>
      <c r="AU216" s="192" t="s">
        <v>81</v>
      </c>
      <c r="AY216" s="16" t="s">
        <v>119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6" t="s">
        <v>79</v>
      </c>
      <c r="BK216" s="193">
        <f>ROUND(I216*H216,2)</f>
        <v>0</v>
      </c>
      <c r="BL216" s="16" t="s">
        <v>321</v>
      </c>
      <c r="BM216" s="192" t="s">
        <v>417</v>
      </c>
    </row>
    <row r="217" spans="1:65" s="2" customFormat="1" ht="68.25" x14ac:dyDescent="0.2">
      <c r="A217" s="33"/>
      <c r="B217" s="34"/>
      <c r="C217" s="35"/>
      <c r="D217" s="194" t="s">
        <v>128</v>
      </c>
      <c r="E217" s="35"/>
      <c r="F217" s="195" t="s">
        <v>418</v>
      </c>
      <c r="G217" s="35"/>
      <c r="H217" s="35"/>
      <c r="I217" s="102"/>
      <c r="J217" s="35"/>
      <c r="K217" s="35"/>
      <c r="L217" s="38"/>
      <c r="M217" s="196"/>
      <c r="N217" s="197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128</v>
      </c>
      <c r="AU217" s="16" t="s">
        <v>81</v>
      </c>
    </row>
    <row r="218" spans="1:65" s="13" customFormat="1" x14ac:dyDescent="0.2">
      <c r="B218" s="198"/>
      <c r="C218" s="199"/>
      <c r="D218" s="194" t="s">
        <v>130</v>
      </c>
      <c r="E218" s="200" t="s">
        <v>21</v>
      </c>
      <c r="F218" s="201" t="s">
        <v>419</v>
      </c>
      <c r="G218" s="199"/>
      <c r="H218" s="202">
        <v>14.5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130</v>
      </c>
      <c r="AU218" s="208" t="s">
        <v>81</v>
      </c>
      <c r="AV218" s="13" t="s">
        <v>81</v>
      </c>
      <c r="AW218" s="13" t="s">
        <v>34</v>
      </c>
      <c r="AX218" s="13" t="s">
        <v>79</v>
      </c>
      <c r="AY218" s="208" t="s">
        <v>119</v>
      </c>
    </row>
    <row r="219" spans="1:65" s="2" customFormat="1" ht="16.5" customHeight="1" x14ac:dyDescent="0.2">
      <c r="A219" s="33"/>
      <c r="B219" s="34"/>
      <c r="C219" s="181" t="s">
        <v>420</v>
      </c>
      <c r="D219" s="181" t="s">
        <v>121</v>
      </c>
      <c r="E219" s="182" t="s">
        <v>421</v>
      </c>
      <c r="F219" s="183" t="s">
        <v>422</v>
      </c>
      <c r="G219" s="184" t="s">
        <v>143</v>
      </c>
      <c r="H219" s="185">
        <v>10</v>
      </c>
      <c r="I219" s="186"/>
      <c r="J219" s="187">
        <f>ROUND(I219*H219,2)</f>
        <v>0</v>
      </c>
      <c r="K219" s="183" t="s">
        <v>125</v>
      </c>
      <c r="L219" s="38"/>
      <c r="M219" s="188" t="s">
        <v>21</v>
      </c>
      <c r="N219" s="189" t="s">
        <v>45</v>
      </c>
      <c r="O219" s="63"/>
      <c r="P219" s="190">
        <f>O219*H219</f>
        <v>0</v>
      </c>
      <c r="Q219" s="190">
        <v>2.0000000000000002E-5</v>
      </c>
      <c r="R219" s="190">
        <f>Q219*H219</f>
        <v>2.0000000000000001E-4</v>
      </c>
      <c r="S219" s="190">
        <v>0</v>
      </c>
      <c r="T219" s="19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2" t="s">
        <v>321</v>
      </c>
      <c r="AT219" s="192" t="s">
        <v>121</v>
      </c>
      <c r="AU219" s="192" t="s">
        <v>81</v>
      </c>
      <c r="AY219" s="16" t="s">
        <v>119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6" t="s">
        <v>79</v>
      </c>
      <c r="BK219" s="193">
        <f>ROUND(I219*H219,2)</f>
        <v>0</v>
      </c>
      <c r="BL219" s="16" t="s">
        <v>321</v>
      </c>
      <c r="BM219" s="192" t="s">
        <v>423</v>
      </c>
    </row>
    <row r="220" spans="1:65" s="2" customFormat="1" ht="58.5" x14ac:dyDescent="0.2">
      <c r="A220" s="33"/>
      <c r="B220" s="34"/>
      <c r="C220" s="35"/>
      <c r="D220" s="194" t="s">
        <v>128</v>
      </c>
      <c r="E220" s="35"/>
      <c r="F220" s="195" t="s">
        <v>412</v>
      </c>
      <c r="G220" s="35"/>
      <c r="H220" s="35"/>
      <c r="I220" s="102"/>
      <c r="J220" s="35"/>
      <c r="K220" s="35"/>
      <c r="L220" s="38"/>
      <c r="M220" s="196"/>
      <c r="N220" s="197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128</v>
      </c>
      <c r="AU220" s="16" t="s">
        <v>81</v>
      </c>
    </row>
    <row r="221" spans="1:65" s="13" customFormat="1" x14ac:dyDescent="0.2">
      <c r="B221" s="198"/>
      <c r="C221" s="199"/>
      <c r="D221" s="194" t="s">
        <v>130</v>
      </c>
      <c r="E221" s="200" t="s">
        <v>21</v>
      </c>
      <c r="F221" s="201" t="s">
        <v>424</v>
      </c>
      <c r="G221" s="199"/>
      <c r="H221" s="202">
        <v>10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130</v>
      </c>
      <c r="AU221" s="208" t="s">
        <v>81</v>
      </c>
      <c r="AV221" s="13" t="s">
        <v>81</v>
      </c>
      <c r="AW221" s="13" t="s">
        <v>34</v>
      </c>
      <c r="AX221" s="13" t="s">
        <v>79</v>
      </c>
      <c r="AY221" s="208" t="s">
        <v>119</v>
      </c>
    </row>
    <row r="222" spans="1:65" s="2" customFormat="1" ht="16.5" customHeight="1" x14ac:dyDescent="0.2">
      <c r="A222" s="33"/>
      <c r="B222" s="34"/>
      <c r="C222" s="181" t="s">
        <v>425</v>
      </c>
      <c r="D222" s="181" t="s">
        <v>121</v>
      </c>
      <c r="E222" s="182" t="s">
        <v>426</v>
      </c>
      <c r="F222" s="183" t="s">
        <v>427</v>
      </c>
      <c r="G222" s="184" t="s">
        <v>143</v>
      </c>
      <c r="H222" s="185">
        <v>110</v>
      </c>
      <c r="I222" s="186"/>
      <c r="J222" s="187">
        <f>ROUND(I222*H222,2)</f>
        <v>0</v>
      </c>
      <c r="K222" s="183" t="s">
        <v>125</v>
      </c>
      <c r="L222" s="38"/>
      <c r="M222" s="188" t="s">
        <v>21</v>
      </c>
      <c r="N222" s="189" t="s">
        <v>45</v>
      </c>
      <c r="O222" s="63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2" t="s">
        <v>126</v>
      </c>
      <c r="AT222" s="192" t="s">
        <v>121</v>
      </c>
      <c r="AU222" s="192" t="s">
        <v>81</v>
      </c>
      <c r="AY222" s="16" t="s">
        <v>119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6" t="s">
        <v>79</v>
      </c>
      <c r="BK222" s="193">
        <f>ROUND(I222*H222,2)</f>
        <v>0</v>
      </c>
      <c r="BL222" s="16" t="s">
        <v>126</v>
      </c>
      <c r="BM222" s="192" t="s">
        <v>428</v>
      </c>
    </row>
    <row r="223" spans="1:65" s="2" customFormat="1" ht="58.5" x14ac:dyDescent="0.2">
      <c r="A223" s="33"/>
      <c r="B223" s="34"/>
      <c r="C223" s="35"/>
      <c r="D223" s="194" t="s">
        <v>128</v>
      </c>
      <c r="E223" s="35"/>
      <c r="F223" s="195" t="s">
        <v>412</v>
      </c>
      <c r="G223" s="35"/>
      <c r="H223" s="35"/>
      <c r="I223" s="102"/>
      <c r="J223" s="35"/>
      <c r="K223" s="35"/>
      <c r="L223" s="38"/>
      <c r="M223" s="196"/>
      <c r="N223" s="197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128</v>
      </c>
      <c r="AU223" s="16" t="s">
        <v>81</v>
      </c>
    </row>
    <row r="224" spans="1:65" s="13" customFormat="1" x14ac:dyDescent="0.2">
      <c r="B224" s="198"/>
      <c r="C224" s="199"/>
      <c r="D224" s="194" t="s">
        <v>130</v>
      </c>
      <c r="E224" s="200" t="s">
        <v>21</v>
      </c>
      <c r="F224" s="201" t="s">
        <v>429</v>
      </c>
      <c r="G224" s="199"/>
      <c r="H224" s="202">
        <v>110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130</v>
      </c>
      <c r="AU224" s="208" t="s">
        <v>81</v>
      </c>
      <c r="AV224" s="13" t="s">
        <v>81</v>
      </c>
      <c r="AW224" s="13" t="s">
        <v>34</v>
      </c>
      <c r="AX224" s="13" t="s">
        <v>79</v>
      </c>
      <c r="AY224" s="208" t="s">
        <v>119</v>
      </c>
    </row>
    <row r="225" spans="1:65" s="2" customFormat="1" ht="36" customHeight="1" x14ac:dyDescent="0.2">
      <c r="A225" s="33"/>
      <c r="B225" s="34"/>
      <c r="C225" s="181" t="s">
        <v>430</v>
      </c>
      <c r="D225" s="181" t="s">
        <v>121</v>
      </c>
      <c r="E225" s="182" t="s">
        <v>431</v>
      </c>
      <c r="F225" s="183" t="s">
        <v>432</v>
      </c>
      <c r="G225" s="184" t="s">
        <v>239</v>
      </c>
      <c r="H225" s="185">
        <v>21</v>
      </c>
      <c r="I225" s="186"/>
      <c r="J225" s="187">
        <f>ROUND(I225*H225,2)</f>
        <v>0</v>
      </c>
      <c r="K225" s="183" t="s">
        <v>125</v>
      </c>
      <c r="L225" s="38"/>
      <c r="M225" s="188" t="s">
        <v>21</v>
      </c>
      <c r="N225" s="189" t="s">
        <v>45</v>
      </c>
      <c r="O225" s="63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2" t="s">
        <v>321</v>
      </c>
      <c r="AT225" s="192" t="s">
        <v>121</v>
      </c>
      <c r="AU225" s="192" t="s">
        <v>81</v>
      </c>
      <c r="AY225" s="16" t="s">
        <v>119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6" t="s">
        <v>79</v>
      </c>
      <c r="BK225" s="193">
        <f>ROUND(I225*H225,2)</f>
        <v>0</v>
      </c>
      <c r="BL225" s="16" t="s">
        <v>321</v>
      </c>
      <c r="BM225" s="192" t="s">
        <v>433</v>
      </c>
    </row>
    <row r="226" spans="1:65" s="2" customFormat="1" ht="29.25" x14ac:dyDescent="0.2">
      <c r="A226" s="33"/>
      <c r="B226" s="34"/>
      <c r="C226" s="35"/>
      <c r="D226" s="194" t="s">
        <v>128</v>
      </c>
      <c r="E226" s="35"/>
      <c r="F226" s="195" t="s">
        <v>434</v>
      </c>
      <c r="G226" s="35"/>
      <c r="H226" s="35"/>
      <c r="I226" s="102"/>
      <c r="J226" s="35"/>
      <c r="K226" s="35"/>
      <c r="L226" s="38"/>
      <c r="M226" s="196"/>
      <c r="N226" s="197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128</v>
      </c>
      <c r="AU226" s="16" t="s">
        <v>81</v>
      </c>
    </row>
    <row r="227" spans="1:65" s="2" customFormat="1" ht="16.5" customHeight="1" x14ac:dyDescent="0.2">
      <c r="A227" s="33"/>
      <c r="B227" s="34"/>
      <c r="C227" s="209" t="s">
        <v>321</v>
      </c>
      <c r="D227" s="209" t="s">
        <v>226</v>
      </c>
      <c r="E227" s="210" t="s">
        <v>435</v>
      </c>
      <c r="F227" s="211" t="s">
        <v>436</v>
      </c>
      <c r="G227" s="212" t="s">
        <v>437</v>
      </c>
      <c r="H227" s="213">
        <v>8</v>
      </c>
      <c r="I227" s="214"/>
      <c r="J227" s="215">
        <f>ROUND(I227*H227,2)</f>
        <v>0</v>
      </c>
      <c r="K227" s="211" t="s">
        <v>21</v>
      </c>
      <c r="L227" s="216"/>
      <c r="M227" s="217" t="s">
        <v>21</v>
      </c>
      <c r="N227" s="218" t="s">
        <v>45</v>
      </c>
      <c r="O227" s="63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2" t="s">
        <v>332</v>
      </c>
      <c r="AT227" s="192" t="s">
        <v>226</v>
      </c>
      <c r="AU227" s="192" t="s">
        <v>81</v>
      </c>
      <c r="AY227" s="16" t="s">
        <v>119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6" t="s">
        <v>79</v>
      </c>
      <c r="BK227" s="193">
        <f>ROUND(I227*H227,2)</f>
        <v>0</v>
      </c>
      <c r="BL227" s="16" t="s">
        <v>321</v>
      </c>
      <c r="BM227" s="192" t="s">
        <v>438</v>
      </c>
    </row>
    <row r="228" spans="1:65" s="2" customFormat="1" ht="16.5" customHeight="1" x14ac:dyDescent="0.2">
      <c r="A228" s="33"/>
      <c r="B228" s="34"/>
      <c r="C228" s="209" t="s">
        <v>439</v>
      </c>
      <c r="D228" s="209" t="s">
        <v>226</v>
      </c>
      <c r="E228" s="210" t="s">
        <v>440</v>
      </c>
      <c r="F228" s="211" t="s">
        <v>441</v>
      </c>
      <c r="G228" s="212" t="s">
        <v>239</v>
      </c>
      <c r="H228" s="213">
        <v>13</v>
      </c>
      <c r="I228" s="214"/>
      <c r="J228" s="215">
        <f>ROUND(I228*H228,2)</f>
        <v>0</v>
      </c>
      <c r="K228" s="211" t="s">
        <v>21</v>
      </c>
      <c r="L228" s="216"/>
      <c r="M228" s="217" t="s">
        <v>21</v>
      </c>
      <c r="N228" s="218" t="s">
        <v>45</v>
      </c>
      <c r="O228" s="63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2" t="s">
        <v>332</v>
      </c>
      <c r="AT228" s="192" t="s">
        <v>226</v>
      </c>
      <c r="AU228" s="192" t="s">
        <v>81</v>
      </c>
      <c r="AY228" s="16" t="s">
        <v>119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6" t="s">
        <v>79</v>
      </c>
      <c r="BK228" s="193">
        <f>ROUND(I228*H228,2)</f>
        <v>0</v>
      </c>
      <c r="BL228" s="16" t="s">
        <v>321</v>
      </c>
      <c r="BM228" s="192" t="s">
        <v>442</v>
      </c>
    </row>
    <row r="229" spans="1:65" s="2" customFormat="1" ht="16.5" customHeight="1" x14ac:dyDescent="0.2">
      <c r="A229" s="33"/>
      <c r="B229" s="34"/>
      <c r="C229" s="181" t="s">
        <v>443</v>
      </c>
      <c r="D229" s="181" t="s">
        <v>121</v>
      </c>
      <c r="E229" s="182" t="s">
        <v>444</v>
      </c>
      <c r="F229" s="183" t="s">
        <v>445</v>
      </c>
      <c r="G229" s="184" t="s">
        <v>446</v>
      </c>
      <c r="H229" s="185">
        <v>9</v>
      </c>
      <c r="I229" s="186"/>
      <c r="J229" s="187">
        <f>ROUND(I229*H229,2)</f>
        <v>0</v>
      </c>
      <c r="K229" s="183" t="s">
        <v>125</v>
      </c>
      <c r="L229" s="38"/>
      <c r="M229" s="188" t="s">
        <v>21</v>
      </c>
      <c r="N229" s="189" t="s">
        <v>45</v>
      </c>
      <c r="O229" s="63"/>
      <c r="P229" s="190">
        <f>O229*H229</f>
        <v>0</v>
      </c>
      <c r="Q229" s="190">
        <v>2.2563399999999998</v>
      </c>
      <c r="R229" s="190">
        <f>Q229*H229</f>
        <v>20.30706</v>
      </c>
      <c r="S229" s="190">
        <v>0</v>
      </c>
      <c r="T229" s="19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2" t="s">
        <v>321</v>
      </c>
      <c r="AT229" s="192" t="s">
        <v>121</v>
      </c>
      <c r="AU229" s="192" t="s">
        <v>81</v>
      </c>
      <c r="AY229" s="16" t="s">
        <v>119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6" t="s">
        <v>79</v>
      </c>
      <c r="BK229" s="193">
        <f>ROUND(I229*H229,2)</f>
        <v>0</v>
      </c>
      <c r="BL229" s="16" t="s">
        <v>321</v>
      </c>
      <c r="BM229" s="192" t="s">
        <v>447</v>
      </c>
    </row>
    <row r="230" spans="1:65" s="2" customFormat="1" ht="16.5" customHeight="1" x14ac:dyDescent="0.2">
      <c r="A230" s="33"/>
      <c r="B230" s="34"/>
      <c r="C230" s="181" t="s">
        <v>448</v>
      </c>
      <c r="D230" s="181" t="s">
        <v>121</v>
      </c>
      <c r="E230" s="182" t="s">
        <v>449</v>
      </c>
      <c r="F230" s="183" t="s">
        <v>450</v>
      </c>
      <c r="G230" s="184" t="s">
        <v>446</v>
      </c>
      <c r="H230" s="185">
        <v>0.15</v>
      </c>
      <c r="I230" s="186"/>
      <c r="J230" s="187">
        <f>ROUND(I230*H230,2)</f>
        <v>0</v>
      </c>
      <c r="K230" s="183" t="s">
        <v>125</v>
      </c>
      <c r="L230" s="38"/>
      <c r="M230" s="188" t="s">
        <v>21</v>
      </c>
      <c r="N230" s="189" t="s">
        <v>45</v>
      </c>
      <c r="O230" s="63"/>
      <c r="P230" s="190">
        <f>O230*H230</f>
        <v>0</v>
      </c>
      <c r="Q230" s="190">
        <v>0</v>
      </c>
      <c r="R230" s="190">
        <f>Q230*H230</f>
        <v>0</v>
      </c>
      <c r="S230" s="190">
        <v>2.25</v>
      </c>
      <c r="T230" s="191">
        <f>S230*H230</f>
        <v>0.33749999999999997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2" t="s">
        <v>321</v>
      </c>
      <c r="AT230" s="192" t="s">
        <v>121</v>
      </c>
      <c r="AU230" s="192" t="s">
        <v>81</v>
      </c>
      <c r="AY230" s="16" t="s">
        <v>119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6" t="s">
        <v>79</v>
      </c>
      <c r="BK230" s="193">
        <f>ROUND(I230*H230,2)</f>
        <v>0</v>
      </c>
      <c r="BL230" s="16" t="s">
        <v>321</v>
      </c>
      <c r="BM230" s="192" t="s">
        <v>451</v>
      </c>
    </row>
    <row r="231" spans="1:65" s="13" customFormat="1" x14ac:dyDescent="0.2">
      <c r="B231" s="198"/>
      <c r="C231" s="199"/>
      <c r="D231" s="194" t="s">
        <v>130</v>
      </c>
      <c r="E231" s="200" t="s">
        <v>21</v>
      </c>
      <c r="F231" s="201" t="s">
        <v>452</v>
      </c>
      <c r="G231" s="199"/>
      <c r="H231" s="202">
        <v>0.15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130</v>
      </c>
      <c r="AU231" s="208" t="s">
        <v>81</v>
      </c>
      <c r="AV231" s="13" t="s">
        <v>81</v>
      </c>
      <c r="AW231" s="13" t="s">
        <v>34</v>
      </c>
      <c r="AX231" s="13" t="s">
        <v>79</v>
      </c>
      <c r="AY231" s="208" t="s">
        <v>119</v>
      </c>
    </row>
    <row r="232" spans="1:65" s="2" customFormat="1" ht="36" customHeight="1" x14ac:dyDescent="0.2">
      <c r="A232" s="33"/>
      <c r="B232" s="34"/>
      <c r="C232" s="181" t="s">
        <v>453</v>
      </c>
      <c r="D232" s="181" t="s">
        <v>121</v>
      </c>
      <c r="E232" s="182" t="s">
        <v>454</v>
      </c>
      <c r="F232" s="183" t="s">
        <v>455</v>
      </c>
      <c r="G232" s="184" t="s">
        <v>143</v>
      </c>
      <c r="H232" s="185">
        <v>56</v>
      </c>
      <c r="I232" s="186"/>
      <c r="J232" s="187">
        <f>ROUND(I232*H232,2)</f>
        <v>0</v>
      </c>
      <c r="K232" s="183" t="s">
        <v>125</v>
      </c>
      <c r="L232" s="38"/>
      <c r="M232" s="188" t="s">
        <v>21</v>
      </c>
      <c r="N232" s="189" t="s">
        <v>45</v>
      </c>
      <c r="O232" s="63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2" t="s">
        <v>321</v>
      </c>
      <c r="AT232" s="192" t="s">
        <v>121</v>
      </c>
      <c r="AU232" s="192" t="s">
        <v>81</v>
      </c>
      <c r="AY232" s="16" t="s">
        <v>119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6" t="s">
        <v>79</v>
      </c>
      <c r="BK232" s="193">
        <f>ROUND(I232*H232,2)</f>
        <v>0</v>
      </c>
      <c r="BL232" s="16" t="s">
        <v>321</v>
      </c>
      <c r="BM232" s="192" t="s">
        <v>456</v>
      </c>
    </row>
    <row r="233" spans="1:65" s="2" customFormat="1" ht="29.25" x14ac:dyDescent="0.2">
      <c r="A233" s="33"/>
      <c r="B233" s="34"/>
      <c r="C233" s="35"/>
      <c r="D233" s="194" t="s">
        <v>128</v>
      </c>
      <c r="E233" s="35"/>
      <c r="F233" s="195" t="s">
        <v>457</v>
      </c>
      <c r="G233" s="35"/>
      <c r="H233" s="35"/>
      <c r="I233" s="102"/>
      <c r="J233" s="35"/>
      <c r="K233" s="35"/>
      <c r="L233" s="38"/>
      <c r="M233" s="196"/>
      <c r="N233" s="197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128</v>
      </c>
      <c r="AU233" s="16" t="s">
        <v>81</v>
      </c>
    </row>
    <row r="234" spans="1:65" s="13" customFormat="1" x14ac:dyDescent="0.2">
      <c r="B234" s="198"/>
      <c r="C234" s="199"/>
      <c r="D234" s="194" t="s">
        <v>130</v>
      </c>
      <c r="E234" s="200" t="s">
        <v>21</v>
      </c>
      <c r="F234" s="201" t="s">
        <v>458</v>
      </c>
      <c r="G234" s="199"/>
      <c r="H234" s="202">
        <v>56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130</v>
      </c>
      <c r="AU234" s="208" t="s">
        <v>81</v>
      </c>
      <c r="AV234" s="13" t="s">
        <v>81</v>
      </c>
      <c r="AW234" s="13" t="s">
        <v>34</v>
      </c>
      <c r="AX234" s="13" t="s">
        <v>79</v>
      </c>
      <c r="AY234" s="208" t="s">
        <v>119</v>
      </c>
    </row>
    <row r="235" spans="1:65" s="2" customFormat="1" ht="36" customHeight="1" x14ac:dyDescent="0.2">
      <c r="A235" s="33"/>
      <c r="B235" s="34"/>
      <c r="C235" s="181" t="s">
        <v>459</v>
      </c>
      <c r="D235" s="181" t="s">
        <v>121</v>
      </c>
      <c r="E235" s="182" t="s">
        <v>460</v>
      </c>
      <c r="F235" s="183" t="s">
        <v>461</v>
      </c>
      <c r="G235" s="184" t="s">
        <v>143</v>
      </c>
      <c r="H235" s="185">
        <v>580.5</v>
      </c>
      <c r="I235" s="186"/>
      <c r="J235" s="187">
        <f>ROUND(I235*H235,2)</f>
        <v>0</v>
      </c>
      <c r="K235" s="183" t="s">
        <v>125</v>
      </c>
      <c r="L235" s="38"/>
      <c r="M235" s="188" t="s">
        <v>21</v>
      </c>
      <c r="N235" s="189" t="s">
        <v>45</v>
      </c>
      <c r="O235" s="63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2" t="s">
        <v>321</v>
      </c>
      <c r="AT235" s="192" t="s">
        <v>121</v>
      </c>
      <c r="AU235" s="192" t="s">
        <v>81</v>
      </c>
      <c r="AY235" s="16" t="s">
        <v>119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6" t="s">
        <v>79</v>
      </c>
      <c r="BK235" s="193">
        <f>ROUND(I235*H235,2)</f>
        <v>0</v>
      </c>
      <c r="BL235" s="16" t="s">
        <v>321</v>
      </c>
      <c r="BM235" s="192" t="s">
        <v>462</v>
      </c>
    </row>
    <row r="236" spans="1:65" s="2" customFormat="1" ht="29.25" x14ac:dyDescent="0.2">
      <c r="A236" s="33"/>
      <c r="B236" s="34"/>
      <c r="C236" s="35"/>
      <c r="D236" s="194" t="s">
        <v>128</v>
      </c>
      <c r="E236" s="35"/>
      <c r="F236" s="195" t="s">
        <v>457</v>
      </c>
      <c r="G236" s="35"/>
      <c r="H236" s="35"/>
      <c r="I236" s="102"/>
      <c r="J236" s="35"/>
      <c r="K236" s="35"/>
      <c r="L236" s="38"/>
      <c r="M236" s="196"/>
      <c r="N236" s="197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128</v>
      </c>
      <c r="AU236" s="16" t="s">
        <v>81</v>
      </c>
    </row>
    <row r="237" spans="1:65" s="13" customFormat="1" x14ac:dyDescent="0.2">
      <c r="B237" s="198"/>
      <c r="C237" s="199"/>
      <c r="D237" s="194" t="s">
        <v>130</v>
      </c>
      <c r="E237" s="200" t="s">
        <v>21</v>
      </c>
      <c r="F237" s="201" t="s">
        <v>463</v>
      </c>
      <c r="G237" s="199"/>
      <c r="H237" s="202">
        <v>580.5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130</v>
      </c>
      <c r="AU237" s="208" t="s">
        <v>81</v>
      </c>
      <c r="AV237" s="13" t="s">
        <v>81</v>
      </c>
      <c r="AW237" s="13" t="s">
        <v>34</v>
      </c>
      <c r="AX237" s="13" t="s">
        <v>79</v>
      </c>
      <c r="AY237" s="208" t="s">
        <v>119</v>
      </c>
    </row>
    <row r="238" spans="1:65" s="2" customFormat="1" ht="36" customHeight="1" x14ac:dyDescent="0.2">
      <c r="A238" s="33"/>
      <c r="B238" s="34"/>
      <c r="C238" s="181" t="s">
        <v>464</v>
      </c>
      <c r="D238" s="181" t="s">
        <v>121</v>
      </c>
      <c r="E238" s="182" t="s">
        <v>465</v>
      </c>
      <c r="F238" s="183" t="s">
        <v>466</v>
      </c>
      <c r="G238" s="184" t="s">
        <v>143</v>
      </c>
      <c r="H238" s="185">
        <v>69</v>
      </c>
      <c r="I238" s="186"/>
      <c r="J238" s="187">
        <f>ROUND(I238*H238,2)</f>
        <v>0</v>
      </c>
      <c r="K238" s="183" t="s">
        <v>125</v>
      </c>
      <c r="L238" s="38"/>
      <c r="M238" s="188" t="s">
        <v>21</v>
      </c>
      <c r="N238" s="189" t="s">
        <v>45</v>
      </c>
      <c r="O238" s="63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2" t="s">
        <v>321</v>
      </c>
      <c r="AT238" s="192" t="s">
        <v>121</v>
      </c>
      <c r="AU238" s="192" t="s">
        <v>81</v>
      </c>
      <c r="AY238" s="16" t="s">
        <v>119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6" t="s">
        <v>79</v>
      </c>
      <c r="BK238" s="193">
        <f>ROUND(I238*H238,2)</f>
        <v>0</v>
      </c>
      <c r="BL238" s="16" t="s">
        <v>321</v>
      </c>
      <c r="BM238" s="192" t="s">
        <v>467</v>
      </c>
    </row>
    <row r="239" spans="1:65" s="2" customFormat="1" ht="29.25" x14ac:dyDescent="0.2">
      <c r="A239" s="33"/>
      <c r="B239" s="34"/>
      <c r="C239" s="35"/>
      <c r="D239" s="194" t="s">
        <v>128</v>
      </c>
      <c r="E239" s="35"/>
      <c r="F239" s="195" t="s">
        <v>457</v>
      </c>
      <c r="G239" s="35"/>
      <c r="H239" s="35"/>
      <c r="I239" s="102"/>
      <c r="J239" s="35"/>
      <c r="K239" s="35"/>
      <c r="L239" s="38"/>
      <c r="M239" s="196"/>
      <c r="N239" s="197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128</v>
      </c>
      <c r="AU239" s="16" t="s">
        <v>81</v>
      </c>
    </row>
    <row r="240" spans="1:65" s="13" customFormat="1" x14ac:dyDescent="0.2">
      <c r="B240" s="198"/>
      <c r="C240" s="199"/>
      <c r="D240" s="194" t="s">
        <v>130</v>
      </c>
      <c r="E240" s="200" t="s">
        <v>21</v>
      </c>
      <c r="F240" s="201" t="s">
        <v>468</v>
      </c>
      <c r="G240" s="199"/>
      <c r="H240" s="202">
        <v>69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130</v>
      </c>
      <c r="AU240" s="208" t="s">
        <v>81</v>
      </c>
      <c r="AV240" s="13" t="s">
        <v>81</v>
      </c>
      <c r="AW240" s="13" t="s">
        <v>34</v>
      </c>
      <c r="AX240" s="13" t="s">
        <v>79</v>
      </c>
      <c r="AY240" s="208" t="s">
        <v>119</v>
      </c>
    </row>
    <row r="241" spans="1:65" s="2" customFormat="1" ht="36" customHeight="1" x14ac:dyDescent="0.2">
      <c r="A241" s="33"/>
      <c r="B241" s="34"/>
      <c r="C241" s="181" t="s">
        <v>469</v>
      </c>
      <c r="D241" s="181" t="s">
        <v>121</v>
      </c>
      <c r="E241" s="182" t="s">
        <v>470</v>
      </c>
      <c r="F241" s="183" t="s">
        <v>471</v>
      </c>
      <c r="G241" s="184" t="s">
        <v>143</v>
      </c>
      <c r="H241" s="185">
        <v>81</v>
      </c>
      <c r="I241" s="186"/>
      <c r="J241" s="187">
        <f>ROUND(I241*H241,2)</f>
        <v>0</v>
      </c>
      <c r="K241" s="183" t="s">
        <v>125</v>
      </c>
      <c r="L241" s="38"/>
      <c r="M241" s="188" t="s">
        <v>21</v>
      </c>
      <c r="N241" s="189" t="s">
        <v>45</v>
      </c>
      <c r="O241" s="63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2" t="s">
        <v>321</v>
      </c>
      <c r="AT241" s="192" t="s">
        <v>121</v>
      </c>
      <c r="AU241" s="192" t="s">
        <v>81</v>
      </c>
      <c r="AY241" s="16" t="s">
        <v>119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6" t="s">
        <v>79</v>
      </c>
      <c r="BK241" s="193">
        <f>ROUND(I241*H241,2)</f>
        <v>0</v>
      </c>
      <c r="BL241" s="16" t="s">
        <v>321</v>
      </c>
      <c r="BM241" s="192" t="s">
        <v>472</v>
      </c>
    </row>
    <row r="242" spans="1:65" s="2" customFormat="1" ht="29.25" x14ac:dyDescent="0.2">
      <c r="A242" s="33"/>
      <c r="B242" s="34"/>
      <c r="C242" s="35"/>
      <c r="D242" s="194" t="s">
        <v>128</v>
      </c>
      <c r="E242" s="35"/>
      <c r="F242" s="195" t="s">
        <v>457</v>
      </c>
      <c r="G242" s="35"/>
      <c r="H242" s="35"/>
      <c r="I242" s="102"/>
      <c r="J242" s="35"/>
      <c r="K242" s="35"/>
      <c r="L242" s="38"/>
      <c r="M242" s="196"/>
      <c r="N242" s="19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128</v>
      </c>
      <c r="AU242" s="16" t="s">
        <v>81</v>
      </c>
    </row>
    <row r="243" spans="1:65" s="13" customFormat="1" x14ac:dyDescent="0.2">
      <c r="B243" s="198"/>
      <c r="C243" s="199"/>
      <c r="D243" s="194" t="s">
        <v>130</v>
      </c>
      <c r="E243" s="200" t="s">
        <v>21</v>
      </c>
      <c r="F243" s="201" t="s">
        <v>473</v>
      </c>
      <c r="G243" s="199"/>
      <c r="H243" s="202">
        <v>81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130</v>
      </c>
      <c r="AU243" s="208" t="s">
        <v>81</v>
      </c>
      <c r="AV243" s="13" t="s">
        <v>81</v>
      </c>
      <c r="AW243" s="13" t="s">
        <v>34</v>
      </c>
      <c r="AX243" s="13" t="s">
        <v>79</v>
      </c>
      <c r="AY243" s="208" t="s">
        <v>119</v>
      </c>
    </row>
    <row r="244" spans="1:65" s="2" customFormat="1" ht="24" customHeight="1" x14ac:dyDescent="0.2">
      <c r="A244" s="33"/>
      <c r="B244" s="34"/>
      <c r="C244" s="181" t="s">
        <v>474</v>
      </c>
      <c r="D244" s="181" t="s">
        <v>121</v>
      </c>
      <c r="E244" s="182" t="s">
        <v>475</v>
      </c>
      <c r="F244" s="183" t="s">
        <v>476</v>
      </c>
      <c r="G244" s="184" t="s">
        <v>143</v>
      </c>
      <c r="H244" s="185">
        <v>103</v>
      </c>
      <c r="I244" s="186"/>
      <c r="J244" s="187">
        <f>ROUND(I244*H244,2)</f>
        <v>0</v>
      </c>
      <c r="K244" s="183" t="s">
        <v>125</v>
      </c>
      <c r="L244" s="38"/>
      <c r="M244" s="188" t="s">
        <v>21</v>
      </c>
      <c r="N244" s="189" t="s">
        <v>45</v>
      </c>
      <c r="O244" s="63"/>
      <c r="P244" s="190">
        <f>O244*H244</f>
        <v>0</v>
      </c>
      <c r="Q244" s="190">
        <v>0.15614</v>
      </c>
      <c r="R244" s="190">
        <f>Q244*H244</f>
        <v>16.082419999999999</v>
      </c>
      <c r="S244" s="190">
        <v>0</v>
      </c>
      <c r="T244" s="19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2" t="s">
        <v>321</v>
      </c>
      <c r="AT244" s="192" t="s">
        <v>121</v>
      </c>
      <c r="AU244" s="192" t="s">
        <v>81</v>
      </c>
      <c r="AY244" s="16" t="s">
        <v>119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6" t="s">
        <v>79</v>
      </c>
      <c r="BK244" s="193">
        <f>ROUND(I244*H244,2)</f>
        <v>0</v>
      </c>
      <c r="BL244" s="16" t="s">
        <v>321</v>
      </c>
      <c r="BM244" s="192" t="s">
        <v>477</v>
      </c>
    </row>
    <row r="245" spans="1:65" s="2" customFormat="1" ht="39" x14ac:dyDescent="0.2">
      <c r="A245" s="33"/>
      <c r="B245" s="34"/>
      <c r="C245" s="35"/>
      <c r="D245" s="194" t="s">
        <v>128</v>
      </c>
      <c r="E245" s="35"/>
      <c r="F245" s="195" t="s">
        <v>478</v>
      </c>
      <c r="G245" s="35"/>
      <c r="H245" s="35"/>
      <c r="I245" s="102"/>
      <c r="J245" s="35"/>
      <c r="K245" s="35"/>
      <c r="L245" s="38"/>
      <c r="M245" s="196"/>
      <c r="N245" s="197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128</v>
      </c>
      <c r="AU245" s="16" t="s">
        <v>81</v>
      </c>
    </row>
    <row r="246" spans="1:65" s="13" customFormat="1" x14ac:dyDescent="0.2">
      <c r="B246" s="198"/>
      <c r="C246" s="199"/>
      <c r="D246" s="194" t="s">
        <v>130</v>
      </c>
      <c r="E246" s="200" t="s">
        <v>21</v>
      </c>
      <c r="F246" s="201" t="s">
        <v>479</v>
      </c>
      <c r="G246" s="199"/>
      <c r="H246" s="202">
        <v>103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130</v>
      </c>
      <c r="AU246" s="208" t="s">
        <v>81</v>
      </c>
      <c r="AV246" s="13" t="s">
        <v>81</v>
      </c>
      <c r="AW246" s="13" t="s">
        <v>34</v>
      </c>
      <c r="AX246" s="13" t="s">
        <v>79</v>
      </c>
      <c r="AY246" s="208" t="s">
        <v>119</v>
      </c>
    </row>
    <row r="247" spans="1:65" s="2" customFormat="1" ht="24" customHeight="1" x14ac:dyDescent="0.2">
      <c r="A247" s="33"/>
      <c r="B247" s="34"/>
      <c r="C247" s="181" t="s">
        <v>480</v>
      </c>
      <c r="D247" s="181" t="s">
        <v>121</v>
      </c>
      <c r="E247" s="182" t="s">
        <v>481</v>
      </c>
      <c r="F247" s="183" t="s">
        <v>482</v>
      </c>
      <c r="G247" s="184" t="s">
        <v>143</v>
      </c>
      <c r="H247" s="185">
        <v>47</v>
      </c>
      <c r="I247" s="186"/>
      <c r="J247" s="187">
        <f>ROUND(I247*H247,2)</f>
        <v>0</v>
      </c>
      <c r="K247" s="183" t="s">
        <v>125</v>
      </c>
      <c r="L247" s="38"/>
      <c r="M247" s="188" t="s">
        <v>21</v>
      </c>
      <c r="N247" s="189" t="s">
        <v>45</v>
      </c>
      <c r="O247" s="63"/>
      <c r="P247" s="190">
        <f>O247*H247</f>
        <v>0</v>
      </c>
      <c r="Q247" s="190">
        <v>1.3999999999999999E-4</v>
      </c>
      <c r="R247" s="190">
        <f>Q247*H247</f>
        <v>6.579999999999999E-3</v>
      </c>
      <c r="S247" s="190">
        <v>0</v>
      </c>
      <c r="T247" s="19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2" t="s">
        <v>321</v>
      </c>
      <c r="AT247" s="192" t="s">
        <v>121</v>
      </c>
      <c r="AU247" s="192" t="s">
        <v>81</v>
      </c>
      <c r="AY247" s="16" t="s">
        <v>119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6" t="s">
        <v>79</v>
      </c>
      <c r="BK247" s="193">
        <f>ROUND(I247*H247,2)</f>
        <v>0</v>
      </c>
      <c r="BL247" s="16" t="s">
        <v>321</v>
      </c>
      <c r="BM247" s="192" t="s">
        <v>483</v>
      </c>
    </row>
    <row r="248" spans="1:65" s="2" customFormat="1" ht="39" x14ac:dyDescent="0.2">
      <c r="A248" s="33"/>
      <c r="B248" s="34"/>
      <c r="C248" s="35"/>
      <c r="D248" s="194" t="s">
        <v>128</v>
      </c>
      <c r="E248" s="35"/>
      <c r="F248" s="195" t="s">
        <v>478</v>
      </c>
      <c r="G248" s="35"/>
      <c r="H248" s="35"/>
      <c r="I248" s="102"/>
      <c r="J248" s="35"/>
      <c r="K248" s="35"/>
      <c r="L248" s="38"/>
      <c r="M248" s="196"/>
      <c r="N248" s="197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128</v>
      </c>
      <c r="AU248" s="16" t="s">
        <v>81</v>
      </c>
    </row>
    <row r="249" spans="1:65" s="13" customFormat="1" x14ac:dyDescent="0.2">
      <c r="B249" s="198"/>
      <c r="C249" s="199"/>
      <c r="D249" s="194" t="s">
        <v>130</v>
      </c>
      <c r="E249" s="200" t="s">
        <v>21</v>
      </c>
      <c r="F249" s="201" t="s">
        <v>484</v>
      </c>
      <c r="G249" s="199"/>
      <c r="H249" s="202">
        <v>47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130</v>
      </c>
      <c r="AU249" s="208" t="s">
        <v>81</v>
      </c>
      <c r="AV249" s="13" t="s">
        <v>81</v>
      </c>
      <c r="AW249" s="13" t="s">
        <v>34</v>
      </c>
      <c r="AX249" s="13" t="s">
        <v>79</v>
      </c>
      <c r="AY249" s="208" t="s">
        <v>119</v>
      </c>
    </row>
    <row r="250" spans="1:65" s="2" customFormat="1" ht="24" customHeight="1" x14ac:dyDescent="0.2">
      <c r="A250" s="33"/>
      <c r="B250" s="34"/>
      <c r="C250" s="181" t="s">
        <v>485</v>
      </c>
      <c r="D250" s="181" t="s">
        <v>121</v>
      </c>
      <c r="E250" s="182" t="s">
        <v>486</v>
      </c>
      <c r="F250" s="183" t="s">
        <v>487</v>
      </c>
      <c r="G250" s="184" t="s">
        <v>239</v>
      </c>
      <c r="H250" s="185">
        <v>1</v>
      </c>
      <c r="I250" s="186"/>
      <c r="J250" s="187">
        <f>ROUND(I250*H250,2)</f>
        <v>0</v>
      </c>
      <c r="K250" s="183" t="s">
        <v>125</v>
      </c>
      <c r="L250" s="38"/>
      <c r="M250" s="188" t="s">
        <v>21</v>
      </c>
      <c r="N250" s="189" t="s">
        <v>45</v>
      </c>
      <c r="O250" s="63"/>
      <c r="P250" s="190">
        <f>O250*H250</f>
        <v>0</v>
      </c>
      <c r="Q250" s="190">
        <v>7.1199999999999996E-3</v>
      </c>
      <c r="R250" s="190">
        <f>Q250*H250</f>
        <v>7.1199999999999996E-3</v>
      </c>
      <c r="S250" s="190">
        <v>0</v>
      </c>
      <c r="T250" s="19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2" t="s">
        <v>321</v>
      </c>
      <c r="AT250" s="192" t="s">
        <v>121</v>
      </c>
      <c r="AU250" s="192" t="s">
        <v>81</v>
      </c>
      <c r="AY250" s="16" t="s">
        <v>119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6" t="s">
        <v>79</v>
      </c>
      <c r="BK250" s="193">
        <f>ROUND(I250*H250,2)</f>
        <v>0</v>
      </c>
      <c r="BL250" s="16" t="s">
        <v>321</v>
      </c>
      <c r="BM250" s="192" t="s">
        <v>488</v>
      </c>
    </row>
    <row r="251" spans="1:65" s="2" customFormat="1" ht="48.75" x14ac:dyDescent="0.2">
      <c r="A251" s="33"/>
      <c r="B251" s="34"/>
      <c r="C251" s="35"/>
      <c r="D251" s="194" t="s">
        <v>128</v>
      </c>
      <c r="E251" s="35"/>
      <c r="F251" s="195" t="s">
        <v>489</v>
      </c>
      <c r="G251" s="35"/>
      <c r="H251" s="35"/>
      <c r="I251" s="102"/>
      <c r="J251" s="35"/>
      <c r="K251" s="35"/>
      <c r="L251" s="38"/>
      <c r="M251" s="196"/>
      <c r="N251" s="197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128</v>
      </c>
      <c r="AU251" s="16" t="s">
        <v>81</v>
      </c>
    </row>
    <row r="252" spans="1:65" s="2" customFormat="1" ht="24" customHeight="1" x14ac:dyDescent="0.2">
      <c r="A252" s="33"/>
      <c r="B252" s="34"/>
      <c r="C252" s="181" t="s">
        <v>490</v>
      </c>
      <c r="D252" s="181" t="s">
        <v>121</v>
      </c>
      <c r="E252" s="182" t="s">
        <v>491</v>
      </c>
      <c r="F252" s="183" t="s">
        <v>492</v>
      </c>
      <c r="G252" s="184" t="s">
        <v>143</v>
      </c>
      <c r="H252" s="185">
        <v>81</v>
      </c>
      <c r="I252" s="186"/>
      <c r="J252" s="187">
        <f>ROUND(I252*H252,2)</f>
        <v>0</v>
      </c>
      <c r="K252" s="183" t="s">
        <v>125</v>
      </c>
      <c r="L252" s="38"/>
      <c r="M252" s="188" t="s">
        <v>21</v>
      </c>
      <c r="N252" s="189" t="s">
        <v>45</v>
      </c>
      <c r="O252" s="63"/>
      <c r="P252" s="190">
        <f>O252*H252</f>
        <v>0</v>
      </c>
      <c r="Q252" s="190">
        <v>0.27030999999999999</v>
      </c>
      <c r="R252" s="190">
        <f>Q252*H252</f>
        <v>21.895109999999999</v>
      </c>
      <c r="S252" s="190">
        <v>0.18</v>
      </c>
      <c r="T252" s="191">
        <f>S252*H252</f>
        <v>14.58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2" t="s">
        <v>321</v>
      </c>
      <c r="AT252" s="192" t="s">
        <v>121</v>
      </c>
      <c r="AU252" s="192" t="s">
        <v>81</v>
      </c>
      <c r="AY252" s="16" t="s">
        <v>119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6" t="s">
        <v>79</v>
      </c>
      <c r="BK252" s="193">
        <f>ROUND(I252*H252,2)</f>
        <v>0</v>
      </c>
      <c r="BL252" s="16" t="s">
        <v>321</v>
      </c>
      <c r="BM252" s="192" t="s">
        <v>493</v>
      </c>
    </row>
    <row r="253" spans="1:65" s="2" customFormat="1" ht="48.75" x14ac:dyDescent="0.2">
      <c r="A253" s="33"/>
      <c r="B253" s="34"/>
      <c r="C253" s="35"/>
      <c r="D253" s="194" t="s">
        <v>128</v>
      </c>
      <c r="E253" s="35"/>
      <c r="F253" s="195" t="s">
        <v>489</v>
      </c>
      <c r="G253" s="35"/>
      <c r="H253" s="35"/>
      <c r="I253" s="102"/>
      <c r="J253" s="35"/>
      <c r="K253" s="35"/>
      <c r="L253" s="38"/>
      <c r="M253" s="196"/>
      <c r="N253" s="197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128</v>
      </c>
      <c r="AU253" s="16" t="s">
        <v>81</v>
      </c>
    </row>
    <row r="254" spans="1:65" s="13" customFormat="1" x14ac:dyDescent="0.2">
      <c r="B254" s="198"/>
      <c r="C254" s="199"/>
      <c r="D254" s="194" t="s">
        <v>130</v>
      </c>
      <c r="E254" s="200" t="s">
        <v>21</v>
      </c>
      <c r="F254" s="201" t="s">
        <v>494</v>
      </c>
      <c r="G254" s="199"/>
      <c r="H254" s="202">
        <v>81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130</v>
      </c>
      <c r="AU254" s="208" t="s">
        <v>81</v>
      </c>
      <c r="AV254" s="13" t="s">
        <v>81</v>
      </c>
      <c r="AW254" s="13" t="s">
        <v>34</v>
      </c>
      <c r="AX254" s="13" t="s">
        <v>79</v>
      </c>
      <c r="AY254" s="208" t="s">
        <v>119</v>
      </c>
    </row>
    <row r="255" spans="1:65" s="2" customFormat="1" ht="16.5" customHeight="1" x14ac:dyDescent="0.2">
      <c r="A255" s="33"/>
      <c r="B255" s="34"/>
      <c r="C255" s="181" t="s">
        <v>495</v>
      </c>
      <c r="D255" s="181" t="s">
        <v>121</v>
      </c>
      <c r="E255" s="182" t="s">
        <v>496</v>
      </c>
      <c r="F255" s="183" t="s">
        <v>497</v>
      </c>
      <c r="G255" s="184" t="s">
        <v>143</v>
      </c>
      <c r="H255" s="185">
        <v>966</v>
      </c>
      <c r="I255" s="186"/>
      <c r="J255" s="187">
        <f>ROUND(I255*H255,2)</f>
        <v>0</v>
      </c>
      <c r="K255" s="183" t="s">
        <v>125</v>
      </c>
      <c r="L255" s="38"/>
      <c r="M255" s="188" t="s">
        <v>21</v>
      </c>
      <c r="N255" s="189" t="s">
        <v>45</v>
      </c>
      <c r="O255" s="63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2" t="s">
        <v>321</v>
      </c>
      <c r="AT255" s="192" t="s">
        <v>121</v>
      </c>
      <c r="AU255" s="192" t="s">
        <v>81</v>
      </c>
      <c r="AY255" s="16" t="s">
        <v>119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6" t="s">
        <v>79</v>
      </c>
      <c r="BK255" s="193">
        <f>ROUND(I255*H255,2)</f>
        <v>0</v>
      </c>
      <c r="BL255" s="16" t="s">
        <v>321</v>
      </c>
      <c r="BM255" s="192" t="s">
        <v>498</v>
      </c>
    </row>
    <row r="256" spans="1:65" s="13" customFormat="1" x14ac:dyDescent="0.2">
      <c r="B256" s="198"/>
      <c r="C256" s="199"/>
      <c r="D256" s="194" t="s">
        <v>130</v>
      </c>
      <c r="E256" s="200" t="s">
        <v>21</v>
      </c>
      <c r="F256" s="201" t="s">
        <v>499</v>
      </c>
      <c r="G256" s="199"/>
      <c r="H256" s="202">
        <v>966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130</v>
      </c>
      <c r="AU256" s="208" t="s">
        <v>81</v>
      </c>
      <c r="AV256" s="13" t="s">
        <v>81</v>
      </c>
      <c r="AW256" s="13" t="s">
        <v>34</v>
      </c>
      <c r="AX256" s="13" t="s">
        <v>79</v>
      </c>
      <c r="AY256" s="208" t="s">
        <v>119</v>
      </c>
    </row>
    <row r="257" spans="1:65" s="2" customFormat="1" ht="16.5" customHeight="1" x14ac:dyDescent="0.2">
      <c r="A257" s="33"/>
      <c r="B257" s="34"/>
      <c r="C257" s="209" t="s">
        <v>500</v>
      </c>
      <c r="D257" s="209" t="s">
        <v>226</v>
      </c>
      <c r="E257" s="210" t="s">
        <v>501</v>
      </c>
      <c r="F257" s="211" t="s">
        <v>502</v>
      </c>
      <c r="G257" s="212" t="s">
        <v>143</v>
      </c>
      <c r="H257" s="213">
        <v>81</v>
      </c>
      <c r="I257" s="214"/>
      <c r="J257" s="215">
        <f>ROUND(I257*H257,2)</f>
        <v>0</v>
      </c>
      <c r="K257" s="211" t="s">
        <v>125</v>
      </c>
      <c r="L257" s="216"/>
      <c r="M257" s="217" t="s">
        <v>21</v>
      </c>
      <c r="N257" s="218" t="s">
        <v>45</v>
      </c>
      <c r="O257" s="63"/>
      <c r="P257" s="190">
        <f>O257*H257</f>
        <v>0</v>
      </c>
      <c r="Q257" s="190">
        <v>1.2800000000000001E-3</v>
      </c>
      <c r="R257" s="190">
        <f>Q257*H257</f>
        <v>0.10368000000000001</v>
      </c>
      <c r="S257" s="190">
        <v>0</v>
      </c>
      <c r="T257" s="19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2" t="s">
        <v>229</v>
      </c>
      <c r="AT257" s="192" t="s">
        <v>226</v>
      </c>
      <c r="AU257" s="192" t="s">
        <v>81</v>
      </c>
      <c r="AY257" s="16" t="s">
        <v>119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6" t="s">
        <v>79</v>
      </c>
      <c r="BK257" s="193">
        <f>ROUND(I257*H257,2)</f>
        <v>0</v>
      </c>
      <c r="BL257" s="16" t="s">
        <v>229</v>
      </c>
      <c r="BM257" s="192" t="s">
        <v>503</v>
      </c>
    </row>
    <row r="258" spans="1:65" s="2" customFormat="1" ht="16.5" customHeight="1" x14ac:dyDescent="0.2">
      <c r="A258" s="33"/>
      <c r="B258" s="34"/>
      <c r="C258" s="209" t="s">
        <v>504</v>
      </c>
      <c r="D258" s="209" t="s">
        <v>226</v>
      </c>
      <c r="E258" s="210" t="s">
        <v>505</v>
      </c>
      <c r="F258" s="211" t="s">
        <v>506</v>
      </c>
      <c r="G258" s="212" t="s">
        <v>143</v>
      </c>
      <c r="H258" s="213">
        <v>966</v>
      </c>
      <c r="I258" s="214"/>
      <c r="J258" s="215">
        <f>ROUND(I258*H258,2)</f>
        <v>0</v>
      </c>
      <c r="K258" s="211" t="s">
        <v>125</v>
      </c>
      <c r="L258" s="216"/>
      <c r="M258" s="217" t="s">
        <v>21</v>
      </c>
      <c r="N258" s="218" t="s">
        <v>45</v>
      </c>
      <c r="O258" s="63"/>
      <c r="P258" s="190">
        <f>O258*H258</f>
        <v>0</v>
      </c>
      <c r="Q258" s="190">
        <v>2.5999999999999998E-4</v>
      </c>
      <c r="R258" s="190">
        <f>Q258*H258</f>
        <v>0.25115999999999999</v>
      </c>
      <c r="S258" s="190">
        <v>0</v>
      </c>
      <c r="T258" s="19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2" t="s">
        <v>229</v>
      </c>
      <c r="AT258" s="192" t="s">
        <v>226</v>
      </c>
      <c r="AU258" s="192" t="s">
        <v>81</v>
      </c>
      <c r="AY258" s="16" t="s">
        <v>119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6" t="s">
        <v>79</v>
      </c>
      <c r="BK258" s="193">
        <f>ROUND(I258*H258,2)</f>
        <v>0</v>
      </c>
      <c r="BL258" s="16" t="s">
        <v>229</v>
      </c>
      <c r="BM258" s="192" t="s">
        <v>507</v>
      </c>
    </row>
    <row r="259" spans="1:65" s="2" customFormat="1" ht="24" customHeight="1" x14ac:dyDescent="0.2">
      <c r="A259" s="33"/>
      <c r="B259" s="34"/>
      <c r="C259" s="181" t="s">
        <v>508</v>
      </c>
      <c r="D259" s="181" t="s">
        <v>121</v>
      </c>
      <c r="E259" s="182" t="s">
        <v>509</v>
      </c>
      <c r="F259" s="183" t="s">
        <v>510</v>
      </c>
      <c r="G259" s="184" t="s">
        <v>143</v>
      </c>
      <c r="H259" s="185">
        <v>56</v>
      </c>
      <c r="I259" s="186"/>
      <c r="J259" s="187">
        <f>ROUND(I259*H259,2)</f>
        <v>0</v>
      </c>
      <c r="K259" s="183" t="s">
        <v>125</v>
      </c>
      <c r="L259" s="38"/>
      <c r="M259" s="188" t="s">
        <v>21</v>
      </c>
      <c r="N259" s="189" t="s">
        <v>45</v>
      </c>
      <c r="O259" s="63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2" t="s">
        <v>321</v>
      </c>
      <c r="AT259" s="192" t="s">
        <v>121</v>
      </c>
      <c r="AU259" s="192" t="s">
        <v>81</v>
      </c>
      <c r="AY259" s="16" t="s">
        <v>119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6" t="s">
        <v>79</v>
      </c>
      <c r="BK259" s="193">
        <f>ROUND(I259*H259,2)</f>
        <v>0</v>
      </c>
      <c r="BL259" s="16" t="s">
        <v>321</v>
      </c>
      <c r="BM259" s="192" t="s">
        <v>511</v>
      </c>
    </row>
    <row r="260" spans="1:65" s="14" customFormat="1" x14ac:dyDescent="0.2">
      <c r="B260" s="219"/>
      <c r="C260" s="220"/>
      <c r="D260" s="194" t="s">
        <v>130</v>
      </c>
      <c r="E260" s="221" t="s">
        <v>21</v>
      </c>
      <c r="F260" s="222" t="s">
        <v>512</v>
      </c>
      <c r="G260" s="220"/>
      <c r="H260" s="221" t="s">
        <v>21</v>
      </c>
      <c r="I260" s="223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130</v>
      </c>
      <c r="AU260" s="228" t="s">
        <v>81</v>
      </c>
      <c r="AV260" s="14" t="s">
        <v>79</v>
      </c>
      <c r="AW260" s="14" t="s">
        <v>34</v>
      </c>
      <c r="AX260" s="14" t="s">
        <v>74</v>
      </c>
      <c r="AY260" s="228" t="s">
        <v>119</v>
      </c>
    </row>
    <row r="261" spans="1:65" s="13" customFormat="1" x14ac:dyDescent="0.2">
      <c r="B261" s="198"/>
      <c r="C261" s="199"/>
      <c r="D261" s="194" t="s">
        <v>130</v>
      </c>
      <c r="E261" s="200" t="s">
        <v>21</v>
      </c>
      <c r="F261" s="201" t="s">
        <v>391</v>
      </c>
      <c r="G261" s="199"/>
      <c r="H261" s="202">
        <v>56</v>
      </c>
      <c r="I261" s="203"/>
      <c r="J261" s="199"/>
      <c r="K261" s="199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130</v>
      </c>
      <c r="AU261" s="208" t="s">
        <v>81</v>
      </c>
      <c r="AV261" s="13" t="s">
        <v>81</v>
      </c>
      <c r="AW261" s="13" t="s">
        <v>34</v>
      </c>
      <c r="AX261" s="13" t="s">
        <v>79</v>
      </c>
      <c r="AY261" s="208" t="s">
        <v>119</v>
      </c>
    </row>
    <row r="262" spans="1:65" s="2" customFormat="1" ht="24" customHeight="1" x14ac:dyDescent="0.2">
      <c r="A262" s="33"/>
      <c r="B262" s="34"/>
      <c r="C262" s="181" t="s">
        <v>513</v>
      </c>
      <c r="D262" s="181" t="s">
        <v>121</v>
      </c>
      <c r="E262" s="182" t="s">
        <v>514</v>
      </c>
      <c r="F262" s="183" t="s">
        <v>515</v>
      </c>
      <c r="G262" s="184" t="s">
        <v>143</v>
      </c>
      <c r="H262" s="185">
        <v>47</v>
      </c>
      <c r="I262" s="186"/>
      <c r="J262" s="187">
        <f>ROUND(I262*H262,2)</f>
        <v>0</v>
      </c>
      <c r="K262" s="183" t="s">
        <v>125</v>
      </c>
      <c r="L262" s="38"/>
      <c r="M262" s="188" t="s">
        <v>21</v>
      </c>
      <c r="N262" s="189" t="s">
        <v>45</v>
      </c>
      <c r="O262" s="63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2" t="s">
        <v>321</v>
      </c>
      <c r="AT262" s="192" t="s">
        <v>121</v>
      </c>
      <c r="AU262" s="192" t="s">
        <v>81</v>
      </c>
      <c r="AY262" s="16" t="s">
        <v>119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6" t="s">
        <v>79</v>
      </c>
      <c r="BK262" s="193">
        <f>ROUND(I262*H262,2)</f>
        <v>0</v>
      </c>
      <c r="BL262" s="16" t="s">
        <v>321</v>
      </c>
      <c r="BM262" s="192" t="s">
        <v>516</v>
      </c>
    </row>
    <row r="263" spans="1:65" s="14" customFormat="1" x14ac:dyDescent="0.2">
      <c r="B263" s="219"/>
      <c r="C263" s="220"/>
      <c r="D263" s="194" t="s">
        <v>130</v>
      </c>
      <c r="E263" s="221" t="s">
        <v>21</v>
      </c>
      <c r="F263" s="222" t="s">
        <v>512</v>
      </c>
      <c r="G263" s="220"/>
      <c r="H263" s="221" t="s">
        <v>21</v>
      </c>
      <c r="I263" s="223"/>
      <c r="J263" s="220"/>
      <c r="K263" s="220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130</v>
      </c>
      <c r="AU263" s="228" t="s">
        <v>81</v>
      </c>
      <c r="AV263" s="14" t="s">
        <v>79</v>
      </c>
      <c r="AW263" s="14" t="s">
        <v>34</v>
      </c>
      <c r="AX263" s="14" t="s">
        <v>74</v>
      </c>
      <c r="AY263" s="228" t="s">
        <v>119</v>
      </c>
    </row>
    <row r="264" spans="1:65" s="13" customFormat="1" x14ac:dyDescent="0.2">
      <c r="B264" s="198"/>
      <c r="C264" s="199"/>
      <c r="D264" s="194" t="s">
        <v>130</v>
      </c>
      <c r="E264" s="200" t="s">
        <v>21</v>
      </c>
      <c r="F264" s="201" t="s">
        <v>354</v>
      </c>
      <c r="G264" s="199"/>
      <c r="H264" s="202">
        <v>47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130</v>
      </c>
      <c r="AU264" s="208" t="s">
        <v>81</v>
      </c>
      <c r="AV264" s="13" t="s">
        <v>81</v>
      </c>
      <c r="AW264" s="13" t="s">
        <v>34</v>
      </c>
      <c r="AX264" s="13" t="s">
        <v>79</v>
      </c>
      <c r="AY264" s="208" t="s">
        <v>119</v>
      </c>
    </row>
    <row r="265" spans="1:65" s="2" customFormat="1" ht="24" customHeight="1" x14ac:dyDescent="0.2">
      <c r="A265" s="33"/>
      <c r="B265" s="34"/>
      <c r="C265" s="181" t="s">
        <v>517</v>
      </c>
      <c r="D265" s="181" t="s">
        <v>121</v>
      </c>
      <c r="E265" s="182" t="s">
        <v>518</v>
      </c>
      <c r="F265" s="183" t="s">
        <v>519</v>
      </c>
      <c r="G265" s="184" t="s">
        <v>143</v>
      </c>
      <c r="H265" s="185">
        <v>47</v>
      </c>
      <c r="I265" s="186"/>
      <c r="J265" s="187">
        <f>ROUND(I265*H265,2)</f>
        <v>0</v>
      </c>
      <c r="K265" s="183" t="s">
        <v>125</v>
      </c>
      <c r="L265" s="38"/>
      <c r="M265" s="188" t="s">
        <v>21</v>
      </c>
      <c r="N265" s="189" t="s">
        <v>45</v>
      </c>
      <c r="O265" s="63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2" t="s">
        <v>321</v>
      </c>
      <c r="AT265" s="192" t="s">
        <v>121</v>
      </c>
      <c r="AU265" s="192" t="s">
        <v>81</v>
      </c>
      <c r="AY265" s="16" t="s">
        <v>119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6" t="s">
        <v>79</v>
      </c>
      <c r="BK265" s="193">
        <f>ROUND(I265*H265,2)</f>
        <v>0</v>
      </c>
      <c r="BL265" s="16" t="s">
        <v>321</v>
      </c>
      <c r="BM265" s="192" t="s">
        <v>520</v>
      </c>
    </row>
    <row r="266" spans="1:65" s="14" customFormat="1" x14ac:dyDescent="0.2">
      <c r="B266" s="219"/>
      <c r="C266" s="220"/>
      <c r="D266" s="194" t="s">
        <v>130</v>
      </c>
      <c r="E266" s="221" t="s">
        <v>21</v>
      </c>
      <c r="F266" s="222" t="s">
        <v>512</v>
      </c>
      <c r="G266" s="220"/>
      <c r="H266" s="221" t="s">
        <v>21</v>
      </c>
      <c r="I266" s="223"/>
      <c r="J266" s="220"/>
      <c r="K266" s="220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130</v>
      </c>
      <c r="AU266" s="228" t="s">
        <v>81</v>
      </c>
      <c r="AV266" s="14" t="s">
        <v>79</v>
      </c>
      <c r="AW266" s="14" t="s">
        <v>34</v>
      </c>
      <c r="AX266" s="14" t="s">
        <v>74</v>
      </c>
      <c r="AY266" s="228" t="s">
        <v>119</v>
      </c>
    </row>
    <row r="267" spans="1:65" s="13" customFormat="1" x14ac:dyDescent="0.2">
      <c r="B267" s="198"/>
      <c r="C267" s="199"/>
      <c r="D267" s="194" t="s">
        <v>130</v>
      </c>
      <c r="E267" s="200" t="s">
        <v>21</v>
      </c>
      <c r="F267" s="201" t="s">
        <v>484</v>
      </c>
      <c r="G267" s="199"/>
      <c r="H267" s="202">
        <v>47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130</v>
      </c>
      <c r="AU267" s="208" t="s">
        <v>81</v>
      </c>
      <c r="AV267" s="13" t="s">
        <v>81</v>
      </c>
      <c r="AW267" s="13" t="s">
        <v>34</v>
      </c>
      <c r="AX267" s="13" t="s">
        <v>79</v>
      </c>
      <c r="AY267" s="208" t="s">
        <v>119</v>
      </c>
    </row>
    <row r="268" spans="1:65" s="2" customFormat="1" ht="24" customHeight="1" x14ac:dyDescent="0.2">
      <c r="A268" s="33"/>
      <c r="B268" s="34"/>
      <c r="C268" s="181" t="s">
        <v>521</v>
      </c>
      <c r="D268" s="181" t="s">
        <v>121</v>
      </c>
      <c r="E268" s="182" t="s">
        <v>522</v>
      </c>
      <c r="F268" s="183" t="s">
        <v>523</v>
      </c>
      <c r="G268" s="184" t="s">
        <v>446</v>
      </c>
      <c r="H268" s="185">
        <v>15</v>
      </c>
      <c r="I268" s="186"/>
      <c r="J268" s="187">
        <f>ROUND(I268*H268,2)</f>
        <v>0</v>
      </c>
      <c r="K268" s="183" t="s">
        <v>125</v>
      </c>
      <c r="L268" s="38"/>
      <c r="M268" s="188" t="s">
        <v>21</v>
      </c>
      <c r="N268" s="189" t="s">
        <v>45</v>
      </c>
      <c r="O268" s="63"/>
      <c r="P268" s="190">
        <f>O268*H268</f>
        <v>0</v>
      </c>
      <c r="Q268" s="190">
        <v>0</v>
      </c>
      <c r="R268" s="190">
        <f>Q268*H268</f>
        <v>0</v>
      </c>
      <c r="S268" s="190">
        <v>0</v>
      </c>
      <c r="T268" s="19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2" t="s">
        <v>321</v>
      </c>
      <c r="AT268" s="192" t="s">
        <v>121</v>
      </c>
      <c r="AU268" s="192" t="s">
        <v>81</v>
      </c>
      <c r="AY268" s="16" t="s">
        <v>119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6" t="s">
        <v>79</v>
      </c>
      <c r="BK268" s="193">
        <f>ROUND(I268*H268,2)</f>
        <v>0</v>
      </c>
      <c r="BL268" s="16" t="s">
        <v>321</v>
      </c>
      <c r="BM268" s="192" t="s">
        <v>524</v>
      </c>
    </row>
    <row r="269" spans="1:65" s="2" customFormat="1" ht="39" x14ac:dyDescent="0.2">
      <c r="A269" s="33"/>
      <c r="B269" s="34"/>
      <c r="C269" s="35"/>
      <c r="D269" s="194" t="s">
        <v>128</v>
      </c>
      <c r="E269" s="35"/>
      <c r="F269" s="195" t="s">
        <v>525</v>
      </c>
      <c r="G269" s="35"/>
      <c r="H269" s="35"/>
      <c r="I269" s="102"/>
      <c r="J269" s="35"/>
      <c r="K269" s="35"/>
      <c r="L269" s="38"/>
      <c r="M269" s="196"/>
      <c r="N269" s="197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128</v>
      </c>
      <c r="AU269" s="16" t="s">
        <v>81</v>
      </c>
    </row>
    <row r="270" spans="1:65" s="13" customFormat="1" x14ac:dyDescent="0.2">
      <c r="B270" s="198"/>
      <c r="C270" s="199"/>
      <c r="D270" s="194" t="s">
        <v>130</v>
      </c>
      <c r="E270" s="200" t="s">
        <v>21</v>
      </c>
      <c r="F270" s="201" t="s">
        <v>526</v>
      </c>
      <c r="G270" s="199"/>
      <c r="H270" s="202">
        <v>15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130</v>
      </c>
      <c r="AU270" s="208" t="s">
        <v>81</v>
      </c>
      <c r="AV270" s="13" t="s">
        <v>81</v>
      </c>
      <c r="AW270" s="13" t="s">
        <v>34</v>
      </c>
      <c r="AX270" s="13" t="s">
        <v>79</v>
      </c>
      <c r="AY270" s="208" t="s">
        <v>119</v>
      </c>
    </row>
    <row r="271" spans="1:65" s="2" customFormat="1" ht="16.5" customHeight="1" x14ac:dyDescent="0.2">
      <c r="A271" s="33"/>
      <c r="B271" s="34"/>
      <c r="C271" s="181" t="s">
        <v>527</v>
      </c>
      <c r="D271" s="181" t="s">
        <v>121</v>
      </c>
      <c r="E271" s="182" t="s">
        <v>528</v>
      </c>
      <c r="F271" s="183" t="s">
        <v>529</v>
      </c>
      <c r="G271" s="184" t="s">
        <v>124</v>
      </c>
      <c r="H271" s="185">
        <v>47</v>
      </c>
      <c r="I271" s="186"/>
      <c r="J271" s="187">
        <f>ROUND(I271*H271,2)</f>
        <v>0</v>
      </c>
      <c r="K271" s="183" t="s">
        <v>125</v>
      </c>
      <c r="L271" s="38"/>
      <c r="M271" s="188" t="s">
        <v>21</v>
      </c>
      <c r="N271" s="189" t="s">
        <v>45</v>
      </c>
      <c r="O271" s="63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2" t="s">
        <v>321</v>
      </c>
      <c r="AT271" s="192" t="s">
        <v>121</v>
      </c>
      <c r="AU271" s="192" t="s">
        <v>81</v>
      </c>
      <c r="AY271" s="16" t="s">
        <v>119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6" t="s">
        <v>79</v>
      </c>
      <c r="BK271" s="193">
        <f>ROUND(I271*H271,2)</f>
        <v>0</v>
      </c>
      <c r="BL271" s="16" t="s">
        <v>321</v>
      </c>
      <c r="BM271" s="192" t="s">
        <v>530</v>
      </c>
    </row>
    <row r="272" spans="1:65" s="2" customFormat="1" ht="39" x14ac:dyDescent="0.2">
      <c r="A272" s="33"/>
      <c r="B272" s="34"/>
      <c r="C272" s="35"/>
      <c r="D272" s="194" t="s">
        <v>128</v>
      </c>
      <c r="E272" s="35"/>
      <c r="F272" s="195" t="s">
        <v>531</v>
      </c>
      <c r="G272" s="35"/>
      <c r="H272" s="35"/>
      <c r="I272" s="102"/>
      <c r="J272" s="35"/>
      <c r="K272" s="35"/>
      <c r="L272" s="38"/>
      <c r="M272" s="196"/>
      <c r="N272" s="197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128</v>
      </c>
      <c r="AU272" s="16" t="s">
        <v>81</v>
      </c>
    </row>
    <row r="273" spans="1:65" s="13" customFormat="1" x14ac:dyDescent="0.2">
      <c r="B273" s="198"/>
      <c r="C273" s="199"/>
      <c r="D273" s="194" t="s">
        <v>130</v>
      </c>
      <c r="E273" s="200" t="s">
        <v>21</v>
      </c>
      <c r="F273" s="201" t="s">
        <v>413</v>
      </c>
      <c r="G273" s="199"/>
      <c r="H273" s="202">
        <v>47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130</v>
      </c>
      <c r="AU273" s="208" t="s">
        <v>81</v>
      </c>
      <c r="AV273" s="13" t="s">
        <v>81</v>
      </c>
      <c r="AW273" s="13" t="s">
        <v>34</v>
      </c>
      <c r="AX273" s="13" t="s">
        <v>79</v>
      </c>
      <c r="AY273" s="208" t="s">
        <v>119</v>
      </c>
    </row>
    <row r="274" spans="1:65" s="2" customFormat="1" ht="16.5" customHeight="1" x14ac:dyDescent="0.2">
      <c r="A274" s="33"/>
      <c r="B274" s="34"/>
      <c r="C274" s="181" t="s">
        <v>532</v>
      </c>
      <c r="D274" s="181" t="s">
        <v>121</v>
      </c>
      <c r="E274" s="182" t="s">
        <v>533</v>
      </c>
      <c r="F274" s="183" t="s">
        <v>534</v>
      </c>
      <c r="G274" s="184" t="s">
        <v>124</v>
      </c>
      <c r="H274" s="185">
        <v>10</v>
      </c>
      <c r="I274" s="186"/>
      <c r="J274" s="187">
        <f>ROUND(I274*H274,2)</f>
        <v>0</v>
      </c>
      <c r="K274" s="183" t="s">
        <v>125</v>
      </c>
      <c r="L274" s="38"/>
      <c r="M274" s="188" t="s">
        <v>21</v>
      </c>
      <c r="N274" s="189" t="s">
        <v>45</v>
      </c>
      <c r="O274" s="63"/>
      <c r="P274" s="190">
        <f>O274*H274</f>
        <v>0</v>
      </c>
      <c r="Q274" s="190">
        <v>0.2429</v>
      </c>
      <c r="R274" s="190">
        <f>Q274*H274</f>
        <v>2.4290000000000003</v>
      </c>
      <c r="S274" s="190">
        <v>0</v>
      </c>
      <c r="T274" s="191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2" t="s">
        <v>321</v>
      </c>
      <c r="AT274" s="192" t="s">
        <v>121</v>
      </c>
      <c r="AU274" s="192" t="s">
        <v>81</v>
      </c>
      <c r="AY274" s="16" t="s">
        <v>119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6" t="s">
        <v>79</v>
      </c>
      <c r="BK274" s="193">
        <f>ROUND(I274*H274,2)</f>
        <v>0</v>
      </c>
      <c r="BL274" s="16" t="s">
        <v>321</v>
      </c>
      <c r="BM274" s="192" t="s">
        <v>535</v>
      </c>
    </row>
    <row r="275" spans="1:65" s="2" customFormat="1" ht="68.25" x14ac:dyDescent="0.2">
      <c r="A275" s="33"/>
      <c r="B275" s="34"/>
      <c r="C275" s="35"/>
      <c r="D275" s="194" t="s">
        <v>128</v>
      </c>
      <c r="E275" s="35"/>
      <c r="F275" s="195" t="s">
        <v>536</v>
      </c>
      <c r="G275" s="35"/>
      <c r="H275" s="35"/>
      <c r="I275" s="102"/>
      <c r="J275" s="35"/>
      <c r="K275" s="35"/>
      <c r="L275" s="38"/>
      <c r="M275" s="196"/>
      <c r="N275" s="197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128</v>
      </c>
      <c r="AU275" s="16" t="s">
        <v>81</v>
      </c>
    </row>
    <row r="276" spans="1:65" s="13" customFormat="1" x14ac:dyDescent="0.2">
      <c r="B276" s="198"/>
      <c r="C276" s="199"/>
      <c r="D276" s="194" t="s">
        <v>130</v>
      </c>
      <c r="E276" s="200" t="s">
        <v>21</v>
      </c>
      <c r="F276" s="201" t="s">
        <v>537</v>
      </c>
      <c r="G276" s="199"/>
      <c r="H276" s="202">
        <v>10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130</v>
      </c>
      <c r="AU276" s="208" t="s">
        <v>81</v>
      </c>
      <c r="AV276" s="13" t="s">
        <v>81</v>
      </c>
      <c r="AW276" s="13" t="s">
        <v>34</v>
      </c>
      <c r="AX276" s="13" t="s">
        <v>79</v>
      </c>
      <c r="AY276" s="208" t="s">
        <v>119</v>
      </c>
    </row>
    <row r="277" spans="1:65" s="2" customFormat="1" ht="24" customHeight="1" x14ac:dyDescent="0.2">
      <c r="A277" s="33"/>
      <c r="B277" s="34"/>
      <c r="C277" s="181" t="s">
        <v>538</v>
      </c>
      <c r="D277" s="181" t="s">
        <v>121</v>
      </c>
      <c r="E277" s="182" t="s">
        <v>539</v>
      </c>
      <c r="F277" s="183" t="s">
        <v>540</v>
      </c>
      <c r="G277" s="184" t="s">
        <v>124</v>
      </c>
      <c r="H277" s="185">
        <v>14.5</v>
      </c>
      <c r="I277" s="186"/>
      <c r="J277" s="187">
        <f>ROUND(I277*H277,2)</f>
        <v>0</v>
      </c>
      <c r="K277" s="183" t="s">
        <v>125</v>
      </c>
      <c r="L277" s="38"/>
      <c r="M277" s="188" t="s">
        <v>21</v>
      </c>
      <c r="N277" s="189" t="s">
        <v>45</v>
      </c>
      <c r="O277" s="63"/>
      <c r="P277" s="190">
        <f>O277*H277</f>
        <v>0</v>
      </c>
      <c r="Q277" s="190">
        <v>8.4250000000000005E-2</v>
      </c>
      <c r="R277" s="190">
        <f>Q277*H277</f>
        <v>1.2216250000000002</v>
      </c>
      <c r="S277" s="190">
        <v>0</v>
      </c>
      <c r="T277" s="19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2" t="s">
        <v>321</v>
      </c>
      <c r="AT277" s="192" t="s">
        <v>121</v>
      </c>
      <c r="AU277" s="192" t="s">
        <v>81</v>
      </c>
      <c r="AY277" s="16" t="s">
        <v>119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6" t="s">
        <v>79</v>
      </c>
      <c r="BK277" s="193">
        <f>ROUND(I277*H277,2)</f>
        <v>0</v>
      </c>
      <c r="BL277" s="16" t="s">
        <v>321</v>
      </c>
      <c r="BM277" s="192" t="s">
        <v>541</v>
      </c>
    </row>
    <row r="278" spans="1:65" s="2" customFormat="1" ht="117" x14ac:dyDescent="0.2">
      <c r="A278" s="33"/>
      <c r="B278" s="34"/>
      <c r="C278" s="35"/>
      <c r="D278" s="194" t="s">
        <v>128</v>
      </c>
      <c r="E278" s="35"/>
      <c r="F278" s="195" t="s">
        <v>542</v>
      </c>
      <c r="G278" s="35"/>
      <c r="H278" s="35"/>
      <c r="I278" s="102"/>
      <c r="J278" s="35"/>
      <c r="K278" s="35"/>
      <c r="L278" s="38"/>
      <c r="M278" s="196"/>
      <c r="N278" s="197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128</v>
      </c>
      <c r="AU278" s="16" t="s">
        <v>81</v>
      </c>
    </row>
    <row r="279" spans="1:65" s="13" customFormat="1" x14ac:dyDescent="0.2">
      <c r="B279" s="198"/>
      <c r="C279" s="199"/>
      <c r="D279" s="194" t="s">
        <v>130</v>
      </c>
      <c r="E279" s="200" t="s">
        <v>21</v>
      </c>
      <c r="F279" s="201" t="s">
        <v>419</v>
      </c>
      <c r="G279" s="199"/>
      <c r="H279" s="202">
        <v>14.5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130</v>
      </c>
      <c r="AU279" s="208" t="s">
        <v>81</v>
      </c>
      <c r="AV279" s="13" t="s">
        <v>81</v>
      </c>
      <c r="AW279" s="13" t="s">
        <v>34</v>
      </c>
      <c r="AX279" s="13" t="s">
        <v>79</v>
      </c>
      <c r="AY279" s="208" t="s">
        <v>119</v>
      </c>
    </row>
    <row r="280" spans="1:65" s="2" customFormat="1" ht="24" customHeight="1" x14ac:dyDescent="0.2">
      <c r="A280" s="33"/>
      <c r="B280" s="34"/>
      <c r="C280" s="181" t="s">
        <v>543</v>
      </c>
      <c r="D280" s="181" t="s">
        <v>121</v>
      </c>
      <c r="E280" s="182" t="s">
        <v>544</v>
      </c>
      <c r="F280" s="183" t="s">
        <v>545</v>
      </c>
      <c r="G280" s="184" t="s">
        <v>239</v>
      </c>
      <c r="H280" s="185">
        <v>1</v>
      </c>
      <c r="I280" s="186"/>
      <c r="J280" s="187">
        <f>ROUND(I280*H280,2)</f>
        <v>0</v>
      </c>
      <c r="K280" s="183" t="s">
        <v>125</v>
      </c>
      <c r="L280" s="38"/>
      <c r="M280" s="188" t="s">
        <v>21</v>
      </c>
      <c r="N280" s="189" t="s">
        <v>45</v>
      </c>
      <c r="O280" s="63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2" t="s">
        <v>321</v>
      </c>
      <c r="AT280" s="192" t="s">
        <v>121</v>
      </c>
      <c r="AU280" s="192" t="s">
        <v>81</v>
      </c>
      <c r="AY280" s="16" t="s">
        <v>119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6" t="s">
        <v>79</v>
      </c>
      <c r="BK280" s="193">
        <f>ROUND(I280*H280,2)</f>
        <v>0</v>
      </c>
      <c r="BL280" s="16" t="s">
        <v>321</v>
      </c>
      <c r="BM280" s="192" t="s">
        <v>546</v>
      </c>
    </row>
    <row r="281" spans="1:65" s="2" customFormat="1" ht="29.25" x14ac:dyDescent="0.2">
      <c r="A281" s="33"/>
      <c r="B281" s="34"/>
      <c r="C281" s="35"/>
      <c r="D281" s="194" t="s">
        <v>128</v>
      </c>
      <c r="E281" s="35"/>
      <c r="F281" s="195" t="s">
        <v>547</v>
      </c>
      <c r="G281" s="35"/>
      <c r="H281" s="35"/>
      <c r="I281" s="102"/>
      <c r="J281" s="35"/>
      <c r="K281" s="35"/>
      <c r="L281" s="38"/>
      <c r="M281" s="196"/>
      <c r="N281" s="197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128</v>
      </c>
      <c r="AU281" s="16" t="s">
        <v>81</v>
      </c>
    </row>
    <row r="282" spans="1:65" s="12" customFormat="1" ht="25.9" customHeight="1" x14ac:dyDescent="0.2">
      <c r="B282" s="165"/>
      <c r="C282" s="166"/>
      <c r="D282" s="167" t="s">
        <v>73</v>
      </c>
      <c r="E282" s="168" t="s">
        <v>548</v>
      </c>
      <c r="F282" s="168" t="s">
        <v>549</v>
      </c>
      <c r="G282" s="166"/>
      <c r="H282" s="166"/>
      <c r="I282" s="169"/>
      <c r="J282" s="170">
        <f>BK282</f>
        <v>0</v>
      </c>
      <c r="K282" s="166"/>
      <c r="L282" s="171"/>
      <c r="M282" s="172"/>
      <c r="N282" s="173"/>
      <c r="O282" s="173"/>
      <c r="P282" s="174">
        <f>P283+P287+P289+P292+P294</f>
        <v>0</v>
      </c>
      <c r="Q282" s="173"/>
      <c r="R282" s="174">
        <f>R283+R287+R289+R292+R294</f>
        <v>0</v>
      </c>
      <c r="S282" s="173"/>
      <c r="T282" s="175">
        <f>T283+T287+T289+T292+T294</f>
        <v>0</v>
      </c>
      <c r="AR282" s="176" t="s">
        <v>146</v>
      </c>
      <c r="AT282" s="177" t="s">
        <v>73</v>
      </c>
      <c r="AU282" s="177" t="s">
        <v>74</v>
      </c>
      <c r="AY282" s="176" t="s">
        <v>119</v>
      </c>
      <c r="BK282" s="178">
        <f>BK283+BK287+BK289+BK292+BK294</f>
        <v>0</v>
      </c>
    </row>
    <row r="283" spans="1:65" s="12" customFormat="1" ht="22.9" customHeight="1" x14ac:dyDescent="0.2">
      <c r="B283" s="165"/>
      <c r="C283" s="166"/>
      <c r="D283" s="167" t="s">
        <v>73</v>
      </c>
      <c r="E283" s="179" t="s">
        <v>550</v>
      </c>
      <c r="F283" s="179" t="s">
        <v>551</v>
      </c>
      <c r="G283" s="166"/>
      <c r="H283" s="166"/>
      <c r="I283" s="169"/>
      <c r="J283" s="180">
        <f>BK283</f>
        <v>0</v>
      </c>
      <c r="K283" s="166"/>
      <c r="L283" s="171"/>
      <c r="M283" s="172"/>
      <c r="N283" s="173"/>
      <c r="O283" s="173"/>
      <c r="P283" s="174">
        <f>SUM(P284:P286)</f>
        <v>0</v>
      </c>
      <c r="Q283" s="173"/>
      <c r="R283" s="174">
        <f>SUM(R284:R286)</f>
        <v>0</v>
      </c>
      <c r="S283" s="173"/>
      <c r="T283" s="175">
        <f>SUM(T284:T286)</f>
        <v>0</v>
      </c>
      <c r="AR283" s="176" t="s">
        <v>146</v>
      </c>
      <c r="AT283" s="177" t="s">
        <v>73</v>
      </c>
      <c r="AU283" s="177" t="s">
        <v>79</v>
      </c>
      <c r="AY283" s="176" t="s">
        <v>119</v>
      </c>
      <c r="BK283" s="178">
        <f>SUM(BK284:BK286)</f>
        <v>0</v>
      </c>
    </row>
    <row r="284" spans="1:65" s="2" customFormat="1" ht="16.5" customHeight="1" x14ac:dyDescent="0.2">
      <c r="A284" s="33"/>
      <c r="B284" s="34"/>
      <c r="C284" s="181" t="s">
        <v>552</v>
      </c>
      <c r="D284" s="181" t="s">
        <v>121</v>
      </c>
      <c r="E284" s="182" t="s">
        <v>553</v>
      </c>
      <c r="F284" s="183" t="s">
        <v>554</v>
      </c>
      <c r="G284" s="184" t="s">
        <v>555</v>
      </c>
      <c r="H284" s="185">
        <v>4</v>
      </c>
      <c r="I284" s="186"/>
      <c r="J284" s="187">
        <f>ROUND(I284*H284,2)</f>
        <v>0</v>
      </c>
      <c r="K284" s="183" t="s">
        <v>125</v>
      </c>
      <c r="L284" s="38"/>
      <c r="M284" s="188" t="s">
        <v>21</v>
      </c>
      <c r="N284" s="189" t="s">
        <v>45</v>
      </c>
      <c r="O284" s="63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2" t="s">
        <v>556</v>
      </c>
      <c r="AT284" s="192" t="s">
        <v>121</v>
      </c>
      <c r="AU284" s="192" t="s">
        <v>81</v>
      </c>
      <c r="AY284" s="16" t="s">
        <v>119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6" t="s">
        <v>79</v>
      </c>
      <c r="BK284" s="193">
        <f>ROUND(I284*H284,2)</f>
        <v>0</v>
      </c>
      <c r="BL284" s="16" t="s">
        <v>556</v>
      </c>
      <c r="BM284" s="192" t="s">
        <v>557</v>
      </c>
    </row>
    <row r="285" spans="1:65" s="2" customFormat="1" ht="16.5" customHeight="1" x14ac:dyDescent="0.2">
      <c r="A285" s="33"/>
      <c r="B285" s="34"/>
      <c r="C285" s="181" t="s">
        <v>558</v>
      </c>
      <c r="D285" s="181" t="s">
        <v>121</v>
      </c>
      <c r="E285" s="182" t="s">
        <v>559</v>
      </c>
      <c r="F285" s="183" t="s">
        <v>560</v>
      </c>
      <c r="G285" s="184" t="s">
        <v>555</v>
      </c>
      <c r="H285" s="185">
        <v>1</v>
      </c>
      <c r="I285" s="186"/>
      <c r="J285" s="187">
        <f>ROUND(I285*H285,2)</f>
        <v>0</v>
      </c>
      <c r="K285" s="183" t="s">
        <v>125</v>
      </c>
      <c r="L285" s="38"/>
      <c r="M285" s="188" t="s">
        <v>21</v>
      </c>
      <c r="N285" s="189" t="s">
        <v>45</v>
      </c>
      <c r="O285" s="63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556</v>
      </c>
      <c r="AT285" s="192" t="s">
        <v>121</v>
      </c>
      <c r="AU285" s="192" t="s">
        <v>81</v>
      </c>
      <c r="AY285" s="16" t="s">
        <v>119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6" t="s">
        <v>79</v>
      </c>
      <c r="BK285" s="193">
        <f>ROUND(I285*H285,2)</f>
        <v>0</v>
      </c>
      <c r="BL285" s="16" t="s">
        <v>556</v>
      </c>
      <c r="BM285" s="192" t="s">
        <v>561</v>
      </c>
    </row>
    <row r="286" spans="1:65" s="2" customFormat="1" ht="24" customHeight="1" x14ac:dyDescent="0.2">
      <c r="A286" s="33"/>
      <c r="B286" s="34"/>
      <c r="C286" s="181" t="s">
        <v>562</v>
      </c>
      <c r="D286" s="181" t="s">
        <v>121</v>
      </c>
      <c r="E286" s="182" t="s">
        <v>563</v>
      </c>
      <c r="F286" s="183" t="s">
        <v>564</v>
      </c>
      <c r="G286" s="184" t="s">
        <v>239</v>
      </c>
      <c r="H286" s="185">
        <v>1</v>
      </c>
      <c r="I286" s="186"/>
      <c r="J286" s="187">
        <f>ROUND(I286*H286,2)</f>
        <v>0</v>
      </c>
      <c r="K286" s="183" t="s">
        <v>125</v>
      </c>
      <c r="L286" s="38"/>
      <c r="M286" s="188" t="s">
        <v>21</v>
      </c>
      <c r="N286" s="189" t="s">
        <v>45</v>
      </c>
      <c r="O286" s="63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2" t="s">
        <v>556</v>
      </c>
      <c r="AT286" s="192" t="s">
        <v>121</v>
      </c>
      <c r="AU286" s="192" t="s">
        <v>81</v>
      </c>
      <c r="AY286" s="16" t="s">
        <v>119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6" t="s">
        <v>79</v>
      </c>
      <c r="BK286" s="193">
        <f>ROUND(I286*H286,2)</f>
        <v>0</v>
      </c>
      <c r="BL286" s="16" t="s">
        <v>556</v>
      </c>
      <c r="BM286" s="192" t="s">
        <v>565</v>
      </c>
    </row>
    <row r="287" spans="1:65" s="12" customFormat="1" ht="22.9" customHeight="1" x14ac:dyDescent="0.2">
      <c r="B287" s="165"/>
      <c r="C287" s="166"/>
      <c r="D287" s="167" t="s">
        <v>73</v>
      </c>
      <c r="E287" s="179" t="s">
        <v>566</v>
      </c>
      <c r="F287" s="179" t="s">
        <v>567</v>
      </c>
      <c r="G287" s="166"/>
      <c r="H287" s="166"/>
      <c r="I287" s="169"/>
      <c r="J287" s="180">
        <f>BK287</f>
        <v>0</v>
      </c>
      <c r="K287" s="166"/>
      <c r="L287" s="171"/>
      <c r="M287" s="172"/>
      <c r="N287" s="173"/>
      <c r="O287" s="173"/>
      <c r="P287" s="174">
        <f>P288</f>
        <v>0</v>
      </c>
      <c r="Q287" s="173"/>
      <c r="R287" s="174">
        <f>R288</f>
        <v>0</v>
      </c>
      <c r="S287" s="173"/>
      <c r="T287" s="175">
        <f>T288</f>
        <v>0</v>
      </c>
      <c r="AR287" s="176" t="s">
        <v>146</v>
      </c>
      <c r="AT287" s="177" t="s">
        <v>73</v>
      </c>
      <c r="AU287" s="177" t="s">
        <v>79</v>
      </c>
      <c r="AY287" s="176" t="s">
        <v>119</v>
      </c>
      <c r="BK287" s="178">
        <f>BK288</f>
        <v>0</v>
      </c>
    </row>
    <row r="288" spans="1:65" s="2" customFormat="1" ht="16.5" customHeight="1" x14ac:dyDescent="0.2">
      <c r="A288" s="33"/>
      <c r="B288" s="34"/>
      <c r="C288" s="181" t="s">
        <v>568</v>
      </c>
      <c r="D288" s="181" t="s">
        <v>121</v>
      </c>
      <c r="E288" s="182" t="s">
        <v>569</v>
      </c>
      <c r="F288" s="183" t="s">
        <v>570</v>
      </c>
      <c r="G288" s="184" t="s">
        <v>555</v>
      </c>
      <c r="H288" s="185">
        <v>1</v>
      </c>
      <c r="I288" s="186"/>
      <c r="J288" s="187">
        <f>ROUND(I288*H288,2)</f>
        <v>0</v>
      </c>
      <c r="K288" s="183" t="s">
        <v>125</v>
      </c>
      <c r="L288" s="38"/>
      <c r="M288" s="188" t="s">
        <v>21</v>
      </c>
      <c r="N288" s="189" t="s">
        <v>45</v>
      </c>
      <c r="O288" s="63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2" t="s">
        <v>556</v>
      </c>
      <c r="AT288" s="192" t="s">
        <v>121</v>
      </c>
      <c r="AU288" s="192" t="s">
        <v>81</v>
      </c>
      <c r="AY288" s="16" t="s">
        <v>119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6" t="s">
        <v>79</v>
      </c>
      <c r="BK288" s="193">
        <f>ROUND(I288*H288,2)</f>
        <v>0</v>
      </c>
      <c r="BL288" s="16" t="s">
        <v>556</v>
      </c>
      <c r="BM288" s="192" t="s">
        <v>571</v>
      </c>
    </row>
    <row r="289" spans="1:65" s="12" customFormat="1" ht="22.9" customHeight="1" x14ac:dyDescent="0.2">
      <c r="B289" s="165"/>
      <c r="C289" s="166"/>
      <c r="D289" s="167" t="s">
        <v>73</v>
      </c>
      <c r="E289" s="179" t="s">
        <v>572</v>
      </c>
      <c r="F289" s="179" t="s">
        <v>573</v>
      </c>
      <c r="G289" s="166"/>
      <c r="H289" s="166"/>
      <c r="I289" s="169"/>
      <c r="J289" s="180">
        <f>BK289</f>
        <v>0</v>
      </c>
      <c r="K289" s="166"/>
      <c r="L289" s="171"/>
      <c r="M289" s="172"/>
      <c r="N289" s="173"/>
      <c r="O289" s="173"/>
      <c r="P289" s="174">
        <f>SUM(P290:P291)</f>
        <v>0</v>
      </c>
      <c r="Q289" s="173"/>
      <c r="R289" s="174">
        <f>SUM(R290:R291)</f>
        <v>0</v>
      </c>
      <c r="S289" s="173"/>
      <c r="T289" s="175">
        <f>SUM(T290:T291)</f>
        <v>0</v>
      </c>
      <c r="AR289" s="176" t="s">
        <v>146</v>
      </c>
      <c r="AT289" s="177" t="s">
        <v>73</v>
      </c>
      <c r="AU289" s="177" t="s">
        <v>79</v>
      </c>
      <c r="AY289" s="176" t="s">
        <v>119</v>
      </c>
      <c r="BK289" s="178">
        <f>SUM(BK290:BK291)</f>
        <v>0</v>
      </c>
    </row>
    <row r="290" spans="1:65" s="2" customFormat="1" ht="16.5" customHeight="1" x14ac:dyDescent="0.2">
      <c r="A290" s="33"/>
      <c r="B290" s="34"/>
      <c r="C290" s="181" t="s">
        <v>574</v>
      </c>
      <c r="D290" s="181" t="s">
        <v>121</v>
      </c>
      <c r="E290" s="182" t="s">
        <v>575</v>
      </c>
      <c r="F290" s="183" t="s">
        <v>576</v>
      </c>
      <c r="G290" s="184" t="s">
        <v>555</v>
      </c>
      <c r="H290" s="185">
        <v>1</v>
      </c>
      <c r="I290" s="186"/>
      <c r="J290" s="187">
        <f>ROUND(I290*H290,2)</f>
        <v>0</v>
      </c>
      <c r="K290" s="183" t="s">
        <v>125</v>
      </c>
      <c r="L290" s="38"/>
      <c r="M290" s="188" t="s">
        <v>21</v>
      </c>
      <c r="N290" s="189" t="s">
        <v>45</v>
      </c>
      <c r="O290" s="63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2" t="s">
        <v>556</v>
      </c>
      <c r="AT290" s="192" t="s">
        <v>121</v>
      </c>
      <c r="AU290" s="192" t="s">
        <v>81</v>
      </c>
      <c r="AY290" s="16" t="s">
        <v>119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6" t="s">
        <v>79</v>
      </c>
      <c r="BK290" s="193">
        <f>ROUND(I290*H290,2)</f>
        <v>0</v>
      </c>
      <c r="BL290" s="16" t="s">
        <v>556</v>
      </c>
      <c r="BM290" s="192" t="s">
        <v>577</v>
      </c>
    </row>
    <row r="291" spans="1:65" s="2" customFormat="1" ht="16.5" customHeight="1" x14ac:dyDescent="0.2">
      <c r="A291" s="33"/>
      <c r="B291" s="34"/>
      <c r="C291" s="181" t="s">
        <v>578</v>
      </c>
      <c r="D291" s="181" t="s">
        <v>121</v>
      </c>
      <c r="E291" s="182" t="s">
        <v>579</v>
      </c>
      <c r="F291" s="183" t="s">
        <v>580</v>
      </c>
      <c r="G291" s="184" t="s">
        <v>555</v>
      </c>
      <c r="H291" s="185">
        <v>1</v>
      </c>
      <c r="I291" s="186"/>
      <c r="J291" s="187">
        <f>ROUND(I291*H291,2)</f>
        <v>0</v>
      </c>
      <c r="K291" s="183" t="s">
        <v>125</v>
      </c>
      <c r="L291" s="38"/>
      <c r="M291" s="188" t="s">
        <v>21</v>
      </c>
      <c r="N291" s="189" t="s">
        <v>45</v>
      </c>
      <c r="O291" s="63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2" t="s">
        <v>556</v>
      </c>
      <c r="AT291" s="192" t="s">
        <v>121</v>
      </c>
      <c r="AU291" s="192" t="s">
        <v>81</v>
      </c>
      <c r="AY291" s="16" t="s">
        <v>119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6" t="s">
        <v>79</v>
      </c>
      <c r="BK291" s="193">
        <f>ROUND(I291*H291,2)</f>
        <v>0</v>
      </c>
      <c r="BL291" s="16" t="s">
        <v>556</v>
      </c>
      <c r="BM291" s="192" t="s">
        <v>581</v>
      </c>
    </row>
    <row r="292" spans="1:65" s="12" customFormat="1" ht="22.9" customHeight="1" x14ac:dyDescent="0.2">
      <c r="B292" s="165"/>
      <c r="C292" s="166"/>
      <c r="D292" s="167" t="s">
        <v>73</v>
      </c>
      <c r="E292" s="179" t="s">
        <v>582</v>
      </c>
      <c r="F292" s="179" t="s">
        <v>583</v>
      </c>
      <c r="G292" s="166"/>
      <c r="H292" s="166"/>
      <c r="I292" s="169"/>
      <c r="J292" s="180">
        <f>BK292</f>
        <v>0</v>
      </c>
      <c r="K292" s="166"/>
      <c r="L292" s="171"/>
      <c r="M292" s="172"/>
      <c r="N292" s="173"/>
      <c r="O292" s="173"/>
      <c r="P292" s="174">
        <f>P293</f>
        <v>0</v>
      </c>
      <c r="Q292" s="173"/>
      <c r="R292" s="174">
        <f>R293</f>
        <v>0</v>
      </c>
      <c r="S292" s="173"/>
      <c r="T292" s="175">
        <f>T293</f>
        <v>0</v>
      </c>
      <c r="AR292" s="176" t="s">
        <v>146</v>
      </c>
      <c r="AT292" s="177" t="s">
        <v>73</v>
      </c>
      <c r="AU292" s="177" t="s">
        <v>79</v>
      </c>
      <c r="AY292" s="176" t="s">
        <v>119</v>
      </c>
      <c r="BK292" s="178">
        <f>BK293</f>
        <v>0</v>
      </c>
    </row>
    <row r="293" spans="1:65" s="2" customFormat="1" ht="16.5" customHeight="1" x14ac:dyDescent="0.2">
      <c r="A293" s="33"/>
      <c r="B293" s="34"/>
      <c r="C293" s="181" t="s">
        <v>584</v>
      </c>
      <c r="D293" s="181" t="s">
        <v>121</v>
      </c>
      <c r="E293" s="182" t="s">
        <v>585</v>
      </c>
      <c r="F293" s="183" t="s">
        <v>586</v>
      </c>
      <c r="G293" s="184" t="s">
        <v>239</v>
      </c>
      <c r="H293" s="185">
        <v>24</v>
      </c>
      <c r="I293" s="186"/>
      <c r="J293" s="187">
        <f>ROUND(I293*H293,2)</f>
        <v>0</v>
      </c>
      <c r="K293" s="183" t="s">
        <v>125</v>
      </c>
      <c r="L293" s="38"/>
      <c r="M293" s="188" t="s">
        <v>21</v>
      </c>
      <c r="N293" s="189" t="s">
        <v>45</v>
      </c>
      <c r="O293" s="63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2" t="s">
        <v>556</v>
      </c>
      <c r="AT293" s="192" t="s">
        <v>121</v>
      </c>
      <c r="AU293" s="192" t="s">
        <v>81</v>
      </c>
      <c r="AY293" s="16" t="s">
        <v>119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6" t="s">
        <v>79</v>
      </c>
      <c r="BK293" s="193">
        <f>ROUND(I293*H293,2)</f>
        <v>0</v>
      </c>
      <c r="BL293" s="16" t="s">
        <v>556</v>
      </c>
      <c r="BM293" s="192" t="s">
        <v>587</v>
      </c>
    </row>
    <row r="294" spans="1:65" s="12" customFormat="1" ht="22.9" customHeight="1" x14ac:dyDescent="0.2">
      <c r="B294" s="165"/>
      <c r="C294" s="166"/>
      <c r="D294" s="167" t="s">
        <v>73</v>
      </c>
      <c r="E294" s="179" t="s">
        <v>588</v>
      </c>
      <c r="F294" s="179" t="s">
        <v>589</v>
      </c>
      <c r="G294" s="166"/>
      <c r="H294" s="166"/>
      <c r="I294" s="169"/>
      <c r="J294" s="180">
        <f>BK294</f>
        <v>0</v>
      </c>
      <c r="K294" s="166"/>
      <c r="L294" s="171"/>
      <c r="M294" s="172"/>
      <c r="N294" s="173"/>
      <c r="O294" s="173"/>
      <c r="P294" s="174">
        <f>P295</f>
        <v>0</v>
      </c>
      <c r="Q294" s="173"/>
      <c r="R294" s="174">
        <f>R295</f>
        <v>0</v>
      </c>
      <c r="S294" s="173"/>
      <c r="T294" s="175">
        <f>T295</f>
        <v>0</v>
      </c>
      <c r="AR294" s="176" t="s">
        <v>146</v>
      </c>
      <c r="AT294" s="177" t="s">
        <v>73</v>
      </c>
      <c r="AU294" s="177" t="s">
        <v>79</v>
      </c>
      <c r="AY294" s="176" t="s">
        <v>119</v>
      </c>
      <c r="BK294" s="178">
        <f>BK295</f>
        <v>0</v>
      </c>
    </row>
    <row r="295" spans="1:65" s="2" customFormat="1" ht="16.5" customHeight="1" x14ac:dyDescent="0.2">
      <c r="A295" s="33"/>
      <c r="B295" s="34"/>
      <c r="C295" s="181" t="s">
        <v>590</v>
      </c>
      <c r="D295" s="181" t="s">
        <v>121</v>
      </c>
      <c r="E295" s="182" t="s">
        <v>591</v>
      </c>
      <c r="F295" s="183" t="s">
        <v>592</v>
      </c>
      <c r="G295" s="184" t="s">
        <v>555</v>
      </c>
      <c r="H295" s="185">
        <v>1</v>
      </c>
      <c r="I295" s="186"/>
      <c r="J295" s="187">
        <f>ROUND(I295*H295,2)</f>
        <v>0</v>
      </c>
      <c r="K295" s="183" t="s">
        <v>125</v>
      </c>
      <c r="L295" s="38"/>
      <c r="M295" s="229" t="s">
        <v>21</v>
      </c>
      <c r="N295" s="230" t="s">
        <v>45</v>
      </c>
      <c r="O295" s="231"/>
      <c r="P295" s="232">
        <f>O295*H295</f>
        <v>0</v>
      </c>
      <c r="Q295" s="232">
        <v>0</v>
      </c>
      <c r="R295" s="232">
        <f>Q295*H295</f>
        <v>0</v>
      </c>
      <c r="S295" s="232">
        <v>0</v>
      </c>
      <c r="T295" s="23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2" t="s">
        <v>556</v>
      </c>
      <c r="AT295" s="192" t="s">
        <v>121</v>
      </c>
      <c r="AU295" s="192" t="s">
        <v>81</v>
      </c>
      <c r="AY295" s="16" t="s">
        <v>119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6" t="s">
        <v>79</v>
      </c>
      <c r="BK295" s="193">
        <f>ROUND(I295*H295,2)</f>
        <v>0</v>
      </c>
      <c r="BL295" s="16" t="s">
        <v>556</v>
      </c>
      <c r="BM295" s="192" t="s">
        <v>593</v>
      </c>
    </row>
    <row r="296" spans="1:65" s="2" customFormat="1" ht="6.95" customHeight="1" x14ac:dyDescent="0.2">
      <c r="A296" s="33"/>
      <c r="B296" s="46"/>
      <c r="C296" s="47"/>
      <c r="D296" s="47"/>
      <c r="E296" s="47"/>
      <c r="F296" s="47"/>
      <c r="G296" s="47"/>
      <c r="H296" s="47"/>
      <c r="I296" s="130"/>
      <c r="J296" s="47"/>
      <c r="K296" s="47"/>
      <c r="L296" s="38"/>
      <c r="M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</row>
  </sheetData>
  <sheetProtection algorithmName="SHA-512" hashValue="JGNqrrfvdKTfJP1bIzWlj87o45sa5TbWrtQvxXTOZHrOCwsruEqdv3WPx4O+L1ZzJSAJuuyYwRfxg3g3l/wA1Q==" saltValue="TY80JYG10A4mzXVVaXS2hrhMdEqFGdUKVQxleOfSXghC/UDf1C9ZHtsvH1pKW69HoRGpJcmIBO+/a0j9F3BE7g==" spinCount="100000" sheet="1" objects="1" scenarios="1" formatColumns="0" formatRows="0" autoFilter="0"/>
  <autoFilter ref="C89:K295"/>
  <mergeCells count="6">
    <mergeCell ref="E82:H82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NB_SKL_I_VZ_VZ - Veřejné ...</vt:lpstr>
      <vt:lpstr>'NB_SKL_I_VZ_VZ - Veřejné ...'!Názvy_tisku</vt:lpstr>
      <vt:lpstr>'Rekapitulace stavby'!Názvy_tisku</vt:lpstr>
      <vt:lpstr>'NB_SKL_I_VZ_VZ - Veřejné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Lenovo\Osvetleni</dc:creator>
  <cp:lastModifiedBy>Pokorný Vladan</cp:lastModifiedBy>
  <dcterms:created xsi:type="dcterms:W3CDTF">2020-02-14T23:26:50Z</dcterms:created>
  <dcterms:modified xsi:type="dcterms:W3CDTF">2020-02-17T06:29:31Z</dcterms:modified>
</cp:coreProperties>
</file>