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=OSM\=VEŘEJNÉ OSVĚTLENÍ\2020\Skalická a Ke Koupališti\Opravené výkazy\"/>
    </mc:Choice>
  </mc:AlternateContent>
  <bookViews>
    <workbookView xWindow="0" yWindow="0" windowWidth="28800" windowHeight="13020" activeTab="1"/>
  </bookViews>
  <sheets>
    <sheet name="Rekapitulace stavby" sheetId="1" r:id="rId1"/>
    <sheet name="NBKK_VZ - Veřejné osvětle..." sheetId="2" r:id="rId2"/>
  </sheets>
  <definedNames>
    <definedName name="_xlnm._FilterDatabase" localSheetId="1" hidden="1">'NBKK_VZ - Veřejné osvětle...'!$C$91:$K$291</definedName>
    <definedName name="_xlnm.Print_Titles" localSheetId="1">'NBKK_VZ - Veřejné osvětle...'!$91:$91</definedName>
    <definedName name="_xlnm.Print_Titles" localSheetId="0">'Rekapitulace stavby'!$52:$52</definedName>
    <definedName name="_xlnm.Print_Area" localSheetId="1">'NBKK_VZ - Veřejné osvětle...'!$C$4:$J$37,'NBKK_VZ - Veřejné osvětle...'!$C$81:$K$291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291" i="2"/>
  <c r="BH291" i="2"/>
  <c r="BG291" i="2"/>
  <c r="BF291" i="2"/>
  <c r="T291" i="2"/>
  <c r="T290" i="2" s="1"/>
  <c r="R291" i="2"/>
  <c r="R290" i="2" s="1"/>
  <c r="P291" i="2"/>
  <c r="P290" i="2" s="1"/>
  <c r="BK291" i="2"/>
  <c r="BK290" i="2" s="1"/>
  <c r="J290" i="2"/>
  <c r="J74" i="2" s="1"/>
  <c r="J291" i="2"/>
  <c r="BE291" i="2"/>
  <c r="BI289" i="2"/>
  <c r="BH289" i="2"/>
  <c r="BG289" i="2"/>
  <c r="BF289" i="2"/>
  <c r="T289" i="2"/>
  <c r="T288" i="2" s="1"/>
  <c r="R289" i="2"/>
  <c r="R288" i="2" s="1"/>
  <c r="P289" i="2"/>
  <c r="P288" i="2" s="1"/>
  <c r="BK289" i="2"/>
  <c r="BK288" i="2" s="1"/>
  <c r="J288" i="2" s="1"/>
  <c r="J73" i="2" s="1"/>
  <c r="J289" i="2"/>
  <c r="BE289" i="2"/>
  <c r="BI287" i="2"/>
  <c r="BH287" i="2"/>
  <c r="BG287" i="2"/>
  <c r="BF287" i="2"/>
  <c r="T287" i="2"/>
  <c r="T286" i="2" s="1"/>
  <c r="R287" i="2"/>
  <c r="R286" i="2" s="1"/>
  <c r="P287" i="2"/>
  <c r="P286" i="2" s="1"/>
  <c r="BK287" i="2"/>
  <c r="BK286" i="2" s="1"/>
  <c r="J286" i="2"/>
  <c r="J72" i="2" s="1"/>
  <c r="J287" i="2"/>
  <c r="BE287" i="2"/>
  <c r="BI285" i="2"/>
  <c r="BH285" i="2"/>
  <c r="BG285" i="2"/>
  <c r="BF285" i="2"/>
  <c r="T285" i="2"/>
  <c r="T284" i="2" s="1"/>
  <c r="R285" i="2"/>
  <c r="R284" i="2" s="1"/>
  <c r="P285" i="2"/>
  <c r="P284" i="2" s="1"/>
  <c r="BK285" i="2"/>
  <c r="BK284" i="2" s="1"/>
  <c r="J284" i="2" s="1"/>
  <c r="J71" i="2" s="1"/>
  <c r="J285" i="2"/>
  <c r="BE285" i="2"/>
  <c r="BI283" i="2"/>
  <c r="BH283" i="2"/>
  <c r="BG283" i="2"/>
  <c r="BF283" i="2"/>
  <c r="T283" i="2"/>
  <c r="T282" i="2" s="1"/>
  <c r="R283" i="2"/>
  <c r="R282" i="2" s="1"/>
  <c r="P283" i="2"/>
  <c r="P282" i="2" s="1"/>
  <c r="BK283" i="2"/>
  <c r="BK282" i="2" s="1"/>
  <c r="J282" i="2"/>
  <c r="J70" i="2" s="1"/>
  <c r="J283" i="2"/>
  <c r="BE283" i="2"/>
  <c r="BI281" i="2"/>
  <c r="BH281" i="2"/>
  <c r="BG281" i="2"/>
  <c r="BF281" i="2"/>
  <c r="T281" i="2"/>
  <c r="R281" i="2"/>
  <c r="P281" i="2"/>
  <c r="BK281" i="2"/>
  <c r="J281" i="2"/>
  <c r="BE281" i="2" s="1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R278" i="2"/>
  <c r="R277" i="2" s="1"/>
  <c r="P279" i="2"/>
  <c r="BK279" i="2"/>
  <c r="BK278" i="2"/>
  <c r="J278" i="2" s="1"/>
  <c r="J69" i="2" s="1"/>
  <c r="J279" i="2"/>
  <c r="BE279" i="2" s="1"/>
  <c r="BI276" i="2"/>
  <c r="BH276" i="2"/>
  <c r="BG276" i="2"/>
  <c r="BF276" i="2"/>
  <c r="T276" i="2"/>
  <c r="T275" i="2" s="1"/>
  <c r="R276" i="2"/>
  <c r="R275" i="2" s="1"/>
  <c r="P276" i="2"/>
  <c r="P275" i="2" s="1"/>
  <c r="BK276" i="2"/>
  <c r="BK275" i="2" s="1"/>
  <c r="J275" i="2"/>
  <c r="J67" i="2" s="1"/>
  <c r="J276" i="2"/>
  <c r="BE276" i="2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R270" i="2"/>
  <c r="P270" i="2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 s="1"/>
  <c r="BI265" i="2"/>
  <c r="BH265" i="2"/>
  <c r="BG265" i="2"/>
  <c r="BF265" i="2"/>
  <c r="T265" i="2"/>
  <c r="R265" i="2"/>
  <c r="P265" i="2"/>
  <c r="BK265" i="2"/>
  <c r="J265" i="2"/>
  <c r="BE265" i="2" s="1"/>
  <c r="BI262" i="2"/>
  <c r="BH262" i="2"/>
  <c r="BG262" i="2"/>
  <c r="BF262" i="2"/>
  <c r="T262" i="2"/>
  <c r="R262" i="2"/>
  <c r="P262" i="2"/>
  <c r="BK262" i="2"/>
  <c r="J262" i="2"/>
  <c r="BE262" i="2" s="1"/>
  <c r="BI259" i="2"/>
  <c r="BH259" i="2"/>
  <c r="BG259" i="2"/>
  <c r="BF259" i="2"/>
  <c r="T259" i="2"/>
  <c r="R259" i="2"/>
  <c r="P259" i="2"/>
  <c r="BK259" i="2"/>
  <c r="J259" i="2"/>
  <c r="BE259" i="2" s="1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 s="1"/>
  <c r="BI241" i="2"/>
  <c r="BH241" i="2"/>
  <c r="BG241" i="2"/>
  <c r="BF241" i="2"/>
  <c r="T241" i="2"/>
  <c r="R241" i="2"/>
  <c r="P241" i="2"/>
  <c r="BK241" i="2"/>
  <c r="J241" i="2"/>
  <c r="BE241" i="2" s="1"/>
  <c r="BI238" i="2"/>
  <c r="BH238" i="2"/>
  <c r="BG238" i="2"/>
  <c r="BF238" i="2"/>
  <c r="T238" i="2"/>
  <c r="R238" i="2"/>
  <c r="P238" i="2"/>
  <c r="BK238" i="2"/>
  <c r="J238" i="2"/>
  <c r="BE238" i="2" s="1"/>
  <c r="BI235" i="2"/>
  <c r="BH235" i="2"/>
  <c r="BG235" i="2"/>
  <c r="BF235" i="2"/>
  <c r="T235" i="2"/>
  <c r="R235" i="2"/>
  <c r="P235" i="2"/>
  <c r="BK235" i="2"/>
  <c r="J235" i="2"/>
  <c r="BE235" i="2" s="1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T230" i="2"/>
  <c r="R230" i="2"/>
  <c r="P230" i="2"/>
  <c r="BK230" i="2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19" i="2"/>
  <c r="BH219" i="2"/>
  <c r="BG219" i="2"/>
  <c r="BF219" i="2"/>
  <c r="T219" i="2"/>
  <c r="R219" i="2"/>
  <c r="P219" i="2"/>
  <c r="BK219" i="2"/>
  <c r="J219" i="2"/>
  <c r="BE219" i="2" s="1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 s="1"/>
  <c r="BI202" i="2"/>
  <c r="BH202" i="2"/>
  <c r="BG202" i="2"/>
  <c r="BF202" i="2"/>
  <c r="T202" i="2"/>
  <c r="T201" i="2" s="1"/>
  <c r="R202" i="2"/>
  <c r="R201" i="2" s="1"/>
  <c r="P202" i="2"/>
  <c r="P201" i="2" s="1"/>
  <c r="BK202" i="2"/>
  <c r="BK201" i="2" s="1"/>
  <c r="J201" i="2"/>
  <c r="J66" i="2" s="1"/>
  <c r="J202" i="2"/>
  <c r="BE202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T155" i="2"/>
  <c r="T154" i="2" s="1"/>
  <c r="R156" i="2"/>
  <c r="R155" i="2" s="1"/>
  <c r="R154" i="2" s="1"/>
  <c r="P156" i="2"/>
  <c r="P155" i="2"/>
  <c r="P154" i="2" s="1"/>
  <c r="BK156" i="2"/>
  <c r="BK155" i="2" s="1"/>
  <c r="J156" i="2"/>
  <c r="BE156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T150" i="2"/>
  <c r="T149" i="2" s="1"/>
  <c r="R151" i="2"/>
  <c r="R150" i="2" s="1"/>
  <c r="R149" i="2" s="1"/>
  <c r="P151" i="2"/>
  <c r="P150" i="2"/>
  <c r="P149" i="2" s="1"/>
  <c r="BK151" i="2"/>
  <c r="BK150" i="2" s="1"/>
  <c r="J151" i="2"/>
  <c r="BE151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T142" i="2"/>
  <c r="R143" i="2"/>
  <c r="R142" i="2"/>
  <c r="P143" i="2"/>
  <c r="P142" i="2"/>
  <c r="BK143" i="2"/>
  <c r="BK142" i="2"/>
  <c r="J142" i="2" s="1"/>
  <c r="J61" i="2" s="1"/>
  <c r="J143" i="2"/>
  <c r="BE143" i="2" s="1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T121" i="2"/>
  <c r="R122" i="2"/>
  <c r="R121" i="2"/>
  <c r="P122" i="2"/>
  <c r="P121" i="2"/>
  <c r="BK122" i="2"/>
  <c r="BK121" i="2"/>
  <c r="J121" i="2" s="1"/>
  <c r="J60" i="2" s="1"/>
  <c r="J122" i="2"/>
  <c r="BE122" i="2" s="1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T114" i="2"/>
  <c r="R115" i="2"/>
  <c r="R114" i="2"/>
  <c r="P115" i="2"/>
  <c r="P114" i="2"/>
  <c r="BK115" i="2"/>
  <c r="BK114" i="2"/>
  <c r="J114" i="2" s="1"/>
  <c r="J59" i="2" s="1"/>
  <c r="J115" i="2"/>
  <c r="BE115" i="2" s="1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6" i="2"/>
  <c r="BH106" i="2"/>
  <c r="BG106" i="2"/>
  <c r="BF106" i="2"/>
  <c r="T106" i="2"/>
  <c r="R106" i="2"/>
  <c r="P106" i="2"/>
  <c r="BK106" i="2"/>
  <c r="J106" i="2"/>
  <c r="BE106" i="2"/>
  <c r="BI103" i="2"/>
  <c r="BH103" i="2"/>
  <c r="BG103" i="2"/>
  <c r="BF103" i="2"/>
  <c r="T103" i="2"/>
  <c r="R103" i="2"/>
  <c r="P103" i="2"/>
  <c r="BK103" i="2"/>
  <c r="J103" i="2"/>
  <c r="BE103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T97" i="2"/>
  <c r="R98" i="2"/>
  <c r="R97" i="2"/>
  <c r="P98" i="2"/>
  <c r="P97" i="2"/>
  <c r="BK98" i="2"/>
  <c r="BK97" i="2"/>
  <c r="J97" i="2" s="1"/>
  <c r="J58" i="2" s="1"/>
  <c r="J98" i="2"/>
  <c r="BE98" i="2" s="1"/>
  <c r="BI95" i="2"/>
  <c r="F35" i="2"/>
  <c r="BD55" i="1" s="1"/>
  <c r="BD54" i="1" s="1"/>
  <c r="W33" i="1" s="1"/>
  <c r="BH95" i="2"/>
  <c r="F34" i="2" s="1"/>
  <c r="BC55" i="1" s="1"/>
  <c r="BC54" i="1" s="1"/>
  <c r="BG95" i="2"/>
  <c r="F33" i="2"/>
  <c r="BB55" i="1" s="1"/>
  <c r="BB54" i="1" s="1"/>
  <c r="BF95" i="2"/>
  <c r="J32" i="2" s="1"/>
  <c r="AW55" i="1" s="1"/>
  <c r="T95" i="2"/>
  <c r="T94" i="2"/>
  <c r="T93" i="2" s="1"/>
  <c r="R95" i="2"/>
  <c r="R94" i="2"/>
  <c r="R93" i="2" s="1"/>
  <c r="R92" i="2" s="1"/>
  <c r="P95" i="2"/>
  <c r="P94" i="2"/>
  <c r="P93" i="2" s="1"/>
  <c r="BK95" i="2"/>
  <c r="BK94" i="2" s="1"/>
  <c r="J95" i="2"/>
  <c r="BE95" i="2" s="1"/>
  <c r="J89" i="2"/>
  <c r="F88" i="2"/>
  <c r="F86" i="2"/>
  <c r="E84" i="2"/>
  <c r="J51" i="2"/>
  <c r="F50" i="2"/>
  <c r="F48" i="2"/>
  <c r="E46" i="2"/>
  <c r="J19" i="2"/>
  <c r="E19" i="2"/>
  <c r="J88" i="2" s="1"/>
  <c r="J50" i="2"/>
  <c r="J18" i="2"/>
  <c r="J16" i="2"/>
  <c r="E16" i="2"/>
  <c r="F89" i="2"/>
  <c r="F51" i="2"/>
  <c r="J15" i="2"/>
  <c r="J10" i="2"/>
  <c r="J86" i="2"/>
  <c r="J48" i="2"/>
  <c r="AS54" i="1"/>
  <c r="L50" i="1"/>
  <c r="AM50" i="1"/>
  <c r="AM49" i="1"/>
  <c r="L49" i="1"/>
  <c r="AM47" i="1"/>
  <c r="L47" i="1"/>
  <c r="L45" i="1"/>
  <c r="L44" i="1"/>
  <c r="J31" i="2" l="1"/>
  <c r="AV55" i="1" s="1"/>
  <c r="AT55" i="1" s="1"/>
  <c r="F31" i="2"/>
  <c r="AZ55" i="1" s="1"/>
  <c r="AZ54" i="1" s="1"/>
  <c r="BK149" i="2"/>
  <c r="J149" i="2" s="1"/>
  <c r="J62" i="2" s="1"/>
  <c r="J150" i="2"/>
  <c r="J63" i="2" s="1"/>
  <c r="BK154" i="2"/>
  <c r="J154" i="2" s="1"/>
  <c r="J64" i="2" s="1"/>
  <c r="J155" i="2"/>
  <c r="J65" i="2" s="1"/>
  <c r="BK93" i="2"/>
  <c r="J94" i="2"/>
  <c r="J57" i="2" s="1"/>
  <c r="W31" i="1"/>
  <c r="AX54" i="1"/>
  <c r="W32" i="1"/>
  <c r="AY54" i="1"/>
  <c r="F32" i="2"/>
  <c r="BA55" i="1" s="1"/>
  <c r="BA54" i="1" s="1"/>
  <c r="BK277" i="2"/>
  <c r="J277" i="2" s="1"/>
  <c r="J68" i="2" s="1"/>
  <c r="P278" i="2"/>
  <c r="P277" i="2" s="1"/>
  <c r="P92" i="2" s="1"/>
  <c r="AU55" i="1" s="1"/>
  <c r="AU54" i="1" s="1"/>
  <c r="T278" i="2"/>
  <c r="T277" i="2" s="1"/>
  <c r="T92" i="2" s="1"/>
  <c r="W29" i="1" l="1"/>
  <c r="AV54" i="1"/>
  <c r="W30" i="1"/>
  <c r="AW54" i="1"/>
  <c r="AK30" i="1" s="1"/>
  <c r="BK92" i="2"/>
  <c r="J92" i="2" s="1"/>
  <c r="J93" i="2"/>
  <c r="J56" i="2" s="1"/>
  <c r="AK29" i="1" l="1"/>
  <c r="AT54" i="1"/>
  <c r="J55" i="2"/>
  <c r="J28" i="2"/>
  <c r="AG55" i="1" l="1"/>
  <c r="J37" i="2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<sst xmlns="http://schemas.openxmlformats.org/spreadsheetml/2006/main" count="2330" uniqueCount="601">
  <si>
    <t>Export Komplet</t>
  </si>
  <si>
    <t>VZ</t>
  </si>
  <si>
    <t>2.0</t>
  </si>
  <si>
    <t>ZAMOK</t>
  </si>
  <si>
    <t>False</t>
  </si>
  <si>
    <t>{2d564177-d0f2-414a-acdf-eea5af8fb8a7}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</si>
  <si>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</si>
  <si>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</si>
  <si>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</si>
  <si>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</si>
  <si>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</si>
  <si>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</si>
  <si>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</si>
  <si>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</si>
  <si>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NBKK_VZ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</si>
  <si>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</si>
  <si>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</si>
  <si>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Veřejné osvětlení - Ke Koupališti, Na Výsluní</t>
  </si>
  <si>
    <t>KSO:</t>
  </si>
  <si>
    <t>828 75 1</t>
  </si>
  <si>
    <t>CC-CZ:</t>
  </si>
  <si>
    <t/>
  </si>
  <si>
    <t>Místo:</t>
  </si>
  <si>
    <t>Nový Bor</t>
  </si>
  <si>
    <t>Datum:</t>
  </si>
  <si>
    <t>13. 2. 2020</t>
  </si>
  <si>
    <t>Zadavatel:</t>
  </si>
  <si>
    <t>IČ:</t>
  </si>
  <si>
    <t>00260771</t>
  </si>
  <si>
    <t>Město Nový Bor</t>
  </si>
  <si>
    <t>DIČ:</t>
  </si>
  <si>
    <t>CZ00260771</t>
  </si>
  <si>
    <t>Uchazeč:</t>
  </si>
  <si>
    <t>Vyplň údaj</t>
  </si>
  <si>
    <t>Projektant:</t>
  </si>
  <si>
    <t xml:space="preserve"> </t>
  </si>
  <si>
    <t>True</t>
  </si>
  <si>
    <t>Zpracovatel:</t>
  </si>
  <si>
    <t>27267806</t>
  </si>
  <si>
    <t>EFektivní OSvětlování s.r.o.</t>
  </si>
  <si>
    <t>CZ27267806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</si>
  <si>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</si>
  <si>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</si>
  <si>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</si>
  <si>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</si>
  <si>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</si>
  <si>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</si>
  <si>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</si>
  <si>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</si>
  <si>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</si>
  <si>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</si>
  <si>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</si>
  <si>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</si>
  <si>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</si>
  <si>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</si>
  <si>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</si>
  <si>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</si>
  <si>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</si>
  <si>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</si>
  <si>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</si>
  <si>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</si>
  <si>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</si>
  <si>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</si>
  <si>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</si>
  <si>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</si>
  <si>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</si>
  <si>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</si>
  <si>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</si>
  <si>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</si>
  <si>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</si>
  <si>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</si>
  <si>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</si>
  <si>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</si>
  <si>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</si>
  <si>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</si>
  <si>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</si>
  <si>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</si>
  <si>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</si>
  <si>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</si>
  <si>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</si>
  <si>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</si>
  <si>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</si>
  <si>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</si>
  <si>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</si>
  <si>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</si>
  <si>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</si>
  <si>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</si>
  <si>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</si>
  <si>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</si>
  <si>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</si>
  <si>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</si>
  <si>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</si>
  <si>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</si>
  <si>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</si>
  <si>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</si>
  <si>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</si>
  <si>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</si>
  <si>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</si>
  <si>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</si>
  <si>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</si>
  <si>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</si>
  <si>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</si>
  <si>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</si>
  <si>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</si>
  <si>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</si>
  <si>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</si>
  <si>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</si>
  <si>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</si>
  <si>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</si>
  <si>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</si>
  <si>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</si>
  <si>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</si>
  <si>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</si>
  <si>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</si>
  <si>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</si>
  <si>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</si>
  <si>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</si>
  <si>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</si>
  <si>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</si>
  <si>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</si>
  <si>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</si>
  <si>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</si>
  <si>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</si>
  <si>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</si>
  <si>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</si>
  <si>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</si>
  <si>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</si>
  <si>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184004722</t>
  </si>
  <si>
    <t>Sazenice keřů bez balu v nad 250 do 600 do jamky D 350 mm hl 350 mm</t>
  </si>
  <si>
    <t>kus</t>
  </si>
  <si>
    <t>CS ÚRS 2019 02</t>
  </si>
  <si>
    <t>4</t>
  </si>
  <si>
    <t>-1443440019</t>
  </si>
  <si>
    <t>PSC</t>
  </si>
  <si>
    <t xml:space="preserve">Poznámka k souboru cen:_x000D_
1. V příplatcích k ceně za donesení hlíny ze vzdálenosti do 10 m (ceny 184 00-4911 až 184 00-4917) jsou započteny i náklady na sloupnutí drnu, odstranění nevyhovující zeminy, nakopání, naložení a donesení hlíny ze vzdálenosti do 10 m._x000D_
</t>
  </si>
  <si>
    <t>5</t>
  </si>
  <si>
    <t>Komunikace pozemní</t>
  </si>
  <si>
    <t>564861111</t>
  </si>
  <si>
    <t>Podklad ze štěrkodrtě ŠD tl 200 mm</t>
  </si>
  <si>
    <t>m2</t>
  </si>
  <si>
    <t>985416820</t>
  </si>
  <si>
    <t>VV</t>
  </si>
  <si>
    <t>0,5*18</t>
  </si>
  <si>
    <t>3</t>
  </si>
  <si>
    <t>565155111</t>
  </si>
  <si>
    <t>Asfaltový beton vrstva podkladní ACP 16 (obalované kamenivo OKS) tl 70 mm š do 3 m</t>
  </si>
  <si>
    <t>504774609</t>
  </si>
  <si>
    <t xml:space="preserve">Poznámka k souboru cen:_x000D_
1. ČSN EN 13108-1 připouští pro ACP 16 pouze tl. 50 až 80 mm._x000D_
</t>
  </si>
  <si>
    <t>0,83*1*18</t>
  </si>
  <si>
    <t>566901134</t>
  </si>
  <si>
    <t>Vyspravení podkladu po překopech ing sítí plochy do 15 m2 štěrkodrtí tl. 250 mm</t>
  </si>
  <si>
    <t>-1517158441</t>
  </si>
  <si>
    <t xml:space="preserve">Poznámka k souboru cen:_x000D_
1. Ceny jsou určeny pro vyspravení podkladů po překopech pro inženýrské sítětrvalé i dočasné_x000D_
 (předepíše-li je projekt)._x000D_
2. Ceny jsou určeny pouze pro případy havárií, přeložek nebo běžných oprav inženýrských sítí._x000D_
3. Ceny nelze použít v rámci výstavby nových inženýrských sítí._x000D_
4. V cenách nejsou započteny náklady na příp. nutný spojovací postřik, který se oceňuje cenami_x000D_
 souboru cen 573 2.-11 Postřik živičný spojovací části A01 tohoto katalogu._x000D_
</t>
  </si>
  <si>
    <t>14*0,75</t>
  </si>
  <si>
    <t>567122112</t>
  </si>
  <si>
    <t>Podklad ze směsi stmelené cementem SC C 8/10 (KSC I) tl 130 mm</t>
  </si>
  <si>
    <t>2007562832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</si>
  <si>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 a) příp. postřik, který se oceňuje cenou 919 74-8111 Postřik popř. zdrsnění povrchu_x000D_
 cementobetonového krytu nebo podkladu ochrannou emulzí,_x000D_
 b) zřízení dilatačních spár a jejich vyplnění; tyto práce se oceňují cenami souborů cen 919_x000D_
 11-1 Řezání dilatačních spár, 919 12-. Těsnění dilatačních spár a 919 13 Vyztužení dilatačních spár._x000D_
</t>
  </si>
  <si>
    <t>0,630*18</t>
  </si>
  <si>
    <t>6</t>
  </si>
  <si>
    <t>573231106</t>
  </si>
  <si>
    <t>Postřik živičný spojovací ze silniční emulze v množství 0,30 kg/m2</t>
  </si>
  <si>
    <t>1037283423</t>
  </si>
  <si>
    <t>(1,5+1,3)*18</t>
  </si>
  <si>
    <t>7</t>
  </si>
  <si>
    <t>577144211</t>
  </si>
  <si>
    <t>Asfaltový beton vrstva obrusná ACO 11 (ABS) tř. II tl 50 mm š do 3 m z nemodifikovaného asfaltu</t>
  </si>
  <si>
    <t>1512772845</t>
  </si>
  <si>
    <t xml:space="preserve">Poznámka k souboru cen:_x000D_
1. ČSN EN 13108-1 připouští pro ACO 11 pouze tl. 35 až 50 mm._x000D_
</t>
  </si>
  <si>
    <t>1,5*1*18</t>
  </si>
  <si>
    <t>9</t>
  </si>
  <si>
    <t>Ostatní konstrukce a práce, bourání</t>
  </si>
  <si>
    <t>8</t>
  </si>
  <si>
    <t>919535555</t>
  </si>
  <si>
    <t>Obetonování trubního propustku betonem prostým tř. C 12/15</t>
  </si>
  <si>
    <t>m3</t>
  </si>
  <si>
    <t>1320987772</t>
  </si>
  <si>
    <t xml:space="preserve">Poznámka k souboru cen:_x000D_
1. V ceně jsou započteny i náklady na popř. nutné bednění a odbednění._x000D_
2. Pro výpočet přesunu hmot se celková hmotnost položky sníží o hmotnost betonu, pokud je beton dodáván přímo na místo zabudování nebo do prostoru technologické manipulace._x000D_
</t>
  </si>
  <si>
    <t>919732211</t>
  </si>
  <si>
    <t>Styčná spára napojení nového živičného povrchu na stávající za tepla š 15 mm hl 25 mm s prořezáním</t>
  </si>
  <si>
    <t>m</t>
  </si>
  <si>
    <t>643919249</t>
  </si>
  <si>
    <t xml:space="preserve">Poznámka k souboru cen:_x000D_
1. V cenách jsou započteny i náklady na vyčištění spár, na impregnaci a zalití spár včetně dodání_x000D_
 hmot._x000D_
</t>
  </si>
  <si>
    <t>2*1*18</t>
  </si>
  <si>
    <t>2 na 1 metr délky</t>
  </si>
  <si>
    <t>997</t>
  </si>
  <si>
    <t>Přesun sutě</t>
  </si>
  <si>
    <t>10</t>
  </si>
  <si>
    <t>997006512R4</t>
  </si>
  <si>
    <t>Vodorovné doprava suti s naložením a složením na skládku do 1 km - zemina</t>
  </si>
  <si>
    <t>t</t>
  </si>
  <si>
    <t>-2068817388</t>
  </si>
  <si>
    <t xml:space="preserve">Poznámka k souboru cen:_x000D_
1. Pro volbu ceny je rozhodující dopravní vzdálenost těžiště skládky a půdorysné plochy objektu._x000D_
</t>
  </si>
  <si>
    <t>(2,5+21)*2,0</t>
  </si>
  <si>
    <t>11</t>
  </si>
  <si>
    <t>997006512R5</t>
  </si>
  <si>
    <t>Vodorovné doprava suti s naložením a složením na skládku do 1 km - asfaltové povrchy</t>
  </si>
  <si>
    <t>375875517</t>
  </si>
  <si>
    <t>113*0,05*2,2+48*0,15*2,2</t>
  </si>
  <si>
    <t>12</t>
  </si>
  <si>
    <t>997006512R6</t>
  </si>
  <si>
    <t>Vodorovné doprava suti s naložením a složením na skládku do 1 km - beton prostý</t>
  </si>
  <si>
    <t>-443163528</t>
  </si>
  <si>
    <t>13</t>
  </si>
  <si>
    <t>997006519R4</t>
  </si>
  <si>
    <t>Příplatek k vodorovnému přemístění suti na skládku ZKD 1 km přes 1 km (celkem 3km) - zeminy</t>
  </si>
  <si>
    <t>-1152584564</t>
  </si>
  <si>
    <t>14</t>
  </si>
  <si>
    <t>997006519R5</t>
  </si>
  <si>
    <t>Příplatek k vodorovnému přemístění suti na skládku ZKD 1 km přes 1 km (celkem 3km) - asfaltové povrchy</t>
  </si>
  <si>
    <t>16208879</t>
  </si>
  <si>
    <t>997006519R6</t>
  </si>
  <si>
    <t>Příplatek k vodorovnému přemístění suti na skládku ZKD 1 km přes 1 km (celkem 3km) - beton prostý</t>
  </si>
  <si>
    <t>-111693905</t>
  </si>
  <si>
    <t>16</t>
  </si>
  <si>
    <t>997221815</t>
  </si>
  <si>
    <t>Poplatek za uložení odpadu v recyklačním centru kód odpadu 170 101 - prostý beton</t>
  </si>
  <si>
    <t>-1087835276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</si>
  <si>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</si>
  <si>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17</t>
  </si>
  <si>
    <t>997221845</t>
  </si>
  <si>
    <t>Poplatek za uložení v recyklačním centru - odpadu asfaltového bez dehtu kód odpadu 170 302</t>
  </si>
  <si>
    <t>-986528921</t>
  </si>
  <si>
    <t>(7,5+5,7)*2,2</t>
  </si>
  <si>
    <t>998</t>
  </si>
  <si>
    <t>Přesun hmot</t>
  </si>
  <si>
    <t>18</t>
  </si>
  <si>
    <t>998225111</t>
  </si>
  <si>
    <t>Přesun hmot pro pozemní komunikace s krytem z kamene, monolitickým betonovým nebo živičným</t>
  </si>
  <si>
    <t>1525112939</t>
  </si>
  <si>
    <t xml:space="preserve">Poznámka k souboru cen:_x000D_
1. Ceny lze použít i pro plochy letišť s krytem monolitickým betonovým nebo živičným._x000D_
</t>
  </si>
  <si>
    <t>19</t>
  </si>
  <si>
    <t>998225194</t>
  </si>
  <si>
    <t>Příplatek k přesunu hmot pro pozemní komunikace s krytem z kamene, živičným, betonovým do 5000 m</t>
  </si>
  <si>
    <t>2040294765</t>
  </si>
  <si>
    <t>20</t>
  </si>
  <si>
    <t>998225195</t>
  </si>
  <si>
    <t>Příplatek k přesunu hmot pro pozemní komunikace s krytem z kamene, živičným, betonovým ZKD 5000 m</t>
  </si>
  <si>
    <t>1356471720</t>
  </si>
  <si>
    <t>PSV</t>
  </si>
  <si>
    <t>Práce a dodávky PSV</t>
  </si>
  <si>
    <t>741</t>
  </si>
  <si>
    <t>Elektroinstalace - silnoproud</t>
  </si>
  <si>
    <t>741128022</t>
  </si>
  <si>
    <t>Příplatek k montáži kabelů za zatažení vodiče a kabelu do 2,00 kg</t>
  </si>
  <si>
    <t>633604540</t>
  </si>
  <si>
    <t xml:space="preserve">Poznámka k souboru cen:_x000D_
1. Ceny jsou určeny pro montáž vodičů a kabelů měděných i hliníkových._x000D_
</t>
  </si>
  <si>
    <t>22</t>
  </si>
  <si>
    <t>M</t>
  </si>
  <si>
    <t>24617150</t>
  </si>
  <si>
    <t>Nátěr hydroizolační na bázi asfaltu a plastu - ochrana FeZn vedení</t>
  </si>
  <si>
    <t>kg</t>
  </si>
  <si>
    <t>32</t>
  </si>
  <si>
    <t>-427181134</t>
  </si>
  <si>
    <t>Práce a dodávky M</t>
  </si>
  <si>
    <t>21-M</t>
  </si>
  <si>
    <t>Elektromontáže</t>
  </si>
  <si>
    <t>23</t>
  </si>
  <si>
    <t>210100014</t>
  </si>
  <si>
    <t>Ukončení vodičů v rozváděči nebo na přístroji včetně zapojení průřezu žíly do 10 mm2</t>
  </si>
  <si>
    <t>64</t>
  </si>
  <si>
    <t>-377032471</t>
  </si>
  <si>
    <t>3*5</t>
  </si>
  <si>
    <t>24</t>
  </si>
  <si>
    <t>210100096</t>
  </si>
  <si>
    <t>Ukončení vodičů na svorkovnici s otevřením a uzavřením krytu včetně zapojení průřezu žíly do 2,5mm2</t>
  </si>
  <si>
    <t>-1823579220</t>
  </si>
  <si>
    <t>16*3+2*3</t>
  </si>
  <si>
    <t>25</t>
  </si>
  <si>
    <t>210112010</t>
  </si>
  <si>
    <t>Montáž odpojovač jednopólový do 10 kV do 630 A bez zapojení</t>
  </si>
  <si>
    <t>1465837955</t>
  </si>
  <si>
    <t>26</t>
  </si>
  <si>
    <t>8500134200</t>
  </si>
  <si>
    <t>Odpínač pojistkový OPVP14-3</t>
  </si>
  <si>
    <t>256</t>
  </si>
  <si>
    <t>290435012</t>
  </si>
  <si>
    <t>27</t>
  </si>
  <si>
    <t>210202013</t>
  </si>
  <si>
    <t xml:space="preserve">Montáž svítidlo výbojkové průmyslové nebo venkovní na výložník / na dřík </t>
  </si>
  <si>
    <t>-2144464195</t>
  </si>
  <si>
    <t>28</t>
  </si>
  <si>
    <t>348R1</t>
  </si>
  <si>
    <t>Svítidlo VO, celohliníkové, LED WW, 3000lm, Tc 2700K, Pmax 25W, CLO, silniční optika, regulace 65% svět. výkonu 23 - 05 hod</t>
  </si>
  <si>
    <t>128</t>
  </si>
  <si>
    <t>-1467562183</t>
  </si>
  <si>
    <t>29</t>
  </si>
  <si>
    <t>210202013-D</t>
  </si>
  <si>
    <t>Demontáž svítidlo výbojkové průmyslové nebo venkovní na výložník</t>
  </si>
  <si>
    <t>-411381166</t>
  </si>
  <si>
    <t>30</t>
  </si>
  <si>
    <t>210204002</t>
  </si>
  <si>
    <t>Montáž stožárů osvětlení parkových ocelových</t>
  </si>
  <si>
    <t>1811739577</t>
  </si>
  <si>
    <t>31</t>
  </si>
  <si>
    <t>210204103</t>
  </si>
  <si>
    <t>Montáž výložníků osvětlení jednoramenných sloupových hmotnosti do 35 kg</t>
  </si>
  <si>
    <t>941467830</t>
  </si>
  <si>
    <t>1152441</t>
  </si>
  <si>
    <t>STOZAR SADOVY 2-STUP. S PRELISEM 5m,0,6m, 114/60, žár. ZN</t>
  </si>
  <si>
    <t>1870465554</t>
  </si>
  <si>
    <t>33</t>
  </si>
  <si>
    <t>1152149</t>
  </si>
  <si>
    <t>VYLOZNIK SADOVY LOMENY 1-1000, atypický sklon 5°</t>
  </si>
  <si>
    <t>-1096767620</t>
  </si>
  <si>
    <t>34</t>
  </si>
  <si>
    <t>1152431</t>
  </si>
  <si>
    <t>STOZAR SADOVY 2-STUP. S PRELISEM 5m,0,8m, 133/60, žár. ZN</t>
  </si>
  <si>
    <t>-280490225</t>
  </si>
  <si>
    <t>35</t>
  </si>
  <si>
    <t>210204202</t>
  </si>
  <si>
    <t>Montáž elektrovýzbroje stožárů osvětlení 2 okruhy</t>
  </si>
  <si>
    <t>-1235504813</t>
  </si>
  <si>
    <t>36</t>
  </si>
  <si>
    <t>210204203</t>
  </si>
  <si>
    <t>Montáž elektrovýzbroje stožárů osvětlení 3 okruhy</t>
  </si>
  <si>
    <t>158490099</t>
  </si>
  <si>
    <t>37</t>
  </si>
  <si>
    <t>1313466</t>
  </si>
  <si>
    <t>STOZAROVA ROZVODNICE IP54, 3 VÝVODY, VČETNĚ POJISTKOVÉ VLOŽKY 6A</t>
  </si>
  <si>
    <t>68858585</t>
  </si>
  <si>
    <t>38</t>
  </si>
  <si>
    <t>210220022</t>
  </si>
  <si>
    <t>Montáž uzemňovacího vedení vodičů FeZn pomocí svorek v zemi drátem do 10 mm ve městské zástavbě</t>
  </si>
  <si>
    <t>1228636709</t>
  </si>
  <si>
    <t>600+16*2</t>
  </si>
  <si>
    <t>39</t>
  </si>
  <si>
    <t>35441080</t>
  </si>
  <si>
    <t>Drát D 8mm nerez V4A</t>
  </si>
  <si>
    <t>1960064375</t>
  </si>
  <si>
    <t>32/2,1</t>
  </si>
  <si>
    <t>40</t>
  </si>
  <si>
    <t>35441875</t>
  </si>
  <si>
    <t>svorka křížová pro vodič D 6-10 mm</t>
  </si>
  <si>
    <t>1473205166</t>
  </si>
  <si>
    <t>41</t>
  </si>
  <si>
    <t>35441885</t>
  </si>
  <si>
    <t>svorka spojovací pro lano D 8-10 mm</t>
  </si>
  <si>
    <t>1844896684</t>
  </si>
  <si>
    <t>42</t>
  </si>
  <si>
    <t>35442092</t>
  </si>
  <si>
    <t>tyč zemnící 1,5 m FeZn</t>
  </si>
  <si>
    <t>771809218</t>
  </si>
  <si>
    <t>43</t>
  </si>
  <si>
    <t>35441073</t>
  </si>
  <si>
    <t>drát D 10mm FeZn</t>
  </si>
  <si>
    <t>176425509</t>
  </si>
  <si>
    <t>600/1,6</t>
  </si>
  <si>
    <t>375*1,03 'Přepočtené koeficientem množství</t>
  </si>
  <si>
    <t>44</t>
  </si>
  <si>
    <t>210220361</t>
  </si>
  <si>
    <t>Montáž tyčí zemnicích délky do 2 m</t>
  </si>
  <si>
    <t>1040439898</t>
  </si>
  <si>
    <t>45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</si>
  <si>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</si>
  <si>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</si>
  <si>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-362408710</t>
  </si>
  <si>
    <t xml:space="preserve">Poznámka k souboru cen:_x000D_
1. Ceny -0001 až -0010 jsou určeny pro objem montážních prací včetně nákladů na nosný a podružný materiál._x000D_
</t>
  </si>
  <si>
    <t>46</t>
  </si>
  <si>
    <t>210280351</t>
  </si>
  <si>
    <t>Zkoušky kabelů silových do 1 kV, počtu a průřezu žil do 4x25 mm2</t>
  </si>
  <si>
    <t>490169429</t>
  </si>
  <si>
    <t>47</t>
  </si>
  <si>
    <t>210812011</t>
  </si>
  <si>
    <t>Montáž kabel Cu plný kulatý do 1 kV 3x1,5 až 6 mm2 uložený volně nebo v liště (CYKY)</t>
  </si>
  <si>
    <t>-1930240843</t>
  </si>
  <si>
    <t>16*6+4</t>
  </si>
  <si>
    <t>48</t>
  </si>
  <si>
    <t>34111030</t>
  </si>
  <si>
    <t>kabel silový s Cu jádrem 1 kV 3x1,5mm2</t>
  </si>
  <si>
    <t>-1984029299</t>
  </si>
  <si>
    <t>Prořez 0,03</t>
  </si>
  <si>
    <t>(16*6+4)</t>
  </si>
  <si>
    <t>100*1,03 'Přepočtené koeficientem množství</t>
  </si>
  <si>
    <t>49</t>
  </si>
  <si>
    <t>1290541R2</t>
  </si>
  <si>
    <t>STOZAROVE POUZDRO SP 250/650</t>
  </si>
  <si>
    <t>-542763611</t>
  </si>
  <si>
    <t>50</t>
  </si>
  <si>
    <t>1290541R3</t>
  </si>
  <si>
    <t>STOZAROVE POUZDRO SP 250/850</t>
  </si>
  <si>
    <t>1416179805</t>
  </si>
  <si>
    <t>51</t>
  </si>
  <si>
    <t>210812033</t>
  </si>
  <si>
    <t>Montáž kabel Cu plný kulatý do 1 kV 4x6 až 10 mm2 uložený volně nebo v liště (CYKY)</t>
  </si>
  <si>
    <t>631708086</t>
  </si>
  <si>
    <t>143+78+270+45+24+70</t>
  </si>
  <si>
    <t>52</t>
  </si>
  <si>
    <t>34111076</t>
  </si>
  <si>
    <t>kabel silový s Cu jádrem 1 kV 4x10mm2</t>
  </si>
  <si>
    <t>628118816</t>
  </si>
  <si>
    <t>(143+78+270+45+24+70)</t>
  </si>
  <si>
    <t>Uvažován prořez 1,05</t>
  </si>
  <si>
    <t>630*1,05 'Přepočtené koeficientem množství</t>
  </si>
  <si>
    <t>46-M</t>
  </si>
  <si>
    <t>Zemní práce při extr.mont.pracích</t>
  </si>
  <si>
    <t>53</t>
  </si>
  <si>
    <t>460030011</t>
  </si>
  <si>
    <t>Sejmutí drnu jakékoliv tloušťky</t>
  </si>
  <si>
    <t>-1327025853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</si>
  <si>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</si>
  <si>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254/2</t>
  </si>
  <si>
    <t>54</t>
  </si>
  <si>
    <t>460030031</t>
  </si>
  <si>
    <t>Rozebrání dlažeb ručně z kostek velkých do písku spáry nezalité</t>
  </si>
  <si>
    <t>-920957675</t>
  </si>
  <si>
    <t>5*0,5</t>
  </si>
  <si>
    <t>55</t>
  </si>
  <si>
    <t>460030059</t>
  </si>
  <si>
    <t>Rozebrání dlažeb ručně z dlaždic zámkových do malty spáry nezalité</t>
  </si>
  <si>
    <t>-347182049</t>
  </si>
  <si>
    <t>12*0,5</t>
  </si>
  <si>
    <t>56</t>
  </si>
  <si>
    <t>460030095</t>
  </si>
  <si>
    <t>Vytrhání obrub ležatých silničních s odhozením nebo naložením na dopravní prostředek</t>
  </si>
  <si>
    <t>-1411854585</t>
  </si>
  <si>
    <t>57</t>
  </si>
  <si>
    <t>460030161</t>
  </si>
  <si>
    <t>Odstranění podkladu nebo krytu komunikace z betonu prostého tloušťky do 15 cm</t>
  </si>
  <si>
    <t>132212730</t>
  </si>
  <si>
    <t>13*0,5</t>
  </si>
  <si>
    <t>58</t>
  </si>
  <si>
    <t>460030171</t>
  </si>
  <si>
    <t>Odstranění podkladu nebo krytu komunikace ze živice tloušťky do 5 cm</t>
  </si>
  <si>
    <t>1915422875</t>
  </si>
  <si>
    <t>284*0,4</t>
  </si>
  <si>
    <t>59</t>
  </si>
  <si>
    <t>460030173</t>
  </si>
  <si>
    <t>Odstranění podkladu nebo krytu komunikace ze živice tloušťky do 15 cm</t>
  </si>
  <si>
    <t>76468627</t>
  </si>
  <si>
    <t>32*1,5</t>
  </si>
  <si>
    <t>60</t>
  </si>
  <si>
    <t>460030181</t>
  </si>
  <si>
    <t>Řezání podkladu nebo krytu betonového hloubky do 10 cm</t>
  </si>
  <si>
    <t>-1063977186</t>
  </si>
  <si>
    <t>13*2</t>
  </si>
  <si>
    <t>61</t>
  </si>
  <si>
    <t>460030182</t>
  </si>
  <si>
    <t>Řezání podkladu nebo krytu betonového hloubky do 15 cm</t>
  </si>
  <si>
    <t>-1586147526</t>
  </si>
  <si>
    <t>32*2</t>
  </si>
  <si>
    <t>62</t>
  </si>
  <si>
    <t>460050703</t>
  </si>
  <si>
    <t>Hloubení nezapažených jam pro stožáry veřejného osvětlení ručně v hornině tř 3</t>
  </si>
  <si>
    <t>-1289900450</t>
  </si>
  <si>
    <t xml:space="preserve">Poznámka k souboru cen:_x000D_
1. Ceny hloubení jam v hornině třídy 6 a 7 jsou stanoveny za použití pneumatického kladiva._x000D_
</t>
  </si>
  <si>
    <t>63</t>
  </si>
  <si>
    <t>460080013</t>
  </si>
  <si>
    <t>Základové konstrukce z monolitického betonu C 12/15 bez bednění</t>
  </si>
  <si>
    <t>992585569</t>
  </si>
  <si>
    <t>0,5*0,5*0,6*16</t>
  </si>
  <si>
    <t>460150133</t>
  </si>
  <si>
    <t>Hloubení kabelových zapažených i nezapažených rýh ručně š 35 cm, hl 50 cm, v hornině tř 3</t>
  </si>
  <si>
    <t>-224434938</t>
  </si>
  <si>
    <t xml:space="preserve">Poznámka k souboru cen:_x000D_
1. Ceny hloubení rýh v hornině třídy 6 a 7 se oceňují cenami souboru cen 460 20- . Hloubení nezapažených kabelových rýh strojně._x000D_
</t>
  </si>
  <si>
    <t>29+40+34+35+12+14+16+35+38+40+8+4</t>
  </si>
  <si>
    <t>65</t>
  </si>
  <si>
    <t>460150273</t>
  </si>
  <si>
    <t>Hloubení kabelových zapažených i nezapažených rýh ručně š 50 cm, hl 90 cm, v hornině tř 3</t>
  </si>
  <si>
    <t>-609554285</t>
  </si>
  <si>
    <t>23,5+33+35,5+1+23+26+1+38+40+17+27</t>
  </si>
  <si>
    <t>66</t>
  </si>
  <si>
    <t>460150283</t>
  </si>
  <si>
    <t>Hloubení kabelových zapažených i nezapažených rýh ručně š 50 cm, hl 100 cm, v hornině tř 3</t>
  </si>
  <si>
    <t>1413841885</t>
  </si>
  <si>
    <t>13+12+7</t>
  </si>
  <si>
    <t>67</t>
  </si>
  <si>
    <t>460421001</t>
  </si>
  <si>
    <t>Lože kabelů z písku nebo štěrkopísku tl 5 cm nad kabel, bez zakrytí, šířky lože do 65 cm</t>
  </si>
  <si>
    <t>-1973452650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</si>
  <si>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</si>
  <si>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68</t>
  </si>
  <si>
    <t>460490014</t>
  </si>
  <si>
    <t>Krytí kabelů výstražnou fólií šířky 40 cm</t>
  </si>
  <si>
    <t>1654500632</t>
  </si>
  <si>
    <t>69</t>
  </si>
  <si>
    <t>460520172</t>
  </si>
  <si>
    <t>Montáž trubek ochranných plastových ohebných do 50 mm uložených do rýhy</t>
  </si>
  <si>
    <t>-616144073</t>
  </si>
  <si>
    <t>70</t>
  </si>
  <si>
    <t>34571351</t>
  </si>
  <si>
    <t>trubka elektroinstalační ohebná dvouplášťová korugovaná D 41/50 mm, HDPE+LDPE</t>
  </si>
  <si>
    <t>1367307656</t>
  </si>
  <si>
    <t>71</t>
  </si>
  <si>
    <t>460520176</t>
  </si>
  <si>
    <t>Montáž trubek ochranných plastových ohebných do 172 mm uložených do rýhy</t>
  </si>
  <si>
    <t>-1624787658</t>
  </si>
  <si>
    <t>72</t>
  </si>
  <si>
    <t>34571359</t>
  </si>
  <si>
    <t>trubka elektroinstalační ohebná dvouplášťová korugovaná D 150/175 mm, HDPE+LDPE</t>
  </si>
  <si>
    <t>1300003048</t>
  </si>
  <si>
    <t>73</t>
  </si>
  <si>
    <t>460560103</t>
  </si>
  <si>
    <t>Zásyp rýh ručně šířky 35 cm, hloubky 20 cm, z horniny třídy 3</t>
  </si>
  <si>
    <t>-510406271</t>
  </si>
  <si>
    <t>29+40+34+35+12+14+7+35+38+40</t>
  </si>
  <si>
    <t>74</t>
  </si>
  <si>
    <t>460560233</t>
  </si>
  <si>
    <t>Zásyp rýh ručně šířky 50 cm, hloubky 50 cm, z horniny třídy 3</t>
  </si>
  <si>
    <t>-116172630</t>
  </si>
  <si>
    <t>75</t>
  </si>
  <si>
    <t>460560253</t>
  </si>
  <si>
    <t>Zásyp rýh ručně šířky 50 cm, hloubky 70 cm, z horniny třídy 3</t>
  </si>
  <si>
    <t>-180000690</t>
  </si>
  <si>
    <t>76</t>
  </si>
  <si>
    <t>460620002</t>
  </si>
  <si>
    <t>Položení drnu včetně zalití vodou na rovině</t>
  </si>
  <si>
    <t>1202728531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</si>
  <si>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</si>
  <si>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77</t>
  </si>
  <si>
    <t>460620007</t>
  </si>
  <si>
    <t>Zatravnění včetně zalití vodou na rovině</t>
  </si>
  <si>
    <t>200523594</t>
  </si>
  <si>
    <t>78</t>
  </si>
  <si>
    <t>460650053</t>
  </si>
  <si>
    <t>Zřízení podkladní vrstvy vozovky a chodníku ze štěrkodrti se zhutněním tloušťky do 15 cm</t>
  </si>
  <si>
    <t>-1252525719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</si>
  <si>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</si>
  <si>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(29+40+34+35+12+14+7+35+38+40)*0,35</t>
  </si>
  <si>
    <t>79</t>
  </si>
  <si>
    <t>460650151</t>
  </si>
  <si>
    <t>Kladení dlažby z kostek kamenných velkých do lože z kameniva těženého</t>
  </si>
  <si>
    <t>-882196463</t>
  </si>
  <si>
    <t>80</t>
  </si>
  <si>
    <t>460650161</t>
  </si>
  <si>
    <t>Kladení dlažby z dlaždic betonových 4hranných do lože z kameniva těženého</t>
  </si>
  <si>
    <t>1007165222</t>
  </si>
  <si>
    <t>1,5*0,75</t>
  </si>
  <si>
    <t>81</t>
  </si>
  <si>
    <t>460650175</t>
  </si>
  <si>
    <t>Očištění dlaždic betonových čtyřhranných z rozebraných dlažeb</t>
  </si>
  <si>
    <t>-1771391425</t>
  </si>
  <si>
    <t>82</t>
  </si>
  <si>
    <t>460650185</t>
  </si>
  <si>
    <t>Osazení betonových obrubníků ležatých silničních do betonu prostého</t>
  </si>
  <si>
    <t>2032608836</t>
  </si>
  <si>
    <t>83</t>
  </si>
  <si>
    <t>460650195</t>
  </si>
  <si>
    <t>Očištění vybouraných obrubníků silničních od spojovacího materiálu s odklizením do 10 m</t>
  </si>
  <si>
    <t>-673589015</t>
  </si>
  <si>
    <t>84</t>
  </si>
  <si>
    <t>460650932</t>
  </si>
  <si>
    <t>Kladení dlažby po překopech dlaždice betonové zámkové do lože z kameniva těženého</t>
  </si>
  <si>
    <t>-1294030788</t>
  </si>
  <si>
    <t>12*0,75</t>
  </si>
  <si>
    <t>HZS</t>
  </si>
  <si>
    <t>Hodinové zúčtovací sazby</t>
  </si>
  <si>
    <t>85</t>
  </si>
  <si>
    <t>HZS2221</t>
  </si>
  <si>
    <t>Hodinová zúčtovací sazba elektrikář</t>
  </si>
  <si>
    <t>hod</t>
  </si>
  <si>
    <t>512</t>
  </si>
  <si>
    <t>-926996131</t>
  </si>
  <si>
    <t>VRN</t>
  </si>
  <si>
    <t>Vedlejší rozpočtové náklady</t>
  </si>
  <si>
    <t>VRN1</t>
  </si>
  <si>
    <t>Průzkumné, geodetické a projektové práce</t>
  </si>
  <si>
    <t>86</t>
  </si>
  <si>
    <t>011002000</t>
  </si>
  <si>
    <t>Průzkumné práce -vytýčení stávajících sítí</t>
  </si>
  <si>
    <t>komplet</t>
  </si>
  <si>
    <t>1024</t>
  </si>
  <si>
    <t>-1226988725</t>
  </si>
  <si>
    <t>87</t>
  </si>
  <si>
    <t>012303000</t>
  </si>
  <si>
    <t>Geodetické práce po výstavbě</t>
  </si>
  <si>
    <t>-1711475195</t>
  </si>
  <si>
    <t>88</t>
  </si>
  <si>
    <t>013254000</t>
  </si>
  <si>
    <t>Dokumentace skutečného provedení stavby</t>
  </si>
  <si>
    <t>-1563706951</t>
  </si>
  <si>
    <t>VRN3</t>
  </si>
  <si>
    <t>Zařízení staveniště</t>
  </si>
  <si>
    <t>89</t>
  </si>
  <si>
    <t>034103000</t>
  </si>
  <si>
    <t>Oplocení staveniště</t>
  </si>
  <si>
    <t>-1491538575</t>
  </si>
  <si>
    <t>VRN5</t>
  </si>
  <si>
    <t>Finanční náklady</t>
  </si>
  <si>
    <t>90</t>
  </si>
  <si>
    <t>050001000</t>
  </si>
  <si>
    <t>Recyklační poplatek za svítidlo</t>
  </si>
  <si>
    <t>KUS</t>
  </si>
  <si>
    <t>208132007</t>
  </si>
  <si>
    <t>VRN6</t>
  </si>
  <si>
    <t>Územní vlivy</t>
  </si>
  <si>
    <t>91</t>
  </si>
  <si>
    <t>060001000</t>
  </si>
  <si>
    <t>Územní vlivy (mimostaveništní doprava materiálu)</t>
  </si>
  <si>
    <t>-72008420</t>
  </si>
  <si>
    <t>VRN7</t>
  </si>
  <si>
    <t>Provozní vlivy</t>
  </si>
  <si>
    <t>92</t>
  </si>
  <si>
    <t>070001000</t>
  </si>
  <si>
    <t>-457459278</t>
  </si>
  <si>
    <t>VRN9</t>
  </si>
  <si>
    <t>Ostatní náklady</t>
  </si>
  <si>
    <t>93</t>
  </si>
  <si>
    <t>092103001</t>
  </si>
  <si>
    <t>Náklady na zkušební provoz</t>
  </si>
  <si>
    <t>-2120318827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</si>
</sst>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6" t="s">
        <v>14</v>
      </c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1"/>
      <c r="AQ5" s="21"/>
      <c r="AR5" s="19"/>
      <c r="BE5" s="23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8" t="s">
        <v>17</v>
      </c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1"/>
      <c r="AQ6" s="21"/>
      <c r="AR6" s="19"/>
      <c r="BE6" s="23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37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3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7"/>
      <c r="BS9" s="16" t="s">
        <v>6</v>
      </c>
    </row>
    <row r="10" spans="1:74" s="1" customFormat="1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23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23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7"/>
      <c r="BS12" s="16" t="s">
        <v>6</v>
      </c>
    </row>
    <row r="13" spans="1:74" s="1" customFormat="1" ht="12" customHeight="1">
      <c r="B13" s="20"/>
      <c r="C13" s="21"/>
      <c r="D13" s="28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33</v>
      </c>
      <c r="AO13" s="21"/>
      <c r="AP13" s="21"/>
      <c r="AQ13" s="21"/>
      <c r="AR13" s="19"/>
      <c r="BE13" s="237"/>
      <c r="BS13" s="16" t="s">
        <v>6</v>
      </c>
    </row>
    <row r="14" spans="1:74" ht="12.75">
      <c r="B14" s="20"/>
      <c r="C14" s="21"/>
      <c r="D14" s="21"/>
      <c r="E14" s="269" t="s">
        <v>33</v>
      </c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0"/>
      <c r="AC14" s="270"/>
      <c r="AD14" s="270"/>
      <c r="AE14" s="270"/>
      <c r="AF14" s="270"/>
      <c r="AG14" s="270"/>
      <c r="AH14" s="270"/>
      <c r="AI14" s="270"/>
      <c r="AJ14" s="270"/>
      <c r="AK14" s="28" t="s">
        <v>30</v>
      </c>
      <c r="AL14" s="21"/>
      <c r="AM14" s="21"/>
      <c r="AN14" s="30" t="s">
        <v>33</v>
      </c>
      <c r="AO14" s="21"/>
      <c r="AP14" s="21"/>
      <c r="AQ14" s="21"/>
      <c r="AR14" s="19"/>
      <c r="BE14" s="23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7"/>
      <c r="BS15" s="16" t="s">
        <v>4</v>
      </c>
    </row>
    <row r="16" spans="1:74" s="1" customFormat="1" ht="12" customHeight="1">
      <c r="B16" s="20"/>
      <c r="C16" s="21"/>
      <c r="D16" s="28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21</v>
      </c>
      <c r="AO16" s="21"/>
      <c r="AP16" s="21"/>
      <c r="AQ16" s="21"/>
      <c r="AR16" s="19"/>
      <c r="BE16" s="23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21</v>
      </c>
      <c r="AO17" s="21"/>
      <c r="AP17" s="21"/>
      <c r="AQ17" s="21"/>
      <c r="AR17" s="19"/>
      <c r="BE17" s="237"/>
      <c r="BS17" s="16" t="s">
        <v>36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7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38</v>
      </c>
      <c r="AO19" s="21"/>
      <c r="AP19" s="21"/>
      <c r="AQ19" s="21"/>
      <c r="AR19" s="19"/>
      <c r="BE19" s="23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40</v>
      </c>
      <c r="AO20" s="21"/>
      <c r="AP20" s="21"/>
      <c r="AQ20" s="21"/>
      <c r="AR20" s="19"/>
      <c r="BE20" s="237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7"/>
    </row>
    <row r="22" spans="1:71" s="1" customFormat="1" ht="12" customHeight="1">
      <c r="B22" s="20"/>
      <c r="C22" s="21"/>
      <c r="D22" s="28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7"/>
    </row>
    <row r="23" spans="1:71" s="1" customFormat="1" ht="51" customHeight="1">
      <c r="B23" s="20"/>
      <c r="C23" s="21"/>
      <c r="D23" s="21"/>
      <c r="E23" s="271" t="s">
        <v>42</v>
      </c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1"/>
      <c r="AE23" s="271"/>
      <c r="AF23" s="271"/>
      <c r="AG23" s="271"/>
      <c r="AH23" s="271"/>
      <c r="AI23" s="271"/>
      <c r="AJ23" s="271"/>
      <c r="AK23" s="271"/>
      <c r="AL23" s="271"/>
      <c r="AM23" s="271"/>
      <c r="AN23" s="271"/>
      <c r="AO23" s="21"/>
      <c r="AP23" s="21"/>
      <c r="AQ23" s="21"/>
      <c r="AR23" s="19"/>
      <c r="BE23" s="23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7"/>
    </row>
    <row r="26" spans="1:71" s="2" customFormat="1" ht="25.9" customHeight="1">
      <c r="A26" s="33"/>
      <c r="B26" s="34"/>
      <c r="C26" s="35"/>
      <c r="D26" s="36" t="s">
        <v>43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39">
        <f>ROUND(AG54,2)</f>
        <v>0</v>
      </c>
      <c r="AL26" s="240"/>
      <c r="AM26" s="240"/>
      <c r="AN26" s="240"/>
      <c r="AO26" s="240"/>
      <c r="AP26" s="35"/>
      <c r="AQ26" s="35"/>
      <c r="AR26" s="38"/>
      <c r="BE26" s="23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2" t="s">
        <v>44</v>
      </c>
      <c r="M28" s="272"/>
      <c r="N28" s="272"/>
      <c r="O28" s="272"/>
      <c r="P28" s="272"/>
      <c r="Q28" s="35"/>
      <c r="R28" s="35"/>
      <c r="S28" s="35"/>
      <c r="T28" s="35"/>
      <c r="U28" s="35"/>
      <c r="V28" s="35"/>
      <c r="W28" s="272" t="s">
        <v>45</v>
      </c>
      <c r="X28" s="272"/>
      <c r="Y28" s="272"/>
      <c r="Z28" s="272"/>
      <c r="AA28" s="272"/>
      <c r="AB28" s="272"/>
      <c r="AC28" s="272"/>
      <c r="AD28" s="272"/>
      <c r="AE28" s="272"/>
      <c r="AF28" s="35"/>
      <c r="AG28" s="35"/>
      <c r="AH28" s="35"/>
      <c r="AI28" s="35"/>
      <c r="AJ28" s="35"/>
      <c r="AK28" s="272" t="s">
        <v>46</v>
      </c>
      <c r="AL28" s="272"/>
      <c r="AM28" s="272"/>
      <c r="AN28" s="272"/>
      <c r="AO28" s="272"/>
      <c r="AP28" s="35"/>
      <c r="AQ28" s="35"/>
      <c r="AR28" s="38"/>
      <c r="BE28" s="237"/>
    </row>
    <row r="29" spans="1:71" s="3" customFormat="1" ht="14.45" customHeight="1">
      <c r="B29" s="39"/>
      <c r="C29" s="40"/>
      <c r="D29" s="28" t="s">
        <v>47</v>
      </c>
      <c r="E29" s="40"/>
      <c r="F29" s="28" t="s">
        <v>48</v>
      </c>
      <c r="G29" s="40"/>
      <c r="H29" s="40"/>
      <c r="I29" s="40"/>
      <c r="J29" s="40"/>
      <c r="K29" s="40"/>
      <c r="L29" s="273">
        <v>0.21</v>
      </c>
      <c r="M29" s="235"/>
      <c r="N29" s="235"/>
      <c r="O29" s="235"/>
      <c r="P29" s="235"/>
      <c r="Q29" s="40"/>
      <c r="R29" s="40"/>
      <c r="S29" s="40"/>
      <c r="T29" s="40"/>
      <c r="U29" s="40"/>
      <c r="V29" s="40"/>
      <c r="W29" s="234">
        <f>ROUND(AZ54,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40"/>
      <c r="AG29" s="40"/>
      <c r="AH29" s="40"/>
      <c r="AI29" s="40"/>
      <c r="AJ29" s="40"/>
      <c r="AK29" s="234">
        <f>ROUND(AV54, 2)</f>
        <v>0</v>
      </c>
      <c r="AL29" s="235"/>
      <c r="AM29" s="235"/>
      <c r="AN29" s="235"/>
      <c r="AO29" s="235"/>
      <c r="AP29" s="40"/>
      <c r="AQ29" s="40"/>
      <c r="AR29" s="41"/>
      <c r="BE29" s="238"/>
    </row>
    <row r="30" spans="1:71" s="3" customFormat="1" ht="14.45" customHeight="1">
      <c r="B30" s="39"/>
      <c r="C30" s="40"/>
      <c r="D30" s="40"/>
      <c r="E30" s="40"/>
      <c r="F30" s="28" t="s">
        <v>49</v>
      </c>
      <c r="G30" s="40"/>
      <c r="H30" s="40"/>
      <c r="I30" s="40"/>
      <c r="J30" s="40"/>
      <c r="K30" s="40"/>
      <c r="L30" s="273">
        <v>0.15</v>
      </c>
      <c r="M30" s="235"/>
      <c r="N30" s="235"/>
      <c r="O30" s="235"/>
      <c r="P30" s="235"/>
      <c r="Q30" s="40"/>
      <c r="R30" s="40"/>
      <c r="S30" s="40"/>
      <c r="T30" s="40"/>
      <c r="U30" s="40"/>
      <c r="V30" s="40"/>
      <c r="W30" s="234">
        <f>ROUND(BA54,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40"/>
      <c r="AG30" s="40"/>
      <c r="AH30" s="40"/>
      <c r="AI30" s="40"/>
      <c r="AJ30" s="40"/>
      <c r="AK30" s="234">
        <f>ROUND(AW54, 2)</f>
        <v>0</v>
      </c>
      <c r="AL30" s="235"/>
      <c r="AM30" s="235"/>
      <c r="AN30" s="235"/>
      <c r="AO30" s="235"/>
      <c r="AP30" s="40"/>
      <c r="AQ30" s="40"/>
      <c r="AR30" s="41"/>
      <c r="BE30" s="238"/>
    </row>
    <row r="31" spans="1:71" s="3" customFormat="1" ht="14.45" hidden="1" customHeight="1">
      <c r="B31" s="39"/>
      <c r="C31" s="40"/>
      <c r="D31" s="40"/>
      <c r="E31" s="40"/>
      <c r="F31" s="28" t="s">
        <v>50</v>
      </c>
      <c r="G31" s="40"/>
      <c r="H31" s="40"/>
      <c r="I31" s="40"/>
      <c r="J31" s="40"/>
      <c r="K31" s="40"/>
      <c r="L31" s="273">
        <v>0.21</v>
      </c>
      <c r="M31" s="235"/>
      <c r="N31" s="235"/>
      <c r="O31" s="235"/>
      <c r="P31" s="235"/>
      <c r="Q31" s="40"/>
      <c r="R31" s="40"/>
      <c r="S31" s="40"/>
      <c r="T31" s="40"/>
      <c r="U31" s="40"/>
      <c r="V31" s="40"/>
      <c r="W31" s="234">
        <f>ROUND(BB54,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40"/>
      <c r="AG31" s="40"/>
      <c r="AH31" s="40"/>
      <c r="AI31" s="40"/>
      <c r="AJ31" s="40"/>
      <c r="AK31" s="234">
        <v>0</v>
      </c>
      <c r="AL31" s="235"/>
      <c r="AM31" s="235"/>
      <c r="AN31" s="235"/>
      <c r="AO31" s="235"/>
      <c r="AP31" s="40"/>
      <c r="AQ31" s="40"/>
      <c r="AR31" s="41"/>
      <c r="BE31" s="238"/>
    </row>
    <row r="32" spans="1:71" s="3" customFormat="1" ht="14.45" hidden="1" customHeight="1">
      <c r="B32" s="39"/>
      <c r="C32" s="40"/>
      <c r="D32" s="40"/>
      <c r="E32" s="40"/>
      <c r="F32" s="28" t="s">
        <v>51</v>
      </c>
      <c r="G32" s="40"/>
      <c r="H32" s="40"/>
      <c r="I32" s="40"/>
      <c r="J32" s="40"/>
      <c r="K32" s="40"/>
      <c r="L32" s="273">
        <v>0.15</v>
      </c>
      <c r="M32" s="235"/>
      <c r="N32" s="235"/>
      <c r="O32" s="235"/>
      <c r="P32" s="235"/>
      <c r="Q32" s="40"/>
      <c r="R32" s="40"/>
      <c r="S32" s="40"/>
      <c r="T32" s="40"/>
      <c r="U32" s="40"/>
      <c r="V32" s="40"/>
      <c r="W32" s="234">
        <f>ROUND(BC54,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40"/>
      <c r="AG32" s="40"/>
      <c r="AH32" s="40"/>
      <c r="AI32" s="40"/>
      <c r="AJ32" s="40"/>
      <c r="AK32" s="234">
        <v>0</v>
      </c>
      <c r="AL32" s="235"/>
      <c r="AM32" s="235"/>
      <c r="AN32" s="235"/>
      <c r="AO32" s="235"/>
      <c r="AP32" s="40"/>
      <c r="AQ32" s="40"/>
      <c r="AR32" s="41"/>
      <c r="BE32" s="238"/>
    </row>
    <row r="33" spans="1:57" s="3" customFormat="1" ht="14.45" hidden="1" customHeight="1">
      <c r="B33" s="39"/>
      <c r="C33" s="40"/>
      <c r="D33" s="40"/>
      <c r="E33" s="40"/>
      <c r="F33" s="28" t="s">
        <v>52</v>
      </c>
      <c r="G33" s="40"/>
      <c r="H33" s="40"/>
      <c r="I33" s="40"/>
      <c r="J33" s="40"/>
      <c r="K33" s="40"/>
      <c r="L33" s="273">
        <v>0</v>
      </c>
      <c r="M33" s="235"/>
      <c r="N33" s="235"/>
      <c r="O33" s="235"/>
      <c r="P33" s="235"/>
      <c r="Q33" s="40"/>
      <c r="R33" s="40"/>
      <c r="S33" s="40"/>
      <c r="T33" s="40"/>
      <c r="U33" s="40"/>
      <c r="V33" s="40"/>
      <c r="W33" s="234">
        <f>ROUND(BD54,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40"/>
      <c r="AG33" s="40"/>
      <c r="AH33" s="40"/>
      <c r="AI33" s="40"/>
      <c r="AJ33" s="40"/>
      <c r="AK33" s="234">
        <v>0</v>
      </c>
      <c r="AL33" s="235"/>
      <c r="AM33" s="235"/>
      <c r="AN33" s="235"/>
      <c r="AO33" s="235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54</v>
      </c>
      <c r="U35" s="44"/>
      <c r="V35" s="44"/>
      <c r="W35" s="44"/>
      <c r="X35" s="241" t="s">
        <v>55</v>
      </c>
      <c r="Y35" s="242"/>
      <c r="Z35" s="242"/>
      <c r="AA35" s="242"/>
      <c r="AB35" s="242"/>
      <c r="AC35" s="44"/>
      <c r="AD35" s="44"/>
      <c r="AE35" s="44"/>
      <c r="AF35" s="44"/>
      <c r="AG35" s="44"/>
      <c r="AH35" s="44"/>
      <c r="AI35" s="44"/>
      <c r="AJ35" s="44"/>
      <c r="AK35" s="243">
        <f>SUM(AK26:AK33)</f>
        <v>0</v>
      </c>
      <c r="AL35" s="242"/>
      <c r="AM35" s="242"/>
      <c r="AN35" s="242"/>
      <c r="AO35" s="24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56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NBKK_VZ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48" t="str">
        <f>K6</f>
        <v>Veřejné osvětlení - Ke Koupališti, Na Výsluní</v>
      </c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Nový Bor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250" t="str">
        <f>IF(AN8= "","",AN8)</f>
        <v>13. 2. 2020</v>
      </c>
      <c r="AN47" s="25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0" s="2" customFormat="1" ht="15.2" customHeight="1">
      <c r="A49" s="33"/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Nový Bor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34</v>
      </c>
      <c r="AJ49" s="35"/>
      <c r="AK49" s="35"/>
      <c r="AL49" s="35"/>
      <c r="AM49" s="246" t="str">
        <f>IF(E17="","",E17)</f>
        <v xml:space="preserve"> </v>
      </c>
      <c r="AN49" s="247"/>
      <c r="AO49" s="247"/>
      <c r="AP49" s="247"/>
      <c r="AQ49" s="35"/>
      <c r="AR49" s="38"/>
      <c r="AS49" s="251" t="s">
        <v>57</v>
      </c>
      <c r="AT49" s="25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0" s="2" customFormat="1" ht="15.2" customHeight="1">
      <c r="A50" s="33"/>
      <c r="B50" s="34"/>
      <c r="C50" s="28" t="s">
        <v>32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37</v>
      </c>
      <c r="AJ50" s="35"/>
      <c r="AK50" s="35"/>
      <c r="AL50" s="35"/>
      <c r="AM50" s="246" t="str">
        <f>IF(E20="","",E20)</f>
        <v>EFektivní OSvětlování s.r.o.</v>
      </c>
      <c r="AN50" s="247"/>
      <c r="AO50" s="247"/>
      <c r="AP50" s="247"/>
      <c r="AQ50" s="35"/>
      <c r="AR50" s="38"/>
      <c r="AS50" s="253"/>
      <c r="AT50" s="25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0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55"/>
      <c r="AT51" s="25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0" s="2" customFormat="1" ht="29.25" customHeight="1">
      <c r="A52" s="33"/>
      <c r="B52" s="34"/>
      <c r="C52" s="257" t="s">
        <v>58</v>
      </c>
      <c r="D52" s="258"/>
      <c r="E52" s="258"/>
      <c r="F52" s="258"/>
      <c r="G52" s="258"/>
      <c r="H52" s="65"/>
      <c r="I52" s="259" t="s">
        <v>59</v>
      </c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60" t="s">
        <v>60</v>
      </c>
      <c r="AH52" s="258"/>
      <c r="AI52" s="258"/>
      <c r="AJ52" s="258"/>
      <c r="AK52" s="258"/>
      <c r="AL52" s="258"/>
      <c r="AM52" s="258"/>
      <c r="AN52" s="259" t="s">
        <v>61</v>
      </c>
      <c r="AO52" s="258"/>
      <c r="AP52" s="258"/>
      <c r="AQ52" s="66" t="s">
        <v>62</v>
      </c>
      <c r="AR52" s="38"/>
      <c r="AS52" s="67" t="s">
        <v>63</v>
      </c>
      <c r="AT52" s="68" t="s">
        <v>64</v>
      </c>
      <c r="AU52" s="68" t="s">
        <v>65</v>
      </c>
      <c r="AV52" s="68" t="s">
        <v>66</v>
      </c>
      <c r="AW52" s="68" t="s">
        <v>67</v>
      </c>
      <c r="AX52" s="68" t="s">
        <v>68</v>
      </c>
      <c r="AY52" s="68" t="s">
        <v>69</v>
      </c>
      <c r="AZ52" s="68" t="s">
        <v>70</v>
      </c>
      <c r="BA52" s="68" t="s">
        <v>71</v>
      </c>
      <c r="BB52" s="68" t="s">
        <v>72</v>
      </c>
      <c r="BC52" s="68" t="s">
        <v>73</v>
      </c>
      <c r="BD52" s="69" t="s">
        <v>74</v>
      </c>
      <c r="BE52" s="33"/>
    </row>
    <row r="53" spans="1:90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0" s="6" customFormat="1" ht="32.450000000000003" customHeight="1">
      <c r="B54" s="73"/>
      <c r="C54" s="74" t="s">
        <v>75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64">
        <f>ROUND(AG55,2)</f>
        <v>0</v>
      </c>
      <c r="AH54" s="264"/>
      <c r="AI54" s="264"/>
      <c r="AJ54" s="264"/>
      <c r="AK54" s="264"/>
      <c r="AL54" s="264"/>
      <c r="AM54" s="264"/>
      <c r="AN54" s="265">
        <f>SUM(AG54,AT54)</f>
        <v>0</v>
      </c>
      <c r="AO54" s="265"/>
      <c r="AP54" s="265"/>
      <c r="AQ54" s="77" t="s">
        <v>21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76</v>
      </c>
      <c r="BT54" s="83" t="s">
        <v>77</v>
      </c>
      <c r="BV54" s="83" t="s">
        <v>78</v>
      </c>
      <c r="BW54" s="83" t="s">
        <v>5</v>
      </c>
      <c r="BX54" s="83" t="s">
        <v>79</v>
      </c>
      <c r="CL54" s="83" t="s">
        <v>19</v>
      </c>
    </row>
    <row r="55" spans="1:90" s="7" customFormat="1" ht="27" customHeight="1">
      <c r="A55" s="84" t="s">
        <v>80</v>
      </c>
      <c r="B55" s="85"/>
      <c r="C55" s="86"/>
      <c r="D55" s="263" t="s">
        <v>14</v>
      </c>
      <c r="E55" s="263"/>
      <c r="F55" s="263"/>
      <c r="G55" s="263"/>
      <c r="H55" s="263"/>
      <c r="I55" s="87"/>
      <c r="J55" s="263" t="s">
        <v>17</v>
      </c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1">
        <f>'NBKK_VZ - Veřejné osvětle...'!J28</f>
        <v>0</v>
      </c>
      <c r="AH55" s="262"/>
      <c r="AI55" s="262"/>
      <c r="AJ55" s="262"/>
      <c r="AK55" s="262"/>
      <c r="AL55" s="262"/>
      <c r="AM55" s="262"/>
      <c r="AN55" s="261">
        <f>SUM(AG55,AT55)</f>
        <v>0</v>
      </c>
      <c r="AO55" s="262"/>
      <c r="AP55" s="262"/>
      <c r="AQ55" s="88" t="s">
        <v>81</v>
      </c>
      <c r="AR55" s="89"/>
      <c r="AS55" s="90">
        <v>0</v>
      </c>
      <c r="AT55" s="91">
        <f>ROUND(SUM(AV55:AW55),2)</f>
        <v>0</v>
      </c>
      <c r="AU55" s="92">
        <f>'NBKK_VZ - Veřejné osvětle...'!P92</f>
        <v>0</v>
      </c>
      <c r="AV55" s="91">
        <f>'NBKK_VZ - Veřejné osvětle...'!J31</f>
        <v>0</v>
      </c>
      <c r="AW55" s="91">
        <f>'NBKK_VZ - Veřejné osvětle...'!J32</f>
        <v>0</v>
      </c>
      <c r="AX55" s="91">
        <f>'NBKK_VZ - Veřejné osvětle...'!J33</f>
        <v>0</v>
      </c>
      <c r="AY55" s="91">
        <f>'NBKK_VZ - Veřejné osvětle...'!J34</f>
        <v>0</v>
      </c>
      <c r="AZ55" s="91">
        <f>'NBKK_VZ - Veřejné osvětle...'!F31</f>
        <v>0</v>
      </c>
      <c r="BA55" s="91">
        <f>'NBKK_VZ - Veřejné osvětle...'!F32</f>
        <v>0</v>
      </c>
      <c r="BB55" s="91">
        <f>'NBKK_VZ - Veřejné osvětle...'!F33</f>
        <v>0</v>
      </c>
      <c r="BC55" s="91">
        <f>'NBKK_VZ - Veřejné osvětle...'!F34</f>
        <v>0</v>
      </c>
      <c r="BD55" s="93">
        <f>'NBKK_VZ - Veřejné osvětle...'!F35</f>
        <v>0</v>
      </c>
      <c r="BT55" s="94" t="s">
        <v>82</v>
      </c>
      <c r="BU55" s="94" t="s">
        <v>83</v>
      </c>
      <c r="BV55" s="94" t="s">
        <v>78</v>
      </c>
      <c r="BW55" s="94" t="s">
        <v>5</v>
      </c>
      <c r="BX55" s="94" t="s">
        <v>79</v>
      </c>
      <c r="CL55" s="94" t="s">
        <v>19</v>
      </c>
    </row>
    <row r="56" spans="1:90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jZXjoYj5xuyTbX3gRwV6X2wdNFOryaGENnxJmuQG9eQEu26MhzF5cDEEyHgxbnjMcATWP5EfotObDVjQ/zUhRQ==" saltValue="byLt7YT/L2QDjZa+8s6+48hQpxDm72uhWnGkdckLK/+82zCXs7nLdGMahl7pKR+7lNjihXkCreuzWa9/TApjtA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NBKK_VZ - Veřejné osvětl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6" t="s">
        <v>5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19"/>
      <c r="AT3" s="16" t="s">
        <v>84</v>
      </c>
    </row>
    <row r="4" spans="1:46" s="1" customFormat="1" ht="24.95" customHeight="1">
      <c r="B4" s="19"/>
      <c r="D4" s="99" t="s">
        <v>85</v>
      </c>
      <c r="I4" s="95"/>
      <c r="L4" s="19"/>
      <c r="M4" s="100" t="s">
        <v>10</v>
      </c>
      <c r="AT4" s="16" t="s">
        <v>4</v>
      </c>
    </row>
    <row r="5" spans="1:46" s="1" customFormat="1" ht="6.95" customHeight="1">
      <c r="B5" s="19"/>
      <c r="I5" s="95"/>
      <c r="L5" s="19"/>
    </row>
    <row r="6" spans="1:46" s="2" customFormat="1" ht="12" customHeight="1">
      <c r="A6" s="33"/>
      <c r="B6" s="38"/>
      <c r="C6" s="33"/>
      <c r="D6" s="101" t="s">
        <v>16</v>
      </c>
      <c r="E6" s="33"/>
      <c r="F6" s="33"/>
      <c r="G6" s="33"/>
      <c r="H6" s="33"/>
      <c r="I6" s="102"/>
      <c r="J6" s="33"/>
      <c r="K6" s="33"/>
      <c r="L6" s="10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74" t="s">
        <v>17</v>
      </c>
      <c r="F7" s="275"/>
      <c r="G7" s="275"/>
      <c r="H7" s="275"/>
      <c r="I7" s="102"/>
      <c r="J7" s="33"/>
      <c r="K7" s="33"/>
      <c r="L7" s="10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102"/>
      <c r="J8" s="33"/>
      <c r="K8" s="33"/>
      <c r="L8" s="10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1" t="s">
        <v>18</v>
      </c>
      <c r="E9" s="33"/>
      <c r="F9" s="104" t="s">
        <v>19</v>
      </c>
      <c r="G9" s="33"/>
      <c r="H9" s="33"/>
      <c r="I9" s="105" t="s">
        <v>20</v>
      </c>
      <c r="J9" s="104" t="s">
        <v>21</v>
      </c>
      <c r="K9" s="33"/>
      <c r="L9" s="10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1" t="s">
        <v>22</v>
      </c>
      <c r="E10" s="33"/>
      <c r="F10" s="104" t="s">
        <v>23</v>
      </c>
      <c r="G10" s="33"/>
      <c r="H10" s="33"/>
      <c r="I10" s="105" t="s">
        <v>24</v>
      </c>
      <c r="J10" s="106" t="str">
        <f>'Rekapitulace stavby'!AN8</f>
        <v>13. 2. 2020</v>
      </c>
      <c r="K10" s="33"/>
      <c r="L10" s="10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102"/>
      <c r="J11" s="33"/>
      <c r="K11" s="33"/>
      <c r="L11" s="10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1" t="s">
        <v>26</v>
      </c>
      <c r="E12" s="33"/>
      <c r="F12" s="33"/>
      <c r="G12" s="33"/>
      <c r="H12" s="33"/>
      <c r="I12" s="105" t="s">
        <v>27</v>
      </c>
      <c r="J12" s="104" t="s">
        <v>28</v>
      </c>
      <c r="K12" s="33"/>
      <c r="L12" s="10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4" t="s">
        <v>29</v>
      </c>
      <c r="F13" s="33"/>
      <c r="G13" s="33"/>
      <c r="H13" s="33"/>
      <c r="I13" s="105" t="s">
        <v>30</v>
      </c>
      <c r="J13" s="104" t="s">
        <v>31</v>
      </c>
      <c r="K13" s="33"/>
      <c r="L13" s="10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102"/>
      <c r="J14" s="33"/>
      <c r="K14" s="33"/>
      <c r="L14" s="10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1" t="s">
        <v>32</v>
      </c>
      <c r="E15" s="33"/>
      <c r="F15" s="33"/>
      <c r="G15" s="33"/>
      <c r="H15" s="33"/>
      <c r="I15" s="105" t="s">
        <v>27</v>
      </c>
      <c r="J15" s="29" t="str">
        <f>'Rekapitulace stavby'!AN13</f>
        <v>Vyplň údaj</v>
      </c>
      <c r="K15" s="33"/>
      <c r="L15" s="10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6" t="str">
        <f>'Rekapitulace stavby'!E14</f>
        <v>Vyplň údaj</v>
      </c>
      <c r="F16" s="277"/>
      <c r="G16" s="277"/>
      <c r="H16" s="277"/>
      <c r="I16" s="105" t="s">
        <v>30</v>
      </c>
      <c r="J16" s="29" t="str">
        <f>'Rekapitulace stavby'!AN14</f>
        <v>Vyplň údaj</v>
      </c>
      <c r="K16" s="33"/>
      <c r="L16" s="10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102"/>
      <c r="J17" s="33"/>
      <c r="K17" s="33"/>
      <c r="L17" s="10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1" t="s">
        <v>34</v>
      </c>
      <c r="E18" s="33"/>
      <c r="F18" s="33"/>
      <c r="G18" s="33"/>
      <c r="H18" s="33"/>
      <c r="I18" s="105" t="s">
        <v>27</v>
      </c>
      <c r="J18" s="104" t="str">
        <f>IF('Rekapitulace stavby'!AN16="","",'Rekapitulace stavby'!AN16)</f>
        <v/>
      </c>
      <c r="K18" s="33"/>
      <c r="L18" s="10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4" t="str">
        <f>IF('Rekapitulace stavby'!E17="","",'Rekapitulace stavby'!E17)</f>
        <v xml:space="preserve"> </v>
      </c>
      <c r="F19" s="33"/>
      <c r="G19" s="33"/>
      <c r="H19" s="33"/>
      <c r="I19" s="105" t="s">
        <v>30</v>
      </c>
      <c r="J19" s="104" t="str">
        <f>IF('Rekapitulace stavby'!AN17="","",'Rekapitulace stavby'!AN17)</f>
        <v/>
      </c>
      <c r="K19" s="33"/>
      <c r="L19" s="10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102"/>
      <c r="J20" s="33"/>
      <c r="K20" s="33"/>
      <c r="L20" s="10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1" t="s">
        <v>37</v>
      </c>
      <c r="E21" s="33"/>
      <c r="F21" s="33"/>
      <c r="G21" s="33"/>
      <c r="H21" s="33"/>
      <c r="I21" s="105" t="s">
        <v>27</v>
      </c>
      <c r="J21" s="104" t="s">
        <v>38</v>
      </c>
      <c r="K21" s="33"/>
      <c r="L21" s="10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4" t="s">
        <v>39</v>
      </c>
      <c r="F22" s="33"/>
      <c r="G22" s="33"/>
      <c r="H22" s="33"/>
      <c r="I22" s="105" t="s">
        <v>30</v>
      </c>
      <c r="J22" s="104" t="s">
        <v>40</v>
      </c>
      <c r="K22" s="33"/>
      <c r="L22" s="10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102"/>
      <c r="J23" s="33"/>
      <c r="K23" s="33"/>
      <c r="L23" s="10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1" t="s">
        <v>41</v>
      </c>
      <c r="E24" s="33"/>
      <c r="F24" s="33"/>
      <c r="G24" s="33"/>
      <c r="H24" s="33"/>
      <c r="I24" s="102"/>
      <c r="J24" s="33"/>
      <c r="K24" s="33"/>
      <c r="L24" s="10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51" customHeight="1">
      <c r="A25" s="107"/>
      <c r="B25" s="108"/>
      <c r="C25" s="107"/>
      <c r="D25" s="107"/>
      <c r="E25" s="278" t="s">
        <v>42</v>
      </c>
      <c r="F25" s="278"/>
      <c r="G25" s="278"/>
      <c r="H25" s="278"/>
      <c r="I25" s="109"/>
      <c r="J25" s="107"/>
      <c r="K25" s="107"/>
      <c r="L25" s="11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102"/>
      <c r="J26" s="33"/>
      <c r="K26" s="33"/>
      <c r="L26" s="10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1"/>
      <c r="E27" s="111"/>
      <c r="F27" s="111"/>
      <c r="G27" s="111"/>
      <c r="H27" s="111"/>
      <c r="I27" s="112"/>
      <c r="J27" s="111"/>
      <c r="K27" s="111"/>
      <c r="L27" s="10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43</v>
      </c>
      <c r="E28" s="33"/>
      <c r="F28" s="33"/>
      <c r="G28" s="33"/>
      <c r="H28" s="33"/>
      <c r="I28" s="102"/>
      <c r="J28" s="114">
        <f>ROUND(J92, 2)</f>
        <v>0</v>
      </c>
      <c r="K28" s="33"/>
      <c r="L28" s="10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2"/>
      <c r="J29" s="111"/>
      <c r="K29" s="111"/>
      <c r="L29" s="10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45</v>
      </c>
      <c r="G30" s="33"/>
      <c r="H30" s="33"/>
      <c r="I30" s="116" t="s">
        <v>44</v>
      </c>
      <c r="J30" s="115" t="s">
        <v>46</v>
      </c>
      <c r="K30" s="33"/>
      <c r="L30" s="10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7" t="s">
        <v>47</v>
      </c>
      <c r="E31" s="101" t="s">
        <v>48</v>
      </c>
      <c r="F31" s="118">
        <f>ROUND((SUM(BE92:BE291)),  2)</f>
        <v>0</v>
      </c>
      <c r="G31" s="33"/>
      <c r="H31" s="33"/>
      <c r="I31" s="119">
        <v>0.21</v>
      </c>
      <c r="J31" s="118">
        <f>ROUND(((SUM(BE92:BE291))*I31),  2)</f>
        <v>0</v>
      </c>
      <c r="K31" s="33"/>
      <c r="L31" s="10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1" t="s">
        <v>49</v>
      </c>
      <c r="F32" s="118">
        <f>ROUND((SUM(BF92:BF291)),  2)</f>
        <v>0</v>
      </c>
      <c r="G32" s="33"/>
      <c r="H32" s="33"/>
      <c r="I32" s="119">
        <v>0.15</v>
      </c>
      <c r="J32" s="118">
        <f>ROUND(((SUM(BF92:BF291))*I32),  2)</f>
        <v>0</v>
      </c>
      <c r="K32" s="33"/>
      <c r="L32" s="10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1" t="s">
        <v>50</v>
      </c>
      <c r="F33" s="118">
        <f>ROUND((SUM(BG92:BG291)),  2)</f>
        <v>0</v>
      </c>
      <c r="G33" s="33"/>
      <c r="H33" s="33"/>
      <c r="I33" s="119">
        <v>0.21</v>
      </c>
      <c r="J33" s="118">
        <f>0</f>
        <v>0</v>
      </c>
      <c r="K33" s="33"/>
      <c r="L33" s="10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1" t="s">
        <v>51</v>
      </c>
      <c r="F34" s="118">
        <f>ROUND((SUM(BH92:BH291)),  2)</f>
        <v>0</v>
      </c>
      <c r="G34" s="33"/>
      <c r="H34" s="33"/>
      <c r="I34" s="119">
        <v>0.15</v>
      </c>
      <c r="J34" s="118">
        <f>0</f>
        <v>0</v>
      </c>
      <c r="K34" s="33"/>
      <c r="L34" s="10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1" t="s">
        <v>52</v>
      </c>
      <c r="F35" s="118">
        <f>ROUND((SUM(BI92:BI291)),  2)</f>
        <v>0</v>
      </c>
      <c r="G35" s="33"/>
      <c r="H35" s="33"/>
      <c r="I35" s="119">
        <v>0</v>
      </c>
      <c r="J35" s="118">
        <f>0</f>
        <v>0</v>
      </c>
      <c r="K35" s="33"/>
      <c r="L35" s="10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102"/>
      <c r="J36" s="33"/>
      <c r="K36" s="33"/>
      <c r="L36" s="10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0"/>
      <c r="D37" s="121" t="s">
        <v>53</v>
      </c>
      <c r="E37" s="122"/>
      <c r="F37" s="122"/>
      <c r="G37" s="123" t="s">
        <v>54</v>
      </c>
      <c r="H37" s="124" t="s">
        <v>55</v>
      </c>
      <c r="I37" s="125"/>
      <c r="J37" s="126">
        <f>SUM(J28:J35)</f>
        <v>0</v>
      </c>
      <c r="K37" s="127"/>
      <c r="L37" s="10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128"/>
      <c r="C38" s="129"/>
      <c r="D38" s="129"/>
      <c r="E38" s="129"/>
      <c r="F38" s="129"/>
      <c r="G38" s="129"/>
      <c r="H38" s="129"/>
      <c r="I38" s="130"/>
      <c r="J38" s="129"/>
      <c r="K38" s="129"/>
      <c r="L38" s="10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hidden="1" customHeight="1">
      <c r="A42" s="33"/>
      <c r="B42" s="131"/>
      <c r="C42" s="132"/>
      <c r="D42" s="132"/>
      <c r="E42" s="132"/>
      <c r="F42" s="132"/>
      <c r="G42" s="132"/>
      <c r="H42" s="132"/>
      <c r="I42" s="133"/>
      <c r="J42" s="132"/>
      <c r="K42" s="132"/>
      <c r="L42" s="10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hidden="1" customHeight="1">
      <c r="A43" s="33"/>
      <c r="B43" s="34"/>
      <c r="C43" s="22" t="s">
        <v>86</v>
      </c>
      <c r="D43" s="35"/>
      <c r="E43" s="35"/>
      <c r="F43" s="35"/>
      <c r="G43" s="35"/>
      <c r="H43" s="35"/>
      <c r="I43" s="102"/>
      <c r="J43" s="35"/>
      <c r="K43" s="35"/>
      <c r="L43" s="10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hidden="1" customHeight="1">
      <c r="A44" s="33"/>
      <c r="B44" s="34"/>
      <c r="C44" s="35"/>
      <c r="D44" s="35"/>
      <c r="E44" s="35"/>
      <c r="F44" s="35"/>
      <c r="G44" s="35"/>
      <c r="H44" s="35"/>
      <c r="I44" s="102"/>
      <c r="J44" s="35"/>
      <c r="K44" s="35"/>
      <c r="L44" s="10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hidden="1" customHeight="1">
      <c r="A45" s="33"/>
      <c r="B45" s="34"/>
      <c r="C45" s="28" t="s">
        <v>16</v>
      </c>
      <c r="D45" s="35"/>
      <c r="E45" s="35"/>
      <c r="F45" s="35"/>
      <c r="G45" s="35"/>
      <c r="H45" s="35"/>
      <c r="I45" s="102"/>
      <c r="J45" s="35"/>
      <c r="K45" s="35"/>
      <c r="L45" s="10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hidden="1" customHeight="1">
      <c r="A46" s="33"/>
      <c r="B46" s="34"/>
      <c r="C46" s="35"/>
      <c r="D46" s="35"/>
      <c r="E46" s="248" t="str">
        <f>E7</f>
        <v>Veřejné osvětlení - Ke Koupališti, Na Výsluní</v>
      </c>
      <c r="F46" s="279"/>
      <c r="G46" s="279"/>
      <c r="H46" s="279"/>
      <c r="I46" s="102"/>
      <c r="J46" s="35"/>
      <c r="K46" s="35"/>
      <c r="L46" s="10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hidden="1" customHeight="1">
      <c r="A47" s="33"/>
      <c r="B47" s="34"/>
      <c r="C47" s="35"/>
      <c r="D47" s="35"/>
      <c r="E47" s="35"/>
      <c r="F47" s="35"/>
      <c r="G47" s="35"/>
      <c r="H47" s="35"/>
      <c r="I47" s="102"/>
      <c r="J47" s="35"/>
      <c r="K47" s="35"/>
      <c r="L47" s="10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hidden="1" customHeight="1">
      <c r="A48" s="33"/>
      <c r="B48" s="34"/>
      <c r="C48" s="28" t="s">
        <v>22</v>
      </c>
      <c r="D48" s="35"/>
      <c r="E48" s="35"/>
      <c r="F48" s="26" t="str">
        <f>F10</f>
        <v>Nový Bor</v>
      </c>
      <c r="G48" s="35"/>
      <c r="H48" s="35"/>
      <c r="I48" s="105" t="s">
        <v>24</v>
      </c>
      <c r="J48" s="58" t="str">
        <f>IF(J10="","",J10)</f>
        <v>13. 2. 2020</v>
      </c>
      <c r="K48" s="35"/>
      <c r="L48" s="10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hidden="1" customHeight="1">
      <c r="A49" s="33"/>
      <c r="B49" s="34"/>
      <c r="C49" s="35"/>
      <c r="D49" s="35"/>
      <c r="E49" s="35"/>
      <c r="F49" s="35"/>
      <c r="G49" s="35"/>
      <c r="H49" s="35"/>
      <c r="I49" s="102"/>
      <c r="J49" s="35"/>
      <c r="K49" s="35"/>
      <c r="L49" s="10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2" hidden="1" customHeight="1">
      <c r="A50" s="33"/>
      <c r="B50" s="34"/>
      <c r="C50" s="28" t="s">
        <v>26</v>
      </c>
      <c r="D50" s="35"/>
      <c r="E50" s="35"/>
      <c r="F50" s="26" t="str">
        <f>E13</f>
        <v>Město Nový Bor</v>
      </c>
      <c r="G50" s="35"/>
      <c r="H50" s="35"/>
      <c r="I50" s="105" t="s">
        <v>34</v>
      </c>
      <c r="J50" s="31" t="str">
        <f>E19</f>
        <v xml:space="preserve"> </v>
      </c>
      <c r="K50" s="35"/>
      <c r="L50" s="10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27.95" hidden="1" customHeight="1">
      <c r="A51" s="33"/>
      <c r="B51" s="34"/>
      <c r="C51" s="28" t="s">
        <v>32</v>
      </c>
      <c r="D51" s="35"/>
      <c r="E51" s="35"/>
      <c r="F51" s="26" t="str">
        <f>IF(E16="","",E16)</f>
        <v>Vyplň údaj</v>
      </c>
      <c r="G51" s="35"/>
      <c r="H51" s="35"/>
      <c r="I51" s="105" t="s">
        <v>37</v>
      </c>
      <c r="J51" s="31" t="str">
        <f>E22</f>
        <v>EFektivní OSvětlování s.r.o.</v>
      </c>
      <c r="K51" s="35"/>
      <c r="L51" s="10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hidden="1" customHeight="1">
      <c r="A52" s="33"/>
      <c r="B52" s="34"/>
      <c r="C52" s="35"/>
      <c r="D52" s="35"/>
      <c r="E52" s="35"/>
      <c r="F52" s="35"/>
      <c r="G52" s="35"/>
      <c r="H52" s="35"/>
      <c r="I52" s="102"/>
      <c r="J52" s="35"/>
      <c r="K52" s="35"/>
      <c r="L52" s="10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hidden="1" customHeight="1">
      <c r="A53" s="33"/>
      <c r="B53" s="34"/>
      <c r="C53" s="134" t="s">
        <v>87</v>
      </c>
      <c r="D53" s="135"/>
      <c r="E53" s="135"/>
      <c r="F53" s="135"/>
      <c r="G53" s="135"/>
      <c r="H53" s="135"/>
      <c r="I53" s="136"/>
      <c r="J53" s="137" t="s">
        <v>88</v>
      </c>
      <c r="K53" s="135"/>
      <c r="L53" s="10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hidden="1" customHeight="1">
      <c r="A54" s="33"/>
      <c r="B54" s="34"/>
      <c r="C54" s="35"/>
      <c r="D54" s="35"/>
      <c r="E54" s="35"/>
      <c r="F54" s="35"/>
      <c r="G54" s="35"/>
      <c r="H54" s="35"/>
      <c r="I54" s="102"/>
      <c r="J54" s="35"/>
      <c r="K54" s="35"/>
      <c r="L54" s="10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hidden="1" customHeight="1">
      <c r="A55" s="33"/>
      <c r="B55" s="34"/>
      <c r="C55" s="138" t="s">
        <v>75</v>
      </c>
      <c r="D55" s="35"/>
      <c r="E55" s="35"/>
      <c r="F55" s="35"/>
      <c r="G55" s="35"/>
      <c r="H55" s="35"/>
      <c r="I55" s="102"/>
      <c r="J55" s="76">
        <f>J92</f>
        <v>0</v>
      </c>
      <c r="K55" s="35"/>
      <c r="L55" s="10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89</v>
      </c>
    </row>
    <row r="56" spans="1:47" s="9" customFormat="1" ht="24.95" hidden="1" customHeight="1">
      <c r="B56" s="139"/>
      <c r="C56" s="140"/>
      <c r="D56" s="141" t="s">
        <v>90</v>
      </c>
      <c r="E56" s="142"/>
      <c r="F56" s="142"/>
      <c r="G56" s="142"/>
      <c r="H56" s="142"/>
      <c r="I56" s="143"/>
      <c r="J56" s="144">
        <f>J93</f>
        <v>0</v>
      </c>
      <c r="K56" s="140"/>
      <c r="L56" s="145"/>
    </row>
    <row r="57" spans="1:47" s="10" customFormat="1" ht="19.899999999999999" hidden="1" customHeight="1">
      <c r="B57" s="146"/>
      <c r="C57" s="147"/>
      <c r="D57" s="148" t="s">
        <v>91</v>
      </c>
      <c r="E57" s="149"/>
      <c r="F57" s="149"/>
      <c r="G57" s="149"/>
      <c r="H57" s="149"/>
      <c r="I57" s="150"/>
      <c r="J57" s="151">
        <f>J94</f>
        <v>0</v>
      </c>
      <c r="K57" s="147"/>
      <c r="L57" s="152"/>
    </row>
    <row r="58" spans="1:47" s="10" customFormat="1" ht="19.899999999999999" hidden="1" customHeight="1">
      <c r="B58" s="146"/>
      <c r="C58" s="147"/>
      <c r="D58" s="148" t="s">
        <v>92</v>
      </c>
      <c r="E58" s="149"/>
      <c r="F58" s="149"/>
      <c r="G58" s="149"/>
      <c r="H58" s="149"/>
      <c r="I58" s="150"/>
      <c r="J58" s="151">
        <f>J97</f>
        <v>0</v>
      </c>
      <c r="K58" s="147"/>
      <c r="L58" s="152"/>
    </row>
    <row r="59" spans="1:47" s="10" customFormat="1" ht="19.899999999999999" hidden="1" customHeight="1">
      <c r="B59" s="146"/>
      <c r="C59" s="147"/>
      <c r="D59" s="148" t="s">
        <v>93</v>
      </c>
      <c r="E59" s="149"/>
      <c r="F59" s="149"/>
      <c r="G59" s="149"/>
      <c r="H59" s="149"/>
      <c r="I59" s="150"/>
      <c r="J59" s="151">
        <f>J114</f>
        <v>0</v>
      </c>
      <c r="K59" s="147"/>
      <c r="L59" s="152"/>
    </row>
    <row r="60" spans="1:47" s="10" customFormat="1" ht="19.899999999999999" hidden="1" customHeight="1">
      <c r="B60" s="146"/>
      <c r="C60" s="147"/>
      <c r="D60" s="148" t="s">
        <v>94</v>
      </c>
      <c r="E60" s="149"/>
      <c r="F60" s="149"/>
      <c r="G60" s="149"/>
      <c r="H60" s="149"/>
      <c r="I60" s="150"/>
      <c r="J60" s="151">
        <f>J121</f>
        <v>0</v>
      </c>
      <c r="K60" s="147"/>
      <c r="L60" s="152"/>
    </row>
    <row r="61" spans="1:47" s="10" customFormat="1" ht="19.899999999999999" hidden="1" customHeight="1">
      <c r="B61" s="146"/>
      <c r="C61" s="147"/>
      <c r="D61" s="148" t="s">
        <v>95</v>
      </c>
      <c r="E61" s="149"/>
      <c r="F61" s="149"/>
      <c r="G61" s="149"/>
      <c r="H61" s="149"/>
      <c r="I61" s="150"/>
      <c r="J61" s="151">
        <f>J142</f>
        <v>0</v>
      </c>
      <c r="K61" s="147"/>
      <c r="L61" s="152"/>
    </row>
    <row r="62" spans="1:47" s="9" customFormat="1" ht="24.95" hidden="1" customHeight="1">
      <c r="B62" s="139"/>
      <c r="C62" s="140"/>
      <c r="D62" s="141" t="s">
        <v>96</v>
      </c>
      <c r="E62" s="142"/>
      <c r="F62" s="142"/>
      <c r="G62" s="142"/>
      <c r="H62" s="142"/>
      <c r="I62" s="143"/>
      <c r="J62" s="144">
        <f>J149</f>
        <v>0</v>
      </c>
      <c r="K62" s="140"/>
      <c r="L62" s="145"/>
    </row>
    <row r="63" spans="1:47" s="10" customFormat="1" ht="19.899999999999999" hidden="1" customHeight="1">
      <c r="B63" s="146"/>
      <c r="C63" s="147"/>
      <c r="D63" s="148" t="s">
        <v>97</v>
      </c>
      <c r="E63" s="149"/>
      <c r="F63" s="149"/>
      <c r="G63" s="149"/>
      <c r="H63" s="149"/>
      <c r="I63" s="150"/>
      <c r="J63" s="151">
        <f>J150</f>
        <v>0</v>
      </c>
      <c r="K63" s="147"/>
      <c r="L63" s="152"/>
    </row>
    <row r="64" spans="1:47" s="9" customFormat="1" ht="24.95" hidden="1" customHeight="1">
      <c r="B64" s="139"/>
      <c r="C64" s="140"/>
      <c r="D64" s="141" t="s">
        <v>98</v>
      </c>
      <c r="E64" s="142"/>
      <c r="F64" s="142"/>
      <c r="G64" s="142"/>
      <c r="H64" s="142"/>
      <c r="I64" s="143"/>
      <c r="J64" s="144">
        <f>J154</f>
        <v>0</v>
      </c>
      <c r="K64" s="140"/>
      <c r="L64" s="145"/>
    </row>
    <row r="65" spans="1:31" s="10" customFormat="1" ht="19.899999999999999" hidden="1" customHeight="1">
      <c r="B65" s="146"/>
      <c r="C65" s="147"/>
      <c r="D65" s="148" t="s">
        <v>99</v>
      </c>
      <c r="E65" s="149"/>
      <c r="F65" s="149"/>
      <c r="G65" s="149"/>
      <c r="H65" s="149"/>
      <c r="I65" s="150"/>
      <c r="J65" s="151">
        <f>J155</f>
        <v>0</v>
      </c>
      <c r="K65" s="147"/>
      <c r="L65" s="152"/>
    </row>
    <row r="66" spans="1:31" s="10" customFormat="1" ht="19.899999999999999" hidden="1" customHeight="1">
      <c r="B66" s="146"/>
      <c r="C66" s="147"/>
      <c r="D66" s="148" t="s">
        <v>100</v>
      </c>
      <c r="E66" s="149"/>
      <c r="F66" s="149"/>
      <c r="G66" s="149"/>
      <c r="H66" s="149"/>
      <c r="I66" s="150"/>
      <c r="J66" s="151">
        <f>J201</f>
        <v>0</v>
      </c>
      <c r="K66" s="147"/>
      <c r="L66" s="152"/>
    </row>
    <row r="67" spans="1:31" s="9" customFormat="1" ht="24.95" hidden="1" customHeight="1">
      <c r="B67" s="139"/>
      <c r="C67" s="140"/>
      <c r="D67" s="141" t="s">
        <v>101</v>
      </c>
      <c r="E67" s="142"/>
      <c r="F67" s="142"/>
      <c r="G67" s="142"/>
      <c r="H67" s="142"/>
      <c r="I67" s="143"/>
      <c r="J67" s="144">
        <f>J275</f>
        <v>0</v>
      </c>
      <c r="K67" s="140"/>
      <c r="L67" s="145"/>
    </row>
    <row r="68" spans="1:31" s="9" customFormat="1" ht="24.95" hidden="1" customHeight="1">
      <c r="B68" s="139"/>
      <c r="C68" s="140"/>
      <c r="D68" s="141" t="s">
        <v>102</v>
      </c>
      <c r="E68" s="142"/>
      <c r="F68" s="142"/>
      <c r="G68" s="142"/>
      <c r="H68" s="142"/>
      <c r="I68" s="143"/>
      <c r="J68" s="144">
        <f>J277</f>
        <v>0</v>
      </c>
      <c r="K68" s="140"/>
      <c r="L68" s="145"/>
    </row>
    <row r="69" spans="1:31" s="10" customFormat="1" ht="19.899999999999999" hidden="1" customHeight="1">
      <c r="B69" s="146"/>
      <c r="C69" s="147"/>
      <c r="D69" s="148" t="s">
        <v>103</v>
      </c>
      <c r="E69" s="149"/>
      <c r="F69" s="149"/>
      <c r="G69" s="149"/>
      <c r="H69" s="149"/>
      <c r="I69" s="150"/>
      <c r="J69" s="151">
        <f>J278</f>
        <v>0</v>
      </c>
      <c r="K69" s="147"/>
      <c r="L69" s="152"/>
    </row>
    <row r="70" spans="1:31" s="10" customFormat="1" ht="19.899999999999999" hidden="1" customHeight="1">
      <c r="B70" s="146"/>
      <c r="C70" s="147"/>
      <c r="D70" s="148" t="s">
        <v>104</v>
      </c>
      <c r="E70" s="149"/>
      <c r="F70" s="149"/>
      <c r="G70" s="149"/>
      <c r="H70" s="149"/>
      <c r="I70" s="150"/>
      <c r="J70" s="151">
        <f>J282</f>
        <v>0</v>
      </c>
      <c r="K70" s="147"/>
      <c r="L70" s="152"/>
    </row>
    <row r="71" spans="1:31" s="10" customFormat="1" ht="19.899999999999999" hidden="1" customHeight="1">
      <c r="B71" s="146"/>
      <c r="C71" s="147"/>
      <c r="D71" s="148" t="s">
        <v>105</v>
      </c>
      <c r="E71" s="149"/>
      <c r="F71" s="149"/>
      <c r="G71" s="149"/>
      <c r="H71" s="149"/>
      <c r="I71" s="150"/>
      <c r="J71" s="151">
        <f>J284</f>
        <v>0</v>
      </c>
      <c r="K71" s="147"/>
      <c r="L71" s="152"/>
    </row>
    <row r="72" spans="1:31" s="10" customFormat="1" ht="19.899999999999999" hidden="1" customHeight="1">
      <c r="B72" s="146"/>
      <c r="C72" s="147"/>
      <c r="D72" s="148" t="s">
        <v>106</v>
      </c>
      <c r="E72" s="149"/>
      <c r="F72" s="149"/>
      <c r="G72" s="149"/>
      <c r="H72" s="149"/>
      <c r="I72" s="150"/>
      <c r="J72" s="151">
        <f>J286</f>
        <v>0</v>
      </c>
      <c r="K72" s="147"/>
      <c r="L72" s="152"/>
    </row>
    <row r="73" spans="1:31" s="10" customFormat="1" ht="19.899999999999999" hidden="1" customHeight="1">
      <c r="B73" s="146"/>
      <c r="C73" s="147"/>
      <c r="D73" s="148" t="s">
        <v>107</v>
      </c>
      <c r="E73" s="149"/>
      <c r="F73" s="149"/>
      <c r="G73" s="149"/>
      <c r="H73" s="149"/>
      <c r="I73" s="150"/>
      <c r="J73" s="151">
        <f>J288</f>
        <v>0</v>
      </c>
      <c r="K73" s="147"/>
      <c r="L73" s="152"/>
    </row>
    <row r="74" spans="1:31" s="10" customFormat="1" ht="19.899999999999999" hidden="1" customHeight="1">
      <c r="B74" s="146"/>
      <c r="C74" s="147"/>
      <c r="D74" s="148" t="s">
        <v>108</v>
      </c>
      <c r="E74" s="149"/>
      <c r="F74" s="149"/>
      <c r="G74" s="149"/>
      <c r="H74" s="149"/>
      <c r="I74" s="150"/>
      <c r="J74" s="151">
        <f>J290</f>
        <v>0</v>
      </c>
      <c r="K74" s="147"/>
      <c r="L74" s="152"/>
    </row>
    <row r="75" spans="1:31" s="2" customFormat="1" ht="21.75" hidden="1" customHeight="1">
      <c r="A75" s="33"/>
      <c r="B75" s="34"/>
      <c r="C75" s="35"/>
      <c r="D75" s="35"/>
      <c r="E75" s="35"/>
      <c r="F75" s="35"/>
      <c r="G75" s="35"/>
      <c r="H75" s="35"/>
      <c r="I75" s="102"/>
      <c r="J75" s="35"/>
      <c r="K75" s="35"/>
      <c r="L75" s="10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hidden="1" customHeight="1">
      <c r="A76" s="33"/>
      <c r="B76" s="46"/>
      <c r="C76" s="47"/>
      <c r="D76" s="47"/>
      <c r="E76" s="47"/>
      <c r="F76" s="47"/>
      <c r="G76" s="47"/>
      <c r="H76" s="47"/>
      <c r="I76" s="130"/>
      <c r="J76" s="47"/>
      <c r="K76" s="47"/>
      <c r="L76" s="10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ht="11.25" hidden="1"/>
    <row r="78" spans="1:31" ht="11.25" hidden="1"/>
    <row r="79" spans="1:31" ht="11.25" hidden="1"/>
    <row r="80" spans="1:31" s="2" customFormat="1" ht="6.95" customHeight="1">
      <c r="A80" s="33"/>
      <c r="B80" s="48"/>
      <c r="C80" s="49"/>
      <c r="D80" s="49"/>
      <c r="E80" s="49"/>
      <c r="F80" s="49"/>
      <c r="G80" s="49"/>
      <c r="H80" s="49"/>
      <c r="I80" s="133"/>
      <c r="J80" s="49"/>
      <c r="K80" s="49"/>
      <c r="L80" s="10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4.95" customHeight="1">
      <c r="A81" s="33"/>
      <c r="B81" s="34"/>
      <c r="C81" s="22" t="s">
        <v>109</v>
      </c>
      <c r="D81" s="35"/>
      <c r="E81" s="35"/>
      <c r="F81" s="35"/>
      <c r="G81" s="35"/>
      <c r="H81" s="35"/>
      <c r="I81" s="102"/>
      <c r="J81" s="35"/>
      <c r="K81" s="35"/>
      <c r="L81" s="10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102"/>
      <c r="J82" s="35"/>
      <c r="K82" s="35"/>
      <c r="L82" s="10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16</v>
      </c>
      <c r="D83" s="35"/>
      <c r="E83" s="35"/>
      <c r="F83" s="35"/>
      <c r="G83" s="35"/>
      <c r="H83" s="35"/>
      <c r="I83" s="102"/>
      <c r="J83" s="35"/>
      <c r="K83" s="35"/>
      <c r="L83" s="10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5"/>
      <c r="D84" s="35"/>
      <c r="E84" s="248" t="str">
        <f>E7</f>
        <v>Veřejné osvětlení - Ke Koupališti, Na Výsluní</v>
      </c>
      <c r="F84" s="279"/>
      <c r="G84" s="279"/>
      <c r="H84" s="279"/>
      <c r="I84" s="102"/>
      <c r="J84" s="35"/>
      <c r="K84" s="35"/>
      <c r="L84" s="10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102"/>
      <c r="J85" s="35"/>
      <c r="K85" s="35"/>
      <c r="L85" s="10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22</v>
      </c>
      <c r="D86" s="35"/>
      <c r="E86" s="35"/>
      <c r="F86" s="26" t="str">
        <f>F10</f>
        <v>Nový Bor</v>
      </c>
      <c r="G86" s="35"/>
      <c r="H86" s="35"/>
      <c r="I86" s="105" t="s">
        <v>24</v>
      </c>
      <c r="J86" s="58" t="str">
        <f>IF(J10="","",J10)</f>
        <v>13. 2. 2020</v>
      </c>
      <c r="K86" s="35"/>
      <c r="L86" s="10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102"/>
      <c r="J87" s="35"/>
      <c r="K87" s="35"/>
      <c r="L87" s="10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8" t="s">
        <v>26</v>
      </c>
      <c r="D88" s="35"/>
      <c r="E88" s="35"/>
      <c r="F88" s="26" t="str">
        <f>E13</f>
        <v>Město Nový Bor</v>
      </c>
      <c r="G88" s="35"/>
      <c r="H88" s="35"/>
      <c r="I88" s="105" t="s">
        <v>34</v>
      </c>
      <c r="J88" s="31" t="str">
        <f>E19</f>
        <v xml:space="preserve"> </v>
      </c>
      <c r="K88" s="35"/>
      <c r="L88" s="10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27.95" customHeight="1">
      <c r="A89" s="33"/>
      <c r="B89" s="34"/>
      <c r="C89" s="28" t="s">
        <v>32</v>
      </c>
      <c r="D89" s="35"/>
      <c r="E89" s="35"/>
      <c r="F89" s="26" t="str">
        <f>IF(E16="","",E16)</f>
        <v>Vyplň údaj</v>
      </c>
      <c r="G89" s="35"/>
      <c r="H89" s="35"/>
      <c r="I89" s="105" t="s">
        <v>37</v>
      </c>
      <c r="J89" s="31" t="str">
        <f>E22</f>
        <v>EFektivní OSvětlování s.r.o.</v>
      </c>
      <c r="K89" s="35"/>
      <c r="L89" s="10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5"/>
      <c r="D90" s="35"/>
      <c r="E90" s="35"/>
      <c r="F90" s="35"/>
      <c r="G90" s="35"/>
      <c r="H90" s="35"/>
      <c r="I90" s="102"/>
      <c r="J90" s="35"/>
      <c r="K90" s="35"/>
      <c r="L90" s="10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53"/>
      <c r="B91" s="154"/>
      <c r="C91" s="155" t="s">
        <v>110</v>
      </c>
      <c r="D91" s="156" t="s">
        <v>62</v>
      </c>
      <c r="E91" s="156" t="s">
        <v>58</v>
      </c>
      <c r="F91" s="156" t="s">
        <v>59</v>
      </c>
      <c r="G91" s="156" t="s">
        <v>111</v>
      </c>
      <c r="H91" s="156" t="s">
        <v>112</v>
      </c>
      <c r="I91" s="157" t="s">
        <v>113</v>
      </c>
      <c r="J91" s="156" t="s">
        <v>88</v>
      </c>
      <c r="K91" s="158" t="s">
        <v>114</v>
      </c>
      <c r="L91" s="159"/>
      <c r="M91" s="67" t="s">
        <v>21</v>
      </c>
      <c r="N91" s="68" t="s">
        <v>47</v>
      </c>
      <c r="O91" s="68" t="s">
        <v>115</v>
      </c>
      <c r="P91" s="68" t="s">
        <v>116</v>
      </c>
      <c r="Q91" s="68" t="s">
        <v>117</v>
      </c>
      <c r="R91" s="68" t="s">
        <v>118</v>
      </c>
      <c r="S91" s="68" t="s">
        <v>119</v>
      </c>
      <c r="T91" s="69" t="s">
        <v>120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3"/>
      <c r="B92" s="34"/>
      <c r="C92" s="74" t="s">
        <v>121</v>
      </c>
      <c r="D92" s="35"/>
      <c r="E92" s="35"/>
      <c r="F92" s="35"/>
      <c r="G92" s="35"/>
      <c r="H92" s="35"/>
      <c r="I92" s="102"/>
      <c r="J92" s="160">
        <f>BK92</f>
        <v>0</v>
      </c>
      <c r="K92" s="35"/>
      <c r="L92" s="38"/>
      <c r="M92" s="70"/>
      <c r="N92" s="161"/>
      <c r="O92" s="71"/>
      <c r="P92" s="162">
        <f>P93+P149+P154+P275+P277</f>
        <v>0</v>
      </c>
      <c r="Q92" s="71"/>
      <c r="R92" s="162">
        <f>R93+R149+R154+R275+R277</f>
        <v>184.98375660000002</v>
      </c>
      <c r="S92" s="71"/>
      <c r="T92" s="163">
        <f>T93+T149+T154+T275+T277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76</v>
      </c>
      <c r="AU92" s="16" t="s">
        <v>89</v>
      </c>
      <c r="BK92" s="164">
        <f>BK93+BK149+BK154+BK275+BK277</f>
        <v>0</v>
      </c>
    </row>
    <row r="93" spans="1:65" s="12" customFormat="1" ht="25.9" customHeight="1">
      <c r="B93" s="165"/>
      <c r="C93" s="166"/>
      <c r="D93" s="167" t="s">
        <v>76</v>
      </c>
      <c r="E93" s="168" t="s">
        <v>122</v>
      </c>
      <c r="F93" s="168" t="s">
        <v>123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P94+P97+P114+P121+P142</f>
        <v>0</v>
      </c>
      <c r="Q93" s="173"/>
      <c r="R93" s="174">
        <f>R94+R97+R114+R121+R142</f>
        <v>25.678606600000002</v>
      </c>
      <c r="S93" s="173"/>
      <c r="T93" s="175">
        <f>T94+T97+T114+T121+T142</f>
        <v>0</v>
      </c>
      <c r="AR93" s="176" t="s">
        <v>82</v>
      </c>
      <c r="AT93" s="177" t="s">
        <v>76</v>
      </c>
      <c r="AU93" s="177" t="s">
        <v>77</v>
      </c>
      <c r="AY93" s="176" t="s">
        <v>124</v>
      </c>
      <c r="BK93" s="178">
        <f>BK94+BK97+BK114+BK121+BK142</f>
        <v>0</v>
      </c>
    </row>
    <row r="94" spans="1:65" s="12" customFormat="1" ht="22.9" customHeight="1">
      <c r="B94" s="165"/>
      <c r="C94" s="166"/>
      <c r="D94" s="167" t="s">
        <v>76</v>
      </c>
      <c r="E94" s="179" t="s">
        <v>82</v>
      </c>
      <c r="F94" s="179" t="s">
        <v>125</v>
      </c>
      <c r="G94" s="166"/>
      <c r="H94" s="166"/>
      <c r="I94" s="169"/>
      <c r="J94" s="180">
        <f>BK94</f>
        <v>0</v>
      </c>
      <c r="K94" s="166"/>
      <c r="L94" s="171"/>
      <c r="M94" s="172"/>
      <c r="N94" s="173"/>
      <c r="O94" s="173"/>
      <c r="P94" s="174">
        <f>SUM(P95:P96)</f>
        <v>0</v>
      </c>
      <c r="Q94" s="173"/>
      <c r="R94" s="174">
        <f>SUM(R95:R96)</f>
        <v>0</v>
      </c>
      <c r="S94" s="173"/>
      <c r="T94" s="175">
        <f>SUM(T95:T96)</f>
        <v>0</v>
      </c>
      <c r="AR94" s="176" t="s">
        <v>82</v>
      </c>
      <c r="AT94" s="177" t="s">
        <v>76</v>
      </c>
      <c r="AU94" s="177" t="s">
        <v>82</v>
      </c>
      <c r="AY94" s="176" t="s">
        <v>124</v>
      </c>
      <c r="BK94" s="178">
        <f>SUM(BK95:BK96)</f>
        <v>0</v>
      </c>
    </row>
    <row r="95" spans="1:65" s="2" customFormat="1" ht="16.5" customHeight="1">
      <c r="A95" s="33"/>
      <c r="B95" s="34"/>
      <c r="C95" s="181" t="s">
        <v>82</v>
      </c>
      <c r="D95" s="181" t="s">
        <v>126</v>
      </c>
      <c r="E95" s="182" t="s">
        <v>127</v>
      </c>
      <c r="F95" s="183" t="s">
        <v>128</v>
      </c>
      <c r="G95" s="184" t="s">
        <v>129</v>
      </c>
      <c r="H95" s="185">
        <v>12</v>
      </c>
      <c r="I95" s="186"/>
      <c r="J95" s="187">
        <f>ROUND(I95*H95,2)</f>
        <v>0</v>
      </c>
      <c r="K95" s="183" t="s">
        <v>130</v>
      </c>
      <c r="L95" s="38"/>
      <c r="M95" s="188" t="s">
        <v>21</v>
      </c>
      <c r="N95" s="189" t="s">
        <v>48</v>
      </c>
      <c r="O95" s="63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2" t="s">
        <v>131</v>
      </c>
      <c r="AT95" s="192" t="s">
        <v>126</v>
      </c>
      <c r="AU95" s="192" t="s">
        <v>84</v>
      </c>
      <c r="AY95" s="16" t="s">
        <v>124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6" t="s">
        <v>82</v>
      </c>
      <c r="BK95" s="193">
        <f>ROUND(I95*H95,2)</f>
        <v>0</v>
      </c>
      <c r="BL95" s="16" t="s">
        <v>131</v>
      </c>
      <c r="BM95" s="192" t="s">
        <v>132</v>
      </c>
    </row>
    <row r="96" spans="1:65" s="2" customFormat="1" ht="39">
      <c r="A96" s="33"/>
      <c r="B96" s="34"/>
      <c r="C96" s="35"/>
      <c r="D96" s="194" t="s">
        <v>133</v>
      </c>
      <c r="E96" s="35"/>
      <c r="F96" s="195" t="s">
        <v>134</v>
      </c>
      <c r="G96" s="35"/>
      <c r="H96" s="35"/>
      <c r="I96" s="102"/>
      <c r="J96" s="35"/>
      <c r="K96" s="35"/>
      <c r="L96" s="38"/>
      <c r="M96" s="196"/>
      <c r="N96" s="19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133</v>
      </c>
      <c r="AU96" s="16" t="s">
        <v>84</v>
      </c>
    </row>
    <row r="97" spans="1:65" s="12" customFormat="1" ht="22.9" customHeight="1">
      <c r="B97" s="165"/>
      <c r="C97" s="166"/>
      <c r="D97" s="167" t="s">
        <v>76</v>
      </c>
      <c r="E97" s="179" t="s">
        <v>135</v>
      </c>
      <c r="F97" s="179" t="s">
        <v>136</v>
      </c>
      <c r="G97" s="166"/>
      <c r="H97" s="166"/>
      <c r="I97" s="169"/>
      <c r="J97" s="180">
        <f>BK97</f>
        <v>0</v>
      </c>
      <c r="K97" s="166"/>
      <c r="L97" s="171"/>
      <c r="M97" s="172"/>
      <c r="N97" s="173"/>
      <c r="O97" s="173"/>
      <c r="P97" s="174">
        <f>SUM(P98:P113)</f>
        <v>0</v>
      </c>
      <c r="Q97" s="173"/>
      <c r="R97" s="174">
        <f>SUM(R98:R113)</f>
        <v>18.289806600000002</v>
      </c>
      <c r="S97" s="173"/>
      <c r="T97" s="175">
        <f>SUM(T98:T113)</f>
        <v>0</v>
      </c>
      <c r="AR97" s="176" t="s">
        <v>82</v>
      </c>
      <c r="AT97" s="177" t="s">
        <v>76</v>
      </c>
      <c r="AU97" s="177" t="s">
        <v>82</v>
      </c>
      <c r="AY97" s="176" t="s">
        <v>124</v>
      </c>
      <c r="BK97" s="178">
        <f>SUM(BK98:BK113)</f>
        <v>0</v>
      </c>
    </row>
    <row r="98" spans="1:65" s="2" customFormat="1" ht="16.5" customHeight="1">
      <c r="A98" s="33"/>
      <c r="B98" s="34"/>
      <c r="C98" s="181" t="s">
        <v>84</v>
      </c>
      <c r="D98" s="181" t="s">
        <v>126</v>
      </c>
      <c r="E98" s="182" t="s">
        <v>137</v>
      </c>
      <c r="F98" s="183" t="s">
        <v>138</v>
      </c>
      <c r="G98" s="184" t="s">
        <v>139</v>
      </c>
      <c r="H98" s="185">
        <v>9</v>
      </c>
      <c r="I98" s="186"/>
      <c r="J98" s="187">
        <f>ROUND(I98*H98,2)</f>
        <v>0</v>
      </c>
      <c r="K98" s="183" t="s">
        <v>130</v>
      </c>
      <c r="L98" s="38"/>
      <c r="M98" s="188" t="s">
        <v>21</v>
      </c>
      <c r="N98" s="189" t="s">
        <v>48</v>
      </c>
      <c r="O98" s="63"/>
      <c r="P98" s="190">
        <f>O98*H98</f>
        <v>0</v>
      </c>
      <c r="Q98" s="190">
        <v>0.378</v>
      </c>
      <c r="R98" s="190">
        <f>Q98*H98</f>
        <v>3.4020000000000001</v>
      </c>
      <c r="S98" s="190">
        <v>0</v>
      </c>
      <c r="T98" s="19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2" t="s">
        <v>131</v>
      </c>
      <c r="AT98" s="192" t="s">
        <v>126</v>
      </c>
      <c r="AU98" s="192" t="s">
        <v>84</v>
      </c>
      <c r="AY98" s="16" t="s">
        <v>124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6" t="s">
        <v>82</v>
      </c>
      <c r="BK98" s="193">
        <f>ROUND(I98*H98,2)</f>
        <v>0</v>
      </c>
      <c r="BL98" s="16" t="s">
        <v>131</v>
      </c>
      <c r="BM98" s="192" t="s">
        <v>140</v>
      </c>
    </row>
    <row r="99" spans="1:65" s="13" customFormat="1" ht="11.25">
      <c r="B99" s="198"/>
      <c r="C99" s="199"/>
      <c r="D99" s="194" t="s">
        <v>141</v>
      </c>
      <c r="E99" s="200" t="s">
        <v>21</v>
      </c>
      <c r="F99" s="201" t="s">
        <v>142</v>
      </c>
      <c r="G99" s="199"/>
      <c r="H99" s="202">
        <v>9</v>
      </c>
      <c r="I99" s="203"/>
      <c r="J99" s="199"/>
      <c r="K99" s="199"/>
      <c r="L99" s="204"/>
      <c r="M99" s="205"/>
      <c r="N99" s="206"/>
      <c r="O99" s="206"/>
      <c r="P99" s="206"/>
      <c r="Q99" s="206"/>
      <c r="R99" s="206"/>
      <c r="S99" s="206"/>
      <c r="T99" s="207"/>
      <c r="AT99" s="208" t="s">
        <v>141</v>
      </c>
      <c r="AU99" s="208" t="s">
        <v>84</v>
      </c>
      <c r="AV99" s="13" t="s">
        <v>84</v>
      </c>
      <c r="AW99" s="13" t="s">
        <v>36</v>
      </c>
      <c r="AX99" s="13" t="s">
        <v>82</v>
      </c>
      <c r="AY99" s="208" t="s">
        <v>124</v>
      </c>
    </row>
    <row r="100" spans="1:65" s="2" customFormat="1" ht="16.5" customHeight="1">
      <c r="A100" s="33"/>
      <c r="B100" s="34"/>
      <c r="C100" s="181" t="s">
        <v>143</v>
      </c>
      <c r="D100" s="181" t="s">
        <v>126</v>
      </c>
      <c r="E100" s="182" t="s">
        <v>144</v>
      </c>
      <c r="F100" s="183" t="s">
        <v>145</v>
      </c>
      <c r="G100" s="184" t="s">
        <v>139</v>
      </c>
      <c r="H100" s="185">
        <v>14.94</v>
      </c>
      <c r="I100" s="186"/>
      <c r="J100" s="187">
        <f>ROUND(I100*H100,2)</f>
        <v>0</v>
      </c>
      <c r="K100" s="183" t="s">
        <v>130</v>
      </c>
      <c r="L100" s="38"/>
      <c r="M100" s="188" t="s">
        <v>21</v>
      </c>
      <c r="N100" s="189" t="s">
        <v>48</v>
      </c>
      <c r="O100" s="63"/>
      <c r="P100" s="190">
        <f>O100*H100</f>
        <v>0</v>
      </c>
      <c r="Q100" s="190">
        <v>0.18462999999999999</v>
      </c>
      <c r="R100" s="190">
        <f>Q100*H100</f>
        <v>2.7583721999999997</v>
      </c>
      <c r="S100" s="190">
        <v>0</v>
      </c>
      <c r="T100" s="19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2" t="s">
        <v>131</v>
      </c>
      <c r="AT100" s="192" t="s">
        <v>126</v>
      </c>
      <c r="AU100" s="192" t="s">
        <v>84</v>
      </c>
      <c r="AY100" s="16" t="s">
        <v>124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6" t="s">
        <v>82</v>
      </c>
      <c r="BK100" s="193">
        <f>ROUND(I100*H100,2)</f>
        <v>0</v>
      </c>
      <c r="BL100" s="16" t="s">
        <v>131</v>
      </c>
      <c r="BM100" s="192" t="s">
        <v>146</v>
      </c>
    </row>
    <row r="101" spans="1:65" s="2" customFormat="1" ht="29.25">
      <c r="A101" s="33"/>
      <c r="B101" s="34"/>
      <c r="C101" s="35"/>
      <c r="D101" s="194" t="s">
        <v>133</v>
      </c>
      <c r="E101" s="35"/>
      <c r="F101" s="195" t="s">
        <v>147</v>
      </c>
      <c r="G101" s="35"/>
      <c r="H101" s="35"/>
      <c r="I101" s="102"/>
      <c r="J101" s="35"/>
      <c r="K101" s="35"/>
      <c r="L101" s="38"/>
      <c r="M101" s="196"/>
      <c r="N101" s="19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133</v>
      </c>
      <c r="AU101" s="16" t="s">
        <v>84</v>
      </c>
    </row>
    <row r="102" spans="1:65" s="13" customFormat="1" ht="11.25">
      <c r="B102" s="198"/>
      <c r="C102" s="199"/>
      <c r="D102" s="194" t="s">
        <v>141</v>
      </c>
      <c r="E102" s="200" t="s">
        <v>21</v>
      </c>
      <c r="F102" s="201" t="s">
        <v>148</v>
      </c>
      <c r="G102" s="199"/>
      <c r="H102" s="202">
        <v>14.94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141</v>
      </c>
      <c r="AU102" s="208" t="s">
        <v>84</v>
      </c>
      <c r="AV102" s="13" t="s">
        <v>84</v>
      </c>
      <c r="AW102" s="13" t="s">
        <v>36</v>
      </c>
      <c r="AX102" s="13" t="s">
        <v>82</v>
      </c>
      <c r="AY102" s="208" t="s">
        <v>124</v>
      </c>
    </row>
    <row r="103" spans="1:65" s="2" customFormat="1" ht="16.5" customHeight="1">
      <c r="A103" s="33"/>
      <c r="B103" s="34"/>
      <c r="C103" s="181" t="s">
        <v>131</v>
      </c>
      <c r="D103" s="181" t="s">
        <v>126</v>
      </c>
      <c r="E103" s="182" t="s">
        <v>149</v>
      </c>
      <c r="F103" s="183" t="s">
        <v>150</v>
      </c>
      <c r="G103" s="184" t="s">
        <v>139</v>
      </c>
      <c r="H103" s="185">
        <v>10.5</v>
      </c>
      <c r="I103" s="186"/>
      <c r="J103" s="187">
        <f>ROUND(I103*H103,2)</f>
        <v>0</v>
      </c>
      <c r="K103" s="183" t="s">
        <v>130</v>
      </c>
      <c r="L103" s="38"/>
      <c r="M103" s="188" t="s">
        <v>21</v>
      </c>
      <c r="N103" s="189" t="s">
        <v>48</v>
      </c>
      <c r="O103" s="63"/>
      <c r="P103" s="190">
        <f>O103*H103</f>
        <v>0</v>
      </c>
      <c r="Q103" s="190">
        <v>0.46166000000000001</v>
      </c>
      <c r="R103" s="190">
        <f>Q103*H103</f>
        <v>4.8474300000000001</v>
      </c>
      <c r="S103" s="190">
        <v>0</v>
      </c>
      <c r="T103" s="19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2" t="s">
        <v>131</v>
      </c>
      <c r="AT103" s="192" t="s">
        <v>126</v>
      </c>
      <c r="AU103" s="192" t="s">
        <v>84</v>
      </c>
      <c r="AY103" s="16" t="s">
        <v>124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6" t="s">
        <v>82</v>
      </c>
      <c r="BK103" s="193">
        <f>ROUND(I103*H103,2)</f>
        <v>0</v>
      </c>
      <c r="BL103" s="16" t="s">
        <v>131</v>
      </c>
      <c r="BM103" s="192" t="s">
        <v>151</v>
      </c>
    </row>
    <row r="104" spans="1:65" s="2" customFormat="1" ht="78">
      <c r="A104" s="33"/>
      <c r="B104" s="34"/>
      <c r="C104" s="35"/>
      <c r="D104" s="194" t="s">
        <v>133</v>
      </c>
      <c r="E104" s="35"/>
      <c r="F104" s="195" t="s">
        <v>152</v>
      </c>
      <c r="G104" s="35"/>
      <c r="H104" s="35"/>
      <c r="I104" s="102"/>
      <c r="J104" s="35"/>
      <c r="K104" s="35"/>
      <c r="L104" s="38"/>
      <c r="M104" s="196"/>
      <c r="N104" s="19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133</v>
      </c>
      <c r="AU104" s="16" t="s">
        <v>84</v>
      </c>
    </row>
    <row r="105" spans="1:65" s="13" customFormat="1" ht="11.25">
      <c r="B105" s="198"/>
      <c r="C105" s="199"/>
      <c r="D105" s="194" t="s">
        <v>141</v>
      </c>
      <c r="E105" s="200" t="s">
        <v>21</v>
      </c>
      <c r="F105" s="201" t="s">
        <v>153</v>
      </c>
      <c r="G105" s="199"/>
      <c r="H105" s="202">
        <v>10.5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141</v>
      </c>
      <c r="AU105" s="208" t="s">
        <v>84</v>
      </c>
      <c r="AV105" s="13" t="s">
        <v>84</v>
      </c>
      <c r="AW105" s="13" t="s">
        <v>36</v>
      </c>
      <c r="AX105" s="13" t="s">
        <v>82</v>
      </c>
      <c r="AY105" s="208" t="s">
        <v>124</v>
      </c>
    </row>
    <row r="106" spans="1:65" s="2" customFormat="1" ht="16.5" customHeight="1">
      <c r="A106" s="33"/>
      <c r="B106" s="34"/>
      <c r="C106" s="181" t="s">
        <v>135</v>
      </c>
      <c r="D106" s="181" t="s">
        <v>126</v>
      </c>
      <c r="E106" s="182" t="s">
        <v>154</v>
      </c>
      <c r="F106" s="183" t="s">
        <v>155</v>
      </c>
      <c r="G106" s="184" t="s">
        <v>139</v>
      </c>
      <c r="H106" s="185">
        <v>11.34</v>
      </c>
      <c r="I106" s="186"/>
      <c r="J106" s="187">
        <f>ROUND(I106*H106,2)</f>
        <v>0</v>
      </c>
      <c r="K106" s="183" t="s">
        <v>130</v>
      </c>
      <c r="L106" s="38"/>
      <c r="M106" s="188" t="s">
        <v>21</v>
      </c>
      <c r="N106" s="189" t="s">
        <v>48</v>
      </c>
      <c r="O106" s="63"/>
      <c r="P106" s="190">
        <f>O106*H106</f>
        <v>0</v>
      </c>
      <c r="Q106" s="190">
        <v>0.33206000000000002</v>
      </c>
      <c r="R106" s="190">
        <f>Q106*H106</f>
        <v>3.7655604</v>
      </c>
      <c r="S106" s="190">
        <v>0</v>
      </c>
      <c r="T106" s="19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2" t="s">
        <v>131</v>
      </c>
      <c r="AT106" s="192" t="s">
        <v>126</v>
      </c>
      <c r="AU106" s="192" t="s">
        <v>84</v>
      </c>
      <c r="AY106" s="16" t="s">
        <v>124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6" t="s">
        <v>82</v>
      </c>
      <c r="BK106" s="193">
        <f>ROUND(I106*H106,2)</f>
        <v>0</v>
      </c>
      <c r="BL106" s="16" t="s">
        <v>131</v>
      </c>
      <c r="BM106" s="192" t="s">
        <v>156</v>
      </c>
    </row>
    <row r="107" spans="1:65" s="2" customFormat="1" ht="87.75">
      <c r="A107" s="33"/>
      <c r="B107" s="34"/>
      <c r="C107" s="35"/>
      <c r="D107" s="194" t="s">
        <v>133</v>
      </c>
      <c r="E107" s="35"/>
      <c r="F107" s="195" t="s">
        <v>157</v>
      </c>
      <c r="G107" s="35"/>
      <c r="H107" s="35"/>
      <c r="I107" s="102"/>
      <c r="J107" s="35"/>
      <c r="K107" s="35"/>
      <c r="L107" s="38"/>
      <c r="M107" s="196"/>
      <c r="N107" s="197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133</v>
      </c>
      <c r="AU107" s="16" t="s">
        <v>84</v>
      </c>
    </row>
    <row r="108" spans="1:65" s="13" customFormat="1" ht="11.25">
      <c r="B108" s="198"/>
      <c r="C108" s="199"/>
      <c r="D108" s="194" t="s">
        <v>141</v>
      </c>
      <c r="E108" s="200" t="s">
        <v>21</v>
      </c>
      <c r="F108" s="201" t="s">
        <v>158</v>
      </c>
      <c r="G108" s="199"/>
      <c r="H108" s="202">
        <v>11.34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141</v>
      </c>
      <c r="AU108" s="208" t="s">
        <v>84</v>
      </c>
      <c r="AV108" s="13" t="s">
        <v>84</v>
      </c>
      <c r="AW108" s="13" t="s">
        <v>36</v>
      </c>
      <c r="AX108" s="13" t="s">
        <v>82</v>
      </c>
      <c r="AY108" s="208" t="s">
        <v>124</v>
      </c>
    </row>
    <row r="109" spans="1:65" s="2" customFormat="1" ht="16.5" customHeight="1">
      <c r="A109" s="33"/>
      <c r="B109" s="34"/>
      <c r="C109" s="181" t="s">
        <v>159</v>
      </c>
      <c r="D109" s="181" t="s">
        <v>126</v>
      </c>
      <c r="E109" s="182" t="s">
        <v>160</v>
      </c>
      <c r="F109" s="183" t="s">
        <v>161</v>
      </c>
      <c r="G109" s="184" t="s">
        <v>139</v>
      </c>
      <c r="H109" s="185">
        <v>50.4</v>
      </c>
      <c r="I109" s="186"/>
      <c r="J109" s="187">
        <f>ROUND(I109*H109,2)</f>
        <v>0</v>
      </c>
      <c r="K109" s="183" t="s">
        <v>130</v>
      </c>
      <c r="L109" s="38"/>
      <c r="M109" s="188" t="s">
        <v>21</v>
      </c>
      <c r="N109" s="189" t="s">
        <v>48</v>
      </c>
      <c r="O109" s="63"/>
      <c r="P109" s="190">
        <f>O109*H109</f>
        <v>0</v>
      </c>
      <c r="Q109" s="190">
        <v>3.1E-4</v>
      </c>
      <c r="R109" s="190">
        <f>Q109*H109</f>
        <v>1.5623999999999999E-2</v>
      </c>
      <c r="S109" s="190">
        <v>0</v>
      </c>
      <c r="T109" s="19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2" t="s">
        <v>131</v>
      </c>
      <c r="AT109" s="192" t="s">
        <v>126</v>
      </c>
      <c r="AU109" s="192" t="s">
        <v>84</v>
      </c>
      <c r="AY109" s="16" t="s">
        <v>124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16" t="s">
        <v>82</v>
      </c>
      <c r="BK109" s="193">
        <f>ROUND(I109*H109,2)</f>
        <v>0</v>
      </c>
      <c r="BL109" s="16" t="s">
        <v>131</v>
      </c>
      <c r="BM109" s="192" t="s">
        <v>162</v>
      </c>
    </row>
    <row r="110" spans="1:65" s="13" customFormat="1" ht="11.25">
      <c r="B110" s="198"/>
      <c r="C110" s="199"/>
      <c r="D110" s="194" t="s">
        <v>141</v>
      </c>
      <c r="E110" s="200" t="s">
        <v>21</v>
      </c>
      <c r="F110" s="201" t="s">
        <v>163</v>
      </c>
      <c r="G110" s="199"/>
      <c r="H110" s="202">
        <v>50.4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141</v>
      </c>
      <c r="AU110" s="208" t="s">
        <v>84</v>
      </c>
      <c r="AV110" s="13" t="s">
        <v>84</v>
      </c>
      <c r="AW110" s="13" t="s">
        <v>36</v>
      </c>
      <c r="AX110" s="13" t="s">
        <v>82</v>
      </c>
      <c r="AY110" s="208" t="s">
        <v>124</v>
      </c>
    </row>
    <row r="111" spans="1:65" s="2" customFormat="1" ht="16.5" customHeight="1">
      <c r="A111" s="33"/>
      <c r="B111" s="34"/>
      <c r="C111" s="181" t="s">
        <v>164</v>
      </c>
      <c r="D111" s="181" t="s">
        <v>126</v>
      </c>
      <c r="E111" s="182" t="s">
        <v>165</v>
      </c>
      <c r="F111" s="183" t="s">
        <v>166</v>
      </c>
      <c r="G111" s="184" t="s">
        <v>139</v>
      </c>
      <c r="H111" s="185">
        <v>27</v>
      </c>
      <c r="I111" s="186"/>
      <c r="J111" s="187">
        <f>ROUND(I111*H111,2)</f>
        <v>0</v>
      </c>
      <c r="K111" s="183" t="s">
        <v>130</v>
      </c>
      <c r="L111" s="38"/>
      <c r="M111" s="188" t="s">
        <v>21</v>
      </c>
      <c r="N111" s="189" t="s">
        <v>48</v>
      </c>
      <c r="O111" s="63"/>
      <c r="P111" s="190">
        <f>O111*H111</f>
        <v>0</v>
      </c>
      <c r="Q111" s="190">
        <v>0.12966</v>
      </c>
      <c r="R111" s="190">
        <f>Q111*H111</f>
        <v>3.50082</v>
      </c>
      <c r="S111" s="190">
        <v>0</v>
      </c>
      <c r="T111" s="191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2" t="s">
        <v>131</v>
      </c>
      <c r="AT111" s="192" t="s">
        <v>126</v>
      </c>
      <c r="AU111" s="192" t="s">
        <v>84</v>
      </c>
      <c r="AY111" s="16" t="s">
        <v>124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6" t="s">
        <v>82</v>
      </c>
      <c r="BK111" s="193">
        <f>ROUND(I111*H111,2)</f>
        <v>0</v>
      </c>
      <c r="BL111" s="16" t="s">
        <v>131</v>
      </c>
      <c r="BM111" s="192" t="s">
        <v>167</v>
      </c>
    </row>
    <row r="112" spans="1:65" s="2" customFormat="1" ht="29.25">
      <c r="A112" s="33"/>
      <c r="B112" s="34"/>
      <c r="C112" s="35"/>
      <c r="D112" s="194" t="s">
        <v>133</v>
      </c>
      <c r="E112" s="35"/>
      <c r="F112" s="195" t="s">
        <v>168</v>
      </c>
      <c r="G112" s="35"/>
      <c r="H112" s="35"/>
      <c r="I112" s="102"/>
      <c r="J112" s="35"/>
      <c r="K112" s="35"/>
      <c r="L112" s="38"/>
      <c r="M112" s="196"/>
      <c r="N112" s="19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133</v>
      </c>
      <c r="AU112" s="16" t="s">
        <v>84</v>
      </c>
    </row>
    <row r="113" spans="1:65" s="13" customFormat="1" ht="11.25">
      <c r="B113" s="198"/>
      <c r="C113" s="199"/>
      <c r="D113" s="194" t="s">
        <v>141</v>
      </c>
      <c r="E113" s="200" t="s">
        <v>21</v>
      </c>
      <c r="F113" s="201" t="s">
        <v>169</v>
      </c>
      <c r="G113" s="199"/>
      <c r="H113" s="202">
        <v>27</v>
      </c>
      <c r="I113" s="203"/>
      <c r="J113" s="199"/>
      <c r="K113" s="199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141</v>
      </c>
      <c r="AU113" s="208" t="s">
        <v>84</v>
      </c>
      <c r="AV113" s="13" t="s">
        <v>84</v>
      </c>
      <c r="AW113" s="13" t="s">
        <v>36</v>
      </c>
      <c r="AX113" s="13" t="s">
        <v>82</v>
      </c>
      <c r="AY113" s="208" t="s">
        <v>124</v>
      </c>
    </row>
    <row r="114" spans="1:65" s="12" customFormat="1" ht="22.9" customHeight="1">
      <c r="B114" s="165"/>
      <c r="C114" s="166"/>
      <c r="D114" s="167" t="s">
        <v>76</v>
      </c>
      <c r="E114" s="179" t="s">
        <v>170</v>
      </c>
      <c r="F114" s="179" t="s">
        <v>171</v>
      </c>
      <c r="G114" s="166"/>
      <c r="H114" s="166"/>
      <c r="I114" s="169"/>
      <c r="J114" s="180">
        <f>BK114</f>
        <v>0</v>
      </c>
      <c r="K114" s="166"/>
      <c r="L114" s="171"/>
      <c r="M114" s="172"/>
      <c r="N114" s="173"/>
      <c r="O114" s="173"/>
      <c r="P114" s="174">
        <f>SUM(P115:P120)</f>
        <v>0</v>
      </c>
      <c r="Q114" s="173"/>
      <c r="R114" s="174">
        <f>SUM(R115:R120)</f>
        <v>7.3887999999999998</v>
      </c>
      <c r="S114" s="173"/>
      <c r="T114" s="175">
        <f>SUM(T115:T120)</f>
        <v>0</v>
      </c>
      <c r="AR114" s="176" t="s">
        <v>82</v>
      </c>
      <c r="AT114" s="177" t="s">
        <v>76</v>
      </c>
      <c r="AU114" s="177" t="s">
        <v>82</v>
      </c>
      <c r="AY114" s="176" t="s">
        <v>124</v>
      </c>
      <c r="BK114" s="178">
        <f>SUM(BK115:BK120)</f>
        <v>0</v>
      </c>
    </row>
    <row r="115" spans="1:65" s="2" customFormat="1" ht="16.5" customHeight="1">
      <c r="A115" s="33"/>
      <c r="B115" s="34"/>
      <c r="C115" s="181" t="s">
        <v>172</v>
      </c>
      <c r="D115" s="181" t="s">
        <v>126</v>
      </c>
      <c r="E115" s="182" t="s">
        <v>173</v>
      </c>
      <c r="F115" s="183" t="s">
        <v>174</v>
      </c>
      <c r="G115" s="184" t="s">
        <v>175</v>
      </c>
      <c r="H115" s="185">
        <v>3.25</v>
      </c>
      <c r="I115" s="186"/>
      <c r="J115" s="187">
        <f>ROUND(I115*H115,2)</f>
        <v>0</v>
      </c>
      <c r="K115" s="183" t="s">
        <v>130</v>
      </c>
      <c r="L115" s="38"/>
      <c r="M115" s="188" t="s">
        <v>21</v>
      </c>
      <c r="N115" s="189" t="s">
        <v>48</v>
      </c>
      <c r="O115" s="63"/>
      <c r="P115" s="190">
        <f>O115*H115</f>
        <v>0</v>
      </c>
      <c r="Q115" s="190">
        <v>2.2667199999999998</v>
      </c>
      <c r="R115" s="190">
        <f>Q115*H115</f>
        <v>7.3668399999999998</v>
      </c>
      <c r="S115" s="190">
        <v>0</v>
      </c>
      <c r="T115" s="19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2" t="s">
        <v>131</v>
      </c>
      <c r="AT115" s="192" t="s">
        <v>126</v>
      </c>
      <c r="AU115" s="192" t="s">
        <v>84</v>
      </c>
      <c r="AY115" s="16" t="s">
        <v>124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6" t="s">
        <v>82</v>
      </c>
      <c r="BK115" s="193">
        <f>ROUND(I115*H115,2)</f>
        <v>0</v>
      </c>
      <c r="BL115" s="16" t="s">
        <v>131</v>
      </c>
      <c r="BM115" s="192" t="s">
        <v>176</v>
      </c>
    </row>
    <row r="116" spans="1:65" s="2" customFormat="1" ht="48.75">
      <c r="A116" s="33"/>
      <c r="B116" s="34"/>
      <c r="C116" s="35"/>
      <c r="D116" s="194" t="s">
        <v>133</v>
      </c>
      <c r="E116" s="35"/>
      <c r="F116" s="195" t="s">
        <v>177</v>
      </c>
      <c r="G116" s="35"/>
      <c r="H116" s="35"/>
      <c r="I116" s="102"/>
      <c r="J116" s="35"/>
      <c r="K116" s="35"/>
      <c r="L116" s="38"/>
      <c r="M116" s="196"/>
      <c r="N116" s="19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133</v>
      </c>
      <c r="AU116" s="16" t="s">
        <v>84</v>
      </c>
    </row>
    <row r="117" spans="1:65" s="2" customFormat="1" ht="16.5" customHeight="1">
      <c r="A117" s="33"/>
      <c r="B117" s="34"/>
      <c r="C117" s="181" t="s">
        <v>170</v>
      </c>
      <c r="D117" s="181" t="s">
        <v>126</v>
      </c>
      <c r="E117" s="182" t="s">
        <v>178</v>
      </c>
      <c r="F117" s="183" t="s">
        <v>179</v>
      </c>
      <c r="G117" s="184" t="s">
        <v>180</v>
      </c>
      <c r="H117" s="185">
        <v>36</v>
      </c>
      <c r="I117" s="186"/>
      <c r="J117" s="187">
        <f>ROUND(I117*H117,2)</f>
        <v>0</v>
      </c>
      <c r="K117" s="183" t="s">
        <v>130</v>
      </c>
      <c r="L117" s="38"/>
      <c r="M117" s="188" t="s">
        <v>21</v>
      </c>
      <c r="N117" s="189" t="s">
        <v>48</v>
      </c>
      <c r="O117" s="63"/>
      <c r="P117" s="190">
        <f>O117*H117</f>
        <v>0</v>
      </c>
      <c r="Q117" s="190">
        <v>6.0999999999999997E-4</v>
      </c>
      <c r="R117" s="190">
        <f>Q117*H117</f>
        <v>2.196E-2</v>
      </c>
      <c r="S117" s="190">
        <v>0</v>
      </c>
      <c r="T117" s="191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2" t="s">
        <v>131</v>
      </c>
      <c r="AT117" s="192" t="s">
        <v>126</v>
      </c>
      <c r="AU117" s="192" t="s">
        <v>84</v>
      </c>
      <c r="AY117" s="16" t="s">
        <v>124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6" t="s">
        <v>82</v>
      </c>
      <c r="BK117" s="193">
        <f>ROUND(I117*H117,2)</f>
        <v>0</v>
      </c>
      <c r="BL117" s="16" t="s">
        <v>131</v>
      </c>
      <c r="BM117" s="192" t="s">
        <v>181</v>
      </c>
    </row>
    <row r="118" spans="1:65" s="2" customFormat="1" ht="39">
      <c r="A118" s="33"/>
      <c r="B118" s="34"/>
      <c r="C118" s="35"/>
      <c r="D118" s="194" t="s">
        <v>133</v>
      </c>
      <c r="E118" s="35"/>
      <c r="F118" s="195" t="s">
        <v>182</v>
      </c>
      <c r="G118" s="35"/>
      <c r="H118" s="35"/>
      <c r="I118" s="102"/>
      <c r="J118" s="35"/>
      <c r="K118" s="35"/>
      <c r="L118" s="38"/>
      <c r="M118" s="196"/>
      <c r="N118" s="19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133</v>
      </c>
      <c r="AU118" s="16" t="s">
        <v>84</v>
      </c>
    </row>
    <row r="119" spans="1:65" s="13" customFormat="1" ht="11.25">
      <c r="B119" s="198"/>
      <c r="C119" s="199"/>
      <c r="D119" s="194" t="s">
        <v>141</v>
      </c>
      <c r="E119" s="200" t="s">
        <v>21</v>
      </c>
      <c r="F119" s="201" t="s">
        <v>183</v>
      </c>
      <c r="G119" s="199"/>
      <c r="H119" s="202">
        <v>36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141</v>
      </c>
      <c r="AU119" s="208" t="s">
        <v>84</v>
      </c>
      <c r="AV119" s="13" t="s">
        <v>84</v>
      </c>
      <c r="AW119" s="13" t="s">
        <v>36</v>
      </c>
      <c r="AX119" s="13" t="s">
        <v>82</v>
      </c>
      <c r="AY119" s="208" t="s">
        <v>124</v>
      </c>
    </row>
    <row r="120" spans="1:65" s="14" customFormat="1" ht="11.25">
      <c r="B120" s="209"/>
      <c r="C120" s="210"/>
      <c r="D120" s="194" t="s">
        <v>141</v>
      </c>
      <c r="E120" s="211" t="s">
        <v>21</v>
      </c>
      <c r="F120" s="212" t="s">
        <v>184</v>
      </c>
      <c r="G120" s="210"/>
      <c r="H120" s="211" t="s">
        <v>21</v>
      </c>
      <c r="I120" s="213"/>
      <c r="J120" s="210"/>
      <c r="K120" s="210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141</v>
      </c>
      <c r="AU120" s="218" t="s">
        <v>84</v>
      </c>
      <c r="AV120" s="14" t="s">
        <v>82</v>
      </c>
      <c r="AW120" s="14" t="s">
        <v>36</v>
      </c>
      <c r="AX120" s="14" t="s">
        <v>77</v>
      </c>
      <c r="AY120" s="218" t="s">
        <v>124</v>
      </c>
    </row>
    <row r="121" spans="1:65" s="12" customFormat="1" ht="22.9" customHeight="1">
      <c r="B121" s="165"/>
      <c r="C121" s="166"/>
      <c r="D121" s="167" t="s">
        <v>76</v>
      </c>
      <c r="E121" s="179" t="s">
        <v>185</v>
      </c>
      <c r="F121" s="179" t="s">
        <v>186</v>
      </c>
      <c r="G121" s="166"/>
      <c r="H121" s="166"/>
      <c r="I121" s="169"/>
      <c r="J121" s="180">
        <f>BK121</f>
        <v>0</v>
      </c>
      <c r="K121" s="166"/>
      <c r="L121" s="171"/>
      <c r="M121" s="172"/>
      <c r="N121" s="173"/>
      <c r="O121" s="173"/>
      <c r="P121" s="174">
        <f>SUM(P122:P141)</f>
        <v>0</v>
      </c>
      <c r="Q121" s="173"/>
      <c r="R121" s="174">
        <f>SUM(R122:R141)</f>
        <v>0</v>
      </c>
      <c r="S121" s="173"/>
      <c r="T121" s="175">
        <f>SUM(T122:T141)</f>
        <v>0</v>
      </c>
      <c r="AR121" s="176" t="s">
        <v>82</v>
      </c>
      <c r="AT121" s="177" t="s">
        <v>76</v>
      </c>
      <c r="AU121" s="177" t="s">
        <v>82</v>
      </c>
      <c r="AY121" s="176" t="s">
        <v>124</v>
      </c>
      <c r="BK121" s="178">
        <f>SUM(BK122:BK141)</f>
        <v>0</v>
      </c>
    </row>
    <row r="122" spans="1:65" s="2" customFormat="1" ht="16.5" customHeight="1">
      <c r="A122" s="33"/>
      <c r="B122" s="34"/>
      <c r="C122" s="181" t="s">
        <v>187</v>
      </c>
      <c r="D122" s="181" t="s">
        <v>126</v>
      </c>
      <c r="E122" s="182" t="s">
        <v>188</v>
      </c>
      <c r="F122" s="183" t="s">
        <v>189</v>
      </c>
      <c r="G122" s="184" t="s">
        <v>190</v>
      </c>
      <c r="H122" s="185">
        <v>47</v>
      </c>
      <c r="I122" s="186"/>
      <c r="J122" s="187">
        <f>ROUND(I122*H122,2)</f>
        <v>0</v>
      </c>
      <c r="K122" s="183" t="s">
        <v>21</v>
      </c>
      <c r="L122" s="38"/>
      <c r="M122" s="188" t="s">
        <v>21</v>
      </c>
      <c r="N122" s="189" t="s">
        <v>48</v>
      </c>
      <c r="O122" s="63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2" t="s">
        <v>131</v>
      </c>
      <c r="AT122" s="192" t="s">
        <v>126</v>
      </c>
      <c r="AU122" s="192" t="s">
        <v>84</v>
      </c>
      <c r="AY122" s="16" t="s">
        <v>124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6" t="s">
        <v>82</v>
      </c>
      <c r="BK122" s="193">
        <f>ROUND(I122*H122,2)</f>
        <v>0</v>
      </c>
      <c r="BL122" s="16" t="s">
        <v>131</v>
      </c>
      <c r="BM122" s="192" t="s">
        <v>191</v>
      </c>
    </row>
    <row r="123" spans="1:65" s="2" customFormat="1" ht="29.25">
      <c r="A123" s="33"/>
      <c r="B123" s="34"/>
      <c r="C123" s="35"/>
      <c r="D123" s="194" t="s">
        <v>133</v>
      </c>
      <c r="E123" s="35"/>
      <c r="F123" s="195" t="s">
        <v>192</v>
      </c>
      <c r="G123" s="35"/>
      <c r="H123" s="35"/>
      <c r="I123" s="102"/>
      <c r="J123" s="35"/>
      <c r="K123" s="35"/>
      <c r="L123" s="38"/>
      <c r="M123" s="196"/>
      <c r="N123" s="19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133</v>
      </c>
      <c r="AU123" s="16" t="s">
        <v>84</v>
      </c>
    </row>
    <row r="124" spans="1:65" s="13" customFormat="1" ht="11.25">
      <c r="B124" s="198"/>
      <c r="C124" s="199"/>
      <c r="D124" s="194" t="s">
        <v>141</v>
      </c>
      <c r="E124" s="200" t="s">
        <v>21</v>
      </c>
      <c r="F124" s="201" t="s">
        <v>193</v>
      </c>
      <c r="G124" s="199"/>
      <c r="H124" s="202">
        <v>47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141</v>
      </c>
      <c r="AU124" s="208" t="s">
        <v>84</v>
      </c>
      <c r="AV124" s="13" t="s">
        <v>84</v>
      </c>
      <c r="AW124" s="13" t="s">
        <v>36</v>
      </c>
      <c r="AX124" s="13" t="s">
        <v>82</v>
      </c>
      <c r="AY124" s="208" t="s">
        <v>124</v>
      </c>
    </row>
    <row r="125" spans="1:65" s="2" customFormat="1" ht="16.5" customHeight="1">
      <c r="A125" s="33"/>
      <c r="B125" s="34"/>
      <c r="C125" s="181" t="s">
        <v>194</v>
      </c>
      <c r="D125" s="181" t="s">
        <v>126</v>
      </c>
      <c r="E125" s="182" t="s">
        <v>195</v>
      </c>
      <c r="F125" s="183" t="s">
        <v>196</v>
      </c>
      <c r="G125" s="184" t="s">
        <v>190</v>
      </c>
      <c r="H125" s="185">
        <v>28.27</v>
      </c>
      <c r="I125" s="186"/>
      <c r="J125" s="187">
        <f>ROUND(I125*H125,2)</f>
        <v>0</v>
      </c>
      <c r="K125" s="183" t="s">
        <v>21</v>
      </c>
      <c r="L125" s="38"/>
      <c r="M125" s="188" t="s">
        <v>21</v>
      </c>
      <c r="N125" s="189" t="s">
        <v>48</v>
      </c>
      <c r="O125" s="63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2" t="s">
        <v>131</v>
      </c>
      <c r="AT125" s="192" t="s">
        <v>126</v>
      </c>
      <c r="AU125" s="192" t="s">
        <v>84</v>
      </c>
      <c r="AY125" s="16" t="s">
        <v>124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6" t="s">
        <v>82</v>
      </c>
      <c r="BK125" s="193">
        <f>ROUND(I125*H125,2)</f>
        <v>0</v>
      </c>
      <c r="BL125" s="16" t="s">
        <v>131</v>
      </c>
      <c r="BM125" s="192" t="s">
        <v>197</v>
      </c>
    </row>
    <row r="126" spans="1:65" s="2" customFormat="1" ht="29.25">
      <c r="A126" s="33"/>
      <c r="B126" s="34"/>
      <c r="C126" s="35"/>
      <c r="D126" s="194" t="s">
        <v>133</v>
      </c>
      <c r="E126" s="35"/>
      <c r="F126" s="195" t="s">
        <v>192</v>
      </c>
      <c r="G126" s="35"/>
      <c r="H126" s="35"/>
      <c r="I126" s="102"/>
      <c r="J126" s="35"/>
      <c r="K126" s="35"/>
      <c r="L126" s="38"/>
      <c r="M126" s="196"/>
      <c r="N126" s="19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84</v>
      </c>
    </row>
    <row r="127" spans="1:65" s="13" customFormat="1" ht="11.25">
      <c r="B127" s="198"/>
      <c r="C127" s="199"/>
      <c r="D127" s="194" t="s">
        <v>141</v>
      </c>
      <c r="E127" s="200" t="s">
        <v>21</v>
      </c>
      <c r="F127" s="201" t="s">
        <v>198</v>
      </c>
      <c r="G127" s="199"/>
      <c r="H127" s="202">
        <v>28.27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141</v>
      </c>
      <c r="AU127" s="208" t="s">
        <v>84</v>
      </c>
      <c r="AV127" s="13" t="s">
        <v>84</v>
      </c>
      <c r="AW127" s="13" t="s">
        <v>36</v>
      </c>
      <c r="AX127" s="13" t="s">
        <v>82</v>
      </c>
      <c r="AY127" s="208" t="s">
        <v>124</v>
      </c>
    </row>
    <row r="128" spans="1:65" s="2" customFormat="1" ht="16.5" customHeight="1">
      <c r="A128" s="33"/>
      <c r="B128" s="34"/>
      <c r="C128" s="181" t="s">
        <v>199</v>
      </c>
      <c r="D128" s="181" t="s">
        <v>126</v>
      </c>
      <c r="E128" s="182" t="s">
        <v>200</v>
      </c>
      <c r="F128" s="183" t="s">
        <v>201</v>
      </c>
      <c r="G128" s="184" t="s">
        <v>190</v>
      </c>
      <c r="H128" s="185">
        <v>2.2000000000000002</v>
      </c>
      <c r="I128" s="186"/>
      <c r="J128" s="187">
        <f>ROUND(I128*H128,2)</f>
        <v>0</v>
      </c>
      <c r="K128" s="183" t="s">
        <v>21</v>
      </c>
      <c r="L128" s="38"/>
      <c r="M128" s="188" t="s">
        <v>21</v>
      </c>
      <c r="N128" s="189" t="s">
        <v>48</v>
      </c>
      <c r="O128" s="63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2" t="s">
        <v>131</v>
      </c>
      <c r="AT128" s="192" t="s">
        <v>126</v>
      </c>
      <c r="AU128" s="192" t="s">
        <v>84</v>
      </c>
      <c r="AY128" s="16" t="s">
        <v>124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6" t="s">
        <v>82</v>
      </c>
      <c r="BK128" s="193">
        <f>ROUND(I128*H128,2)</f>
        <v>0</v>
      </c>
      <c r="BL128" s="16" t="s">
        <v>131</v>
      </c>
      <c r="BM128" s="192" t="s">
        <v>202</v>
      </c>
    </row>
    <row r="129" spans="1:65" s="2" customFormat="1" ht="29.25">
      <c r="A129" s="33"/>
      <c r="B129" s="34"/>
      <c r="C129" s="35"/>
      <c r="D129" s="194" t="s">
        <v>133</v>
      </c>
      <c r="E129" s="35"/>
      <c r="F129" s="195" t="s">
        <v>192</v>
      </c>
      <c r="G129" s="35"/>
      <c r="H129" s="35"/>
      <c r="I129" s="102"/>
      <c r="J129" s="35"/>
      <c r="K129" s="35"/>
      <c r="L129" s="38"/>
      <c r="M129" s="196"/>
      <c r="N129" s="197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84</v>
      </c>
    </row>
    <row r="130" spans="1:65" s="2" customFormat="1" ht="16.5" customHeight="1">
      <c r="A130" s="33"/>
      <c r="B130" s="34"/>
      <c r="C130" s="181" t="s">
        <v>203</v>
      </c>
      <c r="D130" s="181" t="s">
        <v>126</v>
      </c>
      <c r="E130" s="182" t="s">
        <v>204</v>
      </c>
      <c r="F130" s="183" t="s">
        <v>205</v>
      </c>
      <c r="G130" s="184" t="s">
        <v>190</v>
      </c>
      <c r="H130" s="185">
        <v>47</v>
      </c>
      <c r="I130" s="186"/>
      <c r="J130" s="187">
        <f>ROUND(I130*H130,2)</f>
        <v>0</v>
      </c>
      <c r="K130" s="183" t="s">
        <v>21</v>
      </c>
      <c r="L130" s="38"/>
      <c r="M130" s="188" t="s">
        <v>21</v>
      </c>
      <c r="N130" s="189" t="s">
        <v>48</v>
      </c>
      <c r="O130" s="63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2" t="s">
        <v>131</v>
      </c>
      <c r="AT130" s="192" t="s">
        <v>126</v>
      </c>
      <c r="AU130" s="192" t="s">
        <v>84</v>
      </c>
      <c r="AY130" s="16" t="s">
        <v>124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6" t="s">
        <v>82</v>
      </c>
      <c r="BK130" s="193">
        <f>ROUND(I130*H130,2)</f>
        <v>0</v>
      </c>
      <c r="BL130" s="16" t="s">
        <v>131</v>
      </c>
      <c r="BM130" s="192" t="s">
        <v>206</v>
      </c>
    </row>
    <row r="131" spans="1:65" s="2" customFormat="1" ht="29.25">
      <c r="A131" s="33"/>
      <c r="B131" s="34"/>
      <c r="C131" s="35"/>
      <c r="D131" s="194" t="s">
        <v>133</v>
      </c>
      <c r="E131" s="35"/>
      <c r="F131" s="195" t="s">
        <v>192</v>
      </c>
      <c r="G131" s="35"/>
      <c r="H131" s="35"/>
      <c r="I131" s="102"/>
      <c r="J131" s="35"/>
      <c r="K131" s="35"/>
      <c r="L131" s="38"/>
      <c r="M131" s="196"/>
      <c r="N131" s="197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133</v>
      </c>
      <c r="AU131" s="16" t="s">
        <v>84</v>
      </c>
    </row>
    <row r="132" spans="1:65" s="13" customFormat="1" ht="11.25">
      <c r="B132" s="198"/>
      <c r="C132" s="199"/>
      <c r="D132" s="194" t="s">
        <v>141</v>
      </c>
      <c r="E132" s="200" t="s">
        <v>21</v>
      </c>
      <c r="F132" s="201" t="s">
        <v>193</v>
      </c>
      <c r="G132" s="199"/>
      <c r="H132" s="202">
        <v>47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141</v>
      </c>
      <c r="AU132" s="208" t="s">
        <v>84</v>
      </c>
      <c r="AV132" s="13" t="s">
        <v>84</v>
      </c>
      <c r="AW132" s="13" t="s">
        <v>36</v>
      </c>
      <c r="AX132" s="13" t="s">
        <v>82</v>
      </c>
      <c r="AY132" s="208" t="s">
        <v>124</v>
      </c>
    </row>
    <row r="133" spans="1:65" s="2" customFormat="1" ht="16.5" customHeight="1">
      <c r="A133" s="33"/>
      <c r="B133" s="34"/>
      <c r="C133" s="181" t="s">
        <v>207</v>
      </c>
      <c r="D133" s="181" t="s">
        <v>126</v>
      </c>
      <c r="E133" s="182" t="s">
        <v>208</v>
      </c>
      <c r="F133" s="183" t="s">
        <v>209</v>
      </c>
      <c r="G133" s="184" t="s">
        <v>190</v>
      </c>
      <c r="H133" s="185">
        <v>29.04</v>
      </c>
      <c r="I133" s="186"/>
      <c r="J133" s="187">
        <f>ROUND(I133*H133,2)</f>
        <v>0</v>
      </c>
      <c r="K133" s="183" t="s">
        <v>21</v>
      </c>
      <c r="L133" s="38"/>
      <c r="M133" s="188" t="s">
        <v>21</v>
      </c>
      <c r="N133" s="189" t="s">
        <v>48</v>
      </c>
      <c r="O133" s="63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2" t="s">
        <v>131</v>
      </c>
      <c r="AT133" s="192" t="s">
        <v>126</v>
      </c>
      <c r="AU133" s="192" t="s">
        <v>84</v>
      </c>
      <c r="AY133" s="16" t="s">
        <v>124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6" t="s">
        <v>82</v>
      </c>
      <c r="BK133" s="193">
        <f>ROUND(I133*H133,2)</f>
        <v>0</v>
      </c>
      <c r="BL133" s="16" t="s">
        <v>131</v>
      </c>
      <c r="BM133" s="192" t="s">
        <v>210</v>
      </c>
    </row>
    <row r="134" spans="1:65" s="2" customFormat="1" ht="29.25">
      <c r="A134" s="33"/>
      <c r="B134" s="34"/>
      <c r="C134" s="35"/>
      <c r="D134" s="194" t="s">
        <v>133</v>
      </c>
      <c r="E134" s="35"/>
      <c r="F134" s="195" t="s">
        <v>192</v>
      </c>
      <c r="G134" s="35"/>
      <c r="H134" s="35"/>
      <c r="I134" s="102"/>
      <c r="J134" s="35"/>
      <c r="K134" s="35"/>
      <c r="L134" s="38"/>
      <c r="M134" s="196"/>
      <c r="N134" s="19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84</v>
      </c>
    </row>
    <row r="135" spans="1:65" s="2" customFormat="1" ht="16.5" customHeight="1">
      <c r="A135" s="33"/>
      <c r="B135" s="34"/>
      <c r="C135" s="181" t="s">
        <v>8</v>
      </c>
      <c r="D135" s="181" t="s">
        <v>126</v>
      </c>
      <c r="E135" s="182" t="s">
        <v>211</v>
      </c>
      <c r="F135" s="183" t="s">
        <v>212</v>
      </c>
      <c r="G135" s="184" t="s">
        <v>190</v>
      </c>
      <c r="H135" s="185">
        <v>2.2000000000000002</v>
      </c>
      <c r="I135" s="186"/>
      <c r="J135" s="187">
        <f>ROUND(I135*H135,2)</f>
        <v>0</v>
      </c>
      <c r="K135" s="183" t="s">
        <v>21</v>
      </c>
      <c r="L135" s="38"/>
      <c r="M135" s="188" t="s">
        <v>21</v>
      </c>
      <c r="N135" s="189" t="s">
        <v>48</v>
      </c>
      <c r="O135" s="63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2" t="s">
        <v>131</v>
      </c>
      <c r="AT135" s="192" t="s">
        <v>126</v>
      </c>
      <c r="AU135" s="192" t="s">
        <v>84</v>
      </c>
      <c r="AY135" s="16" t="s">
        <v>124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6" t="s">
        <v>82</v>
      </c>
      <c r="BK135" s="193">
        <f>ROUND(I135*H135,2)</f>
        <v>0</v>
      </c>
      <c r="BL135" s="16" t="s">
        <v>131</v>
      </c>
      <c r="BM135" s="192" t="s">
        <v>213</v>
      </c>
    </row>
    <row r="136" spans="1:65" s="2" customFormat="1" ht="29.25">
      <c r="A136" s="33"/>
      <c r="B136" s="34"/>
      <c r="C136" s="35"/>
      <c r="D136" s="194" t="s">
        <v>133</v>
      </c>
      <c r="E136" s="35"/>
      <c r="F136" s="195" t="s">
        <v>192</v>
      </c>
      <c r="G136" s="35"/>
      <c r="H136" s="35"/>
      <c r="I136" s="102"/>
      <c r="J136" s="35"/>
      <c r="K136" s="35"/>
      <c r="L136" s="38"/>
      <c r="M136" s="196"/>
      <c r="N136" s="19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84</v>
      </c>
    </row>
    <row r="137" spans="1:65" s="2" customFormat="1" ht="16.5" customHeight="1">
      <c r="A137" s="33"/>
      <c r="B137" s="34"/>
      <c r="C137" s="181" t="s">
        <v>214</v>
      </c>
      <c r="D137" s="181" t="s">
        <v>126</v>
      </c>
      <c r="E137" s="182" t="s">
        <v>215</v>
      </c>
      <c r="F137" s="183" t="s">
        <v>216</v>
      </c>
      <c r="G137" s="184" t="s">
        <v>190</v>
      </c>
      <c r="H137" s="185">
        <v>2.2000000000000002</v>
      </c>
      <c r="I137" s="186"/>
      <c r="J137" s="187">
        <f>ROUND(I137*H137,2)</f>
        <v>0</v>
      </c>
      <c r="K137" s="183" t="s">
        <v>130</v>
      </c>
      <c r="L137" s="38"/>
      <c r="M137" s="188" t="s">
        <v>21</v>
      </c>
      <c r="N137" s="189" t="s">
        <v>48</v>
      </c>
      <c r="O137" s="63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2" t="s">
        <v>131</v>
      </c>
      <c r="AT137" s="192" t="s">
        <v>126</v>
      </c>
      <c r="AU137" s="192" t="s">
        <v>84</v>
      </c>
      <c r="AY137" s="16" t="s">
        <v>124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6" t="s">
        <v>82</v>
      </c>
      <c r="BK137" s="193">
        <f>ROUND(I137*H137,2)</f>
        <v>0</v>
      </c>
      <c r="BL137" s="16" t="s">
        <v>131</v>
      </c>
      <c r="BM137" s="192" t="s">
        <v>217</v>
      </c>
    </row>
    <row r="138" spans="1:65" s="2" customFormat="1" ht="68.25">
      <c r="A138" s="33"/>
      <c r="B138" s="34"/>
      <c r="C138" s="35"/>
      <c r="D138" s="194" t="s">
        <v>133</v>
      </c>
      <c r="E138" s="35"/>
      <c r="F138" s="195" t="s">
        <v>218</v>
      </c>
      <c r="G138" s="35"/>
      <c r="H138" s="35"/>
      <c r="I138" s="102"/>
      <c r="J138" s="35"/>
      <c r="K138" s="35"/>
      <c r="L138" s="38"/>
      <c r="M138" s="196"/>
      <c r="N138" s="19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84</v>
      </c>
    </row>
    <row r="139" spans="1:65" s="2" customFormat="1" ht="16.5" customHeight="1">
      <c r="A139" s="33"/>
      <c r="B139" s="34"/>
      <c r="C139" s="181" t="s">
        <v>219</v>
      </c>
      <c r="D139" s="181" t="s">
        <v>126</v>
      </c>
      <c r="E139" s="182" t="s">
        <v>220</v>
      </c>
      <c r="F139" s="183" t="s">
        <v>221</v>
      </c>
      <c r="G139" s="184" t="s">
        <v>190</v>
      </c>
      <c r="H139" s="185">
        <v>29.04</v>
      </c>
      <c r="I139" s="186"/>
      <c r="J139" s="187">
        <f>ROUND(I139*H139,2)</f>
        <v>0</v>
      </c>
      <c r="K139" s="183" t="s">
        <v>130</v>
      </c>
      <c r="L139" s="38"/>
      <c r="M139" s="188" t="s">
        <v>21</v>
      </c>
      <c r="N139" s="189" t="s">
        <v>48</v>
      </c>
      <c r="O139" s="63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2" t="s">
        <v>131</v>
      </c>
      <c r="AT139" s="192" t="s">
        <v>126</v>
      </c>
      <c r="AU139" s="192" t="s">
        <v>84</v>
      </c>
      <c r="AY139" s="16" t="s">
        <v>124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6" t="s">
        <v>82</v>
      </c>
      <c r="BK139" s="193">
        <f>ROUND(I139*H139,2)</f>
        <v>0</v>
      </c>
      <c r="BL139" s="16" t="s">
        <v>131</v>
      </c>
      <c r="BM139" s="192" t="s">
        <v>222</v>
      </c>
    </row>
    <row r="140" spans="1:65" s="2" customFormat="1" ht="68.25">
      <c r="A140" s="33"/>
      <c r="B140" s="34"/>
      <c r="C140" s="35"/>
      <c r="D140" s="194" t="s">
        <v>133</v>
      </c>
      <c r="E140" s="35"/>
      <c r="F140" s="195" t="s">
        <v>218</v>
      </c>
      <c r="G140" s="35"/>
      <c r="H140" s="35"/>
      <c r="I140" s="102"/>
      <c r="J140" s="35"/>
      <c r="K140" s="35"/>
      <c r="L140" s="38"/>
      <c r="M140" s="196"/>
      <c r="N140" s="197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84</v>
      </c>
    </row>
    <row r="141" spans="1:65" s="13" customFormat="1" ht="11.25">
      <c r="B141" s="198"/>
      <c r="C141" s="199"/>
      <c r="D141" s="194" t="s">
        <v>141</v>
      </c>
      <c r="E141" s="200" t="s">
        <v>21</v>
      </c>
      <c r="F141" s="201" t="s">
        <v>223</v>
      </c>
      <c r="G141" s="199"/>
      <c r="H141" s="202">
        <v>29.04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141</v>
      </c>
      <c r="AU141" s="208" t="s">
        <v>84</v>
      </c>
      <c r="AV141" s="13" t="s">
        <v>84</v>
      </c>
      <c r="AW141" s="13" t="s">
        <v>36</v>
      </c>
      <c r="AX141" s="13" t="s">
        <v>82</v>
      </c>
      <c r="AY141" s="208" t="s">
        <v>124</v>
      </c>
    </row>
    <row r="142" spans="1:65" s="12" customFormat="1" ht="22.9" customHeight="1">
      <c r="B142" s="165"/>
      <c r="C142" s="166"/>
      <c r="D142" s="167" t="s">
        <v>76</v>
      </c>
      <c r="E142" s="179" t="s">
        <v>224</v>
      </c>
      <c r="F142" s="179" t="s">
        <v>225</v>
      </c>
      <c r="G142" s="166"/>
      <c r="H142" s="166"/>
      <c r="I142" s="169"/>
      <c r="J142" s="180">
        <f>BK142</f>
        <v>0</v>
      </c>
      <c r="K142" s="166"/>
      <c r="L142" s="171"/>
      <c r="M142" s="172"/>
      <c r="N142" s="173"/>
      <c r="O142" s="173"/>
      <c r="P142" s="174">
        <f>SUM(P143:P148)</f>
        <v>0</v>
      </c>
      <c r="Q142" s="173"/>
      <c r="R142" s="174">
        <f>SUM(R143:R148)</f>
        <v>0</v>
      </c>
      <c r="S142" s="173"/>
      <c r="T142" s="175">
        <f>SUM(T143:T148)</f>
        <v>0</v>
      </c>
      <c r="AR142" s="176" t="s">
        <v>82</v>
      </c>
      <c r="AT142" s="177" t="s">
        <v>76</v>
      </c>
      <c r="AU142" s="177" t="s">
        <v>82</v>
      </c>
      <c r="AY142" s="176" t="s">
        <v>124</v>
      </c>
      <c r="BK142" s="178">
        <f>SUM(BK143:BK148)</f>
        <v>0</v>
      </c>
    </row>
    <row r="143" spans="1:65" s="2" customFormat="1" ht="16.5" customHeight="1">
      <c r="A143" s="33"/>
      <c r="B143" s="34"/>
      <c r="C143" s="181" t="s">
        <v>226</v>
      </c>
      <c r="D143" s="181" t="s">
        <v>126</v>
      </c>
      <c r="E143" s="182" t="s">
        <v>227</v>
      </c>
      <c r="F143" s="183" t="s">
        <v>228</v>
      </c>
      <c r="G143" s="184" t="s">
        <v>190</v>
      </c>
      <c r="H143" s="185">
        <v>18.3</v>
      </c>
      <c r="I143" s="186"/>
      <c r="J143" s="187">
        <f>ROUND(I143*H143,2)</f>
        <v>0</v>
      </c>
      <c r="K143" s="183" t="s">
        <v>130</v>
      </c>
      <c r="L143" s="38"/>
      <c r="M143" s="188" t="s">
        <v>21</v>
      </c>
      <c r="N143" s="189" t="s">
        <v>48</v>
      </c>
      <c r="O143" s="63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2" t="s">
        <v>131</v>
      </c>
      <c r="AT143" s="192" t="s">
        <v>126</v>
      </c>
      <c r="AU143" s="192" t="s">
        <v>84</v>
      </c>
      <c r="AY143" s="16" t="s">
        <v>124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6" t="s">
        <v>82</v>
      </c>
      <c r="BK143" s="193">
        <f>ROUND(I143*H143,2)</f>
        <v>0</v>
      </c>
      <c r="BL143" s="16" t="s">
        <v>131</v>
      </c>
      <c r="BM143" s="192" t="s">
        <v>229</v>
      </c>
    </row>
    <row r="144" spans="1:65" s="2" customFormat="1" ht="29.25">
      <c r="A144" s="33"/>
      <c r="B144" s="34"/>
      <c r="C144" s="35"/>
      <c r="D144" s="194" t="s">
        <v>133</v>
      </c>
      <c r="E144" s="35"/>
      <c r="F144" s="195" t="s">
        <v>230</v>
      </c>
      <c r="G144" s="35"/>
      <c r="H144" s="35"/>
      <c r="I144" s="102"/>
      <c r="J144" s="35"/>
      <c r="K144" s="35"/>
      <c r="L144" s="38"/>
      <c r="M144" s="196"/>
      <c r="N144" s="19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84</v>
      </c>
    </row>
    <row r="145" spans="1:65" s="2" customFormat="1" ht="16.5" customHeight="1">
      <c r="A145" s="33"/>
      <c r="B145" s="34"/>
      <c r="C145" s="181" t="s">
        <v>231</v>
      </c>
      <c r="D145" s="181" t="s">
        <v>126</v>
      </c>
      <c r="E145" s="182" t="s">
        <v>232</v>
      </c>
      <c r="F145" s="183" t="s">
        <v>233</v>
      </c>
      <c r="G145" s="184" t="s">
        <v>190</v>
      </c>
      <c r="H145" s="185">
        <v>18.3</v>
      </c>
      <c r="I145" s="186"/>
      <c r="J145" s="187">
        <f>ROUND(I145*H145,2)</f>
        <v>0</v>
      </c>
      <c r="K145" s="183" t="s">
        <v>130</v>
      </c>
      <c r="L145" s="38"/>
      <c r="M145" s="188" t="s">
        <v>21</v>
      </c>
      <c r="N145" s="189" t="s">
        <v>48</v>
      </c>
      <c r="O145" s="63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2" t="s">
        <v>131</v>
      </c>
      <c r="AT145" s="192" t="s">
        <v>126</v>
      </c>
      <c r="AU145" s="192" t="s">
        <v>84</v>
      </c>
      <c r="AY145" s="16" t="s">
        <v>124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6" t="s">
        <v>82</v>
      </c>
      <c r="BK145" s="193">
        <f>ROUND(I145*H145,2)</f>
        <v>0</v>
      </c>
      <c r="BL145" s="16" t="s">
        <v>131</v>
      </c>
      <c r="BM145" s="192" t="s">
        <v>234</v>
      </c>
    </row>
    <row r="146" spans="1:65" s="2" customFormat="1" ht="29.25">
      <c r="A146" s="33"/>
      <c r="B146" s="34"/>
      <c r="C146" s="35"/>
      <c r="D146" s="194" t="s">
        <v>133</v>
      </c>
      <c r="E146" s="35"/>
      <c r="F146" s="195" t="s">
        <v>230</v>
      </c>
      <c r="G146" s="35"/>
      <c r="H146" s="35"/>
      <c r="I146" s="102"/>
      <c r="J146" s="35"/>
      <c r="K146" s="35"/>
      <c r="L146" s="38"/>
      <c r="M146" s="196"/>
      <c r="N146" s="197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84</v>
      </c>
    </row>
    <row r="147" spans="1:65" s="2" customFormat="1" ht="16.5" customHeight="1">
      <c r="A147" s="33"/>
      <c r="B147" s="34"/>
      <c r="C147" s="181" t="s">
        <v>235</v>
      </c>
      <c r="D147" s="181" t="s">
        <v>126</v>
      </c>
      <c r="E147" s="182" t="s">
        <v>236</v>
      </c>
      <c r="F147" s="183" t="s">
        <v>237</v>
      </c>
      <c r="G147" s="184" t="s">
        <v>190</v>
      </c>
      <c r="H147" s="185">
        <v>18.3</v>
      </c>
      <c r="I147" s="186"/>
      <c r="J147" s="187">
        <f>ROUND(I147*H147,2)</f>
        <v>0</v>
      </c>
      <c r="K147" s="183" t="s">
        <v>130</v>
      </c>
      <c r="L147" s="38"/>
      <c r="M147" s="188" t="s">
        <v>21</v>
      </c>
      <c r="N147" s="189" t="s">
        <v>48</v>
      </c>
      <c r="O147" s="63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2" t="s">
        <v>131</v>
      </c>
      <c r="AT147" s="192" t="s">
        <v>126</v>
      </c>
      <c r="AU147" s="192" t="s">
        <v>84</v>
      </c>
      <c r="AY147" s="16" t="s">
        <v>124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6" t="s">
        <v>82</v>
      </c>
      <c r="BK147" s="193">
        <f>ROUND(I147*H147,2)</f>
        <v>0</v>
      </c>
      <c r="BL147" s="16" t="s">
        <v>131</v>
      </c>
      <c r="BM147" s="192" t="s">
        <v>238</v>
      </c>
    </row>
    <row r="148" spans="1:65" s="2" customFormat="1" ht="29.25">
      <c r="A148" s="33"/>
      <c r="B148" s="34"/>
      <c r="C148" s="35"/>
      <c r="D148" s="194" t="s">
        <v>133</v>
      </c>
      <c r="E148" s="35"/>
      <c r="F148" s="195" t="s">
        <v>230</v>
      </c>
      <c r="G148" s="35"/>
      <c r="H148" s="35"/>
      <c r="I148" s="102"/>
      <c r="J148" s="35"/>
      <c r="K148" s="35"/>
      <c r="L148" s="38"/>
      <c r="M148" s="196"/>
      <c r="N148" s="19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84</v>
      </c>
    </row>
    <row r="149" spans="1:65" s="12" customFormat="1" ht="25.9" customHeight="1">
      <c r="B149" s="165"/>
      <c r="C149" s="166"/>
      <c r="D149" s="167" t="s">
        <v>76</v>
      </c>
      <c r="E149" s="168" t="s">
        <v>239</v>
      </c>
      <c r="F149" s="168" t="s">
        <v>240</v>
      </c>
      <c r="G149" s="166"/>
      <c r="H149" s="166"/>
      <c r="I149" s="169"/>
      <c r="J149" s="170">
        <f>BK149</f>
        <v>0</v>
      </c>
      <c r="K149" s="166"/>
      <c r="L149" s="171"/>
      <c r="M149" s="172"/>
      <c r="N149" s="173"/>
      <c r="O149" s="173"/>
      <c r="P149" s="174">
        <f>P150</f>
        <v>0</v>
      </c>
      <c r="Q149" s="173"/>
      <c r="R149" s="174">
        <f>R150</f>
        <v>1E-3</v>
      </c>
      <c r="S149" s="173"/>
      <c r="T149" s="175">
        <f>T150</f>
        <v>0</v>
      </c>
      <c r="AR149" s="176" t="s">
        <v>84</v>
      </c>
      <c r="AT149" s="177" t="s">
        <v>76</v>
      </c>
      <c r="AU149" s="177" t="s">
        <v>77</v>
      </c>
      <c r="AY149" s="176" t="s">
        <v>124</v>
      </c>
      <c r="BK149" s="178">
        <f>BK150</f>
        <v>0</v>
      </c>
    </row>
    <row r="150" spans="1:65" s="12" customFormat="1" ht="22.9" customHeight="1">
      <c r="B150" s="165"/>
      <c r="C150" s="166"/>
      <c r="D150" s="167" t="s">
        <v>76</v>
      </c>
      <c r="E150" s="179" t="s">
        <v>241</v>
      </c>
      <c r="F150" s="179" t="s">
        <v>242</v>
      </c>
      <c r="G150" s="166"/>
      <c r="H150" s="166"/>
      <c r="I150" s="169"/>
      <c r="J150" s="180">
        <f>BK150</f>
        <v>0</v>
      </c>
      <c r="K150" s="166"/>
      <c r="L150" s="171"/>
      <c r="M150" s="172"/>
      <c r="N150" s="173"/>
      <c r="O150" s="173"/>
      <c r="P150" s="174">
        <f>SUM(P151:P153)</f>
        <v>0</v>
      </c>
      <c r="Q150" s="173"/>
      <c r="R150" s="174">
        <f>SUM(R151:R153)</f>
        <v>1E-3</v>
      </c>
      <c r="S150" s="173"/>
      <c r="T150" s="175">
        <f>SUM(T151:T153)</f>
        <v>0</v>
      </c>
      <c r="AR150" s="176" t="s">
        <v>84</v>
      </c>
      <c r="AT150" s="177" t="s">
        <v>76</v>
      </c>
      <c r="AU150" s="177" t="s">
        <v>82</v>
      </c>
      <c r="AY150" s="176" t="s">
        <v>124</v>
      </c>
      <c r="BK150" s="178">
        <f>SUM(BK151:BK153)</f>
        <v>0</v>
      </c>
    </row>
    <row r="151" spans="1:65" s="2" customFormat="1" ht="16.5" customHeight="1">
      <c r="A151" s="33"/>
      <c r="B151" s="34"/>
      <c r="C151" s="181" t="s">
        <v>7</v>
      </c>
      <c r="D151" s="181" t="s">
        <v>126</v>
      </c>
      <c r="E151" s="182" t="s">
        <v>243</v>
      </c>
      <c r="F151" s="183" t="s">
        <v>244</v>
      </c>
      <c r="G151" s="184" t="s">
        <v>180</v>
      </c>
      <c r="H151" s="185">
        <v>630</v>
      </c>
      <c r="I151" s="186"/>
      <c r="J151" s="187">
        <f>ROUND(I151*H151,2)</f>
        <v>0</v>
      </c>
      <c r="K151" s="183" t="s">
        <v>130</v>
      </c>
      <c r="L151" s="38"/>
      <c r="M151" s="188" t="s">
        <v>21</v>
      </c>
      <c r="N151" s="189" t="s">
        <v>48</v>
      </c>
      <c r="O151" s="63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2" t="s">
        <v>214</v>
      </c>
      <c r="AT151" s="192" t="s">
        <v>126</v>
      </c>
      <c r="AU151" s="192" t="s">
        <v>84</v>
      </c>
      <c r="AY151" s="16" t="s">
        <v>124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6" t="s">
        <v>82</v>
      </c>
      <c r="BK151" s="193">
        <f>ROUND(I151*H151,2)</f>
        <v>0</v>
      </c>
      <c r="BL151" s="16" t="s">
        <v>214</v>
      </c>
      <c r="BM151" s="192" t="s">
        <v>245</v>
      </c>
    </row>
    <row r="152" spans="1:65" s="2" customFormat="1" ht="29.25">
      <c r="A152" s="33"/>
      <c r="B152" s="34"/>
      <c r="C152" s="35"/>
      <c r="D152" s="194" t="s">
        <v>133</v>
      </c>
      <c r="E152" s="35"/>
      <c r="F152" s="195" t="s">
        <v>246</v>
      </c>
      <c r="G152" s="35"/>
      <c r="H152" s="35"/>
      <c r="I152" s="102"/>
      <c r="J152" s="35"/>
      <c r="K152" s="35"/>
      <c r="L152" s="38"/>
      <c r="M152" s="196"/>
      <c r="N152" s="197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133</v>
      </c>
      <c r="AU152" s="16" t="s">
        <v>84</v>
      </c>
    </row>
    <row r="153" spans="1:65" s="2" customFormat="1" ht="16.5" customHeight="1">
      <c r="A153" s="33"/>
      <c r="B153" s="34"/>
      <c r="C153" s="219" t="s">
        <v>247</v>
      </c>
      <c r="D153" s="219" t="s">
        <v>248</v>
      </c>
      <c r="E153" s="220" t="s">
        <v>249</v>
      </c>
      <c r="F153" s="221" t="s">
        <v>250</v>
      </c>
      <c r="G153" s="222" t="s">
        <v>251</v>
      </c>
      <c r="H153" s="223">
        <v>1</v>
      </c>
      <c r="I153" s="224"/>
      <c r="J153" s="225">
        <f>ROUND(I153*H153,2)</f>
        <v>0</v>
      </c>
      <c r="K153" s="221" t="s">
        <v>130</v>
      </c>
      <c r="L153" s="226"/>
      <c r="M153" s="227" t="s">
        <v>21</v>
      </c>
      <c r="N153" s="228" t="s">
        <v>48</v>
      </c>
      <c r="O153" s="63"/>
      <c r="P153" s="190">
        <f>O153*H153</f>
        <v>0</v>
      </c>
      <c r="Q153" s="190">
        <v>1E-3</v>
      </c>
      <c r="R153" s="190">
        <f>Q153*H153</f>
        <v>1E-3</v>
      </c>
      <c r="S153" s="190">
        <v>0</v>
      </c>
      <c r="T153" s="19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2" t="s">
        <v>252</v>
      </c>
      <c r="AT153" s="192" t="s">
        <v>248</v>
      </c>
      <c r="AU153" s="192" t="s">
        <v>84</v>
      </c>
      <c r="AY153" s="16" t="s">
        <v>124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6" t="s">
        <v>82</v>
      </c>
      <c r="BK153" s="193">
        <f>ROUND(I153*H153,2)</f>
        <v>0</v>
      </c>
      <c r="BL153" s="16" t="s">
        <v>214</v>
      </c>
      <c r="BM153" s="192" t="s">
        <v>253</v>
      </c>
    </row>
    <row r="154" spans="1:65" s="12" customFormat="1" ht="25.9" customHeight="1">
      <c r="B154" s="165"/>
      <c r="C154" s="166"/>
      <c r="D154" s="167" t="s">
        <v>76</v>
      </c>
      <c r="E154" s="168" t="s">
        <v>248</v>
      </c>
      <c r="F154" s="168" t="s">
        <v>254</v>
      </c>
      <c r="G154" s="166"/>
      <c r="H154" s="166"/>
      <c r="I154" s="169"/>
      <c r="J154" s="170">
        <f>BK154</f>
        <v>0</v>
      </c>
      <c r="K154" s="166"/>
      <c r="L154" s="171"/>
      <c r="M154" s="172"/>
      <c r="N154" s="173"/>
      <c r="O154" s="173"/>
      <c r="P154" s="174">
        <f>P155+P201</f>
        <v>0</v>
      </c>
      <c r="Q154" s="173"/>
      <c r="R154" s="174">
        <f>R155+R201</f>
        <v>159.30415000000002</v>
      </c>
      <c r="S154" s="173"/>
      <c r="T154" s="175">
        <f>T155+T201</f>
        <v>0</v>
      </c>
      <c r="AR154" s="176" t="s">
        <v>143</v>
      </c>
      <c r="AT154" s="177" t="s">
        <v>76</v>
      </c>
      <c r="AU154" s="177" t="s">
        <v>77</v>
      </c>
      <c r="AY154" s="176" t="s">
        <v>124</v>
      </c>
      <c r="BK154" s="178">
        <f>BK155+BK201</f>
        <v>0</v>
      </c>
    </row>
    <row r="155" spans="1:65" s="12" customFormat="1" ht="22.9" customHeight="1">
      <c r="B155" s="165"/>
      <c r="C155" s="166"/>
      <c r="D155" s="167" t="s">
        <v>76</v>
      </c>
      <c r="E155" s="179" t="s">
        <v>255</v>
      </c>
      <c r="F155" s="179" t="s">
        <v>256</v>
      </c>
      <c r="G155" s="166"/>
      <c r="H155" s="166"/>
      <c r="I155" s="169"/>
      <c r="J155" s="180">
        <f>BK155</f>
        <v>0</v>
      </c>
      <c r="K155" s="166"/>
      <c r="L155" s="171"/>
      <c r="M155" s="172"/>
      <c r="N155" s="173"/>
      <c r="O155" s="173"/>
      <c r="P155" s="174">
        <f>SUM(P156:P200)</f>
        <v>0</v>
      </c>
      <c r="Q155" s="173"/>
      <c r="R155" s="174">
        <f>SUM(R156:R200)</f>
        <v>1.6805429999999997</v>
      </c>
      <c r="S155" s="173"/>
      <c r="T155" s="175">
        <f>SUM(T156:T200)</f>
        <v>0</v>
      </c>
      <c r="AR155" s="176" t="s">
        <v>143</v>
      </c>
      <c r="AT155" s="177" t="s">
        <v>76</v>
      </c>
      <c r="AU155" s="177" t="s">
        <v>82</v>
      </c>
      <c r="AY155" s="176" t="s">
        <v>124</v>
      </c>
      <c r="BK155" s="178">
        <f>SUM(BK156:BK200)</f>
        <v>0</v>
      </c>
    </row>
    <row r="156" spans="1:65" s="2" customFormat="1" ht="16.5" customHeight="1">
      <c r="A156" s="33"/>
      <c r="B156" s="34"/>
      <c r="C156" s="181" t="s">
        <v>257</v>
      </c>
      <c r="D156" s="181" t="s">
        <v>126</v>
      </c>
      <c r="E156" s="182" t="s">
        <v>258</v>
      </c>
      <c r="F156" s="183" t="s">
        <v>259</v>
      </c>
      <c r="G156" s="184" t="s">
        <v>129</v>
      </c>
      <c r="H156" s="185">
        <v>15</v>
      </c>
      <c r="I156" s="186"/>
      <c r="J156" s="187">
        <f>ROUND(I156*H156,2)</f>
        <v>0</v>
      </c>
      <c r="K156" s="183" t="s">
        <v>130</v>
      </c>
      <c r="L156" s="38"/>
      <c r="M156" s="188" t="s">
        <v>21</v>
      </c>
      <c r="N156" s="189" t="s">
        <v>48</v>
      </c>
      <c r="O156" s="63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2" t="s">
        <v>260</v>
      </c>
      <c r="AT156" s="192" t="s">
        <v>126</v>
      </c>
      <c r="AU156" s="192" t="s">
        <v>84</v>
      </c>
      <c r="AY156" s="16" t="s">
        <v>124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6" t="s">
        <v>82</v>
      </c>
      <c r="BK156" s="193">
        <f>ROUND(I156*H156,2)</f>
        <v>0</v>
      </c>
      <c r="BL156" s="16" t="s">
        <v>260</v>
      </c>
      <c r="BM156" s="192" t="s">
        <v>261</v>
      </c>
    </row>
    <row r="157" spans="1:65" s="13" customFormat="1" ht="11.25">
      <c r="B157" s="198"/>
      <c r="C157" s="199"/>
      <c r="D157" s="194" t="s">
        <v>141</v>
      </c>
      <c r="E157" s="200" t="s">
        <v>21</v>
      </c>
      <c r="F157" s="201" t="s">
        <v>262</v>
      </c>
      <c r="G157" s="199"/>
      <c r="H157" s="202">
        <v>15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141</v>
      </c>
      <c r="AU157" s="208" t="s">
        <v>84</v>
      </c>
      <c r="AV157" s="13" t="s">
        <v>84</v>
      </c>
      <c r="AW157" s="13" t="s">
        <v>36</v>
      </c>
      <c r="AX157" s="13" t="s">
        <v>82</v>
      </c>
      <c r="AY157" s="208" t="s">
        <v>124</v>
      </c>
    </row>
    <row r="158" spans="1:65" s="2" customFormat="1" ht="16.5" customHeight="1">
      <c r="A158" s="33"/>
      <c r="B158" s="34"/>
      <c r="C158" s="181" t="s">
        <v>263</v>
      </c>
      <c r="D158" s="181" t="s">
        <v>126</v>
      </c>
      <c r="E158" s="182" t="s">
        <v>264</v>
      </c>
      <c r="F158" s="183" t="s">
        <v>265</v>
      </c>
      <c r="G158" s="184" t="s">
        <v>129</v>
      </c>
      <c r="H158" s="185">
        <v>54</v>
      </c>
      <c r="I158" s="186"/>
      <c r="J158" s="187">
        <f>ROUND(I158*H158,2)</f>
        <v>0</v>
      </c>
      <c r="K158" s="183" t="s">
        <v>130</v>
      </c>
      <c r="L158" s="38"/>
      <c r="M158" s="188" t="s">
        <v>21</v>
      </c>
      <c r="N158" s="189" t="s">
        <v>48</v>
      </c>
      <c r="O158" s="63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2" t="s">
        <v>260</v>
      </c>
      <c r="AT158" s="192" t="s">
        <v>126</v>
      </c>
      <c r="AU158" s="192" t="s">
        <v>84</v>
      </c>
      <c r="AY158" s="16" t="s">
        <v>124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6" t="s">
        <v>82</v>
      </c>
      <c r="BK158" s="193">
        <f>ROUND(I158*H158,2)</f>
        <v>0</v>
      </c>
      <c r="BL158" s="16" t="s">
        <v>260</v>
      </c>
      <c r="BM158" s="192" t="s">
        <v>266</v>
      </c>
    </row>
    <row r="159" spans="1:65" s="13" customFormat="1" ht="11.25">
      <c r="B159" s="198"/>
      <c r="C159" s="199"/>
      <c r="D159" s="194" t="s">
        <v>141</v>
      </c>
      <c r="E159" s="200" t="s">
        <v>21</v>
      </c>
      <c r="F159" s="201" t="s">
        <v>267</v>
      </c>
      <c r="G159" s="199"/>
      <c r="H159" s="202">
        <v>54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141</v>
      </c>
      <c r="AU159" s="208" t="s">
        <v>84</v>
      </c>
      <c r="AV159" s="13" t="s">
        <v>84</v>
      </c>
      <c r="AW159" s="13" t="s">
        <v>36</v>
      </c>
      <c r="AX159" s="13" t="s">
        <v>82</v>
      </c>
      <c r="AY159" s="208" t="s">
        <v>124</v>
      </c>
    </row>
    <row r="160" spans="1:65" s="2" customFormat="1" ht="16.5" customHeight="1">
      <c r="A160" s="33"/>
      <c r="B160" s="34"/>
      <c r="C160" s="181" t="s">
        <v>268</v>
      </c>
      <c r="D160" s="181" t="s">
        <v>126</v>
      </c>
      <c r="E160" s="182" t="s">
        <v>269</v>
      </c>
      <c r="F160" s="183" t="s">
        <v>270</v>
      </c>
      <c r="G160" s="184" t="s">
        <v>129</v>
      </c>
      <c r="H160" s="185">
        <v>3</v>
      </c>
      <c r="I160" s="186"/>
      <c r="J160" s="187">
        <f t="shared" ref="J160:J173" si="0">ROUND(I160*H160,2)</f>
        <v>0</v>
      </c>
      <c r="K160" s="183" t="s">
        <v>130</v>
      </c>
      <c r="L160" s="38"/>
      <c r="M160" s="188" t="s">
        <v>21</v>
      </c>
      <c r="N160" s="189" t="s">
        <v>48</v>
      </c>
      <c r="O160" s="63"/>
      <c r="P160" s="190">
        <f t="shared" ref="P160:P173" si="1">O160*H160</f>
        <v>0</v>
      </c>
      <c r="Q160" s="190">
        <v>0</v>
      </c>
      <c r="R160" s="190">
        <f t="shared" ref="R160:R173" si="2">Q160*H160</f>
        <v>0</v>
      </c>
      <c r="S160" s="190">
        <v>0</v>
      </c>
      <c r="T160" s="191">
        <f t="shared" ref="T160:T173" si="3"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2" t="s">
        <v>260</v>
      </c>
      <c r="AT160" s="192" t="s">
        <v>126</v>
      </c>
      <c r="AU160" s="192" t="s">
        <v>84</v>
      </c>
      <c r="AY160" s="16" t="s">
        <v>124</v>
      </c>
      <c r="BE160" s="193">
        <f t="shared" ref="BE160:BE173" si="4">IF(N160="základní",J160,0)</f>
        <v>0</v>
      </c>
      <c r="BF160" s="193">
        <f t="shared" ref="BF160:BF173" si="5">IF(N160="snížená",J160,0)</f>
        <v>0</v>
      </c>
      <c r="BG160" s="193">
        <f t="shared" ref="BG160:BG173" si="6">IF(N160="zákl. přenesená",J160,0)</f>
        <v>0</v>
      </c>
      <c r="BH160" s="193">
        <f t="shared" ref="BH160:BH173" si="7">IF(N160="sníž. přenesená",J160,0)</f>
        <v>0</v>
      </c>
      <c r="BI160" s="193">
        <f t="shared" ref="BI160:BI173" si="8">IF(N160="nulová",J160,0)</f>
        <v>0</v>
      </c>
      <c r="BJ160" s="16" t="s">
        <v>82</v>
      </c>
      <c r="BK160" s="193">
        <f t="shared" ref="BK160:BK173" si="9">ROUND(I160*H160,2)</f>
        <v>0</v>
      </c>
      <c r="BL160" s="16" t="s">
        <v>260</v>
      </c>
      <c r="BM160" s="192" t="s">
        <v>271</v>
      </c>
    </row>
    <row r="161" spans="1:65" s="2" customFormat="1" ht="16.5" customHeight="1">
      <c r="A161" s="33"/>
      <c r="B161" s="34"/>
      <c r="C161" s="219" t="s">
        <v>272</v>
      </c>
      <c r="D161" s="219" t="s">
        <v>248</v>
      </c>
      <c r="E161" s="220" t="s">
        <v>273</v>
      </c>
      <c r="F161" s="221" t="s">
        <v>274</v>
      </c>
      <c r="G161" s="222" t="s">
        <v>129</v>
      </c>
      <c r="H161" s="223">
        <v>3</v>
      </c>
      <c r="I161" s="224"/>
      <c r="J161" s="225">
        <f t="shared" si="0"/>
        <v>0</v>
      </c>
      <c r="K161" s="221" t="s">
        <v>21</v>
      </c>
      <c r="L161" s="226"/>
      <c r="M161" s="227" t="s">
        <v>21</v>
      </c>
      <c r="N161" s="228" t="s">
        <v>48</v>
      </c>
      <c r="O161" s="63"/>
      <c r="P161" s="190">
        <f t="shared" si="1"/>
        <v>0</v>
      </c>
      <c r="Q161" s="190">
        <v>2.9999999999999997E-4</v>
      </c>
      <c r="R161" s="190">
        <f t="shared" si="2"/>
        <v>8.9999999999999998E-4</v>
      </c>
      <c r="S161" s="190">
        <v>0</v>
      </c>
      <c r="T161" s="191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2" t="s">
        <v>275</v>
      </c>
      <c r="AT161" s="192" t="s">
        <v>248</v>
      </c>
      <c r="AU161" s="192" t="s">
        <v>84</v>
      </c>
      <c r="AY161" s="16" t="s">
        <v>124</v>
      </c>
      <c r="BE161" s="193">
        <f t="shared" si="4"/>
        <v>0</v>
      </c>
      <c r="BF161" s="193">
        <f t="shared" si="5"/>
        <v>0</v>
      </c>
      <c r="BG161" s="193">
        <f t="shared" si="6"/>
        <v>0</v>
      </c>
      <c r="BH161" s="193">
        <f t="shared" si="7"/>
        <v>0</v>
      </c>
      <c r="BI161" s="193">
        <f t="shared" si="8"/>
        <v>0</v>
      </c>
      <c r="BJ161" s="16" t="s">
        <v>82</v>
      </c>
      <c r="BK161" s="193">
        <f t="shared" si="9"/>
        <v>0</v>
      </c>
      <c r="BL161" s="16" t="s">
        <v>260</v>
      </c>
      <c r="BM161" s="192" t="s">
        <v>276</v>
      </c>
    </row>
    <row r="162" spans="1:65" s="2" customFormat="1" ht="16.5" customHeight="1">
      <c r="A162" s="33"/>
      <c r="B162" s="34"/>
      <c r="C162" s="181" t="s">
        <v>277</v>
      </c>
      <c r="D162" s="181" t="s">
        <v>126</v>
      </c>
      <c r="E162" s="182" t="s">
        <v>278</v>
      </c>
      <c r="F162" s="183" t="s">
        <v>279</v>
      </c>
      <c r="G162" s="184" t="s">
        <v>129</v>
      </c>
      <c r="H162" s="185">
        <v>16</v>
      </c>
      <c r="I162" s="186"/>
      <c r="J162" s="187">
        <f t="shared" si="0"/>
        <v>0</v>
      </c>
      <c r="K162" s="183" t="s">
        <v>130</v>
      </c>
      <c r="L162" s="38"/>
      <c r="M162" s="188" t="s">
        <v>21</v>
      </c>
      <c r="N162" s="189" t="s">
        <v>48</v>
      </c>
      <c r="O162" s="63"/>
      <c r="P162" s="190">
        <f t="shared" si="1"/>
        <v>0</v>
      </c>
      <c r="Q162" s="190">
        <v>0</v>
      </c>
      <c r="R162" s="190">
        <f t="shared" si="2"/>
        <v>0</v>
      </c>
      <c r="S162" s="190">
        <v>0</v>
      </c>
      <c r="T162" s="191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2" t="s">
        <v>260</v>
      </c>
      <c r="AT162" s="192" t="s">
        <v>126</v>
      </c>
      <c r="AU162" s="192" t="s">
        <v>84</v>
      </c>
      <c r="AY162" s="16" t="s">
        <v>124</v>
      </c>
      <c r="BE162" s="193">
        <f t="shared" si="4"/>
        <v>0</v>
      </c>
      <c r="BF162" s="193">
        <f t="shared" si="5"/>
        <v>0</v>
      </c>
      <c r="BG162" s="193">
        <f t="shared" si="6"/>
        <v>0</v>
      </c>
      <c r="BH162" s="193">
        <f t="shared" si="7"/>
        <v>0</v>
      </c>
      <c r="BI162" s="193">
        <f t="shared" si="8"/>
        <v>0</v>
      </c>
      <c r="BJ162" s="16" t="s">
        <v>82</v>
      </c>
      <c r="BK162" s="193">
        <f t="shared" si="9"/>
        <v>0</v>
      </c>
      <c r="BL162" s="16" t="s">
        <v>260</v>
      </c>
      <c r="BM162" s="192" t="s">
        <v>280</v>
      </c>
    </row>
    <row r="163" spans="1:65" s="2" customFormat="1" ht="24" customHeight="1">
      <c r="A163" s="33"/>
      <c r="B163" s="34"/>
      <c r="C163" s="219" t="s">
        <v>281</v>
      </c>
      <c r="D163" s="219" t="s">
        <v>248</v>
      </c>
      <c r="E163" s="220" t="s">
        <v>282</v>
      </c>
      <c r="F163" s="221" t="s">
        <v>283</v>
      </c>
      <c r="G163" s="222" t="s">
        <v>129</v>
      </c>
      <c r="H163" s="223">
        <v>16</v>
      </c>
      <c r="I163" s="224"/>
      <c r="J163" s="225">
        <f t="shared" si="0"/>
        <v>0</v>
      </c>
      <c r="K163" s="221" t="s">
        <v>21</v>
      </c>
      <c r="L163" s="226"/>
      <c r="M163" s="227" t="s">
        <v>21</v>
      </c>
      <c r="N163" s="228" t="s">
        <v>48</v>
      </c>
      <c r="O163" s="63"/>
      <c r="P163" s="190">
        <f t="shared" si="1"/>
        <v>0</v>
      </c>
      <c r="Q163" s="190">
        <v>7.4999999999999997E-3</v>
      </c>
      <c r="R163" s="190">
        <f t="shared" si="2"/>
        <v>0.12</v>
      </c>
      <c r="S163" s="190">
        <v>0</v>
      </c>
      <c r="T163" s="191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2" t="s">
        <v>284</v>
      </c>
      <c r="AT163" s="192" t="s">
        <v>248</v>
      </c>
      <c r="AU163" s="192" t="s">
        <v>84</v>
      </c>
      <c r="AY163" s="16" t="s">
        <v>124</v>
      </c>
      <c r="BE163" s="193">
        <f t="shared" si="4"/>
        <v>0</v>
      </c>
      <c r="BF163" s="193">
        <f t="shared" si="5"/>
        <v>0</v>
      </c>
      <c r="BG163" s="193">
        <f t="shared" si="6"/>
        <v>0</v>
      </c>
      <c r="BH163" s="193">
        <f t="shared" si="7"/>
        <v>0</v>
      </c>
      <c r="BI163" s="193">
        <f t="shared" si="8"/>
        <v>0</v>
      </c>
      <c r="BJ163" s="16" t="s">
        <v>82</v>
      </c>
      <c r="BK163" s="193">
        <f t="shared" si="9"/>
        <v>0</v>
      </c>
      <c r="BL163" s="16" t="s">
        <v>284</v>
      </c>
      <c r="BM163" s="192" t="s">
        <v>285</v>
      </c>
    </row>
    <row r="164" spans="1:65" s="2" customFormat="1" ht="16.5" customHeight="1">
      <c r="A164" s="33"/>
      <c r="B164" s="34"/>
      <c r="C164" s="181" t="s">
        <v>286</v>
      </c>
      <c r="D164" s="181" t="s">
        <v>126</v>
      </c>
      <c r="E164" s="182" t="s">
        <v>287</v>
      </c>
      <c r="F164" s="183" t="s">
        <v>288</v>
      </c>
      <c r="G164" s="184" t="s">
        <v>129</v>
      </c>
      <c r="H164" s="185">
        <v>13</v>
      </c>
      <c r="I164" s="186"/>
      <c r="J164" s="187">
        <f t="shared" si="0"/>
        <v>0</v>
      </c>
      <c r="K164" s="183" t="s">
        <v>130</v>
      </c>
      <c r="L164" s="38"/>
      <c r="M164" s="188" t="s">
        <v>21</v>
      </c>
      <c r="N164" s="189" t="s">
        <v>48</v>
      </c>
      <c r="O164" s="63"/>
      <c r="P164" s="190">
        <f t="shared" si="1"/>
        <v>0</v>
      </c>
      <c r="Q164" s="190">
        <v>0</v>
      </c>
      <c r="R164" s="190">
        <f t="shared" si="2"/>
        <v>0</v>
      </c>
      <c r="S164" s="190">
        <v>0</v>
      </c>
      <c r="T164" s="191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2" t="s">
        <v>260</v>
      </c>
      <c r="AT164" s="192" t="s">
        <v>126</v>
      </c>
      <c r="AU164" s="192" t="s">
        <v>84</v>
      </c>
      <c r="AY164" s="16" t="s">
        <v>124</v>
      </c>
      <c r="BE164" s="193">
        <f t="shared" si="4"/>
        <v>0</v>
      </c>
      <c r="BF164" s="193">
        <f t="shared" si="5"/>
        <v>0</v>
      </c>
      <c r="BG164" s="193">
        <f t="shared" si="6"/>
        <v>0</v>
      </c>
      <c r="BH164" s="193">
        <f t="shared" si="7"/>
        <v>0</v>
      </c>
      <c r="BI164" s="193">
        <f t="shared" si="8"/>
        <v>0</v>
      </c>
      <c r="BJ164" s="16" t="s">
        <v>82</v>
      </c>
      <c r="BK164" s="193">
        <f t="shared" si="9"/>
        <v>0</v>
      </c>
      <c r="BL164" s="16" t="s">
        <v>260</v>
      </c>
      <c r="BM164" s="192" t="s">
        <v>289</v>
      </c>
    </row>
    <row r="165" spans="1:65" s="2" customFormat="1" ht="16.5" customHeight="1">
      <c r="A165" s="33"/>
      <c r="B165" s="34"/>
      <c r="C165" s="181" t="s">
        <v>290</v>
      </c>
      <c r="D165" s="181" t="s">
        <v>126</v>
      </c>
      <c r="E165" s="182" t="s">
        <v>291</v>
      </c>
      <c r="F165" s="183" t="s">
        <v>292</v>
      </c>
      <c r="G165" s="184" t="s">
        <v>129</v>
      </c>
      <c r="H165" s="185">
        <v>16</v>
      </c>
      <c r="I165" s="186"/>
      <c r="J165" s="187">
        <f t="shared" si="0"/>
        <v>0</v>
      </c>
      <c r="K165" s="183" t="s">
        <v>130</v>
      </c>
      <c r="L165" s="38"/>
      <c r="M165" s="188" t="s">
        <v>21</v>
      </c>
      <c r="N165" s="189" t="s">
        <v>48</v>
      </c>
      <c r="O165" s="63"/>
      <c r="P165" s="190">
        <f t="shared" si="1"/>
        <v>0</v>
      </c>
      <c r="Q165" s="190">
        <v>0</v>
      </c>
      <c r="R165" s="190">
        <f t="shared" si="2"/>
        <v>0</v>
      </c>
      <c r="S165" s="190">
        <v>0</v>
      </c>
      <c r="T165" s="191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2" t="s">
        <v>260</v>
      </c>
      <c r="AT165" s="192" t="s">
        <v>126</v>
      </c>
      <c r="AU165" s="192" t="s">
        <v>84</v>
      </c>
      <c r="AY165" s="16" t="s">
        <v>124</v>
      </c>
      <c r="BE165" s="193">
        <f t="shared" si="4"/>
        <v>0</v>
      </c>
      <c r="BF165" s="193">
        <f t="shared" si="5"/>
        <v>0</v>
      </c>
      <c r="BG165" s="193">
        <f t="shared" si="6"/>
        <v>0</v>
      </c>
      <c r="BH165" s="193">
        <f t="shared" si="7"/>
        <v>0</v>
      </c>
      <c r="BI165" s="193">
        <f t="shared" si="8"/>
        <v>0</v>
      </c>
      <c r="BJ165" s="16" t="s">
        <v>82</v>
      </c>
      <c r="BK165" s="193">
        <f t="shared" si="9"/>
        <v>0</v>
      </c>
      <c r="BL165" s="16" t="s">
        <v>260</v>
      </c>
      <c r="BM165" s="192" t="s">
        <v>293</v>
      </c>
    </row>
    <row r="166" spans="1:65" s="2" customFormat="1" ht="16.5" customHeight="1">
      <c r="A166" s="33"/>
      <c r="B166" s="34"/>
      <c r="C166" s="181" t="s">
        <v>294</v>
      </c>
      <c r="D166" s="181" t="s">
        <v>126</v>
      </c>
      <c r="E166" s="182" t="s">
        <v>295</v>
      </c>
      <c r="F166" s="183" t="s">
        <v>296</v>
      </c>
      <c r="G166" s="184" t="s">
        <v>129</v>
      </c>
      <c r="H166" s="185">
        <v>2</v>
      </c>
      <c r="I166" s="186"/>
      <c r="J166" s="187">
        <f t="shared" si="0"/>
        <v>0</v>
      </c>
      <c r="K166" s="183" t="s">
        <v>130</v>
      </c>
      <c r="L166" s="38"/>
      <c r="M166" s="188" t="s">
        <v>21</v>
      </c>
      <c r="N166" s="189" t="s">
        <v>48</v>
      </c>
      <c r="O166" s="63"/>
      <c r="P166" s="190">
        <f t="shared" si="1"/>
        <v>0</v>
      </c>
      <c r="Q166" s="190">
        <v>0</v>
      </c>
      <c r="R166" s="190">
        <f t="shared" si="2"/>
        <v>0</v>
      </c>
      <c r="S166" s="190">
        <v>0</v>
      </c>
      <c r="T166" s="191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2" t="s">
        <v>260</v>
      </c>
      <c r="AT166" s="192" t="s">
        <v>126</v>
      </c>
      <c r="AU166" s="192" t="s">
        <v>84</v>
      </c>
      <c r="AY166" s="16" t="s">
        <v>124</v>
      </c>
      <c r="BE166" s="193">
        <f t="shared" si="4"/>
        <v>0</v>
      </c>
      <c r="BF166" s="193">
        <f t="shared" si="5"/>
        <v>0</v>
      </c>
      <c r="BG166" s="193">
        <f t="shared" si="6"/>
        <v>0</v>
      </c>
      <c r="BH166" s="193">
        <f t="shared" si="7"/>
        <v>0</v>
      </c>
      <c r="BI166" s="193">
        <f t="shared" si="8"/>
        <v>0</v>
      </c>
      <c r="BJ166" s="16" t="s">
        <v>82</v>
      </c>
      <c r="BK166" s="193">
        <f t="shared" si="9"/>
        <v>0</v>
      </c>
      <c r="BL166" s="16" t="s">
        <v>260</v>
      </c>
      <c r="BM166" s="192" t="s">
        <v>297</v>
      </c>
    </row>
    <row r="167" spans="1:65" s="2" customFormat="1" ht="16.5" customHeight="1">
      <c r="A167" s="33"/>
      <c r="B167" s="34"/>
      <c r="C167" s="219" t="s">
        <v>252</v>
      </c>
      <c r="D167" s="219" t="s">
        <v>248</v>
      </c>
      <c r="E167" s="220" t="s">
        <v>298</v>
      </c>
      <c r="F167" s="221" t="s">
        <v>299</v>
      </c>
      <c r="G167" s="222" t="s">
        <v>129</v>
      </c>
      <c r="H167" s="223">
        <v>14</v>
      </c>
      <c r="I167" s="224"/>
      <c r="J167" s="225">
        <f t="shared" si="0"/>
        <v>0</v>
      </c>
      <c r="K167" s="221" t="s">
        <v>21</v>
      </c>
      <c r="L167" s="226"/>
      <c r="M167" s="227" t="s">
        <v>21</v>
      </c>
      <c r="N167" s="228" t="s">
        <v>48</v>
      </c>
      <c r="O167" s="63"/>
      <c r="P167" s="190">
        <f t="shared" si="1"/>
        <v>0</v>
      </c>
      <c r="Q167" s="190">
        <v>3.5999999999999997E-2</v>
      </c>
      <c r="R167" s="190">
        <f t="shared" si="2"/>
        <v>0.504</v>
      </c>
      <c r="S167" s="190">
        <v>0</v>
      </c>
      <c r="T167" s="191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2" t="s">
        <v>275</v>
      </c>
      <c r="AT167" s="192" t="s">
        <v>248</v>
      </c>
      <c r="AU167" s="192" t="s">
        <v>84</v>
      </c>
      <c r="AY167" s="16" t="s">
        <v>124</v>
      </c>
      <c r="BE167" s="193">
        <f t="shared" si="4"/>
        <v>0</v>
      </c>
      <c r="BF167" s="193">
        <f t="shared" si="5"/>
        <v>0</v>
      </c>
      <c r="BG167" s="193">
        <f t="shared" si="6"/>
        <v>0</v>
      </c>
      <c r="BH167" s="193">
        <f t="shared" si="7"/>
        <v>0</v>
      </c>
      <c r="BI167" s="193">
        <f t="shared" si="8"/>
        <v>0</v>
      </c>
      <c r="BJ167" s="16" t="s">
        <v>82</v>
      </c>
      <c r="BK167" s="193">
        <f t="shared" si="9"/>
        <v>0</v>
      </c>
      <c r="BL167" s="16" t="s">
        <v>260</v>
      </c>
      <c r="BM167" s="192" t="s">
        <v>300</v>
      </c>
    </row>
    <row r="168" spans="1:65" s="2" customFormat="1" ht="16.5" customHeight="1">
      <c r="A168" s="33"/>
      <c r="B168" s="34"/>
      <c r="C168" s="219" t="s">
        <v>301</v>
      </c>
      <c r="D168" s="219" t="s">
        <v>248</v>
      </c>
      <c r="E168" s="220" t="s">
        <v>302</v>
      </c>
      <c r="F168" s="221" t="s">
        <v>303</v>
      </c>
      <c r="G168" s="222" t="s">
        <v>129</v>
      </c>
      <c r="H168" s="223">
        <v>2</v>
      </c>
      <c r="I168" s="224"/>
      <c r="J168" s="225">
        <f t="shared" si="0"/>
        <v>0</v>
      </c>
      <c r="K168" s="221" t="s">
        <v>21</v>
      </c>
      <c r="L168" s="226"/>
      <c r="M168" s="227" t="s">
        <v>21</v>
      </c>
      <c r="N168" s="228" t="s">
        <v>48</v>
      </c>
      <c r="O168" s="63"/>
      <c r="P168" s="190">
        <f t="shared" si="1"/>
        <v>0</v>
      </c>
      <c r="Q168" s="190">
        <v>6.0000000000000001E-3</v>
      </c>
      <c r="R168" s="190">
        <f t="shared" si="2"/>
        <v>1.2E-2</v>
      </c>
      <c r="S168" s="190">
        <v>0</v>
      </c>
      <c r="T168" s="191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2" t="s">
        <v>275</v>
      </c>
      <c r="AT168" s="192" t="s">
        <v>248</v>
      </c>
      <c r="AU168" s="192" t="s">
        <v>84</v>
      </c>
      <c r="AY168" s="16" t="s">
        <v>124</v>
      </c>
      <c r="BE168" s="193">
        <f t="shared" si="4"/>
        <v>0</v>
      </c>
      <c r="BF168" s="193">
        <f t="shared" si="5"/>
        <v>0</v>
      </c>
      <c r="BG168" s="193">
        <f t="shared" si="6"/>
        <v>0</v>
      </c>
      <c r="BH168" s="193">
        <f t="shared" si="7"/>
        <v>0</v>
      </c>
      <c r="BI168" s="193">
        <f t="shared" si="8"/>
        <v>0</v>
      </c>
      <c r="BJ168" s="16" t="s">
        <v>82</v>
      </c>
      <c r="BK168" s="193">
        <f t="shared" si="9"/>
        <v>0</v>
      </c>
      <c r="BL168" s="16" t="s">
        <v>260</v>
      </c>
      <c r="BM168" s="192" t="s">
        <v>304</v>
      </c>
    </row>
    <row r="169" spans="1:65" s="2" customFormat="1" ht="16.5" customHeight="1">
      <c r="A169" s="33"/>
      <c r="B169" s="34"/>
      <c r="C169" s="219" t="s">
        <v>305</v>
      </c>
      <c r="D169" s="219" t="s">
        <v>248</v>
      </c>
      <c r="E169" s="220" t="s">
        <v>306</v>
      </c>
      <c r="F169" s="221" t="s">
        <v>307</v>
      </c>
      <c r="G169" s="222" t="s">
        <v>129</v>
      </c>
      <c r="H169" s="223">
        <v>2</v>
      </c>
      <c r="I169" s="224"/>
      <c r="J169" s="225">
        <f t="shared" si="0"/>
        <v>0</v>
      </c>
      <c r="K169" s="221" t="s">
        <v>21</v>
      </c>
      <c r="L169" s="226"/>
      <c r="M169" s="227" t="s">
        <v>21</v>
      </c>
      <c r="N169" s="228" t="s">
        <v>48</v>
      </c>
      <c r="O169" s="63"/>
      <c r="P169" s="190">
        <f t="shared" si="1"/>
        <v>0</v>
      </c>
      <c r="Q169" s="190">
        <v>3.9E-2</v>
      </c>
      <c r="R169" s="190">
        <f t="shared" si="2"/>
        <v>7.8E-2</v>
      </c>
      <c r="S169" s="190">
        <v>0</v>
      </c>
      <c r="T169" s="191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2" t="s">
        <v>275</v>
      </c>
      <c r="AT169" s="192" t="s">
        <v>248</v>
      </c>
      <c r="AU169" s="192" t="s">
        <v>84</v>
      </c>
      <c r="AY169" s="16" t="s">
        <v>124</v>
      </c>
      <c r="BE169" s="193">
        <f t="shared" si="4"/>
        <v>0</v>
      </c>
      <c r="BF169" s="193">
        <f t="shared" si="5"/>
        <v>0</v>
      </c>
      <c r="BG169" s="193">
        <f t="shared" si="6"/>
        <v>0</v>
      </c>
      <c r="BH169" s="193">
        <f t="shared" si="7"/>
        <v>0</v>
      </c>
      <c r="BI169" s="193">
        <f t="shared" si="8"/>
        <v>0</v>
      </c>
      <c r="BJ169" s="16" t="s">
        <v>82</v>
      </c>
      <c r="BK169" s="193">
        <f t="shared" si="9"/>
        <v>0</v>
      </c>
      <c r="BL169" s="16" t="s">
        <v>260</v>
      </c>
      <c r="BM169" s="192" t="s">
        <v>308</v>
      </c>
    </row>
    <row r="170" spans="1:65" s="2" customFormat="1" ht="16.5" customHeight="1">
      <c r="A170" s="33"/>
      <c r="B170" s="34"/>
      <c r="C170" s="181" t="s">
        <v>309</v>
      </c>
      <c r="D170" s="181" t="s">
        <v>126</v>
      </c>
      <c r="E170" s="182" t="s">
        <v>310</v>
      </c>
      <c r="F170" s="183" t="s">
        <v>311</v>
      </c>
      <c r="G170" s="184" t="s">
        <v>129</v>
      </c>
      <c r="H170" s="185">
        <v>13</v>
      </c>
      <c r="I170" s="186"/>
      <c r="J170" s="187">
        <f t="shared" si="0"/>
        <v>0</v>
      </c>
      <c r="K170" s="183" t="s">
        <v>130</v>
      </c>
      <c r="L170" s="38"/>
      <c r="M170" s="188" t="s">
        <v>21</v>
      </c>
      <c r="N170" s="189" t="s">
        <v>48</v>
      </c>
      <c r="O170" s="63"/>
      <c r="P170" s="190">
        <f t="shared" si="1"/>
        <v>0</v>
      </c>
      <c r="Q170" s="190">
        <v>0</v>
      </c>
      <c r="R170" s="190">
        <f t="shared" si="2"/>
        <v>0</v>
      </c>
      <c r="S170" s="190">
        <v>0</v>
      </c>
      <c r="T170" s="191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2" t="s">
        <v>260</v>
      </c>
      <c r="AT170" s="192" t="s">
        <v>126</v>
      </c>
      <c r="AU170" s="192" t="s">
        <v>84</v>
      </c>
      <c r="AY170" s="16" t="s">
        <v>124</v>
      </c>
      <c r="BE170" s="193">
        <f t="shared" si="4"/>
        <v>0</v>
      </c>
      <c r="BF170" s="193">
        <f t="shared" si="5"/>
        <v>0</v>
      </c>
      <c r="BG170" s="193">
        <f t="shared" si="6"/>
        <v>0</v>
      </c>
      <c r="BH170" s="193">
        <f t="shared" si="7"/>
        <v>0</v>
      </c>
      <c r="BI170" s="193">
        <f t="shared" si="8"/>
        <v>0</v>
      </c>
      <c r="BJ170" s="16" t="s">
        <v>82</v>
      </c>
      <c r="BK170" s="193">
        <f t="shared" si="9"/>
        <v>0</v>
      </c>
      <c r="BL170" s="16" t="s">
        <v>260</v>
      </c>
      <c r="BM170" s="192" t="s">
        <v>312</v>
      </c>
    </row>
    <row r="171" spans="1:65" s="2" customFormat="1" ht="16.5" customHeight="1">
      <c r="A171" s="33"/>
      <c r="B171" s="34"/>
      <c r="C171" s="181" t="s">
        <v>313</v>
      </c>
      <c r="D171" s="181" t="s">
        <v>126</v>
      </c>
      <c r="E171" s="182" t="s">
        <v>314</v>
      </c>
      <c r="F171" s="183" t="s">
        <v>315</v>
      </c>
      <c r="G171" s="184" t="s">
        <v>129</v>
      </c>
      <c r="H171" s="185">
        <v>3</v>
      </c>
      <c r="I171" s="186"/>
      <c r="J171" s="187">
        <f t="shared" si="0"/>
        <v>0</v>
      </c>
      <c r="K171" s="183" t="s">
        <v>130</v>
      </c>
      <c r="L171" s="38"/>
      <c r="M171" s="188" t="s">
        <v>21</v>
      </c>
      <c r="N171" s="189" t="s">
        <v>48</v>
      </c>
      <c r="O171" s="63"/>
      <c r="P171" s="190">
        <f t="shared" si="1"/>
        <v>0</v>
      </c>
      <c r="Q171" s="190">
        <v>0</v>
      </c>
      <c r="R171" s="190">
        <f t="shared" si="2"/>
        <v>0</v>
      </c>
      <c r="S171" s="190">
        <v>0</v>
      </c>
      <c r="T171" s="191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2" t="s">
        <v>260</v>
      </c>
      <c r="AT171" s="192" t="s">
        <v>126</v>
      </c>
      <c r="AU171" s="192" t="s">
        <v>84</v>
      </c>
      <c r="AY171" s="16" t="s">
        <v>124</v>
      </c>
      <c r="BE171" s="193">
        <f t="shared" si="4"/>
        <v>0</v>
      </c>
      <c r="BF171" s="193">
        <f t="shared" si="5"/>
        <v>0</v>
      </c>
      <c r="BG171" s="193">
        <f t="shared" si="6"/>
        <v>0</v>
      </c>
      <c r="BH171" s="193">
        <f t="shared" si="7"/>
        <v>0</v>
      </c>
      <c r="BI171" s="193">
        <f t="shared" si="8"/>
        <v>0</v>
      </c>
      <c r="BJ171" s="16" t="s">
        <v>82</v>
      </c>
      <c r="BK171" s="193">
        <f t="shared" si="9"/>
        <v>0</v>
      </c>
      <c r="BL171" s="16" t="s">
        <v>260</v>
      </c>
      <c r="BM171" s="192" t="s">
        <v>316</v>
      </c>
    </row>
    <row r="172" spans="1:65" s="2" customFormat="1" ht="16.5" customHeight="1">
      <c r="A172" s="33"/>
      <c r="B172" s="34"/>
      <c r="C172" s="219" t="s">
        <v>317</v>
      </c>
      <c r="D172" s="219" t="s">
        <v>248</v>
      </c>
      <c r="E172" s="220" t="s">
        <v>318</v>
      </c>
      <c r="F172" s="221" t="s">
        <v>319</v>
      </c>
      <c r="G172" s="222" t="s">
        <v>129</v>
      </c>
      <c r="H172" s="223">
        <v>16</v>
      </c>
      <c r="I172" s="224"/>
      <c r="J172" s="225">
        <f t="shared" si="0"/>
        <v>0</v>
      </c>
      <c r="K172" s="221" t="s">
        <v>21</v>
      </c>
      <c r="L172" s="226"/>
      <c r="M172" s="227" t="s">
        <v>21</v>
      </c>
      <c r="N172" s="228" t="s">
        <v>48</v>
      </c>
      <c r="O172" s="63"/>
      <c r="P172" s="190">
        <f t="shared" si="1"/>
        <v>0</v>
      </c>
      <c r="Q172" s="190">
        <v>0</v>
      </c>
      <c r="R172" s="190">
        <f t="shared" si="2"/>
        <v>0</v>
      </c>
      <c r="S172" s="190">
        <v>0</v>
      </c>
      <c r="T172" s="191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2" t="s">
        <v>275</v>
      </c>
      <c r="AT172" s="192" t="s">
        <v>248</v>
      </c>
      <c r="AU172" s="192" t="s">
        <v>84</v>
      </c>
      <c r="AY172" s="16" t="s">
        <v>124</v>
      </c>
      <c r="BE172" s="193">
        <f t="shared" si="4"/>
        <v>0</v>
      </c>
      <c r="BF172" s="193">
        <f t="shared" si="5"/>
        <v>0</v>
      </c>
      <c r="BG172" s="193">
        <f t="shared" si="6"/>
        <v>0</v>
      </c>
      <c r="BH172" s="193">
        <f t="shared" si="7"/>
        <v>0</v>
      </c>
      <c r="BI172" s="193">
        <f t="shared" si="8"/>
        <v>0</v>
      </c>
      <c r="BJ172" s="16" t="s">
        <v>82</v>
      </c>
      <c r="BK172" s="193">
        <f t="shared" si="9"/>
        <v>0</v>
      </c>
      <c r="BL172" s="16" t="s">
        <v>260</v>
      </c>
      <c r="BM172" s="192" t="s">
        <v>320</v>
      </c>
    </row>
    <row r="173" spans="1:65" s="2" customFormat="1" ht="16.5" customHeight="1">
      <c r="A173" s="33"/>
      <c r="B173" s="34"/>
      <c r="C173" s="181" t="s">
        <v>321</v>
      </c>
      <c r="D173" s="181" t="s">
        <v>126</v>
      </c>
      <c r="E173" s="182" t="s">
        <v>322</v>
      </c>
      <c r="F173" s="183" t="s">
        <v>323</v>
      </c>
      <c r="G173" s="184" t="s">
        <v>180</v>
      </c>
      <c r="H173" s="185">
        <v>632</v>
      </c>
      <c r="I173" s="186"/>
      <c r="J173" s="187">
        <f t="shared" si="0"/>
        <v>0</v>
      </c>
      <c r="K173" s="183" t="s">
        <v>130</v>
      </c>
      <c r="L173" s="38"/>
      <c r="M173" s="188" t="s">
        <v>21</v>
      </c>
      <c r="N173" s="189" t="s">
        <v>48</v>
      </c>
      <c r="O173" s="63"/>
      <c r="P173" s="190">
        <f t="shared" si="1"/>
        <v>0</v>
      </c>
      <c r="Q173" s="190">
        <v>0</v>
      </c>
      <c r="R173" s="190">
        <f t="shared" si="2"/>
        <v>0</v>
      </c>
      <c r="S173" s="190">
        <v>0</v>
      </c>
      <c r="T173" s="191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2" t="s">
        <v>260</v>
      </c>
      <c r="AT173" s="192" t="s">
        <v>126</v>
      </c>
      <c r="AU173" s="192" t="s">
        <v>84</v>
      </c>
      <c r="AY173" s="16" t="s">
        <v>124</v>
      </c>
      <c r="BE173" s="193">
        <f t="shared" si="4"/>
        <v>0</v>
      </c>
      <c r="BF173" s="193">
        <f t="shared" si="5"/>
        <v>0</v>
      </c>
      <c r="BG173" s="193">
        <f t="shared" si="6"/>
        <v>0</v>
      </c>
      <c r="BH173" s="193">
        <f t="shared" si="7"/>
        <v>0</v>
      </c>
      <c r="BI173" s="193">
        <f t="shared" si="8"/>
        <v>0</v>
      </c>
      <c r="BJ173" s="16" t="s">
        <v>82</v>
      </c>
      <c r="BK173" s="193">
        <f t="shared" si="9"/>
        <v>0</v>
      </c>
      <c r="BL173" s="16" t="s">
        <v>260</v>
      </c>
      <c r="BM173" s="192" t="s">
        <v>324</v>
      </c>
    </row>
    <row r="174" spans="1:65" s="13" customFormat="1" ht="11.25">
      <c r="B174" s="198"/>
      <c r="C174" s="199"/>
      <c r="D174" s="194" t="s">
        <v>141</v>
      </c>
      <c r="E174" s="200" t="s">
        <v>21</v>
      </c>
      <c r="F174" s="201" t="s">
        <v>325</v>
      </c>
      <c r="G174" s="199"/>
      <c r="H174" s="202">
        <v>632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141</v>
      </c>
      <c r="AU174" s="208" t="s">
        <v>84</v>
      </c>
      <c r="AV174" s="13" t="s">
        <v>84</v>
      </c>
      <c r="AW174" s="13" t="s">
        <v>36</v>
      </c>
      <c r="AX174" s="13" t="s">
        <v>82</v>
      </c>
      <c r="AY174" s="208" t="s">
        <v>124</v>
      </c>
    </row>
    <row r="175" spans="1:65" s="2" customFormat="1" ht="16.5" customHeight="1">
      <c r="A175" s="33"/>
      <c r="B175" s="34"/>
      <c r="C175" s="219" t="s">
        <v>326</v>
      </c>
      <c r="D175" s="219" t="s">
        <v>248</v>
      </c>
      <c r="E175" s="220" t="s">
        <v>327</v>
      </c>
      <c r="F175" s="221" t="s">
        <v>328</v>
      </c>
      <c r="G175" s="222" t="s">
        <v>251</v>
      </c>
      <c r="H175" s="223">
        <v>15.238</v>
      </c>
      <c r="I175" s="224"/>
      <c r="J175" s="225">
        <f>ROUND(I175*H175,2)</f>
        <v>0</v>
      </c>
      <c r="K175" s="221" t="s">
        <v>130</v>
      </c>
      <c r="L175" s="226"/>
      <c r="M175" s="227" t="s">
        <v>21</v>
      </c>
      <c r="N175" s="228" t="s">
        <v>48</v>
      </c>
      <c r="O175" s="63"/>
      <c r="P175" s="190">
        <f>O175*H175</f>
        <v>0</v>
      </c>
      <c r="Q175" s="190">
        <v>1E-3</v>
      </c>
      <c r="R175" s="190">
        <f>Q175*H175</f>
        <v>1.5238E-2</v>
      </c>
      <c r="S175" s="190">
        <v>0</v>
      </c>
      <c r="T175" s="19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2" t="s">
        <v>275</v>
      </c>
      <c r="AT175" s="192" t="s">
        <v>248</v>
      </c>
      <c r="AU175" s="192" t="s">
        <v>84</v>
      </c>
      <c r="AY175" s="16" t="s">
        <v>124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6" t="s">
        <v>82</v>
      </c>
      <c r="BK175" s="193">
        <f>ROUND(I175*H175,2)</f>
        <v>0</v>
      </c>
      <c r="BL175" s="16" t="s">
        <v>260</v>
      </c>
      <c r="BM175" s="192" t="s">
        <v>329</v>
      </c>
    </row>
    <row r="176" spans="1:65" s="13" customFormat="1" ht="11.25">
      <c r="B176" s="198"/>
      <c r="C176" s="199"/>
      <c r="D176" s="194" t="s">
        <v>141</v>
      </c>
      <c r="E176" s="200" t="s">
        <v>21</v>
      </c>
      <c r="F176" s="201" t="s">
        <v>330</v>
      </c>
      <c r="G176" s="199"/>
      <c r="H176" s="202">
        <v>15.238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141</v>
      </c>
      <c r="AU176" s="208" t="s">
        <v>84</v>
      </c>
      <c r="AV176" s="13" t="s">
        <v>84</v>
      </c>
      <c r="AW176" s="13" t="s">
        <v>36</v>
      </c>
      <c r="AX176" s="13" t="s">
        <v>82</v>
      </c>
      <c r="AY176" s="208" t="s">
        <v>124</v>
      </c>
    </row>
    <row r="177" spans="1:65" s="2" customFormat="1" ht="16.5" customHeight="1">
      <c r="A177" s="33"/>
      <c r="B177" s="34"/>
      <c r="C177" s="219" t="s">
        <v>331</v>
      </c>
      <c r="D177" s="219" t="s">
        <v>248</v>
      </c>
      <c r="E177" s="220" t="s">
        <v>332</v>
      </c>
      <c r="F177" s="221" t="s">
        <v>333</v>
      </c>
      <c r="G177" s="222" t="s">
        <v>129</v>
      </c>
      <c r="H177" s="223">
        <v>4</v>
      </c>
      <c r="I177" s="224"/>
      <c r="J177" s="225">
        <f>ROUND(I177*H177,2)</f>
        <v>0</v>
      </c>
      <c r="K177" s="221" t="s">
        <v>130</v>
      </c>
      <c r="L177" s="226"/>
      <c r="M177" s="227" t="s">
        <v>21</v>
      </c>
      <c r="N177" s="228" t="s">
        <v>48</v>
      </c>
      <c r="O177" s="63"/>
      <c r="P177" s="190">
        <f>O177*H177</f>
        <v>0</v>
      </c>
      <c r="Q177" s="190">
        <v>1.6000000000000001E-4</v>
      </c>
      <c r="R177" s="190">
        <f>Q177*H177</f>
        <v>6.4000000000000005E-4</v>
      </c>
      <c r="S177" s="190">
        <v>0</v>
      </c>
      <c r="T177" s="19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2" t="s">
        <v>275</v>
      </c>
      <c r="AT177" s="192" t="s">
        <v>248</v>
      </c>
      <c r="AU177" s="192" t="s">
        <v>84</v>
      </c>
      <c r="AY177" s="16" t="s">
        <v>124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6" t="s">
        <v>82</v>
      </c>
      <c r="BK177" s="193">
        <f>ROUND(I177*H177,2)</f>
        <v>0</v>
      </c>
      <c r="BL177" s="16" t="s">
        <v>260</v>
      </c>
      <c r="BM177" s="192" t="s">
        <v>334</v>
      </c>
    </row>
    <row r="178" spans="1:65" s="2" customFormat="1" ht="16.5" customHeight="1">
      <c r="A178" s="33"/>
      <c r="B178" s="34"/>
      <c r="C178" s="219" t="s">
        <v>335</v>
      </c>
      <c r="D178" s="219" t="s">
        <v>248</v>
      </c>
      <c r="E178" s="220" t="s">
        <v>336</v>
      </c>
      <c r="F178" s="221" t="s">
        <v>337</v>
      </c>
      <c r="G178" s="222" t="s">
        <v>129</v>
      </c>
      <c r="H178" s="223">
        <v>7</v>
      </c>
      <c r="I178" s="224"/>
      <c r="J178" s="225">
        <f>ROUND(I178*H178,2)</f>
        <v>0</v>
      </c>
      <c r="K178" s="221" t="s">
        <v>130</v>
      </c>
      <c r="L178" s="226"/>
      <c r="M178" s="227" t="s">
        <v>21</v>
      </c>
      <c r="N178" s="228" t="s">
        <v>48</v>
      </c>
      <c r="O178" s="63"/>
      <c r="P178" s="190">
        <f>O178*H178</f>
        <v>0</v>
      </c>
      <c r="Q178" s="190">
        <v>2.3000000000000001E-4</v>
      </c>
      <c r="R178" s="190">
        <f>Q178*H178</f>
        <v>1.6100000000000001E-3</v>
      </c>
      <c r="S178" s="190">
        <v>0</v>
      </c>
      <c r="T178" s="19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2" t="s">
        <v>275</v>
      </c>
      <c r="AT178" s="192" t="s">
        <v>248</v>
      </c>
      <c r="AU178" s="192" t="s">
        <v>84</v>
      </c>
      <c r="AY178" s="16" t="s">
        <v>124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6" t="s">
        <v>82</v>
      </c>
      <c r="BK178" s="193">
        <f>ROUND(I178*H178,2)</f>
        <v>0</v>
      </c>
      <c r="BL178" s="16" t="s">
        <v>260</v>
      </c>
      <c r="BM178" s="192" t="s">
        <v>338</v>
      </c>
    </row>
    <row r="179" spans="1:65" s="2" customFormat="1" ht="16.5" customHeight="1">
      <c r="A179" s="33"/>
      <c r="B179" s="34"/>
      <c r="C179" s="219" t="s">
        <v>339</v>
      </c>
      <c r="D179" s="219" t="s">
        <v>248</v>
      </c>
      <c r="E179" s="220" t="s">
        <v>340</v>
      </c>
      <c r="F179" s="221" t="s">
        <v>341</v>
      </c>
      <c r="G179" s="222" t="s">
        <v>129</v>
      </c>
      <c r="H179" s="223">
        <v>16</v>
      </c>
      <c r="I179" s="224"/>
      <c r="J179" s="225">
        <f>ROUND(I179*H179,2)</f>
        <v>0</v>
      </c>
      <c r="K179" s="221" t="s">
        <v>130</v>
      </c>
      <c r="L179" s="226"/>
      <c r="M179" s="227" t="s">
        <v>21</v>
      </c>
      <c r="N179" s="228" t="s">
        <v>48</v>
      </c>
      <c r="O179" s="63"/>
      <c r="P179" s="190">
        <f>O179*H179</f>
        <v>0</v>
      </c>
      <c r="Q179" s="190">
        <v>4.1000000000000003E-3</v>
      </c>
      <c r="R179" s="190">
        <f>Q179*H179</f>
        <v>6.5600000000000006E-2</v>
      </c>
      <c r="S179" s="190">
        <v>0</v>
      </c>
      <c r="T179" s="19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2" t="s">
        <v>275</v>
      </c>
      <c r="AT179" s="192" t="s">
        <v>248</v>
      </c>
      <c r="AU179" s="192" t="s">
        <v>84</v>
      </c>
      <c r="AY179" s="16" t="s">
        <v>124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6" t="s">
        <v>82</v>
      </c>
      <c r="BK179" s="193">
        <f>ROUND(I179*H179,2)</f>
        <v>0</v>
      </c>
      <c r="BL179" s="16" t="s">
        <v>260</v>
      </c>
      <c r="BM179" s="192" t="s">
        <v>342</v>
      </c>
    </row>
    <row r="180" spans="1:65" s="2" customFormat="1" ht="16.5" customHeight="1">
      <c r="A180" s="33"/>
      <c r="B180" s="34"/>
      <c r="C180" s="219" t="s">
        <v>343</v>
      </c>
      <c r="D180" s="219" t="s">
        <v>248</v>
      </c>
      <c r="E180" s="220" t="s">
        <v>344</v>
      </c>
      <c r="F180" s="221" t="s">
        <v>345</v>
      </c>
      <c r="G180" s="222" t="s">
        <v>251</v>
      </c>
      <c r="H180" s="223">
        <v>386.25</v>
      </c>
      <c r="I180" s="224"/>
      <c r="J180" s="225">
        <f>ROUND(I180*H180,2)</f>
        <v>0</v>
      </c>
      <c r="K180" s="221" t="s">
        <v>130</v>
      </c>
      <c r="L180" s="226"/>
      <c r="M180" s="227" t="s">
        <v>21</v>
      </c>
      <c r="N180" s="228" t="s">
        <v>48</v>
      </c>
      <c r="O180" s="63"/>
      <c r="P180" s="190">
        <f>O180*H180</f>
        <v>0</v>
      </c>
      <c r="Q180" s="190">
        <v>1E-3</v>
      </c>
      <c r="R180" s="190">
        <f>Q180*H180</f>
        <v>0.38624999999999998</v>
      </c>
      <c r="S180" s="190">
        <v>0</v>
      </c>
      <c r="T180" s="19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2" t="s">
        <v>284</v>
      </c>
      <c r="AT180" s="192" t="s">
        <v>248</v>
      </c>
      <c r="AU180" s="192" t="s">
        <v>84</v>
      </c>
      <c r="AY180" s="16" t="s">
        <v>124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6" t="s">
        <v>82</v>
      </c>
      <c r="BK180" s="193">
        <f>ROUND(I180*H180,2)</f>
        <v>0</v>
      </c>
      <c r="BL180" s="16" t="s">
        <v>284</v>
      </c>
      <c r="BM180" s="192" t="s">
        <v>346</v>
      </c>
    </row>
    <row r="181" spans="1:65" s="13" customFormat="1" ht="11.25">
      <c r="B181" s="198"/>
      <c r="C181" s="199"/>
      <c r="D181" s="194" t="s">
        <v>141</v>
      </c>
      <c r="E181" s="200" t="s">
        <v>21</v>
      </c>
      <c r="F181" s="201" t="s">
        <v>347</v>
      </c>
      <c r="G181" s="199"/>
      <c r="H181" s="202">
        <v>375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141</v>
      </c>
      <c r="AU181" s="208" t="s">
        <v>84</v>
      </c>
      <c r="AV181" s="13" t="s">
        <v>84</v>
      </c>
      <c r="AW181" s="13" t="s">
        <v>36</v>
      </c>
      <c r="AX181" s="13" t="s">
        <v>82</v>
      </c>
      <c r="AY181" s="208" t="s">
        <v>124</v>
      </c>
    </row>
    <row r="182" spans="1:65" s="13" customFormat="1" ht="11.25">
      <c r="B182" s="198"/>
      <c r="C182" s="199"/>
      <c r="D182" s="194" t="s">
        <v>141</v>
      </c>
      <c r="E182" s="199"/>
      <c r="F182" s="201" t="s">
        <v>348</v>
      </c>
      <c r="G182" s="199"/>
      <c r="H182" s="202">
        <v>386.25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141</v>
      </c>
      <c r="AU182" s="208" t="s">
        <v>84</v>
      </c>
      <c r="AV182" s="13" t="s">
        <v>84</v>
      </c>
      <c r="AW182" s="13" t="s">
        <v>4</v>
      </c>
      <c r="AX182" s="13" t="s">
        <v>82</v>
      </c>
      <c r="AY182" s="208" t="s">
        <v>124</v>
      </c>
    </row>
    <row r="183" spans="1:65" s="2" customFormat="1" ht="16.5" customHeight="1">
      <c r="A183" s="33"/>
      <c r="B183" s="34"/>
      <c r="C183" s="181" t="s">
        <v>349</v>
      </c>
      <c r="D183" s="181" t="s">
        <v>126</v>
      </c>
      <c r="E183" s="182" t="s">
        <v>350</v>
      </c>
      <c r="F183" s="183" t="s">
        <v>351</v>
      </c>
      <c r="G183" s="184" t="s">
        <v>129</v>
      </c>
      <c r="H183" s="185">
        <v>16</v>
      </c>
      <c r="I183" s="186"/>
      <c r="J183" s="187">
        <f>ROUND(I183*H183,2)</f>
        <v>0</v>
      </c>
      <c r="K183" s="183" t="s">
        <v>130</v>
      </c>
      <c r="L183" s="38"/>
      <c r="M183" s="188" t="s">
        <v>21</v>
      </c>
      <c r="N183" s="189" t="s">
        <v>48</v>
      </c>
      <c r="O183" s="63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2" t="s">
        <v>260</v>
      </c>
      <c r="AT183" s="192" t="s">
        <v>126</v>
      </c>
      <c r="AU183" s="192" t="s">
        <v>84</v>
      </c>
      <c r="AY183" s="16" t="s">
        <v>124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6" t="s">
        <v>82</v>
      </c>
      <c r="BK183" s="193">
        <f>ROUND(I183*H183,2)</f>
        <v>0</v>
      </c>
      <c r="BL183" s="16" t="s">
        <v>260</v>
      </c>
      <c r="BM183" s="192" t="s">
        <v>352</v>
      </c>
    </row>
    <row r="184" spans="1:65" s="2" customFormat="1" ht="24" customHeight="1">
      <c r="A184" s="33"/>
      <c r="B184" s="34"/>
      <c r="C184" s="181" t="s">
        <v>353</v>
      </c>
      <c r="D184" s="181" t="s">
        <v>126</v>
      </c>
      <c r="E184" s="182" t="s">
        <v>354</v>
      </c>
      <c r="F184" s="183" t="s">
        <v>355</v>
      </c>
      <c r="G184" s="184" t="s">
        <v>129</v>
      </c>
      <c r="H184" s="185">
        <v>1</v>
      </c>
      <c r="I184" s="186"/>
      <c r="J184" s="187">
        <f>ROUND(I184*H184,2)</f>
        <v>0</v>
      </c>
      <c r="K184" s="183" t="s">
        <v>130</v>
      </c>
      <c r="L184" s="38"/>
      <c r="M184" s="188" t="s">
        <v>21</v>
      </c>
      <c r="N184" s="189" t="s">
        <v>48</v>
      </c>
      <c r="O184" s="63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2" t="s">
        <v>260</v>
      </c>
      <c r="AT184" s="192" t="s">
        <v>126</v>
      </c>
      <c r="AU184" s="192" t="s">
        <v>84</v>
      </c>
      <c r="AY184" s="16" t="s">
        <v>124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6" t="s">
        <v>82</v>
      </c>
      <c r="BK184" s="193">
        <f>ROUND(I184*H184,2)</f>
        <v>0</v>
      </c>
      <c r="BL184" s="16" t="s">
        <v>260</v>
      </c>
      <c r="BM184" s="192" t="s">
        <v>356</v>
      </c>
    </row>
    <row r="185" spans="1:65" s="2" customFormat="1" ht="29.25">
      <c r="A185" s="33"/>
      <c r="B185" s="34"/>
      <c r="C185" s="35"/>
      <c r="D185" s="194" t="s">
        <v>133</v>
      </c>
      <c r="E185" s="35"/>
      <c r="F185" s="195" t="s">
        <v>357</v>
      </c>
      <c r="G185" s="35"/>
      <c r="H185" s="35"/>
      <c r="I185" s="102"/>
      <c r="J185" s="35"/>
      <c r="K185" s="35"/>
      <c r="L185" s="38"/>
      <c r="M185" s="196"/>
      <c r="N185" s="197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133</v>
      </c>
      <c r="AU185" s="16" t="s">
        <v>84</v>
      </c>
    </row>
    <row r="186" spans="1:65" s="2" customFormat="1" ht="16.5" customHeight="1">
      <c r="A186" s="33"/>
      <c r="B186" s="34"/>
      <c r="C186" s="181" t="s">
        <v>358</v>
      </c>
      <c r="D186" s="181" t="s">
        <v>126</v>
      </c>
      <c r="E186" s="182" t="s">
        <v>359</v>
      </c>
      <c r="F186" s="183" t="s">
        <v>360</v>
      </c>
      <c r="G186" s="184" t="s">
        <v>129</v>
      </c>
      <c r="H186" s="185">
        <v>18</v>
      </c>
      <c r="I186" s="186"/>
      <c r="J186" s="187">
        <f>ROUND(I186*H186,2)</f>
        <v>0</v>
      </c>
      <c r="K186" s="183" t="s">
        <v>130</v>
      </c>
      <c r="L186" s="38"/>
      <c r="M186" s="188" t="s">
        <v>21</v>
      </c>
      <c r="N186" s="189" t="s">
        <v>48</v>
      </c>
      <c r="O186" s="63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2" t="s">
        <v>260</v>
      </c>
      <c r="AT186" s="192" t="s">
        <v>126</v>
      </c>
      <c r="AU186" s="192" t="s">
        <v>84</v>
      </c>
      <c r="AY186" s="16" t="s">
        <v>124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6" t="s">
        <v>82</v>
      </c>
      <c r="BK186" s="193">
        <f>ROUND(I186*H186,2)</f>
        <v>0</v>
      </c>
      <c r="BL186" s="16" t="s">
        <v>260</v>
      </c>
      <c r="BM186" s="192" t="s">
        <v>361</v>
      </c>
    </row>
    <row r="187" spans="1:65" s="2" customFormat="1" ht="16.5" customHeight="1">
      <c r="A187" s="33"/>
      <c r="B187" s="34"/>
      <c r="C187" s="181" t="s">
        <v>362</v>
      </c>
      <c r="D187" s="181" t="s">
        <v>126</v>
      </c>
      <c r="E187" s="182" t="s">
        <v>363</v>
      </c>
      <c r="F187" s="183" t="s">
        <v>364</v>
      </c>
      <c r="G187" s="184" t="s">
        <v>180</v>
      </c>
      <c r="H187" s="185">
        <v>100</v>
      </c>
      <c r="I187" s="186"/>
      <c r="J187" s="187">
        <f>ROUND(I187*H187,2)</f>
        <v>0</v>
      </c>
      <c r="K187" s="183" t="s">
        <v>130</v>
      </c>
      <c r="L187" s="38"/>
      <c r="M187" s="188" t="s">
        <v>21</v>
      </c>
      <c r="N187" s="189" t="s">
        <v>48</v>
      </c>
      <c r="O187" s="63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2" t="s">
        <v>260</v>
      </c>
      <c r="AT187" s="192" t="s">
        <v>126</v>
      </c>
      <c r="AU187" s="192" t="s">
        <v>84</v>
      </c>
      <c r="AY187" s="16" t="s">
        <v>124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6" t="s">
        <v>82</v>
      </c>
      <c r="BK187" s="193">
        <f>ROUND(I187*H187,2)</f>
        <v>0</v>
      </c>
      <c r="BL187" s="16" t="s">
        <v>260</v>
      </c>
      <c r="BM187" s="192" t="s">
        <v>365</v>
      </c>
    </row>
    <row r="188" spans="1:65" s="13" customFormat="1" ht="11.25">
      <c r="B188" s="198"/>
      <c r="C188" s="199"/>
      <c r="D188" s="194" t="s">
        <v>141</v>
      </c>
      <c r="E188" s="200" t="s">
        <v>21</v>
      </c>
      <c r="F188" s="201" t="s">
        <v>366</v>
      </c>
      <c r="G188" s="199"/>
      <c r="H188" s="202">
        <v>100</v>
      </c>
      <c r="I188" s="203"/>
      <c r="J188" s="199"/>
      <c r="K188" s="199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141</v>
      </c>
      <c r="AU188" s="208" t="s">
        <v>84</v>
      </c>
      <c r="AV188" s="13" t="s">
        <v>84</v>
      </c>
      <c r="AW188" s="13" t="s">
        <v>36</v>
      </c>
      <c r="AX188" s="13" t="s">
        <v>82</v>
      </c>
      <c r="AY188" s="208" t="s">
        <v>124</v>
      </c>
    </row>
    <row r="189" spans="1:65" s="2" customFormat="1" ht="16.5" customHeight="1">
      <c r="A189" s="33"/>
      <c r="B189" s="34"/>
      <c r="C189" s="219" t="s">
        <v>367</v>
      </c>
      <c r="D189" s="219" t="s">
        <v>248</v>
      </c>
      <c r="E189" s="220" t="s">
        <v>368</v>
      </c>
      <c r="F189" s="221" t="s">
        <v>369</v>
      </c>
      <c r="G189" s="222" t="s">
        <v>180</v>
      </c>
      <c r="H189" s="223">
        <v>103</v>
      </c>
      <c r="I189" s="224"/>
      <c r="J189" s="225">
        <f>ROUND(I189*H189,2)</f>
        <v>0</v>
      </c>
      <c r="K189" s="221" t="s">
        <v>130</v>
      </c>
      <c r="L189" s="226"/>
      <c r="M189" s="227" t="s">
        <v>21</v>
      </c>
      <c r="N189" s="228" t="s">
        <v>48</v>
      </c>
      <c r="O189" s="63"/>
      <c r="P189" s="190">
        <f>O189*H189</f>
        <v>0</v>
      </c>
      <c r="Q189" s="190">
        <v>1.2E-4</v>
      </c>
      <c r="R189" s="190">
        <f>Q189*H189</f>
        <v>1.2359999999999999E-2</v>
      </c>
      <c r="S189" s="190">
        <v>0</v>
      </c>
      <c r="T189" s="19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2" t="s">
        <v>284</v>
      </c>
      <c r="AT189" s="192" t="s">
        <v>248</v>
      </c>
      <c r="AU189" s="192" t="s">
        <v>84</v>
      </c>
      <c r="AY189" s="16" t="s">
        <v>124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6" t="s">
        <v>82</v>
      </c>
      <c r="BK189" s="193">
        <f>ROUND(I189*H189,2)</f>
        <v>0</v>
      </c>
      <c r="BL189" s="16" t="s">
        <v>284</v>
      </c>
      <c r="BM189" s="192" t="s">
        <v>370</v>
      </c>
    </row>
    <row r="190" spans="1:65" s="14" customFormat="1" ht="11.25">
      <c r="B190" s="209"/>
      <c r="C190" s="210"/>
      <c r="D190" s="194" t="s">
        <v>141</v>
      </c>
      <c r="E190" s="211" t="s">
        <v>21</v>
      </c>
      <c r="F190" s="212" t="s">
        <v>371</v>
      </c>
      <c r="G190" s="210"/>
      <c r="H190" s="211" t="s">
        <v>21</v>
      </c>
      <c r="I190" s="213"/>
      <c r="J190" s="210"/>
      <c r="K190" s="210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141</v>
      </c>
      <c r="AU190" s="218" t="s">
        <v>84</v>
      </c>
      <c r="AV190" s="14" t="s">
        <v>82</v>
      </c>
      <c r="AW190" s="14" t="s">
        <v>36</v>
      </c>
      <c r="AX190" s="14" t="s">
        <v>77</v>
      </c>
      <c r="AY190" s="218" t="s">
        <v>124</v>
      </c>
    </row>
    <row r="191" spans="1:65" s="13" customFormat="1" ht="11.25">
      <c r="B191" s="198"/>
      <c r="C191" s="199"/>
      <c r="D191" s="194" t="s">
        <v>141</v>
      </c>
      <c r="E191" s="200" t="s">
        <v>21</v>
      </c>
      <c r="F191" s="201" t="s">
        <v>372</v>
      </c>
      <c r="G191" s="199"/>
      <c r="H191" s="202">
        <v>100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141</v>
      </c>
      <c r="AU191" s="208" t="s">
        <v>84</v>
      </c>
      <c r="AV191" s="13" t="s">
        <v>84</v>
      </c>
      <c r="AW191" s="13" t="s">
        <v>36</v>
      </c>
      <c r="AX191" s="13" t="s">
        <v>82</v>
      </c>
      <c r="AY191" s="208" t="s">
        <v>124</v>
      </c>
    </row>
    <row r="192" spans="1:65" s="13" customFormat="1" ht="11.25">
      <c r="B192" s="198"/>
      <c r="C192" s="199"/>
      <c r="D192" s="194" t="s">
        <v>141</v>
      </c>
      <c r="E192" s="199"/>
      <c r="F192" s="201" t="s">
        <v>373</v>
      </c>
      <c r="G192" s="199"/>
      <c r="H192" s="202">
        <v>103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141</v>
      </c>
      <c r="AU192" s="208" t="s">
        <v>84</v>
      </c>
      <c r="AV192" s="13" t="s">
        <v>84</v>
      </c>
      <c r="AW192" s="13" t="s">
        <v>4</v>
      </c>
      <c r="AX192" s="13" t="s">
        <v>82</v>
      </c>
      <c r="AY192" s="208" t="s">
        <v>124</v>
      </c>
    </row>
    <row r="193" spans="1:65" s="2" customFormat="1" ht="16.5" customHeight="1">
      <c r="A193" s="33"/>
      <c r="B193" s="34"/>
      <c r="C193" s="219" t="s">
        <v>374</v>
      </c>
      <c r="D193" s="219" t="s">
        <v>248</v>
      </c>
      <c r="E193" s="220" t="s">
        <v>375</v>
      </c>
      <c r="F193" s="221" t="s">
        <v>376</v>
      </c>
      <c r="G193" s="222" t="s">
        <v>129</v>
      </c>
      <c r="H193" s="223">
        <v>14</v>
      </c>
      <c r="I193" s="224"/>
      <c r="J193" s="225">
        <f>ROUND(I193*H193,2)</f>
        <v>0</v>
      </c>
      <c r="K193" s="221" t="s">
        <v>21</v>
      </c>
      <c r="L193" s="226"/>
      <c r="M193" s="227" t="s">
        <v>21</v>
      </c>
      <c r="N193" s="228" t="s">
        <v>48</v>
      </c>
      <c r="O193" s="63"/>
      <c r="P193" s="190">
        <f>O193*H193</f>
        <v>0</v>
      </c>
      <c r="Q193" s="190">
        <v>4.1999999999999997E-3</v>
      </c>
      <c r="R193" s="190">
        <f>Q193*H193</f>
        <v>5.8799999999999998E-2</v>
      </c>
      <c r="S193" s="190">
        <v>0</v>
      </c>
      <c r="T193" s="19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2" t="s">
        <v>284</v>
      </c>
      <c r="AT193" s="192" t="s">
        <v>248</v>
      </c>
      <c r="AU193" s="192" t="s">
        <v>84</v>
      </c>
      <c r="AY193" s="16" t="s">
        <v>124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6" t="s">
        <v>82</v>
      </c>
      <c r="BK193" s="193">
        <f>ROUND(I193*H193,2)</f>
        <v>0</v>
      </c>
      <c r="BL193" s="16" t="s">
        <v>284</v>
      </c>
      <c r="BM193" s="192" t="s">
        <v>377</v>
      </c>
    </row>
    <row r="194" spans="1:65" s="2" customFormat="1" ht="16.5" customHeight="1">
      <c r="A194" s="33"/>
      <c r="B194" s="34"/>
      <c r="C194" s="219" t="s">
        <v>378</v>
      </c>
      <c r="D194" s="219" t="s">
        <v>248</v>
      </c>
      <c r="E194" s="220" t="s">
        <v>379</v>
      </c>
      <c r="F194" s="221" t="s">
        <v>380</v>
      </c>
      <c r="G194" s="222" t="s">
        <v>129</v>
      </c>
      <c r="H194" s="223">
        <v>2</v>
      </c>
      <c r="I194" s="224"/>
      <c r="J194" s="225">
        <f>ROUND(I194*H194,2)</f>
        <v>0</v>
      </c>
      <c r="K194" s="221" t="s">
        <v>21</v>
      </c>
      <c r="L194" s="226"/>
      <c r="M194" s="227" t="s">
        <v>21</v>
      </c>
      <c r="N194" s="228" t="s">
        <v>48</v>
      </c>
      <c r="O194" s="63"/>
      <c r="P194" s="190">
        <f>O194*H194</f>
        <v>0</v>
      </c>
      <c r="Q194" s="190">
        <v>4.1999999999999997E-3</v>
      </c>
      <c r="R194" s="190">
        <f>Q194*H194</f>
        <v>8.3999999999999995E-3</v>
      </c>
      <c r="S194" s="190">
        <v>0</v>
      </c>
      <c r="T194" s="19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2" t="s">
        <v>284</v>
      </c>
      <c r="AT194" s="192" t="s">
        <v>248</v>
      </c>
      <c r="AU194" s="192" t="s">
        <v>84</v>
      </c>
      <c r="AY194" s="16" t="s">
        <v>124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6" t="s">
        <v>82</v>
      </c>
      <c r="BK194" s="193">
        <f>ROUND(I194*H194,2)</f>
        <v>0</v>
      </c>
      <c r="BL194" s="16" t="s">
        <v>284</v>
      </c>
      <c r="BM194" s="192" t="s">
        <v>381</v>
      </c>
    </row>
    <row r="195" spans="1:65" s="2" customFormat="1" ht="16.5" customHeight="1">
      <c r="A195" s="33"/>
      <c r="B195" s="34"/>
      <c r="C195" s="181" t="s">
        <v>382</v>
      </c>
      <c r="D195" s="181" t="s">
        <v>126</v>
      </c>
      <c r="E195" s="182" t="s">
        <v>383</v>
      </c>
      <c r="F195" s="183" t="s">
        <v>384</v>
      </c>
      <c r="G195" s="184" t="s">
        <v>180</v>
      </c>
      <c r="H195" s="185">
        <v>630</v>
      </c>
      <c r="I195" s="186"/>
      <c r="J195" s="187">
        <f>ROUND(I195*H195,2)</f>
        <v>0</v>
      </c>
      <c r="K195" s="183" t="s">
        <v>130</v>
      </c>
      <c r="L195" s="38"/>
      <c r="M195" s="188" t="s">
        <v>21</v>
      </c>
      <c r="N195" s="189" t="s">
        <v>48</v>
      </c>
      <c r="O195" s="63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2" t="s">
        <v>260</v>
      </c>
      <c r="AT195" s="192" t="s">
        <v>126</v>
      </c>
      <c r="AU195" s="192" t="s">
        <v>84</v>
      </c>
      <c r="AY195" s="16" t="s">
        <v>124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6" t="s">
        <v>82</v>
      </c>
      <c r="BK195" s="193">
        <f>ROUND(I195*H195,2)</f>
        <v>0</v>
      </c>
      <c r="BL195" s="16" t="s">
        <v>260</v>
      </c>
      <c r="BM195" s="192" t="s">
        <v>385</v>
      </c>
    </row>
    <row r="196" spans="1:65" s="13" customFormat="1" ht="11.25">
      <c r="B196" s="198"/>
      <c r="C196" s="199"/>
      <c r="D196" s="194" t="s">
        <v>141</v>
      </c>
      <c r="E196" s="200" t="s">
        <v>21</v>
      </c>
      <c r="F196" s="201" t="s">
        <v>386</v>
      </c>
      <c r="G196" s="199"/>
      <c r="H196" s="202">
        <v>630</v>
      </c>
      <c r="I196" s="203"/>
      <c r="J196" s="199"/>
      <c r="K196" s="199"/>
      <c r="L196" s="204"/>
      <c r="M196" s="205"/>
      <c r="N196" s="206"/>
      <c r="O196" s="206"/>
      <c r="P196" s="206"/>
      <c r="Q196" s="206"/>
      <c r="R196" s="206"/>
      <c r="S196" s="206"/>
      <c r="T196" s="207"/>
      <c r="AT196" s="208" t="s">
        <v>141</v>
      </c>
      <c r="AU196" s="208" t="s">
        <v>84</v>
      </c>
      <c r="AV196" s="13" t="s">
        <v>84</v>
      </c>
      <c r="AW196" s="13" t="s">
        <v>36</v>
      </c>
      <c r="AX196" s="13" t="s">
        <v>82</v>
      </c>
      <c r="AY196" s="208" t="s">
        <v>124</v>
      </c>
    </row>
    <row r="197" spans="1:65" s="2" customFormat="1" ht="16.5" customHeight="1">
      <c r="A197" s="33"/>
      <c r="B197" s="34"/>
      <c r="C197" s="219" t="s">
        <v>387</v>
      </c>
      <c r="D197" s="219" t="s">
        <v>248</v>
      </c>
      <c r="E197" s="220" t="s">
        <v>388</v>
      </c>
      <c r="F197" s="221" t="s">
        <v>389</v>
      </c>
      <c r="G197" s="222" t="s">
        <v>180</v>
      </c>
      <c r="H197" s="223">
        <v>661.5</v>
      </c>
      <c r="I197" s="224"/>
      <c r="J197" s="225">
        <f>ROUND(I197*H197,2)</f>
        <v>0</v>
      </c>
      <c r="K197" s="221" t="s">
        <v>130</v>
      </c>
      <c r="L197" s="226"/>
      <c r="M197" s="227" t="s">
        <v>21</v>
      </c>
      <c r="N197" s="228" t="s">
        <v>48</v>
      </c>
      <c r="O197" s="63"/>
      <c r="P197" s="190">
        <f>O197*H197</f>
        <v>0</v>
      </c>
      <c r="Q197" s="190">
        <v>6.3000000000000003E-4</v>
      </c>
      <c r="R197" s="190">
        <f>Q197*H197</f>
        <v>0.41674500000000003</v>
      </c>
      <c r="S197" s="190">
        <v>0</v>
      </c>
      <c r="T197" s="19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2" t="s">
        <v>284</v>
      </c>
      <c r="AT197" s="192" t="s">
        <v>248</v>
      </c>
      <c r="AU197" s="192" t="s">
        <v>84</v>
      </c>
      <c r="AY197" s="16" t="s">
        <v>124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6" t="s">
        <v>82</v>
      </c>
      <c r="BK197" s="193">
        <f>ROUND(I197*H197,2)</f>
        <v>0</v>
      </c>
      <c r="BL197" s="16" t="s">
        <v>284</v>
      </c>
      <c r="BM197" s="192" t="s">
        <v>390</v>
      </c>
    </row>
    <row r="198" spans="1:65" s="13" customFormat="1" ht="11.25">
      <c r="B198" s="198"/>
      <c r="C198" s="199"/>
      <c r="D198" s="194" t="s">
        <v>141</v>
      </c>
      <c r="E198" s="200" t="s">
        <v>21</v>
      </c>
      <c r="F198" s="201" t="s">
        <v>391</v>
      </c>
      <c r="G198" s="199"/>
      <c r="H198" s="202">
        <v>630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141</v>
      </c>
      <c r="AU198" s="208" t="s">
        <v>84</v>
      </c>
      <c r="AV198" s="13" t="s">
        <v>84</v>
      </c>
      <c r="AW198" s="13" t="s">
        <v>36</v>
      </c>
      <c r="AX198" s="13" t="s">
        <v>82</v>
      </c>
      <c r="AY198" s="208" t="s">
        <v>124</v>
      </c>
    </row>
    <row r="199" spans="1:65" s="14" customFormat="1" ht="11.25">
      <c r="B199" s="209"/>
      <c r="C199" s="210"/>
      <c r="D199" s="194" t="s">
        <v>141</v>
      </c>
      <c r="E199" s="211" t="s">
        <v>21</v>
      </c>
      <c r="F199" s="212" t="s">
        <v>392</v>
      </c>
      <c r="G199" s="210"/>
      <c r="H199" s="211" t="s">
        <v>21</v>
      </c>
      <c r="I199" s="213"/>
      <c r="J199" s="210"/>
      <c r="K199" s="210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141</v>
      </c>
      <c r="AU199" s="218" t="s">
        <v>84</v>
      </c>
      <c r="AV199" s="14" t="s">
        <v>82</v>
      </c>
      <c r="AW199" s="14" t="s">
        <v>36</v>
      </c>
      <c r="AX199" s="14" t="s">
        <v>77</v>
      </c>
      <c r="AY199" s="218" t="s">
        <v>124</v>
      </c>
    </row>
    <row r="200" spans="1:65" s="13" customFormat="1" ht="11.25">
      <c r="B200" s="198"/>
      <c r="C200" s="199"/>
      <c r="D200" s="194" t="s">
        <v>141</v>
      </c>
      <c r="E200" s="199"/>
      <c r="F200" s="201" t="s">
        <v>393</v>
      </c>
      <c r="G200" s="199"/>
      <c r="H200" s="202">
        <v>661.5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141</v>
      </c>
      <c r="AU200" s="208" t="s">
        <v>84</v>
      </c>
      <c r="AV200" s="13" t="s">
        <v>84</v>
      </c>
      <c r="AW200" s="13" t="s">
        <v>4</v>
      </c>
      <c r="AX200" s="13" t="s">
        <v>82</v>
      </c>
      <c r="AY200" s="208" t="s">
        <v>124</v>
      </c>
    </row>
    <row r="201" spans="1:65" s="12" customFormat="1" ht="22.9" customHeight="1">
      <c r="B201" s="165"/>
      <c r="C201" s="166"/>
      <c r="D201" s="167" t="s">
        <v>76</v>
      </c>
      <c r="E201" s="179" t="s">
        <v>394</v>
      </c>
      <c r="F201" s="179" t="s">
        <v>395</v>
      </c>
      <c r="G201" s="166"/>
      <c r="H201" s="166"/>
      <c r="I201" s="169"/>
      <c r="J201" s="180">
        <f>BK201</f>
        <v>0</v>
      </c>
      <c r="K201" s="166"/>
      <c r="L201" s="171"/>
      <c r="M201" s="172"/>
      <c r="N201" s="173"/>
      <c r="O201" s="173"/>
      <c r="P201" s="174">
        <f>SUM(P202:P274)</f>
        <v>0</v>
      </c>
      <c r="Q201" s="173"/>
      <c r="R201" s="174">
        <f>SUM(R202:R274)</f>
        <v>157.62360700000002</v>
      </c>
      <c r="S201" s="173"/>
      <c r="T201" s="175">
        <f>SUM(T202:T274)</f>
        <v>0</v>
      </c>
      <c r="AR201" s="176" t="s">
        <v>143</v>
      </c>
      <c r="AT201" s="177" t="s">
        <v>76</v>
      </c>
      <c r="AU201" s="177" t="s">
        <v>82</v>
      </c>
      <c r="AY201" s="176" t="s">
        <v>124</v>
      </c>
      <c r="BK201" s="178">
        <f>SUM(BK202:BK274)</f>
        <v>0</v>
      </c>
    </row>
    <row r="202" spans="1:65" s="2" customFormat="1" ht="16.5" customHeight="1">
      <c r="A202" s="33"/>
      <c r="B202" s="34"/>
      <c r="C202" s="181" t="s">
        <v>396</v>
      </c>
      <c r="D202" s="181" t="s">
        <v>126</v>
      </c>
      <c r="E202" s="182" t="s">
        <v>397</v>
      </c>
      <c r="F202" s="183" t="s">
        <v>398</v>
      </c>
      <c r="G202" s="184" t="s">
        <v>139</v>
      </c>
      <c r="H202" s="185">
        <v>127</v>
      </c>
      <c r="I202" s="186"/>
      <c r="J202" s="187">
        <f>ROUND(I202*H202,2)</f>
        <v>0</v>
      </c>
      <c r="K202" s="183" t="s">
        <v>130</v>
      </c>
      <c r="L202" s="38"/>
      <c r="M202" s="188" t="s">
        <v>21</v>
      </c>
      <c r="N202" s="189" t="s">
        <v>48</v>
      </c>
      <c r="O202" s="63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2" t="s">
        <v>260</v>
      </c>
      <c r="AT202" s="192" t="s">
        <v>126</v>
      </c>
      <c r="AU202" s="192" t="s">
        <v>84</v>
      </c>
      <c r="AY202" s="16" t="s">
        <v>124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6" t="s">
        <v>82</v>
      </c>
      <c r="BK202" s="193">
        <f>ROUND(I202*H202,2)</f>
        <v>0</v>
      </c>
      <c r="BL202" s="16" t="s">
        <v>260</v>
      </c>
      <c r="BM202" s="192" t="s">
        <v>399</v>
      </c>
    </row>
    <row r="203" spans="1:65" s="2" customFormat="1" ht="58.5">
      <c r="A203" s="33"/>
      <c r="B203" s="34"/>
      <c r="C203" s="35"/>
      <c r="D203" s="194" t="s">
        <v>133</v>
      </c>
      <c r="E203" s="35"/>
      <c r="F203" s="195" t="s">
        <v>400</v>
      </c>
      <c r="G203" s="35"/>
      <c r="H203" s="35"/>
      <c r="I203" s="102"/>
      <c r="J203" s="35"/>
      <c r="K203" s="35"/>
      <c r="L203" s="38"/>
      <c r="M203" s="196"/>
      <c r="N203" s="197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133</v>
      </c>
      <c r="AU203" s="16" t="s">
        <v>84</v>
      </c>
    </row>
    <row r="204" spans="1:65" s="13" customFormat="1" ht="11.25">
      <c r="B204" s="198"/>
      <c r="C204" s="199"/>
      <c r="D204" s="194" t="s">
        <v>141</v>
      </c>
      <c r="E204" s="200" t="s">
        <v>21</v>
      </c>
      <c r="F204" s="201" t="s">
        <v>401</v>
      </c>
      <c r="G204" s="199"/>
      <c r="H204" s="202">
        <v>127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141</v>
      </c>
      <c r="AU204" s="208" t="s">
        <v>84</v>
      </c>
      <c r="AV204" s="13" t="s">
        <v>84</v>
      </c>
      <c r="AW204" s="13" t="s">
        <v>36</v>
      </c>
      <c r="AX204" s="13" t="s">
        <v>82</v>
      </c>
      <c r="AY204" s="208" t="s">
        <v>124</v>
      </c>
    </row>
    <row r="205" spans="1:65" s="2" customFormat="1" ht="16.5" customHeight="1">
      <c r="A205" s="33"/>
      <c r="B205" s="34"/>
      <c r="C205" s="181" t="s">
        <v>402</v>
      </c>
      <c r="D205" s="181" t="s">
        <v>126</v>
      </c>
      <c r="E205" s="182" t="s">
        <v>403</v>
      </c>
      <c r="F205" s="183" t="s">
        <v>404</v>
      </c>
      <c r="G205" s="184" t="s">
        <v>139</v>
      </c>
      <c r="H205" s="185">
        <v>2.5</v>
      </c>
      <c r="I205" s="186"/>
      <c r="J205" s="187">
        <f>ROUND(I205*H205,2)</f>
        <v>0</v>
      </c>
      <c r="K205" s="183" t="s">
        <v>130</v>
      </c>
      <c r="L205" s="38"/>
      <c r="M205" s="188" t="s">
        <v>21</v>
      </c>
      <c r="N205" s="189" t="s">
        <v>48</v>
      </c>
      <c r="O205" s="63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2" t="s">
        <v>260</v>
      </c>
      <c r="AT205" s="192" t="s">
        <v>126</v>
      </c>
      <c r="AU205" s="192" t="s">
        <v>84</v>
      </c>
      <c r="AY205" s="16" t="s">
        <v>124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6" t="s">
        <v>82</v>
      </c>
      <c r="BK205" s="193">
        <f>ROUND(I205*H205,2)</f>
        <v>0</v>
      </c>
      <c r="BL205" s="16" t="s">
        <v>260</v>
      </c>
      <c r="BM205" s="192" t="s">
        <v>405</v>
      </c>
    </row>
    <row r="206" spans="1:65" s="2" customFormat="1" ht="58.5">
      <c r="A206" s="33"/>
      <c r="B206" s="34"/>
      <c r="C206" s="35"/>
      <c r="D206" s="194" t="s">
        <v>133</v>
      </c>
      <c r="E206" s="35"/>
      <c r="F206" s="195" t="s">
        <v>400</v>
      </c>
      <c r="G206" s="35"/>
      <c r="H206" s="35"/>
      <c r="I206" s="102"/>
      <c r="J206" s="35"/>
      <c r="K206" s="35"/>
      <c r="L206" s="38"/>
      <c r="M206" s="196"/>
      <c r="N206" s="197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133</v>
      </c>
      <c r="AU206" s="16" t="s">
        <v>84</v>
      </c>
    </row>
    <row r="207" spans="1:65" s="13" customFormat="1" ht="11.25">
      <c r="B207" s="198"/>
      <c r="C207" s="199"/>
      <c r="D207" s="194" t="s">
        <v>141</v>
      </c>
      <c r="E207" s="200" t="s">
        <v>21</v>
      </c>
      <c r="F207" s="201" t="s">
        <v>406</v>
      </c>
      <c r="G207" s="199"/>
      <c r="H207" s="202">
        <v>2.5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141</v>
      </c>
      <c r="AU207" s="208" t="s">
        <v>84</v>
      </c>
      <c r="AV207" s="13" t="s">
        <v>84</v>
      </c>
      <c r="AW207" s="13" t="s">
        <v>36</v>
      </c>
      <c r="AX207" s="13" t="s">
        <v>82</v>
      </c>
      <c r="AY207" s="208" t="s">
        <v>124</v>
      </c>
    </row>
    <row r="208" spans="1:65" s="2" customFormat="1" ht="16.5" customHeight="1">
      <c r="A208" s="33"/>
      <c r="B208" s="34"/>
      <c r="C208" s="181" t="s">
        <v>407</v>
      </c>
      <c r="D208" s="181" t="s">
        <v>126</v>
      </c>
      <c r="E208" s="182" t="s">
        <v>408</v>
      </c>
      <c r="F208" s="183" t="s">
        <v>409</v>
      </c>
      <c r="G208" s="184" t="s">
        <v>139</v>
      </c>
      <c r="H208" s="185">
        <v>6</v>
      </c>
      <c r="I208" s="186"/>
      <c r="J208" s="187">
        <f>ROUND(I208*H208,2)</f>
        <v>0</v>
      </c>
      <c r="K208" s="183" t="s">
        <v>130</v>
      </c>
      <c r="L208" s="38"/>
      <c r="M208" s="188" t="s">
        <v>21</v>
      </c>
      <c r="N208" s="189" t="s">
        <v>48</v>
      </c>
      <c r="O208" s="63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2" t="s">
        <v>260</v>
      </c>
      <c r="AT208" s="192" t="s">
        <v>126</v>
      </c>
      <c r="AU208" s="192" t="s">
        <v>84</v>
      </c>
      <c r="AY208" s="16" t="s">
        <v>124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6" t="s">
        <v>82</v>
      </c>
      <c r="BK208" s="193">
        <f>ROUND(I208*H208,2)</f>
        <v>0</v>
      </c>
      <c r="BL208" s="16" t="s">
        <v>260</v>
      </c>
      <c r="BM208" s="192" t="s">
        <v>410</v>
      </c>
    </row>
    <row r="209" spans="1:65" s="2" customFormat="1" ht="58.5">
      <c r="A209" s="33"/>
      <c r="B209" s="34"/>
      <c r="C209" s="35"/>
      <c r="D209" s="194" t="s">
        <v>133</v>
      </c>
      <c r="E209" s="35"/>
      <c r="F209" s="195" t="s">
        <v>400</v>
      </c>
      <c r="G209" s="35"/>
      <c r="H209" s="35"/>
      <c r="I209" s="102"/>
      <c r="J209" s="35"/>
      <c r="K209" s="35"/>
      <c r="L209" s="38"/>
      <c r="M209" s="196"/>
      <c r="N209" s="197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133</v>
      </c>
      <c r="AU209" s="16" t="s">
        <v>84</v>
      </c>
    </row>
    <row r="210" spans="1:65" s="13" customFormat="1" ht="11.25">
      <c r="B210" s="198"/>
      <c r="C210" s="199"/>
      <c r="D210" s="194" t="s">
        <v>141</v>
      </c>
      <c r="E210" s="200" t="s">
        <v>21</v>
      </c>
      <c r="F210" s="201" t="s">
        <v>411</v>
      </c>
      <c r="G210" s="199"/>
      <c r="H210" s="202">
        <v>6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141</v>
      </c>
      <c r="AU210" s="208" t="s">
        <v>84</v>
      </c>
      <c r="AV210" s="13" t="s">
        <v>84</v>
      </c>
      <c r="AW210" s="13" t="s">
        <v>36</v>
      </c>
      <c r="AX210" s="13" t="s">
        <v>82</v>
      </c>
      <c r="AY210" s="208" t="s">
        <v>124</v>
      </c>
    </row>
    <row r="211" spans="1:65" s="2" customFormat="1" ht="16.5" customHeight="1">
      <c r="A211" s="33"/>
      <c r="B211" s="34"/>
      <c r="C211" s="181" t="s">
        <v>412</v>
      </c>
      <c r="D211" s="181" t="s">
        <v>126</v>
      </c>
      <c r="E211" s="182" t="s">
        <v>413</v>
      </c>
      <c r="F211" s="183" t="s">
        <v>414</v>
      </c>
      <c r="G211" s="184" t="s">
        <v>180</v>
      </c>
      <c r="H211" s="185">
        <v>4</v>
      </c>
      <c r="I211" s="186"/>
      <c r="J211" s="187">
        <f>ROUND(I211*H211,2)</f>
        <v>0</v>
      </c>
      <c r="K211" s="183" t="s">
        <v>130</v>
      </c>
      <c r="L211" s="38"/>
      <c r="M211" s="188" t="s">
        <v>21</v>
      </c>
      <c r="N211" s="189" t="s">
        <v>48</v>
      </c>
      <c r="O211" s="63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2" t="s">
        <v>260</v>
      </c>
      <c r="AT211" s="192" t="s">
        <v>126</v>
      </c>
      <c r="AU211" s="192" t="s">
        <v>84</v>
      </c>
      <c r="AY211" s="16" t="s">
        <v>124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6" t="s">
        <v>82</v>
      </c>
      <c r="BK211" s="193">
        <f>ROUND(I211*H211,2)</f>
        <v>0</v>
      </c>
      <c r="BL211" s="16" t="s">
        <v>260</v>
      </c>
      <c r="BM211" s="192" t="s">
        <v>415</v>
      </c>
    </row>
    <row r="212" spans="1:65" s="2" customFormat="1" ht="58.5">
      <c r="A212" s="33"/>
      <c r="B212" s="34"/>
      <c r="C212" s="35"/>
      <c r="D212" s="194" t="s">
        <v>133</v>
      </c>
      <c r="E212" s="35"/>
      <c r="F212" s="195" t="s">
        <v>400</v>
      </c>
      <c r="G212" s="35"/>
      <c r="H212" s="35"/>
      <c r="I212" s="102"/>
      <c r="J212" s="35"/>
      <c r="K212" s="35"/>
      <c r="L212" s="38"/>
      <c r="M212" s="196"/>
      <c r="N212" s="197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133</v>
      </c>
      <c r="AU212" s="16" t="s">
        <v>84</v>
      </c>
    </row>
    <row r="213" spans="1:65" s="2" customFormat="1" ht="16.5" customHeight="1">
      <c r="A213" s="33"/>
      <c r="B213" s="34"/>
      <c r="C213" s="181" t="s">
        <v>416</v>
      </c>
      <c r="D213" s="181" t="s">
        <v>126</v>
      </c>
      <c r="E213" s="182" t="s">
        <v>417</v>
      </c>
      <c r="F213" s="183" t="s">
        <v>418</v>
      </c>
      <c r="G213" s="184" t="s">
        <v>139</v>
      </c>
      <c r="H213" s="185">
        <v>6.5</v>
      </c>
      <c r="I213" s="186"/>
      <c r="J213" s="187">
        <f>ROUND(I213*H213,2)</f>
        <v>0</v>
      </c>
      <c r="K213" s="183" t="s">
        <v>130</v>
      </c>
      <c r="L213" s="38"/>
      <c r="M213" s="188" t="s">
        <v>21</v>
      </c>
      <c r="N213" s="189" t="s">
        <v>48</v>
      </c>
      <c r="O213" s="63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2" t="s">
        <v>260</v>
      </c>
      <c r="AT213" s="192" t="s">
        <v>126</v>
      </c>
      <c r="AU213" s="192" t="s">
        <v>84</v>
      </c>
      <c r="AY213" s="16" t="s">
        <v>124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6" t="s">
        <v>82</v>
      </c>
      <c r="BK213" s="193">
        <f>ROUND(I213*H213,2)</f>
        <v>0</v>
      </c>
      <c r="BL213" s="16" t="s">
        <v>260</v>
      </c>
      <c r="BM213" s="192" t="s">
        <v>419</v>
      </c>
    </row>
    <row r="214" spans="1:65" s="2" customFormat="1" ht="58.5">
      <c r="A214" s="33"/>
      <c r="B214" s="34"/>
      <c r="C214" s="35"/>
      <c r="D214" s="194" t="s">
        <v>133</v>
      </c>
      <c r="E214" s="35"/>
      <c r="F214" s="195" t="s">
        <v>400</v>
      </c>
      <c r="G214" s="35"/>
      <c r="H214" s="35"/>
      <c r="I214" s="102"/>
      <c r="J214" s="35"/>
      <c r="K214" s="35"/>
      <c r="L214" s="38"/>
      <c r="M214" s="196"/>
      <c r="N214" s="197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133</v>
      </c>
      <c r="AU214" s="16" t="s">
        <v>84</v>
      </c>
    </row>
    <row r="215" spans="1:65" s="13" customFormat="1" ht="11.25">
      <c r="B215" s="198"/>
      <c r="C215" s="199"/>
      <c r="D215" s="194" t="s">
        <v>141</v>
      </c>
      <c r="E215" s="200" t="s">
        <v>21</v>
      </c>
      <c r="F215" s="201" t="s">
        <v>420</v>
      </c>
      <c r="G215" s="199"/>
      <c r="H215" s="202">
        <v>6.5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141</v>
      </c>
      <c r="AU215" s="208" t="s">
        <v>84</v>
      </c>
      <c r="AV215" s="13" t="s">
        <v>84</v>
      </c>
      <c r="AW215" s="13" t="s">
        <v>36</v>
      </c>
      <c r="AX215" s="13" t="s">
        <v>82</v>
      </c>
      <c r="AY215" s="208" t="s">
        <v>124</v>
      </c>
    </row>
    <row r="216" spans="1:65" s="2" customFormat="1" ht="16.5" customHeight="1">
      <c r="A216" s="33"/>
      <c r="B216" s="34"/>
      <c r="C216" s="181" t="s">
        <v>421</v>
      </c>
      <c r="D216" s="181" t="s">
        <v>126</v>
      </c>
      <c r="E216" s="182" t="s">
        <v>422</v>
      </c>
      <c r="F216" s="183" t="s">
        <v>423</v>
      </c>
      <c r="G216" s="184" t="s">
        <v>139</v>
      </c>
      <c r="H216" s="185">
        <v>113.6</v>
      </c>
      <c r="I216" s="186"/>
      <c r="J216" s="187">
        <f>ROUND(I216*H216,2)</f>
        <v>0</v>
      </c>
      <c r="K216" s="183" t="s">
        <v>130</v>
      </c>
      <c r="L216" s="38"/>
      <c r="M216" s="188" t="s">
        <v>21</v>
      </c>
      <c r="N216" s="189" t="s">
        <v>48</v>
      </c>
      <c r="O216" s="63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2" t="s">
        <v>260</v>
      </c>
      <c r="AT216" s="192" t="s">
        <v>126</v>
      </c>
      <c r="AU216" s="192" t="s">
        <v>84</v>
      </c>
      <c r="AY216" s="16" t="s">
        <v>124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6" t="s">
        <v>82</v>
      </c>
      <c r="BK216" s="193">
        <f>ROUND(I216*H216,2)</f>
        <v>0</v>
      </c>
      <c r="BL216" s="16" t="s">
        <v>260</v>
      </c>
      <c r="BM216" s="192" t="s">
        <v>424</v>
      </c>
    </row>
    <row r="217" spans="1:65" s="2" customFormat="1" ht="58.5">
      <c r="A217" s="33"/>
      <c r="B217" s="34"/>
      <c r="C217" s="35"/>
      <c r="D217" s="194" t="s">
        <v>133</v>
      </c>
      <c r="E217" s="35"/>
      <c r="F217" s="195" t="s">
        <v>400</v>
      </c>
      <c r="G217" s="35"/>
      <c r="H217" s="35"/>
      <c r="I217" s="102"/>
      <c r="J217" s="35"/>
      <c r="K217" s="35"/>
      <c r="L217" s="38"/>
      <c r="M217" s="196"/>
      <c r="N217" s="197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133</v>
      </c>
      <c r="AU217" s="16" t="s">
        <v>84</v>
      </c>
    </row>
    <row r="218" spans="1:65" s="13" customFormat="1" ht="11.25">
      <c r="B218" s="198"/>
      <c r="C218" s="199"/>
      <c r="D218" s="194" t="s">
        <v>141</v>
      </c>
      <c r="E218" s="200" t="s">
        <v>21</v>
      </c>
      <c r="F218" s="201" t="s">
        <v>425</v>
      </c>
      <c r="G218" s="199"/>
      <c r="H218" s="202">
        <v>113.6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141</v>
      </c>
      <c r="AU218" s="208" t="s">
        <v>84</v>
      </c>
      <c r="AV218" s="13" t="s">
        <v>84</v>
      </c>
      <c r="AW218" s="13" t="s">
        <v>36</v>
      </c>
      <c r="AX218" s="13" t="s">
        <v>82</v>
      </c>
      <c r="AY218" s="208" t="s">
        <v>124</v>
      </c>
    </row>
    <row r="219" spans="1:65" s="2" customFormat="1" ht="16.5" customHeight="1">
      <c r="A219" s="33"/>
      <c r="B219" s="34"/>
      <c r="C219" s="181" t="s">
        <v>426</v>
      </c>
      <c r="D219" s="181" t="s">
        <v>126</v>
      </c>
      <c r="E219" s="182" t="s">
        <v>427</v>
      </c>
      <c r="F219" s="183" t="s">
        <v>428</v>
      </c>
      <c r="G219" s="184" t="s">
        <v>139</v>
      </c>
      <c r="H219" s="185">
        <v>48</v>
      </c>
      <c r="I219" s="186"/>
      <c r="J219" s="187">
        <f>ROUND(I219*H219,2)</f>
        <v>0</v>
      </c>
      <c r="K219" s="183" t="s">
        <v>130</v>
      </c>
      <c r="L219" s="38"/>
      <c r="M219" s="188" t="s">
        <v>21</v>
      </c>
      <c r="N219" s="189" t="s">
        <v>48</v>
      </c>
      <c r="O219" s="63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2" t="s">
        <v>260</v>
      </c>
      <c r="AT219" s="192" t="s">
        <v>126</v>
      </c>
      <c r="AU219" s="192" t="s">
        <v>84</v>
      </c>
      <c r="AY219" s="16" t="s">
        <v>124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6" t="s">
        <v>82</v>
      </c>
      <c r="BK219" s="193">
        <f>ROUND(I219*H219,2)</f>
        <v>0</v>
      </c>
      <c r="BL219" s="16" t="s">
        <v>260</v>
      </c>
      <c r="BM219" s="192" t="s">
        <v>429</v>
      </c>
    </row>
    <row r="220" spans="1:65" s="2" customFormat="1" ht="58.5">
      <c r="A220" s="33"/>
      <c r="B220" s="34"/>
      <c r="C220" s="35"/>
      <c r="D220" s="194" t="s">
        <v>133</v>
      </c>
      <c r="E220" s="35"/>
      <c r="F220" s="195" t="s">
        <v>400</v>
      </c>
      <c r="G220" s="35"/>
      <c r="H220" s="35"/>
      <c r="I220" s="102"/>
      <c r="J220" s="35"/>
      <c r="K220" s="35"/>
      <c r="L220" s="38"/>
      <c r="M220" s="196"/>
      <c r="N220" s="197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133</v>
      </c>
      <c r="AU220" s="16" t="s">
        <v>84</v>
      </c>
    </row>
    <row r="221" spans="1:65" s="13" customFormat="1" ht="11.25">
      <c r="B221" s="198"/>
      <c r="C221" s="199"/>
      <c r="D221" s="194" t="s">
        <v>141</v>
      </c>
      <c r="E221" s="200" t="s">
        <v>21</v>
      </c>
      <c r="F221" s="201" t="s">
        <v>430</v>
      </c>
      <c r="G221" s="199"/>
      <c r="H221" s="202">
        <v>48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141</v>
      </c>
      <c r="AU221" s="208" t="s">
        <v>84</v>
      </c>
      <c r="AV221" s="13" t="s">
        <v>84</v>
      </c>
      <c r="AW221" s="13" t="s">
        <v>36</v>
      </c>
      <c r="AX221" s="13" t="s">
        <v>82</v>
      </c>
      <c r="AY221" s="208" t="s">
        <v>124</v>
      </c>
    </row>
    <row r="222" spans="1:65" s="2" customFormat="1" ht="16.5" customHeight="1">
      <c r="A222" s="33"/>
      <c r="B222" s="34"/>
      <c r="C222" s="181" t="s">
        <v>431</v>
      </c>
      <c r="D222" s="181" t="s">
        <v>126</v>
      </c>
      <c r="E222" s="182" t="s">
        <v>432</v>
      </c>
      <c r="F222" s="183" t="s">
        <v>433</v>
      </c>
      <c r="G222" s="184" t="s">
        <v>180</v>
      </c>
      <c r="H222" s="185">
        <v>26</v>
      </c>
      <c r="I222" s="186"/>
      <c r="J222" s="187">
        <f>ROUND(I222*H222,2)</f>
        <v>0</v>
      </c>
      <c r="K222" s="183" t="s">
        <v>130</v>
      </c>
      <c r="L222" s="38"/>
      <c r="M222" s="188" t="s">
        <v>21</v>
      </c>
      <c r="N222" s="189" t="s">
        <v>48</v>
      </c>
      <c r="O222" s="63"/>
      <c r="P222" s="190">
        <f>O222*H222</f>
        <v>0</v>
      </c>
      <c r="Q222" s="190">
        <v>2.0000000000000002E-5</v>
      </c>
      <c r="R222" s="190">
        <f>Q222*H222</f>
        <v>5.2000000000000006E-4</v>
      </c>
      <c r="S222" s="190">
        <v>0</v>
      </c>
      <c r="T222" s="191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2" t="s">
        <v>260</v>
      </c>
      <c r="AT222" s="192" t="s">
        <v>126</v>
      </c>
      <c r="AU222" s="192" t="s">
        <v>84</v>
      </c>
      <c r="AY222" s="16" t="s">
        <v>124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6" t="s">
        <v>82</v>
      </c>
      <c r="BK222" s="193">
        <f>ROUND(I222*H222,2)</f>
        <v>0</v>
      </c>
      <c r="BL222" s="16" t="s">
        <v>260</v>
      </c>
      <c r="BM222" s="192" t="s">
        <v>434</v>
      </c>
    </row>
    <row r="223" spans="1:65" s="2" customFormat="1" ht="58.5">
      <c r="A223" s="33"/>
      <c r="B223" s="34"/>
      <c r="C223" s="35"/>
      <c r="D223" s="194" t="s">
        <v>133</v>
      </c>
      <c r="E223" s="35"/>
      <c r="F223" s="195" t="s">
        <v>400</v>
      </c>
      <c r="G223" s="35"/>
      <c r="H223" s="35"/>
      <c r="I223" s="102"/>
      <c r="J223" s="35"/>
      <c r="K223" s="35"/>
      <c r="L223" s="38"/>
      <c r="M223" s="196"/>
      <c r="N223" s="197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133</v>
      </c>
      <c r="AU223" s="16" t="s">
        <v>84</v>
      </c>
    </row>
    <row r="224" spans="1:65" s="13" customFormat="1" ht="11.25">
      <c r="B224" s="198"/>
      <c r="C224" s="199"/>
      <c r="D224" s="194" t="s">
        <v>141</v>
      </c>
      <c r="E224" s="200" t="s">
        <v>21</v>
      </c>
      <c r="F224" s="201" t="s">
        <v>435</v>
      </c>
      <c r="G224" s="199"/>
      <c r="H224" s="202">
        <v>26</v>
      </c>
      <c r="I224" s="203"/>
      <c r="J224" s="199"/>
      <c r="K224" s="199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141</v>
      </c>
      <c r="AU224" s="208" t="s">
        <v>84</v>
      </c>
      <c r="AV224" s="13" t="s">
        <v>84</v>
      </c>
      <c r="AW224" s="13" t="s">
        <v>36</v>
      </c>
      <c r="AX224" s="13" t="s">
        <v>82</v>
      </c>
      <c r="AY224" s="208" t="s">
        <v>124</v>
      </c>
    </row>
    <row r="225" spans="1:65" s="2" customFormat="1" ht="16.5" customHeight="1">
      <c r="A225" s="33"/>
      <c r="B225" s="34"/>
      <c r="C225" s="181" t="s">
        <v>436</v>
      </c>
      <c r="D225" s="181" t="s">
        <v>126</v>
      </c>
      <c r="E225" s="182" t="s">
        <v>437</v>
      </c>
      <c r="F225" s="183" t="s">
        <v>438</v>
      </c>
      <c r="G225" s="184" t="s">
        <v>180</v>
      </c>
      <c r="H225" s="185">
        <v>64</v>
      </c>
      <c r="I225" s="186"/>
      <c r="J225" s="187">
        <f>ROUND(I225*H225,2)</f>
        <v>0</v>
      </c>
      <c r="K225" s="183" t="s">
        <v>130</v>
      </c>
      <c r="L225" s="38"/>
      <c r="M225" s="188" t="s">
        <v>21</v>
      </c>
      <c r="N225" s="189" t="s">
        <v>48</v>
      </c>
      <c r="O225" s="63"/>
      <c r="P225" s="190">
        <f>O225*H225</f>
        <v>0</v>
      </c>
      <c r="Q225" s="190">
        <v>3.0000000000000001E-5</v>
      </c>
      <c r="R225" s="190">
        <f>Q225*H225</f>
        <v>1.92E-3</v>
      </c>
      <c r="S225" s="190">
        <v>0</v>
      </c>
      <c r="T225" s="19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2" t="s">
        <v>260</v>
      </c>
      <c r="AT225" s="192" t="s">
        <v>126</v>
      </c>
      <c r="AU225" s="192" t="s">
        <v>84</v>
      </c>
      <c r="AY225" s="16" t="s">
        <v>124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6" t="s">
        <v>82</v>
      </c>
      <c r="BK225" s="193">
        <f>ROUND(I225*H225,2)</f>
        <v>0</v>
      </c>
      <c r="BL225" s="16" t="s">
        <v>260</v>
      </c>
      <c r="BM225" s="192" t="s">
        <v>439</v>
      </c>
    </row>
    <row r="226" spans="1:65" s="2" customFormat="1" ht="58.5">
      <c r="A226" s="33"/>
      <c r="B226" s="34"/>
      <c r="C226" s="35"/>
      <c r="D226" s="194" t="s">
        <v>133</v>
      </c>
      <c r="E226" s="35"/>
      <c r="F226" s="195" t="s">
        <v>400</v>
      </c>
      <c r="G226" s="35"/>
      <c r="H226" s="35"/>
      <c r="I226" s="102"/>
      <c r="J226" s="35"/>
      <c r="K226" s="35"/>
      <c r="L226" s="38"/>
      <c r="M226" s="196"/>
      <c r="N226" s="197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133</v>
      </c>
      <c r="AU226" s="16" t="s">
        <v>84</v>
      </c>
    </row>
    <row r="227" spans="1:65" s="13" customFormat="1" ht="11.25">
      <c r="B227" s="198"/>
      <c r="C227" s="199"/>
      <c r="D227" s="194" t="s">
        <v>141</v>
      </c>
      <c r="E227" s="200" t="s">
        <v>21</v>
      </c>
      <c r="F227" s="201" t="s">
        <v>440</v>
      </c>
      <c r="G227" s="199"/>
      <c r="H227" s="202">
        <v>64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141</v>
      </c>
      <c r="AU227" s="208" t="s">
        <v>84</v>
      </c>
      <c r="AV227" s="13" t="s">
        <v>84</v>
      </c>
      <c r="AW227" s="13" t="s">
        <v>36</v>
      </c>
      <c r="AX227" s="13" t="s">
        <v>82</v>
      </c>
      <c r="AY227" s="208" t="s">
        <v>124</v>
      </c>
    </row>
    <row r="228" spans="1:65" s="2" customFormat="1" ht="16.5" customHeight="1">
      <c r="A228" s="33"/>
      <c r="B228" s="34"/>
      <c r="C228" s="181" t="s">
        <v>441</v>
      </c>
      <c r="D228" s="181" t="s">
        <v>126</v>
      </c>
      <c r="E228" s="182" t="s">
        <v>442</v>
      </c>
      <c r="F228" s="183" t="s">
        <v>443</v>
      </c>
      <c r="G228" s="184" t="s">
        <v>129</v>
      </c>
      <c r="H228" s="185">
        <v>16</v>
      </c>
      <c r="I228" s="186"/>
      <c r="J228" s="187">
        <f>ROUND(I228*H228,2)</f>
        <v>0</v>
      </c>
      <c r="K228" s="183" t="s">
        <v>130</v>
      </c>
      <c r="L228" s="38"/>
      <c r="M228" s="188" t="s">
        <v>21</v>
      </c>
      <c r="N228" s="189" t="s">
        <v>48</v>
      </c>
      <c r="O228" s="63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2" t="s">
        <v>260</v>
      </c>
      <c r="AT228" s="192" t="s">
        <v>126</v>
      </c>
      <c r="AU228" s="192" t="s">
        <v>84</v>
      </c>
      <c r="AY228" s="16" t="s">
        <v>124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6" t="s">
        <v>82</v>
      </c>
      <c r="BK228" s="193">
        <f>ROUND(I228*H228,2)</f>
        <v>0</v>
      </c>
      <c r="BL228" s="16" t="s">
        <v>260</v>
      </c>
      <c r="BM228" s="192" t="s">
        <v>444</v>
      </c>
    </row>
    <row r="229" spans="1:65" s="2" customFormat="1" ht="29.25">
      <c r="A229" s="33"/>
      <c r="B229" s="34"/>
      <c r="C229" s="35"/>
      <c r="D229" s="194" t="s">
        <v>133</v>
      </c>
      <c r="E229" s="35"/>
      <c r="F229" s="195" t="s">
        <v>445</v>
      </c>
      <c r="G229" s="35"/>
      <c r="H229" s="35"/>
      <c r="I229" s="102"/>
      <c r="J229" s="35"/>
      <c r="K229" s="35"/>
      <c r="L229" s="38"/>
      <c r="M229" s="196"/>
      <c r="N229" s="197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133</v>
      </c>
      <c r="AU229" s="16" t="s">
        <v>84</v>
      </c>
    </row>
    <row r="230" spans="1:65" s="2" customFormat="1" ht="16.5" customHeight="1">
      <c r="A230" s="33"/>
      <c r="B230" s="34"/>
      <c r="C230" s="181" t="s">
        <v>446</v>
      </c>
      <c r="D230" s="181" t="s">
        <v>126</v>
      </c>
      <c r="E230" s="182" t="s">
        <v>447</v>
      </c>
      <c r="F230" s="183" t="s">
        <v>448</v>
      </c>
      <c r="G230" s="184" t="s">
        <v>175</v>
      </c>
      <c r="H230" s="185">
        <v>2.4</v>
      </c>
      <c r="I230" s="186"/>
      <c r="J230" s="187">
        <f>ROUND(I230*H230,2)</f>
        <v>0</v>
      </c>
      <c r="K230" s="183" t="s">
        <v>130</v>
      </c>
      <c r="L230" s="38"/>
      <c r="M230" s="188" t="s">
        <v>21</v>
      </c>
      <c r="N230" s="189" t="s">
        <v>48</v>
      </c>
      <c r="O230" s="63"/>
      <c r="P230" s="190">
        <f>O230*H230</f>
        <v>0</v>
      </c>
      <c r="Q230" s="190">
        <v>2.2563399999999998</v>
      </c>
      <c r="R230" s="190">
        <f>Q230*H230</f>
        <v>5.4152159999999991</v>
      </c>
      <c r="S230" s="190">
        <v>0</v>
      </c>
      <c r="T230" s="19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2" t="s">
        <v>260</v>
      </c>
      <c r="AT230" s="192" t="s">
        <v>126</v>
      </c>
      <c r="AU230" s="192" t="s">
        <v>84</v>
      </c>
      <c r="AY230" s="16" t="s">
        <v>124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16" t="s">
        <v>82</v>
      </c>
      <c r="BK230" s="193">
        <f>ROUND(I230*H230,2)</f>
        <v>0</v>
      </c>
      <c r="BL230" s="16" t="s">
        <v>260</v>
      </c>
      <c r="BM230" s="192" t="s">
        <v>449</v>
      </c>
    </row>
    <row r="231" spans="1:65" s="13" customFormat="1" ht="11.25">
      <c r="B231" s="198"/>
      <c r="C231" s="199"/>
      <c r="D231" s="194" t="s">
        <v>141</v>
      </c>
      <c r="E231" s="200" t="s">
        <v>21</v>
      </c>
      <c r="F231" s="201" t="s">
        <v>450</v>
      </c>
      <c r="G231" s="199"/>
      <c r="H231" s="202">
        <v>2.4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141</v>
      </c>
      <c r="AU231" s="208" t="s">
        <v>84</v>
      </c>
      <c r="AV231" s="13" t="s">
        <v>84</v>
      </c>
      <c r="AW231" s="13" t="s">
        <v>36</v>
      </c>
      <c r="AX231" s="13" t="s">
        <v>82</v>
      </c>
      <c r="AY231" s="208" t="s">
        <v>124</v>
      </c>
    </row>
    <row r="232" spans="1:65" s="2" customFormat="1" ht="16.5" customHeight="1">
      <c r="A232" s="33"/>
      <c r="B232" s="34"/>
      <c r="C232" s="181" t="s">
        <v>260</v>
      </c>
      <c r="D232" s="181" t="s">
        <v>126</v>
      </c>
      <c r="E232" s="182" t="s">
        <v>451</v>
      </c>
      <c r="F232" s="183" t="s">
        <v>452</v>
      </c>
      <c r="G232" s="184" t="s">
        <v>180</v>
      </c>
      <c r="H232" s="185">
        <v>305</v>
      </c>
      <c r="I232" s="186"/>
      <c r="J232" s="187">
        <f>ROUND(I232*H232,2)</f>
        <v>0</v>
      </c>
      <c r="K232" s="183" t="s">
        <v>130</v>
      </c>
      <c r="L232" s="38"/>
      <c r="M232" s="188" t="s">
        <v>21</v>
      </c>
      <c r="N232" s="189" t="s">
        <v>48</v>
      </c>
      <c r="O232" s="63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2" t="s">
        <v>260</v>
      </c>
      <c r="AT232" s="192" t="s">
        <v>126</v>
      </c>
      <c r="AU232" s="192" t="s">
        <v>84</v>
      </c>
      <c r="AY232" s="16" t="s">
        <v>124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6" t="s">
        <v>82</v>
      </c>
      <c r="BK232" s="193">
        <f>ROUND(I232*H232,2)</f>
        <v>0</v>
      </c>
      <c r="BL232" s="16" t="s">
        <v>260</v>
      </c>
      <c r="BM232" s="192" t="s">
        <v>453</v>
      </c>
    </row>
    <row r="233" spans="1:65" s="2" customFormat="1" ht="29.25">
      <c r="A233" s="33"/>
      <c r="B233" s="34"/>
      <c r="C233" s="35"/>
      <c r="D233" s="194" t="s">
        <v>133</v>
      </c>
      <c r="E233" s="35"/>
      <c r="F233" s="195" t="s">
        <v>454</v>
      </c>
      <c r="G233" s="35"/>
      <c r="H233" s="35"/>
      <c r="I233" s="102"/>
      <c r="J233" s="35"/>
      <c r="K233" s="35"/>
      <c r="L233" s="38"/>
      <c r="M233" s="196"/>
      <c r="N233" s="197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133</v>
      </c>
      <c r="AU233" s="16" t="s">
        <v>84</v>
      </c>
    </row>
    <row r="234" spans="1:65" s="13" customFormat="1" ht="11.25">
      <c r="B234" s="198"/>
      <c r="C234" s="199"/>
      <c r="D234" s="194" t="s">
        <v>141</v>
      </c>
      <c r="E234" s="200" t="s">
        <v>21</v>
      </c>
      <c r="F234" s="201" t="s">
        <v>455</v>
      </c>
      <c r="G234" s="199"/>
      <c r="H234" s="202">
        <v>305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141</v>
      </c>
      <c r="AU234" s="208" t="s">
        <v>84</v>
      </c>
      <c r="AV234" s="13" t="s">
        <v>84</v>
      </c>
      <c r="AW234" s="13" t="s">
        <v>36</v>
      </c>
      <c r="AX234" s="13" t="s">
        <v>82</v>
      </c>
      <c r="AY234" s="208" t="s">
        <v>124</v>
      </c>
    </row>
    <row r="235" spans="1:65" s="2" customFormat="1" ht="16.5" customHeight="1">
      <c r="A235" s="33"/>
      <c r="B235" s="34"/>
      <c r="C235" s="181" t="s">
        <v>456</v>
      </c>
      <c r="D235" s="181" t="s">
        <v>126</v>
      </c>
      <c r="E235" s="182" t="s">
        <v>457</v>
      </c>
      <c r="F235" s="183" t="s">
        <v>458</v>
      </c>
      <c r="G235" s="184" t="s">
        <v>180</v>
      </c>
      <c r="H235" s="185">
        <v>265</v>
      </c>
      <c r="I235" s="186"/>
      <c r="J235" s="187">
        <f>ROUND(I235*H235,2)</f>
        <v>0</v>
      </c>
      <c r="K235" s="183" t="s">
        <v>130</v>
      </c>
      <c r="L235" s="38"/>
      <c r="M235" s="188" t="s">
        <v>21</v>
      </c>
      <c r="N235" s="189" t="s">
        <v>48</v>
      </c>
      <c r="O235" s="63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2" t="s">
        <v>260</v>
      </c>
      <c r="AT235" s="192" t="s">
        <v>126</v>
      </c>
      <c r="AU235" s="192" t="s">
        <v>84</v>
      </c>
      <c r="AY235" s="16" t="s">
        <v>124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6" t="s">
        <v>82</v>
      </c>
      <c r="BK235" s="193">
        <f>ROUND(I235*H235,2)</f>
        <v>0</v>
      </c>
      <c r="BL235" s="16" t="s">
        <v>260</v>
      </c>
      <c r="BM235" s="192" t="s">
        <v>459</v>
      </c>
    </row>
    <row r="236" spans="1:65" s="2" customFormat="1" ht="29.25">
      <c r="A236" s="33"/>
      <c r="B236" s="34"/>
      <c r="C236" s="35"/>
      <c r="D236" s="194" t="s">
        <v>133</v>
      </c>
      <c r="E236" s="35"/>
      <c r="F236" s="195" t="s">
        <v>454</v>
      </c>
      <c r="G236" s="35"/>
      <c r="H236" s="35"/>
      <c r="I236" s="102"/>
      <c r="J236" s="35"/>
      <c r="K236" s="35"/>
      <c r="L236" s="38"/>
      <c r="M236" s="196"/>
      <c r="N236" s="197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133</v>
      </c>
      <c r="AU236" s="16" t="s">
        <v>84</v>
      </c>
    </row>
    <row r="237" spans="1:65" s="13" customFormat="1" ht="11.25">
      <c r="B237" s="198"/>
      <c r="C237" s="199"/>
      <c r="D237" s="194" t="s">
        <v>141</v>
      </c>
      <c r="E237" s="200" t="s">
        <v>21</v>
      </c>
      <c r="F237" s="201" t="s">
        <v>460</v>
      </c>
      <c r="G237" s="199"/>
      <c r="H237" s="202">
        <v>265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141</v>
      </c>
      <c r="AU237" s="208" t="s">
        <v>84</v>
      </c>
      <c r="AV237" s="13" t="s">
        <v>84</v>
      </c>
      <c r="AW237" s="13" t="s">
        <v>36</v>
      </c>
      <c r="AX237" s="13" t="s">
        <v>82</v>
      </c>
      <c r="AY237" s="208" t="s">
        <v>124</v>
      </c>
    </row>
    <row r="238" spans="1:65" s="2" customFormat="1" ht="16.5" customHeight="1">
      <c r="A238" s="33"/>
      <c r="B238" s="34"/>
      <c r="C238" s="181" t="s">
        <v>461</v>
      </c>
      <c r="D238" s="181" t="s">
        <v>126</v>
      </c>
      <c r="E238" s="182" t="s">
        <v>462</v>
      </c>
      <c r="F238" s="183" t="s">
        <v>463</v>
      </c>
      <c r="G238" s="184" t="s">
        <v>180</v>
      </c>
      <c r="H238" s="185">
        <v>32</v>
      </c>
      <c r="I238" s="186"/>
      <c r="J238" s="187">
        <f>ROUND(I238*H238,2)</f>
        <v>0</v>
      </c>
      <c r="K238" s="183" t="s">
        <v>130</v>
      </c>
      <c r="L238" s="38"/>
      <c r="M238" s="188" t="s">
        <v>21</v>
      </c>
      <c r="N238" s="189" t="s">
        <v>48</v>
      </c>
      <c r="O238" s="63"/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2" t="s">
        <v>260</v>
      </c>
      <c r="AT238" s="192" t="s">
        <v>126</v>
      </c>
      <c r="AU238" s="192" t="s">
        <v>84</v>
      </c>
      <c r="AY238" s="16" t="s">
        <v>124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6" t="s">
        <v>82</v>
      </c>
      <c r="BK238" s="193">
        <f>ROUND(I238*H238,2)</f>
        <v>0</v>
      </c>
      <c r="BL238" s="16" t="s">
        <v>260</v>
      </c>
      <c r="BM238" s="192" t="s">
        <v>464</v>
      </c>
    </row>
    <row r="239" spans="1:65" s="2" customFormat="1" ht="29.25">
      <c r="A239" s="33"/>
      <c r="B239" s="34"/>
      <c r="C239" s="35"/>
      <c r="D239" s="194" t="s">
        <v>133</v>
      </c>
      <c r="E239" s="35"/>
      <c r="F239" s="195" t="s">
        <v>454</v>
      </c>
      <c r="G239" s="35"/>
      <c r="H239" s="35"/>
      <c r="I239" s="102"/>
      <c r="J239" s="35"/>
      <c r="K239" s="35"/>
      <c r="L239" s="38"/>
      <c r="M239" s="196"/>
      <c r="N239" s="197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133</v>
      </c>
      <c r="AU239" s="16" t="s">
        <v>84</v>
      </c>
    </row>
    <row r="240" spans="1:65" s="13" customFormat="1" ht="11.25">
      <c r="B240" s="198"/>
      <c r="C240" s="199"/>
      <c r="D240" s="194" t="s">
        <v>141</v>
      </c>
      <c r="E240" s="200" t="s">
        <v>21</v>
      </c>
      <c r="F240" s="201" t="s">
        <v>465</v>
      </c>
      <c r="G240" s="199"/>
      <c r="H240" s="202">
        <v>32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141</v>
      </c>
      <c r="AU240" s="208" t="s">
        <v>84</v>
      </c>
      <c r="AV240" s="13" t="s">
        <v>84</v>
      </c>
      <c r="AW240" s="13" t="s">
        <v>36</v>
      </c>
      <c r="AX240" s="13" t="s">
        <v>82</v>
      </c>
      <c r="AY240" s="208" t="s">
        <v>124</v>
      </c>
    </row>
    <row r="241" spans="1:65" s="2" customFormat="1" ht="16.5" customHeight="1">
      <c r="A241" s="33"/>
      <c r="B241" s="34"/>
      <c r="C241" s="181" t="s">
        <v>466</v>
      </c>
      <c r="D241" s="181" t="s">
        <v>126</v>
      </c>
      <c r="E241" s="182" t="s">
        <v>467</v>
      </c>
      <c r="F241" s="183" t="s">
        <v>468</v>
      </c>
      <c r="G241" s="184" t="s">
        <v>180</v>
      </c>
      <c r="H241" s="185">
        <v>602</v>
      </c>
      <c r="I241" s="186"/>
      <c r="J241" s="187">
        <f>ROUND(I241*H241,2)</f>
        <v>0</v>
      </c>
      <c r="K241" s="183" t="s">
        <v>130</v>
      </c>
      <c r="L241" s="38"/>
      <c r="M241" s="188" t="s">
        <v>21</v>
      </c>
      <c r="N241" s="189" t="s">
        <v>48</v>
      </c>
      <c r="O241" s="63"/>
      <c r="P241" s="190">
        <f>O241*H241</f>
        <v>0</v>
      </c>
      <c r="Q241" s="190">
        <v>0.20300000000000001</v>
      </c>
      <c r="R241" s="190">
        <f>Q241*H241</f>
        <v>122.206</v>
      </c>
      <c r="S241" s="190">
        <v>0</v>
      </c>
      <c r="T241" s="191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2" t="s">
        <v>260</v>
      </c>
      <c r="AT241" s="192" t="s">
        <v>126</v>
      </c>
      <c r="AU241" s="192" t="s">
        <v>84</v>
      </c>
      <c r="AY241" s="16" t="s">
        <v>124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6" t="s">
        <v>82</v>
      </c>
      <c r="BK241" s="193">
        <f>ROUND(I241*H241,2)</f>
        <v>0</v>
      </c>
      <c r="BL241" s="16" t="s">
        <v>260</v>
      </c>
      <c r="BM241" s="192" t="s">
        <v>469</v>
      </c>
    </row>
    <row r="242" spans="1:65" s="2" customFormat="1" ht="39">
      <c r="A242" s="33"/>
      <c r="B242" s="34"/>
      <c r="C242" s="35"/>
      <c r="D242" s="194" t="s">
        <v>133</v>
      </c>
      <c r="E242" s="35"/>
      <c r="F242" s="195" t="s">
        <v>470</v>
      </c>
      <c r="G242" s="35"/>
      <c r="H242" s="35"/>
      <c r="I242" s="102"/>
      <c r="J242" s="35"/>
      <c r="K242" s="35"/>
      <c r="L242" s="38"/>
      <c r="M242" s="196"/>
      <c r="N242" s="197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133</v>
      </c>
      <c r="AU242" s="16" t="s">
        <v>84</v>
      </c>
    </row>
    <row r="243" spans="1:65" s="2" customFormat="1" ht="16.5" customHeight="1">
      <c r="A243" s="33"/>
      <c r="B243" s="34"/>
      <c r="C243" s="181" t="s">
        <v>471</v>
      </c>
      <c r="D243" s="181" t="s">
        <v>126</v>
      </c>
      <c r="E243" s="182" t="s">
        <v>472</v>
      </c>
      <c r="F243" s="183" t="s">
        <v>473</v>
      </c>
      <c r="G243" s="184" t="s">
        <v>180</v>
      </c>
      <c r="H243" s="185">
        <v>602</v>
      </c>
      <c r="I243" s="186"/>
      <c r="J243" s="187">
        <f t="shared" ref="J243:J248" si="10">ROUND(I243*H243,2)</f>
        <v>0</v>
      </c>
      <c r="K243" s="183" t="s">
        <v>130</v>
      </c>
      <c r="L243" s="38"/>
      <c r="M243" s="188" t="s">
        <v>21</v>
      </c>
      <c r="N243" s="189" t="s">
        <v>48</v>
      </c>
      <c r="O243" s="63"/>
      <c r="P243" s="190">
        <f t="shared" ref="P243:P248" si="11">O243*H243</f>
        <v>0</v>
      </c>
      <c r="Q243" s="190">
        <v>1.2E-4</v>
      </c>
      <c r="R243" s="190">
        <f t="shared" ref="R243:R248" si="12">Q243*H243</f>
        <v>7.2239999999999999E-2</v>
      </c>
      <c r="S243" s="190">
        <v>0</v>
      </c>
      <c r="T243" s="191">
        <f t="shared" ref="T243:T248" si="13"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2" t="s">
        <v>260</v>
      </c>
      <c r="AT243" s="192" t="s">
        <v>126</v>
      </c>
      <c r="AU243" s="192" t="s">
        <v>84</v>
      </c>
      <c r="AY243" s="16" t="s">
        <v>124</v>
      </c>
      <c r="BE243" s="193">
        <f t="shared" ref="BE243:BE248" si="14">IF(N243="základní",J243,0)</f>
        <v>0</v>
      </c>
      <c r="BF243" s="193">
        <f t="shared" ref="BF243:BF248" si="15">IF(N243="snížená",J243,0)</f>
        <v>0</v>
      </c>
      <c r="BG243" s="193">
        <f t="shared" ref="BG243:BG248" si="16">IF(N243="zákl. přenesená",J243,0)</f>
        <v>0</v>
      </c>
      <c r="BH243" s="193">
        <f t="shared" ref="BH243:BH248" si="17">IF(N243="sníž. přenesená",J243,0)</f>
        <v>0</v>
      </c>
      <c r="BI243" s="193">
        <f t="shared" ref="BI243:BI248" si="18">IF(N243="nulová",J243,0)</f>
        <v>0</v>
      </c>
      <c r="BJ243" s="16" t="s">
        <v>82</v>
      </c>
      <c r="BK243" s="193">
        <f t="shared" ref="BK243:BK248" si="19">ROUND(I243*H243,2)</f>
        <v>0</v>
      </c>
      <c r="BL243" s="16" t="s">
        <v>260</v>
      </c>
      <c r="BM243" s="192" t="s">
        <v>474</v>
      </c>
    </row>
    <row r="244" spans="1:65" s="2" customFormat="1" ht="16.5" customHeight="1">
      <c r="A244" s="33"/>
      <c r="B244" s="34"/>
      <c r="C244" s="181" t="s">
        <v>475</v>
      </c>
      <c r="D244" s="181" t="s">
        <v>126</v>
      </c>
      <c r="E244" s="182" t="s">
        <v>476</v>
      </c>
      <c r="F244" s="183" t="s">
        <v>477</v>
      </c>
      <c r="G244" s="184" t="s">
        <v>180</v>
      </c>
      <c r="H244" s="185">
        <v>600</v>
      </c>
      <c r="I244" s="186"/>
      <c r="J244" s="187">
        <f t="shared" si="10"/>
        <v>0</v>
      </c>
      <c r="K244" s="183" t="s">
        <v>130</v>
      </c>
      <c r="L244" s="38"/>
      <c r="M244" s="188" t="s">
        <v>21</v>
      </c>
      <c r="N244" s="189" t="s">
        <v>48</v>
      </c>
      <c r="O244" s="63"/>
      <c r="P244" s="190">
        <f t="shared" si="11"/>
        <v>0</v>
      </c>
      <c r="Q244" s="190">
        <v>0</v>
      </c>
      <c r="R244" s="190">
        <f t="shared" si="12"/>
        <v>0</v>
      </c>
      <c r="S244" s="190">
        <v>0</v>
      </c>
      <c r="T244" s="191">
        <f t="shared" si="1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2" t="s">
        <v>260</v>
      </c>
      <c r="AT244" s="192" t="s">
        <v>126</v>
      </c>
      <c r="AU244" s="192" t="s">
        <v>84</v>
      </c>
      <c r="AY244" s="16" t="s">
        <v>124</v>
      </c>
      <c r="BE244" s="193">
        <f t="shared" si="14"/>
        <v>0</v>
      </c>
      <c r="BF244" s="193">
        <f t="shared" si="15"/>
        <v>0</v>
      </c>
      <c r="BG244" s="193">
        <f t="shared" si="16"/>
        <v>0</v>
      </c>
      <c r="BH244" s="193">
        <f t="shared" si="17"/>
        <v>0</v>
      </c>
      <c r="BI244" s="193">
        <f t="shared" si="18"/>
        <v>0</v>
      </c>
      <c r="BJ244" s="16" t="s">
        <v>82</v>
      </c>
      <c r="BK244" s="193">
        <f t="shared" si="19"/>
        <v>0</v>
      </c>
      <c r="BL244" s="16" t="s">
        <v>260</v>
      </c>
      <c r="BM244" s="192" t="s">
        <v>478</v>
      </c>
    </row>
    <row r="245" spans="1:65" s="2" customFormat="1" ht="16.5" customHeight="1">
      <c r="A245" s="33"/>
      <c r="B245" s="34"/>
      <c r="C245" s="219" t="s">
        <v>479</v>
      </c>
      <c r="D245" s="219" t="s">
        <v>248</v>
      </c>
      <c r="E245" s="220" t="s">
        <v>480</v>
      </c>
      <c r="F245" s="221" t="s">
        <v>481</v>
      </c>
      <c r="G245" s="222" t="s">
        <v>180</v>
      </c>
      <c r="H245" s="223">
        <v>600</v>
      </c>
      <c r="I245" s="224"/>
      <c r="J245" s="225">
        <f t="shared" si="10"/>
        <v>0</v>
      </c>
      <c r="K245" s="221" t="s">
        <v>130</v>
      </c>
      <c r="L245" s="226"/>
      <c r="M245" s="227" t="s">
        <v>21</v>
      </c>
      <c r="N245" s="228" t="s">
        <v>48</v>
      </c>
      <c r="O245" s="63"/>
      <c r="P245" s="190">
        <f t="shared" si="11"/>
        <v>0</v>
      </c>
      <c r="Q245" s="190">
        <v>2.5999999999999998E-4</v>
      </c>
      <c r="R245" s="190">
        <f t="shared" si="12"/>
        <v>0.156</v>
      </c>
      <c r="S245" s="190">
        <v>0</v>
      </c>
      <c r="T245" s="191">
        <f t="shared" si="1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2" t="s">
        <v>284</v>
      </c>
      <c r="AT245" s="192" t="s">
        <v>248</v>
      </c>
      <c r="AU245" s="192" t="s">
        <v>84</v>
      </c>
      <c r="AY245" s="16" t="s">
        <v>124</v>
      </c>
      <c r="BE245" s="193">
        <f t="shared" si="14"/>
        <v>0</v>
      </c>
      <c r="BF245" s="193">
        <f t="shared" si="15"/>
        <v>0</v>
      </c>
      <c r="BG245" s="193">
        <f t="shared" si="16"/>
        <v>0</v>
      </c>
      <c r="BH245" s="193">
        <f t="shared" si="17"/>
        <v>0</v>
      </c>
      <c r="BI245" s="193">
        <f t="shared" si="18"/>
        <v>0</v>
      </c>
      <c r="BJ245" s="16" t="s">
        <v>82</v>
      </c>
      <c r="BK245" s="193">
        <f t="shared" si="19"/>
        <v>0</v>
      </c>
      <c r="BL245" s="16" t="s">
        <v>284</v>
      </c>
      <c r="BM245" s="192" t="s">
        <v>482</v>
      </c>
    </row>
    <row r="246" spans="1:65" s="2" customFormat="1" ht="16.5" customHeight="1">
      <c r="A246" s="33"/>
      <c r="B246" s="34"/>
      <c r="C246" s="181" t="s">
        <v>483</v>
      </c>
      <c r="D246" s="181" t="s">
        <v>126</v>
      </c>
      <c r="E246" s="182" t="s">
        <v>484</v>
      </c>
      <c r="F246" s="183" t="s">
        <v>485</v>
      </c>
      <c r="G246" s="184" t="s">
        <v>180</v>
      </c>
      <c r="H246" s="185">
        <v>32</v>
      </c>
      <c r="I246" s="186"/>
      <c r="J246" s="187">
        <f t="shared" si="10"/>
        <v>0</v>
      </c>
      <c r="K246" s="183" t="s">
        <v>130</v>
      </c>
      <c r="L246" s="38"/>
      <c r="M246" s="188" t="s">
        <v>21</v>
      </c>
      <c r="N246" s="189" t="s">
        <v>48</v>
      </c>
      <c r="O246" s="63"/>
      <c r="P246" s="190">
        <f t="shared" si="11"/>
        <v>0</v>
      </c>
      <c r="Q246" s="190">
        <v>0</v>
      </c>
      <c r="R246" s="190">
        <f t="shared" si="12"/>
        <v>0</v>
      </c>
      <c r="S246" s="190">
        <v>0</v>
      </c>
      <c r="T246" s="191">
        <f t="shared" si="13"/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2" t="s">
        <v>260</v>
      </c>
      <c r="AT246" s="192" t="s">
        <v>126</v>
      </c>
      <c r="AU246" s="192" t="s">
        <v>84</v>
      </c>
      <c r="AY246" s="16" t="s">
        <v>124</v>
      </c>
      <c r="BE246" s="193">
        <f t="shared" si="14"/>
        <v>0</v>
      </c>
      <c r="BF246" s="193">
        <f t="shared" si="15"/>
        <v>0</v>
      </c>
      <c r="BG246" s="193">
        <f t="shared" si="16"/>
        <v>0</v>
      </c>
      <c r="BH246" s="193">
        <f t="shared" si="17"/>
        <v>0</v>
      </c>
      <c r="BI246" s="193">
        <f t="shared" si="18"/>
        <v>0</v>
      </c>
      <c r="BJ246" s="16" t="s">
        <v>82</v>
      </c>
      <c r="BK246" s="193">
        <f t="shared" si="19"/>
        <v>0</v>
      </c>
      <c r="BL246" s="16" t="s">
        <v>260</v>
      </c>
      <c r="BM246" s="192" t="s">
        <v>486</v>
      </c>
    </row>
    <row r="247" spans="1:65" s="2" customFormat="1" ht="16.5" customHeight="1">
      <c r="A247" s="33"/>
      <c r="B247" s="34"/>
      <c r="C247" s="219" t="s">
        <v>487</v>
      </c>
      <c r="D247" s="219" t="s">
        <v>248</v>
      </c>
      <c r="E247" s="220" t="s">
        <v>488</v>
      </c>
      <c r="F247" s="221" t="s">
        <v>489</v>
      </c>
      <c r="G247" s="222" t="s">
        <v>180</v>
      </c>
      <c r="H247" s="223">
        <v>32</v>
      </c>
      <c r="I247" s="224"/>
      <c r="J247" s="225">
        <f t="shared" si="10"/>
        <v>0</v>
      </c>
      <c r="K247" s="221" t="s">
        <v>130</v>
      </c>
      <c r="L247" s="226"/>
      <c r="M247" s="227" t="s">
        <v>21</v>
      </c>
      <c r="N247" s="228" t="s">
        <v>48</v>
      </c>
      <c r="O247" s="63"/>
      <c r="P247" s="190">
        <f t="shared" si="11"/>
        <v>0</v>
      </c>
      <c r="Q247" s="190">
        <v>1.2800000000000001E-3</v>
      </c>
      <c r="R247" s="190">
        <f t="shared" si="12"/>
        <v>4.0960000000000003E-2</v>
      </c>
      <c r="S247" s="190">
        <v>0</v>
      </c>
      <c r="T247" s="191">
        <f t="shared" si="13"/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2" t="s">
        <v>284</v>
      </c>
      <c r="AT247" s="192" t="s">
        <v>248</v>
      </c>
      <c r="AU247" s="192" t="s">
        <v>84</v>
      </c>
      <c r="AY247" s="16" t="s">
        <v>124</v>
      </c>
      <c r="BE247" s="193">
        <f t="shared" si="14"/>
        <v>0</v>
      </c>
      <c r="BF247" s="193">
        <f t="shared" si="15"/>
        <v>0</v>
      </c>
      <c r="BG247" s="193">
        <f t="shared" si="16"/>
        <v>0</v>
      </c>
      <c r="BH247" s="193">
        <f t="shared" si="17"/>
        <v>0</v>
      </c>
      <c r="BI247" s="193">
        <f t="shared" si="18"/>
        <v>0</v>
      </c>
      <c r="BJ247" s="16" t="s">
        <v>82</v>
      </c>
      <c r="BK247" s="193">
        <f t="shared" si="19"/>
        <v>0</v>
      </c>
      <c r="BL247" s="16" t="s">
        <v>284</v>
      </c>
      <c r="BM247" s="192" t="s">
        <v>490</v>
      </c>
    </row>
    <row r="248" spans="1:65" s="2" customFormat="1" ht="16.5" customHeight="1">
      <c r="A248" s="33"/>
      <c r="B248" s="34"/>
      <c r="C248" s="181" t="s">
        <v>491</v>
      </c>
      <c r="D248" s="181" t="s">
        <v>126</v>
      </c>
      <c r="E248" s="182" t="s">
        <v>492</v>
      </c>
      <c r="F248" s="183" t="s">
        <v>493</v>
      </c>
      <c r="G248" s="184" t="s">
        <v>180</v>
      </c>
      <c r="H248" s="185">
        <v>284</v>
      </c>
      <c r="I248" s="186"/>
      <c r="J248" s="187">
        <f t="shared" si="10"/>
        <v>0</v>
      </c>
      <c r="K248" s="183" t="s">
        <v>130</v>
      </c>
      <c r="L248" s="38"/>
      <c r="M248" s="188" t="s">
        <v>21</v>
      </c>
      <c r="N248" s="189" t="s">
        <v>48</v>
      </c>
      <c r="O248" s="63"/>
      <c r="P248" s="190">
        <f t="shared" si="11"/>
        <v>0</v>
      </c>
      <c r="Q248" s="190">
        <v>0</v>
      </c>
      <c r="R248" s="190">
        <f t="shared" si="12"/>
        <v>0</v>
      </c>
      <c r="S248" s="190">
        <v>0</v>
      </c>
      <c r="T248" s="191">
        <f t="shared" si="13"/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2" t="s">
        <v>260</v>
      </c>
      <c r="AT248" s="192" t="s">
        <v>126</v>
      </c>
      <c r="AU248" s="192" t="s">
        <v>84</v>
      </c>
      <c r="AY248" s="16" t="s">
        <v>124</v>
      </c>
      <c r="BE248" s="193">
        <f t="shared" si="14"/>
        <v>0</v>
      </c>
      <c r="BF248" s="193">
        <f t="shared" si="15"/>
        <v>0</v>
      </c>
      <c r="BG248" s="193">
        <f t="shared" si="16"/>
        <v>0</v>
      </c>
      <c r="BH248" s="193">
        <f t="shared" si="17"/>
        <v>0</v>
      </c>
      <c r="BI248" s="193">
        <f t="shared" si="18"/>
        <v>0</v>
      </c>
      <c r="BJ248" s="16" t="s">
        <v>82</v>
      </c>
      <c r="BK248" s="193">
        <f t="shared" si="19"/>
        <v>0</v>
      </c>
      <c r="BL248" s="16" t="s">
        <v>260</v>
      </c>
      <c r="BM248" s="192" t="s">
        <v>494</v>
      </c>
    </row>
    <row r="249" spans="1:65" s="13" customFormat="1" ht="11.25">
      <c r="B249" s="198"/>
      <c r="C249" s="199"/>
      <c r="D249" s="194" t="s">
        <v>141</v>
      </c>
      <c r="E249" s="200" t="s">
        <v>21</v>
      </c>
      <c r="F249" s="201" t="s">
        <v>495</v>
      </c>
      <c r="G249" s="199"/>
      <c r="H249" s="202">
        <v>284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141</v>
      </c>
      <c r="AU249" s="208" t="s">
        <v>84</v>
      </c>
      <c r="AV249" s="13" t="s">
        <v>84</v>
      </c>
      <c r="AW249" s="13" t="s">
        <v>36</v>
      </c>
      <c r="AX249" s="13" t="s">
        <v>82</v>
      </c>
      <c r="AY249" s="208" t="s">
        <v>124</v>
      </c>
    </row>
    <row r="250" spans="1:65" s="2" customFormat="1" ht="16.5" customHeight="1">
      <c r="A250" s="33"/>
      <c r="B250" s="34"/>
      <c r="C250" s="181" t="s">
        <v>496</v>
      </c>
      <c r="D250" s="181" t="s">
        <v>126</v>
      </c>
      <c r="E250" s="182" t="s">
        <v>497</v>
      </c>
      <c r="F250" s="183" t="s">
        <v>498</v>
      </c>
      <c r="G250" s="184" t="s">
        <v>180</v>
      </c>
      <c r="H250" s="185">
        <v>32</v>
      </c>
      <c r="I250" s="186"/>
      <c r="J250" s="187">
        <f>ROUND(I250*H250,2)</f>
        <v>0</v>
      </c>
      <c r="K250" s="183" t="s">
        <v>130</v>
      </c>
      <c r="L250" s="38"/>
      <c r="M250" s="188" t="s">
        <v>21</v>
      </c>
      <c r="N250" s="189" t="s">
        <v>48</v>
      </c>
      <c r="O250" s="63"/>
      <c r="P250" s="190">
        <f>O250*H250</f>
        <v>0</v>
      </c>
      <c r="Q250" s="190">
        <v>0</v>
      </c>
      <c r="R250" s="190">
        <f>Q250*H250</f>
        <v>0</v>
      </c>
      <c r="S250" s="190">
        <v>0</v>
      </c>
      <c r="T250" s="19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2" t="s">
        <v>131</v>
      </c>
      <c r="AT250" s="192" t="s">
        <v>126</v>
      </c>
      <c r="AU250" s="192" t="s">
        <v>84</v>
      </c>
      <c r="AY250" s="16" t="s">
        <v>124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6" t="s">
        <v>82</v>
      </c>
      <c r="BK250" s="193">
        <f>ROUND(I250*H250,2)</f>
        <v>0</v>
      </c>
      <c r="BL250" s="16" t="s">
        <v>131</v>
      </c>
      <c r="BM250" s="192" t="s">
        <v>499</v>
      </c>
    </row>
    <row r="251" spans="1:65" s="2" customFormat="1" ht="16.5" customHeight="1">
      <c r="A251" s="33"/>
      <c r="B251" s="34"/>
      <c r="C251" s="181" t="s">
        <v>500</v>
      </c>
      <c r="D251" s="181" t="s">
        <v>126</v>
      </c>
      <c r="E251" s="182" t="s">
        <v>501</v>
      </c>
      <c r="F251" s="183" t="s">
        <v>502</v>
      </c>
      <c r="G251" s="184" t="s">
        <v>180</v>
      </c>
      <c r="H251" s="185">
        <v>255</v>
      </c>
      <c r="I251" s="186"/>
      <c r="J251" s="187">
        <f>ROUND(I251*H251,2)</f>
        <v>0</v>
      </c>
      <c r="K251" s="183" t="s">
        <v>130</v>
      </c>
      <c r="L251" s="38"/>
      <c r="M251" s="188" t="s">
        <v>21</v>
      </c>
      <c r="N251" s="189" t="s">
        <v>48</v>
      </c>
      <c r="O251" s="63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2" t="s">
        <v>260</v>
      </c>
      <c r="AT251" s="192" t="s">
        <v>126</v>
      </c>
      <c r="AU251" s="192" t="s">
        <v>84</v>
      </c>
      <c r="AY251" s="16" t="s">
        <v>124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6" t="s">
        <v>82</v>
      </c>
      <c r="BK251" s="193">
        <f>ROUND(I251*H251,2)</f>
        <v>0</v>
      </c>
      <c r="BL251" s="16" t="s">
        <v>260</v>
      </c>
      <c r="BM251" s="192" t="s">
        <v>503</v>
      </c>
    </row>
    <row r="252" spans="1:65" s="2" customFormat="1" ht="16.5" customHeight="1">
      <c r="A252" s="33"/>
      <c r="B252" s="34"/>
      <c r="C252" s="181" t="s">
        <v>504</v>
      </c>
      <c r="D252" s="181" t="s">
        <v>126</v>
      </c>
      <c r="E252" s="182" t="s">
        <v>505</v>
      </c>
      <c r="F252" s="183" t="s">
        <v>506</v>
      </c>
      <c r="G252" s="184" t="s">
        <v>139</v>
      </c>
      <c r="H252" s="185">
        <v>127</v>
      </c>
      <c r="I252" s="186"/>
      <c r="J252" s="187">
        <f>ROUND(I252*H252,2)</f>
        <v>0</v>
      </c>
      <c r="K252" s="183" t="s">
        <v>130</v>
      </c>
      <c r="L252" s="38"/>
      <c r="M252" s="188" t="s">
        <v>21</v>
      </c>
      <c r="N252" s="189" t="s">
        <v>48</v>
      </c>
      <c r="O252" s="63"/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2" t="s">
        <v>260</v>
      </c>
      <c r="AT252" s="192" t="s">
        <v>126</v>
      </c>
      <c r="AU252" s="192" t="s">
        <v>84</v>
      </c>
      <c r="AY252" s="16" t="s">
        <v>124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6" t="s">
        <v>82</v>
      </c>
      <c r="BK252" s="193">
        <f>ROUND(I252*H252,2)</f>
        <v>0</v>
      </c>
      <c r="BL252" s="16" t="s">
        <v>260</v>
      </c>
      <c r="BM252" s="192" t="s">
        <v>507</v>
      </c>
    </row>
    <row r="253" spans="1:65" s="2" customFormat="1" ht="39">
      <c r="A253" s="33"/>
      <c r="B253" s="34"/>
      <c r="C253" s="35"/>
      <c r="D253" s="194" t="s">
        <v>133</v>
      </c>
      <c r="E253" s="35"/>
      <c r="F253" s="195" t="s">
        <v>508</v>
      </c>
      <c r="G253" s="35"/>
      <c r="H253" s="35"/>
      <c r="I253" s="102"/>
      <c r="J253" s="35"/>
      <c r="K253" s="35"/>
      <c r="L253" s="38"/>
      <c r="M253" s="196"/>
      <c r="N253" s="197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133</v>
      </c>
      <c r="AU253" s="16" t="s">
        <v>84</v>
      </c>
    </row>
    <row r="254" spans="1:65" s="2" customFormat="1" ht="16.5" customHeight="1">
      <c r="A254" s="33"/>
      <c r="B254" s="34"/>
      <c r="C254" s="181" t="s">
        <v>509</v>
      </c>
      <c r="D254" s="181" t="s">
        <v>126</v>
      </c>
      <c r="E254" s="182" t="s">
        <v>510</v>
      </c>
      <c r="F254" s="183" t="s">
        <v>511</v>
      </c>
      <c r="G254" s="184" t="s">
        <v>139</v>
      </c>
      <c r="H254" s="185">
        <v>25</v>
      </c>
      <c r="I254" s="186"/>
      <c r="J254" s="187">
        <f>ROUND(I254*H254,2)</f>
        <v>0</v>
      </c>
      <c r="K254" s="183" t="s">
        <v>130</v>
      </c>
      <c r="L254" s="38"/>
      <c r="M254" s="188" t="s">
        <v>21</v>
      </c>
      <c r="N254" s="189" t="s">
        <v>48</v>
      </c>
      <c r="O254" s="63"/>
      <c r="P254" s="190">
        <f>O254*H254</f>
        <v>0</v>
      </c>
      <c r="Q254" s="190">
        <v>3.0000000000000001E-5</v>
      </c>
      <c r="R254" s="190">
        <f>Q254*H254</f>
        <v>7.5000000000000002E-4</v>
      </c>
      <c r="S254" s="190">
        <v>0</v>
      </c>
      <c r="T254" s="19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2" t="s">
        <v>260</v>
      </c>
      <c r="AT254" s="192" t="s">
        <v>126</v>
      </c>
      <c r="AU254" s="192" t="s">
        <v>84</v>
      </c>
      <c r="AY254" s="16" t="s">
        <v>124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6" t="s">
        <v>82</v>
      </c>
      <c r="BK254" s="193">
        <f>ROUND(I254*H254,2)</f>
        <v>0</v>
      </c>
      <c r="BL254" s="16" t="s">
        <v>260</v>
      </c>
      <c r="BM254" s="192" t="s">
        <v>512</v>
      </c>
    </row>
    <row r="255" spans="1:65" s="2" customFormat="1" ht="39">
      <c r="A255" s="33"/>
      <c r="B255" s="34"/>
      <c r="C255" s="35"/>
      <c r="D255" s="194" t="s">
        <v>133</v>
      </c>
      <c r="E255" s="35"/>
      <c r="F255" s="195" t="s">
        <v>508</v>
      </c>
      <c r="G255" s="35"/>
      <c r="H255" s="35"/>
      <c r="I255" s="102"/>
      <c r="J255" s="35"/>
      <c r="K255" s="35"/>
      <c r="L255" s="38"/>
      <c r="M255" s="196"/>
      <c r="N255" s="197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133</v>
      </c>
      <c r="AU255" s="16" t="s">
        <v>84</v>
      </c>
    </row>
    <row r="256" spans="1:65" s="2" customFormat="1" ht="16.5" customHeight="1">
      <c r="A256" s="33"/>
      <c r="B256" s="34"/>
      <c r="C256" s="181" t="s">
        <v>513</v>
      </c>
      <c r="D256" s="181" t="s">
        <v>126</v>
      </c>
      <c r="E256" s="182" t="s">
        <v>514</v>
      </c>
      <c r="F256" s="183" t="s">
        <v>515</v>
      </c>
      <c r="G256" s="184" t="s">
        <v>139</v>
      </c>
      <c r="H256" s="185">
        <v>99.4</v>
      </c>
      <c r="I256" s="186"/>
      <c r="J256" s="187">
        <f>ROUND(I256*H256,2)</f>
        <v>0</v>
      </c>
      <c r="K256" s="183" t="s">
        <v>130</v>
      </c>
      <c r="L256" s="38"/>
      <c r="M256" s="188" t="s">
        <v>21</v>
      </c>
      <c r="N256" s="189" t="s">
        <v>48</v>
      </c>
      <c r="O256" s="63"/>
      <c r="P256" s="190">
        <f>O256*H256</f>
        <v>0</v>
      </c>
      <c r="Q256" s="190">
        <v>0.27994000000000002</v>
      </c>
      <c r="R256" s="190">
        <f>Q256*H256</f>
        <v>27.826036000000006</v>
      </c>
      <c r="S256" s="190">
        <v>0</v>
      </c>
      <c r="T256" s="19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2" t="s">
        <v>131</v>
      </c>
      <c r="AT256" s="192" t="s">
        <v>126</v>
      </c>
      <c r="AU256" s="192" t="s">
        <v>84</v>
      </c>
      <c r="AY256" s="16" t="s">
        <v>124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6" t="s">
        <v>82</v>
      </c>
      <c r="BK256" s="193">
        <f>ROUND(I256*H256,2)</f>
        <v>0</v>
      </c>
      <c r="BL256" s="16" t="s">
        <v>131</v>
      </c>
      <c r="BM256" s="192" t="s">
        <v>516</v>
      </c>
    </row>
    <row r="257" spans="1:65" s="2" customFormat="1" ht="68.25">
      <c r="A257" s="33"/>
      <c r="B257" s="34"/>
      <c r="C257" s="35"/>
      <c r="D257" s="194" t="s">
        <v>133</v>
      </c>
      <c r="E257" s="35"/>
      <c r="F257" s="195" t="s">
        <v>517</v>
      </c>
      <c r="G257" s="35"/>
      <c r="H257" s="35"/>
      <c r="I257" s="102"/>
      <c r="J257" s="35"/>
      <c r="K257" s="35"/>
      <c r="L257" s="38"/>
      <c r="M257" s="196"/>
      <c r="N257" s="197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133</v>
      </c>
      <c r="AU257" s="16" t="s">
        <v>84</v>
      </c>
    </row>
    <row r="258" spans="1:65" s="13" customFormat="1" ht="11.25">
      <c r="B258" s="198"/>
      <c r="C258" s="199"/>
      <c r="D258" s="194" t="s">
        <v>141</v>
      </c>
      <c r="E258" s="200" t="s">
        <v>21</v>
      </c>
      <c r="F258" s="201" t="s">
        <v>518</v>
      </c>
      <c r="G258" s="199"/>
      <c r="H258" s="202">
        <v>99.4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141</v>
      </c>
      <c r="AU258" s="208" t="s">
        <v>84</v>
      </c>
      <c r="AV258" s="13" t="s">
        <v>84</v>
      </c>
      <c r="AW258" s="13" t="s">
        <v>36</v>
      </c>
      <c r="AX258" s="13" t="s">
        <v>82</v>
      </c>
      <c r="AY258" s="208" t="s">
        <v>124</v>
      </c>
    </row>
    <row r="259" spans="1:65" s="2" customFormat="1" ht="16.5" customHeight="1">
      <c r="A259" s="33"/>
      <c r="B259" s="34"/>
      <c r="C259" s="181" t="s">
        <v>519</v>
      </c>
      <c r="D259" s="181" t="s">
        <v>126</v>
      </c>
      <c r="E259" s="182" t="s">
        <v>520</v>
      </c>
      <c r="F259" s="183" t="s">
        <v>521</v>
      </c>
      <c r="G259" s="184" t="s">
        <v>139</v>
      </c>
      <c r="H259" s="185">
        <v>2.5</v>
      </c>
      <c r="I259" s="186"/>
      <c r="J259" s="187">
        <f>ROUND(I259*H259,2)</f>
        <v>0</v>
      </c>
      <c r="K259" s="183" t="s">
        <v>130</v>
      </c>
      <c r="L259" s="38"/>
      <c r="M259" s="188" t="s">
        <v>21</v>
      </c>
      <c r="N259" s="189" t="s">
        <v>48</v>
      </c>
      <c r="O259" s="63"/>
      <c r="P259" s="190">
        <f>O259*H259</f>
        <v>0</v>
      </c>
      <c r="Q259" s="190">
        <v>0.1837</v>
      </c>
      <c r="R259" s="190">
        <f>Q259*H259</f>
        <v>0.45924999999999999</v>
      </c>
      <c r="S259" s="190">
        <v>0</v>
      </c>
      <c r="T259" s="19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2" t="s">
        <v>260</v>
      </c>
      <c r="AT259" s="192" t="s">
        <v>126</v>
      </c>
      <c r="AU259" s="192" t="s">
        <v>84</v>
      </c>
      <c r="AY259" s="16" t="s">
        <v>124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6" t="s">
        <v>82</v>
      </c>
      <c r="BK259" s="193">
        <f>ROUND(I259*H259,2)</f>
        <v>0</v>
      </c>
      <c r="BL259" s="16" t="s">
        <v>260</v>
      </c>
      <c r="BM259" s="192" t="s">
        <v>522</v>
      </c>
    </row>
    <row r="260" spans="1:65" s="2" customFormat="1" ht="68.25">
      <c r="A260" s="33"/>
      <c r="B260" s="34"/>
      <c r="C260" s="35"/>
      <c r="D260" s="194" t="s">
        <v>133</v>
      </c>
      <c r="E260" s="35"/>
      <c r="F260" s="195" t="s">
        <v>517</v>
      </c>
      <c r="G260" s="35"/>
      <c r="H260" s="35"/>
      <c r="I260" s="102"/>
      <c r="J260" s="35"/>
      <c r="K260" s="35"/>
      <c r="L260" s="38"/>
      <c r="M260" s="196"/>
      <c r="N260" s="197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133</v>
      </c>
      <c r="AU260" s="16" t="s">
        <v>84</v>
      </c>
    </row>
    <row r="261" spans="1:65" s="13" customFormat="1" ht="11.25">
      <c r="B261" s="198"/>
      <c r="C261" s="199"/>
      <c r="D261" s="194" t="s">
        <v>141</v>
      </c>
      <c r="E261" s="200" t="s">
        <v>21</v>
      </c>
      <c r="F261" s="201" t="s">
        <v>406</v>
      </c>
      <c r="G261" s="199"/>
      <c r="H261" s="202">
        <v>2.5</v>
      </c>
      <c r="I261" s="203"/>
      <c r="J261" s="199"/>
      <c r="K261" s="199"/>
      <c r="L261" s="204"/>
      <c r="M261" s="205"/>
      <c r="N261" s="206"/>
      <c r="O261" s="206"/>
      <c r="P261" s="206"/>
      <c r="Q261" s="206"/>
      <c r="R261" s="206"/>
      <c r="S261" s="206"/>
      <c r="T261" s="207"/>
      <c r="AT261" s="208" t="s">
        <v>141</v>
      </c>
      <c r="AU261" s="208" t="s">
        <v>84</v>
      </c>
      <c r="AV261" s="13" t="s">
        <v>84</v>
      </c>
      <c r="AW261" s="13" t="s">
        <v>36</v>
      </c>
      <c r="AX261" s="13" t="s">
        <v>82</v>
      </c>
      <c r="AY261" s="208" t="s">
        <v>124</v>
      </c>
    </row>
    <row r="262" spans="1:65" s="2" customFormat="1" ht="16.5" customHeight="1">
      <c r="A262" s="33"/>
      <c r="B262" s="34"/>
      <c r="C262" s="181" t="s">
        <v>523</v>
      </c>
      <c r="D262" s="181" t="s">
        <v>126</v>
      </c>
      <c r="E262" s="182" t="s">
        <v>524</v>
      </c>
      <c r="F262" s="183" t="s">
        <v>525</v>
      </c>
      <c r="G262" s="184" t="s">
        <v>139</v>
      </c>
      <c r="H262" s="185">
        <v>1.125</v>
      </c>
      <c r="I262" s="186"/>
      <c r="J262" s="187">
        <f>ROUND(I262*H262,2)</f>
        <v>0</v>
      </c>
      <c r="K262" s="183" t="s">
        <v>130</v>
      </c>
      <c r="L262" s="38"/>
      <c r="M262" s="188" t="s">
        <v>21</v>
      </c>
      <c r="N262" s="189" t="s">
        <v>48</v>
      </c>
      <c r="O262" s="63"/>
      <c r="P262" s="190">
        <f>O262*H262</f>
        <v>0</v>
      </c>
      <c r="Q262" s="190">
        <v>0.10100000000000001</v>
      </c>
      <c r="R262" s="190">
        <f>Q262*H262</f>
        <v>0.113625</v>
      </c>
      <c r="S262" s="190">
        <v>0</v>
      </c>
      <c r="T262" s="19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2" t="s">
        <v>260</v>
      </c>
      <c r="AT262" s="192" t="s">
        <v>126</v>
      </c>
      <c r="AU262" s="192" t="s">
        <v>84</v>
      </c>
      <c r="AY262" s="16" t="s">
        <v>124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6" t="s">
        <v>82</v>
      </c>
      <c r="BK262" s="193">
        <f>ROUND(I262*H262,2)</f>
        <v>0</v>
      </c>
      <c r="BL262" s="16" t="s">
        <v>260</v>
      </c>
      <c r="BM262" s="192" t="s">
        <v>526</v>
      </c>
    </row>
    <row r="263" spans="1:65" s="2" customFormat="1" ht="68.25">
      <c r="A263" s="33"/>
      <c r="B263" s="34"/>
      <c r="C263" s="35"/>
      <c r="D263" s="194" t="s">
        <v>133</v>
      </c>
      <c r="E263" s="35"/>
      <c r="F263" s="195" t="s">
        <v>517</v>
      </c>
      <c r="G263" s="35"/>
      <c r="H263" s="35"/>
      <c r="I263" s="102"/>
      <c r="J263" s="35"/>
      <c r="K263" s="35"/>
      <c r="L263" s="38"/>
      <c r="M263" s="196"/>
      <c r="N263" s="197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133</v>
      </c>
      <c r="AU263" s="16" t="s">
        <v>84</v>
      </c>
    </row>
    <row r="264" spans="1:65" s="13" customFormat="1" ht="11.25">
      <c r="B264" s="198"/>
      <c r="C264" s="199"/>
      <c r="D264" s="194" t="s">
        <v>141</v>
      </c>
      <c r="E264" s="200" t="s">
        <v>21</v>
      </c>
      <c r="F264" s="201" t="s">
        <v>527</v>
      </c>
      <c r="G264" s="199"/>
      <c r="H264" s="202">
        <v>1.125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141</v>
      </c>
      <c r="AU264" s="208" t="s">
        <v>84</v>
      </c>
      <c r="AV264" s="13" t="s">
        <v>84</v>
      </c>
      <c r="AW264" s="13" t="s">
        <v>36</v>
      </c>
      <c r="AX264" s="13" t="s">
        <v>82</v>
      </c>
      <c r="AY264" s="208" t="s">
        <v>124</v>
      </c>
    </row>
    <row r="265" spans="1:65" s="2" customFormat="1" ht="16.5" customHeight="1">
      <c r="A265" s="33"/>
      <c r="B265" s="34"/>
      <c r="C265" s="181" t="s">
        <v>528</v>
      </c>
      <c r="D265" s="181" t="s">
        <v>126</v>
      </c>
      <c r="E265" s="182" t="s">
        <v>529</v>
      </c>
      <c r="F265" s="183" t="s">
        <v>530</v>
      </c>
      <c r="G265" s="184" t="s">
        <v>139</v>
      </c>
      <c r="H265" s="185">
        <v>1.125</v>
      </c>
      <c r="I265" s="186"/>
      <c r="J265" s="187">
        <f>ROUND(I265*H265,2)</f>
        <v>0</v>
      </c>
      <c r="K265" s="183" t="s">
        <v>130</v>
      </c>
      <c r="L265" s="38"/>
      <c r="M265" s="188" t="s">
        <v>21</v>
      </c>
      <c r="N265" s="189" t="s">
        <v>48</v>
      </c>
      <c r="O265" s="63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2" t="s">
        <v>260</v>
      </c>
      <c r="AT265" s="192" t="s">
        <v>126</v>
      </c>
      <c r="AU265" s="192" t="s">
        <v>84</v>
      </c>
      <c r="AY265" s="16" t="s">
        <v>124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6" t="s">
        <v>82</v>
      </c>
      <c r="BK265" s="193">
        <f>ROUND(I265*H265,2)</f>
        <v>0</v>
      </c>
      <c r="BL265" s="16" t="s">
        <v>260</v>
      </c>
      <c r="BM265" s="192" t="s">
        <v>531</v>
      </c>
    </row>
    <row r="266" spans="1:65" s="2" customFormat="1" ht="68.25">
      <c r="A266" s="33"/>
      <c r="B266" s="34"/>
      <c r="C266" s="35"/>
      <c r="D266" s="194" t="s">
        <v>133</v>
      </c>
      <c r="E266" s="35"/>
      <c r="F266" s="195" t="s">
        <v>517</v>
      </c>
      <c r="G266" s="35"/>
      <c r="H266" s="35"/>
      <c r="I266" s="102"/>
      <c r="J266" s="35"/>
      <c r="K266" s="35"/>
      <c r="L266" s="38"/>
      <c r="M266" s="196"/>
      <c r="N266" s="197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133</v>
      </c>
      <c r="AU266" s="16" t="s">
        <v>84</v>
      </c>
    </row>
    <row r="267" spans="1:65" s="13" customFormat="1" ht="11.25">
      <c r="B267" s="198"/>
      <c r="C267" s="199"/>
      <c r="D267" s="194" t="s">
        <v>141</v>
      </c>
      <c r="E267" s="200" t="s">
        <v>21</v>
      </c>
      <c r="F267" s="201" t="s">
        <v>527</v>
      </c>
      <c r="G267" s="199"/>
      <c r="H267" s="202">
        <v>1.125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141</v>
      </c>
      <c r="AU267" s="208" t="s">
        <v>84</v>
      </c>
      <c r="AV267" s="13" t="s">
        <v>84</v>
      </c>
      <c r="AW267" s="13" t="s">
        <v>36</v>
      </c>
      <c r="AX267" s="13" t="s">
        <v>82</v>
      </c>
      <c r="AY267" s="208" t="s">
        <v>124</v>
      </c>
    </row>
    <row r="268" spans="1:65" s="2" customFormat="1" ht="16.5" customHeight="1">
      <c r="A268" s="33"/>
      <c r="B268" s="34"/>
      <c r="C268" s="181" t="s">
        <v>532</v>
      </c>
      <c r="D268" s="181" t="s">
        <v>126</v>
      </c>
      <c r="E268" s="182" t="s">
        <v>533</v>
      </c>
      <c r="F268" s="183" t="s">
        <v>534</v>
      </c>
      <c r="G268" s="184" t="s">
        <v>180</v>
      </c>
      <c r="H268" s="185">
        <v>4</v>
      </c>
      <c r="I268" s="186"/>
      <c r="J268" s="187">
        <f>ROUND(I268*H268,2)</f>
        <v>0</v>
      </c>
      <c r="K268" s="183" t="s">
        <v>130</v>
      </c>
      <c r="L268" s="38"/>
      <c r="M268" s="188" t="s">
        <v>21</v>
      </c>
      <c r="N268" s="189" t="s">
        <v>48</v>
      </c>
      <c r="O268" s="63"/>
      <c r="P268" s="190">
        <f>O268*H268</f>
        <v>0</v>
      </c>
      <c r="Q268" s="190">
        <v>0.14321</v>
      </c>
      <c r="R268" s="190">
        <f>Q268*H268</f>
        <v>0.57284000000000002</v>
      </c>
      <c r="S268" s="190">
        <v>0</v>
      </c>
      <c r="T268" s="19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2" t="s">
        <v>260</v>
      </c>
      <c r="AT268" s="192" t="s">
        <v>126</v>
      </c>
      <c r="AU268" s="192" t="s">
        <v>84</v>
      </c>
      <c r="AY268" s="16" t="s">
        <v>124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6" t="s">
        <v>82</v>
      </c>
      <c r="BK268" s="193">
        <f>ROUND(I268*H268,2)</f>
        <v>0</v>
      </c>
      <c r="BL268" s="16" t="s">
        <v>260</v>
      </c>
      <c r="BM268" s="192" t="s">
        <v>535</v>
      </c>
    </row>
    <row r="269" spans="1:65" s="2" customFormat="1" ht="68.25">
      <c r="A269" s="33"/>
      <c r="B269" s="34"/>
      <c r="C269" s="35"/>
      <c r="D269" s="194" t="s">
        <v>133</v>
      </c>
      <c r="E269" s="35"/>
      <c r="F269" s="195" t="s">
        <v>517</v>
      </c>
      <c r="G269" s="35"/>
      <c r="H269" s="35"/>
      <c r="I269" s="102"/>
      <c r="J269" s="35"/>
      <c r="K269" s="35"/>
      <c r="L269" s="38"/>
      <c r="M269" s="196"/>
      <c r="N269" s="197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133</v>
      </c>
      <c r="AU269" s="16" t="s">
        <v>84</v>
      </c>
    </row>
    <row r="270" spans="1:65" s="2" customFormat="1" ht="16.5" customHeight="1">
      <c r="A270" s="33"/>
      <c r="B270" s="34"/>
      <c r="C270" s="181" t="s">
        <v>536</v>
      </c>
      <c r="D270" s="181" t="s">
        <v>126</v>
      </c>
      <c r="E270" s="182" t="s">
        <v>537</v>
      </c>
      <c r="F270" s="183" t="s">
        <v>538</v>
      </c>
      <c r="G270" s="184" t="s">
        <v>180</v>
      </c>
      <c r="H270" s="185">
        <v>4</v>
      </c>
      <c r="I270" s="186"/>
      <c r="J270" s="187">
        <f>ROUND(I270*H270,2)</f>
        <v>0</v>
      </c>
      <c r="K270" s="183" t="s">
        <v>130</v>
      </c>
      <c r="L270" s="38"/>
      <c r="M270" s="188" t="s">
        <v>21</v>
      </c>
      <c r="N270" s="189" t="s">
        <v>48</v>
      </c>
      <c r="O270" s="63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2" t="s">
        <v>260</v>
      </c>
      <c r="AT270" s="192" t="s">
        <v>126</v>
      </c>
      <c r="AU270" s="192" t="s">
        <v>84</v>
      </c>
      <c r="AY270" s="16" t="s">
        <v>124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6" t="s">
        <v>82</v>
      </c>
      <c r="BK270" s="193">
        <f>ROUND(I270*H270,2)</f>
        <v>0</v>
      </c>
      <c r="BL270" s="16" t="s">
        <v>260</v>
      </c>
      <c r="BM270" s="192" t="s">
        <v>539</v>
      </c>
    </row>
    <row r="271" spans="1:65" s="2" customFormat="1" ht="68.25">
      <c r="A271" s="33"/>
      <c r="B271" s="34"/>
      <c r="C271" s="35"/>
      <c r="D271" s="194" t="s">
        <v>133</v>
      </c>
      <c r="E271" s="35"/>
      <c r="F271" s="195" t="s">
        <v>517</v>
      </c>
      <c r="G271" s="35"/>
      <c r="H271" s="35"/>
      <c r="I271" s="102"/>
      <c r="J271" s="35"/>
      <c r="K271" s="35"/>
      <c r="L271" s="38"/>
      <c r="M271" s="196"/>
      <c r="N271" s="197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133</v>
      </c>
      <c r="AU271" s="16" t="s">
        <v>84</v>
      </c>
    </row>
    <row r="272" spans="1:65" s="2" customFormat="1" ht="16.5" customHeight="1">
      <c r="A272" s="33"/>
      <c r="B272" s="34"/>
      <c r="C272" s="181" t="s">
        <v>540</v>
      </c>
      <c r="D272" s="181" t="s">
        <v>126</v>
      </c>
      <c r="E272" s="182" t="s">
        <v>541</v>
      </c>
      <c r="F272" s="183" t="s">
        <v>542</v>
      </c>
      <c r="G272" s="184" t="s">
        <v>139</v>
      </c>
      <c r="H272" s="185">
        <v>9</v>
      </c>
      <c r="I272" s="186"/>
      <c r="J272" s="187">
        <f>ROUND(I272*H272,2)</f>
        <v>0</v>
      </c>
      <c r="K272" s="183" t="s">
        <v>130</v>
      </c>
      <c r="L272" s="38"/>
      <c r="M272" s="188" t="s">
        <v>21</v>
      </c>
      <c r="N272" s="189" t="s">
        <v>48</v>
      </c>
      <c r="O272" s="63"/>
      <c r="P272" s="190">
        <f>O272*H272</f>
        <v>0</v>
      </c>
      <c r="Q272" s="190">
        <v>8.4250000000000005E-2</v>
      </c>
      <c r="R272" s="190">
        <f>Q272*H272</f>
        <v>0.75825000000000009</v>
      </c>
      <c r="S272" s="190">
        <v>0</v>
      </c>
      <c r="T272" s="191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2" t="s">
        <v>260</v>
      </c>
      <c r="AT272" s="192" t="s">
        <v>126</v>
      </c>
      <c r="AU272" s="192" t="s">
        <v>84</v>
      </c>
      <c r="AY272" s="16" t="s">
        <v>124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6" t="s">
        <v>82</v>
      </c>
      <c r="BK272" s="193">
        <f>ROUND(I272*H272,2)</f>
        <v>0</v>
      </c>
      <c r="BL272" s="16" t="s">
        <v>260</v>
      </c>
      <c r="BM272" s="192" t="s">
        <v>543</v>
      </c>
    </row>
    <row r="273" spans="1:65" s="2" customFormat="1" ht="68.25">
      <c r="A273" s="33"/>
      <c r="B273" s="34"/>
      <c r="C273" s="35"/>
      <c r="D273" s="194" t="s">
        <v>133</v>
      </c>
      <c r="E273" s="35"/>
      <c r="F273" s="195" t="s">
        <v>517</v>
      </c>
      <c r="G273" s="35"/>
      <c r="H273" s="35"/>
      <c r="I273" s="102"/>
      <c r="J273" s="35"/>
      <c r="K273" s="35"/>
      <c r="L273" s="38"/>
      <c r="M273" s="196"/>
      <c r="N273" s="197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133</v>
      </c>
      <c r="AU273" s="16" t="s">
        <v>84</v>
      </c>
    </row>
    <row r="274" spans="1:65" s="13" customFormat="1" ht="11.25">
      <c r="B274" s="198"/>
      <c r="C274" s="199"/>
      <c r="D274" s="194" t="s">
        <v>141</v>
      </c>
      <c r="E274" s="200" t="s">
        <v>21</v>
      </c>
      <c r="F274" s="201" t="s">
        <v>544</v>
      </c>
      <c r="G274" s="199"/>
      <c r="H274" s="202">
        <v>9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141</v>
      </c>
      <c r="AU274" s="208" t="s">
        <v>84</v>
      </c>
      <c r="AV274" s="13" t="s">
        <v>84</v>
      </c>
      <c r="AW274" s="13" t="s">
        <v>36</v>
      </c>
      <c r="AX274" s="13" t="s">
        <v>82</v>
      </c>
      <c r="AY274" s="208" t="s">
        <v>124</v>
      </c>
    </row>
    <row r="275" spans="1:65" s="12" customFormat="1" ht="25.9" customHeight="1">
      <c r="B275" s="165"/>
      <c r="C275" s="166"/>
      <c r="D275" s="167" t="s">
        <v>76</v>
      </c>
      <c r="E275" s="168" t="s">
        <v>545</v>
      </c>
      <c r="F275" s="168" t="s">
        <v>546</v>
      </c>
      <c r="G275" s="166"/>
      <c r="H275" s="166"/>
      <c r="I275" s="169"/>
      <c r="J275" s="170">
        <f>BK275</f>
        <v>0</v>
      </c>
      <c r="K275" s="166"/>
      <c r="L275" s="171"/>
      <c r="M275" s="172"/>
      <c r="N275" s="173"/>
      <c r="O275" s="173"/>
      <c r="P275" s="174">
        <f>P276</f>
        <v>0</v>
      </c>
      <c r="Q275" s="173"/>
      <c r="R275" s="174">
        <f>R276</f>
        <v>0</v>
      </c>
      <c r="S275" s="173"/>
      <c r="T275" s="175">
        <f>T276</f>
        <v>0</v>
      </c>
      <c r="AR275" s="176" t="s">
        <v>131</v>
      </c>
      <c r="AT275" s="177" t="s">
        <v>76</v>
      </c>
      <c r="AU275" s="177" t="s">
        <v>77</v>
      </c>
      <c r="AY275" s="176" t="s">
        <v>124</v>
      </c>
      <c r="BK275" s="178">
        <f>BK276</f>
        <v>0</v>
      </c>
    </row>
    <row r="276" spans="1:65" s="2" customFormat="1" ht="16.5" customHeight="1">
      <c r="A276" s="33"/>
      <c r="B276" s="34"/>
      <c r="C276" s="181" t="s">
        <v>547</v>
      </c>
      <c r="D276" s="181" t="s">
        <v>126</v>
      </c>
      <c r="E276" s="182" t="s">
        <v>548</v>
      </c>
      <c r="F276" s="183" t="s">
        <v>549</v>
      </c>
      <c r="G276" s="184" t="s">
        <v>550</v>
      </c>
      <c r="H276" s="185">
        <v>3</v>
      </c>
      <c r="I276" s="186"/>
      <c r="J276" s="187">
        <f>ROUND(I276*H276,2)</f>
        <v>0</v>
      </c>
      <c r="K276" s="183" t="s">
        <v>130</v>
      </c>
      <c r="L276" s="38"/>
      <c r="M276" s="188" t="s">
        <v>21</v>
      </c>
      <c r="N276" s="189" t="s">
        <v>48</v>
      </c>
      <c r="O276" s="63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2" t="s">
        <v>551</v>
      </c>
      <c r="AT276" s="192" t="s">
        <v>126</v>
      </c>
      <c r="AU276" s="192" t="s">
        <v>82</v>
      </c>
      <c r="AY276" s="16" t="s">
        <v>124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6" t="s">
        <v>82</v>
      </c>
      <c r="BK276" s="193">
        <f>ROUND(I276*H276,2)</f>
        <v>0</v>
      </c>
      <c r="BL276" s="16" t="s">
        <v>551</v>
      </c>
      <c r="BM276" s="192" t="s">
        <v>552</v>
      </c>
    </row>
    <row r="277" spans="1:65" s="12" customFormat="1" ht="25.9" customHeight="1">
      <c r="B277" s="165"/>
      <c r="C277" s="166"/>
      <c r="D277" s="167" t="s">
        <v>76</v>
      </c>
      <c r="E277" s="168" t="s">
        <v>553</v>
      </c>
      <c r="F277" s="168" t="s">
        <v>554</v>
      </c>
      <c r="G277" s="166"/>
      <c r="H277" s="166"/>
      <c r="I277" s="169"/>
      <c r="J277" s="170">
        <f>BK277</f>
        <v>0</v>
      </c>
      <c r="K277" s="166"/>
      <c r="L277" s="171"/>
      <c r="M277" s="172"/>
      <c r="N277" s="173"/>
      <c r="O277" s="173"/>
      <c r="P277" s="174">
        <f>P278+P282+P284+P286+P288+P290</f>
        <v>0</v>
      </c>
      <c r="Q277" s="173"/>
      <c r="R277" s="174">
        <f>R278+R282+R284+R286+R288+R290</f>
        <v>0</v>
      </c>
      <c r="S277" s="173"/>
      <c r="T277" s="175">
        <f>T278+T282+T284+T286+T288+T290</f>
        <v>0</v>
      </c>
      <c r="AR277" s="176" t="s">
        <v>135</v>
      </c>
      <c r="AT277" s="177" t="s">
        <v>76</v>
      </c>
      <c r="AU277" s="177" t="s">
        <v>77</v>
      </c>
      <c r="AY277" s="176" t="s">
        <v>124</v>
      </c>
      <c r="BK277" s="178">
        <f>BK278+BK282+BK284+BK286+BK288+BK290</f>
        <v>0</v>
      </c>
    </row>
    <row r="278" spans="1:65" s="12" customFormat="1" ht="22.9" customHeight="1">
      <c r="B278" s="165"/>
      <c r="C278" s="166"/>
      <c r="D278" s="167" t="s">
        <v>76</v>
      </c>
      <c r="E278" s="179" t="s">
        <v>555</v>
      </c>
      <c r="F278" s="179" t="s">
        <v>556</v>
      </c>
      <c r="G278" s="166"/>
      <c r="H278" s="166"/>
      <c r="I278" s="169"/>
      <c r="J278" s="180">
        <f>BK278</f>
        <v>0</v>
      </c>
      <c r="K278" s="166"/>
      <c r="L278" s="171"/>
      <c r="M278" s="172"/>
      <c r="N278" s="173"/>
      <c r="O278" s="173"/>
      <c r="P278" s="174">
        <f>SUM(P279:P281)</f>
        <v>0</v>
      </c>
      <c r="Q278" s="173"/>
      <c r="R278" s="174">
        <f>SUM(R279:R281)</f>
        <v>0</v>
      </c>
      <c r="S278" s="173"/>
      <c r="T278" s="175">
        <f>SUM(T279:T281)</f>
        <v>0</v>
      </c>
      <c r="AR278" s="176" t="s">
        <v>135</v>
      </c>
      <c r="AT278" s="177" t="s">
        <v>76</v>
      </c>
      <c r="AU278" s="177" t="s">
        <v>82</v>
      </c>
      <c r="AY278" s="176" t="s">
        <v>124</v>
      </c>
      <c r="BK278" s="178">
        <f>SUM(BK279:BK281)</f>
        <v>0</v>
      </c>
    </row>
    <row r="279" spans="1:65" s="2" customFormat="1" ht="16.5" customHeight="1">
      <c r="A279" s="33"/>
      <c r="B279" s="34"/>
      <c r="C279" s="181" t="s">
        <v>557</v>
      </c>
      <c r="D279" s="181" t="s">
        <v>126</v>
      </c>
      <c r="E279" s="182" t="s">
        <v>558</v>
      </c>
      <c r="F279" s="183" t="s">
        <v>559</v>
      </c>
      <c r="G279" s="184" t="s">
        <v>560</v>
      </c>
      <c r="H279" s="185">
        <v>4</v>
      </c>
      <c r="I279" s="186"/>
      <c r="J279" s="187">
        <f>ROUND(I279*H279,2)</f>
        <v>0</v>
      </c>
      <c r="K279" s="183" t="s">
        <v>130</v>
      </c>
      <c r="L279" s="38"/>
      <c r="M279" s="188" t="s">
        <v>21</v>
      </c>
      <c r="N279" s="189" t="s">
        <v>48</v>
      </c>
      <c r="O279" s="63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2" t="s">
        <v>561</v>
      </c>
      <c r="AT279" s="192" t="s">
        <v>126</v>
      </c>
      <c r="AU279" s="192" t="s">
        <v>84</v>
      </c>
      <c r="AY279" s="16" t="s">
        <v>124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6" t="s">
        <v>82</v>
      </c>
      <c r="BK279" s="193">
        <f>ROUND(I279*H279,2)</f>
        <v>0</v>
      </c>
      <c r="BL279" s="16" t="s">
        <v>561</v>
      </c>
      <c r="BM279" s="192" t="s">
        <v>562</v>
      </c>
    </row>
    <row r="280" spans="1:65" s="2" customFormat="1" ht="16.5" customHeight="1">
      <c r="A280" s="33"/>
      <c r="B280" s="34"/>
      <c r="C280" s="181" t="s">
        <v>563</v>
      </c>
      <c r="D280" s="181" t="s">
        <v>126</v>
      </c>
      <c r="E280" s="182" t="s">
        <v>564</v>
      </c>
      <c r="F280" s="183" t="s">
        <v>565</v>
      </c>
      <c r="G280" s="184" t="s">
        <v>560</v>
      </c>
      <c r="H280" s="185">
        <v>1</v>
      </c>
      <c r="I280" s="186"/>
      <c r="J280" s="187">
        <f>ROUND(I280*H280,2)</f>
        <v>0</v>
      </c>
      <c r="K280" s="183" t="s">
        <v>130</v>
      </c>
      <c r="L280" s="38"/>
      <c r="M280" s="188" t="s">
        <v>21</v>
      </c>
      <c r="N280" s="189" t="s">
        <v>48</v>
      </c>
      <c r="O280" s="63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2" t="s">
        <v>561</v>
      </c>
      <c r="AT280" s="192" t="s">
        <v>126</v>
      </c>
      <c r="AU280" s="192" t="s">
        <v>84</v>
      </c>
      <c r="AY280" s="16" t="s">
        <v>124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6" t="s">
        <v>82</v>
      </c>
      <c r="BK280" s="193">
        <f>ROUND(I280*H280,2)</f>
        <v>0</v>
      </c>
      <c r="BL280" s="16" t="s">
        <v>561</v>
      </c>
      <c r="BM280" s="192" t="s">
        <v>566</v>
      </c>
    </row>
    <row r="281" spans="1:65" s="2" customFormat="1" ht="16.5" customHeight="1">
      <c r="A281" s="33"/>
      <c r="B281" s="34"/>
      <c r="C281" s="181" t="s">
        <v>567</v>
      </c>
      <c r="D281" s="181" t="s">
        <v>126</v>
      </c>
      <c r="E281" s="182" t="s">
        <v>568</v>
      </c>
      <c r="F281" s="183" t="s">
        <v>569</v>
      </c>
      <c r="G281" s="184" t="s">
        <v>560</v>
      </c>
      <c r="H281" s="185">
        <v>4</v>
      </c>
      <c r="I281" s="186"/>
      <c r="J281" s="187">
        <f>ROUND(I281*H281,2)</f>
        <v>0</v>
      </c>
      <c r="K281" s="183" t="s">
        <v>130</v>
      </c>
      <c r="L281" s="38"/>
      <c r="M281" s="188" t="s">
        <v>21</v>
      </c>
      <c r="N281" s="189" t="s">
        <v>48</v>
      </c>
      <c r="O281" s="63"/>
      <c r="P281" s="190">
        <f>O281*H281</f>
        <v>0</v>
      </c>
      <c r="Q281" s="190">
        <v>0</v>
      </c>
      <c r="R281" s="190">
        <f>Q281*H281</f>
        <v>0</v>
      </c>
      <c r="S281" s="190">
        <v>0</v>
      </c>
      <c r="T281" s="191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2" t="s">
        <v>561</v>
      </c>
      <c r="AT281" s="192" t="s">
        <v>126</v>
      </c>
      <c r="AU281" s="192" t="s">
        <v>84</v>
      </c>
      <c r="AY281" s="16" t="s">
        <v>124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6" t="s">
        <v>82</v>
      </c>
      <c r="BK281" s="193">
        <f>ROUND(I281*H281,2)</f>
        <v>0</v>
      </c>
      <c r="BL281" s="16" t="s">
        <v>561</v>
      </c>
      <c r="BM281" s="192" t="s">
        <v>570</v>
      </c>
    </row>
    <row r="282" spans="1:65" s="12" customFormat="1" ht="22.9" customHeight="1">
      <c r="B282" s="165"/>
      <c r="C282" s="166"/>
      <c r="D282" s="167" t="s">
        <v>76</v>
      </c>
      <c r="E282" s="179" t="s">
        <v>571</v>
      </c>
      <c r="F282" s="179" t="s">
        <v>572</v>
      </c>
      <c r="G282" s="166"/>
      <c r="H282" s="166"/>
      <c r="I282" s="169"/>
      <c r="J282" s="180">
        <f>BK282</f>
        <v>0</v>
      </c>
      <c r="K282" s="166"/>
      <c r="L282" s="171"/>
      <c r="M282" s="172"/>
      <c r="N282" s="173"/>
      <c r="O282" s="173"/>
      <c r="P282" s="174">
        <f>P283</f>
        <v>0</v>
      </c>
      <c r="Q282" s="173"/>
      <c r="R282" s="174">
        <f>R283</f>
        <v>0</v>
      </c>
      <c r="S282" s="173"/>
      <c r="T282" s="175">
        <f>T283</f>
        <v>0</v>
      </c>
      <c r="AR282" s="176" t="s">
        <v>135</v>
      </c>
      <c r="AT282" s="177" t="s">
        <v>76</v>
      </c>
      <c r="AU282" s="177" t="s">
        <v>82</v>
      </c>
      <c r="AY282" s="176" t="s">
        <v>124</v>
      </c>
      <c r="BK282" s="178">
        <f>BK283</f>
        <v>0</v>
      </c>
    </row>
    <row r="283" spans="1:65" s="2" customFormat="1" ht="16.5" customHeight="1">
      <c r="A283" s="33"/>
      <c r="B283" s="34"/>
      <c r="C283" s="181" t="s">
        <v>573</v>
      </c>
      <c r="D283" s="181" t="s">
        <v>126</v>
      </c>
      <c r="E283" s="182" t="s">
        <v>574</v>
      </c>
      <c r="F283" s="183" t="s">
        <v>575</v>
      </c>
      <c r="G283" s="184" t="s">
        <v>560</v>
      </c>
      <c r="H283" s="185">
        <v>1</v>
      </c>
      <c r="I283" s="186"/>
      <c r="J283" s="187">
        <f>ROUND(I283*H283,2)</f>
        <v>0</v>
      </c>
      <c r="K283" s="183" t="s">
        <v>130</v>
      </c>
      <c r="L283" s="38"/>
      <c r="M283" s="188" t="s">
        <v>21</v>
      </c>
      <c r="N283" s="189" t="s">
        <v>48</v>
      </c>
      <c r="O283" s="63"/>
      <c r="P283" s="190">
        <f>O283*H283</f>
        <v>0</v>
      </c>
      <c r="Q283" s="190">
        <v>0</v>
      </c>
      <c r="R283" s="190">
        <f>Q283*H283</f>
        <v>0</v>
      </c>
      <c r="S283" s="190">
        <v>0</v>
      </c>
      <c r="T283" s="191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2" t="s">
        <v>561</v>
      </c>
      <c r="AT283" s="192" t="s">
        <v>126</v>
      </c>
      <c r="AU283" s="192" t="s">
        <v>84</v>
      </c>
      <c r="AY283" s="16" t="s">
        <v>124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6" t="s">
        <v>82</v>
      </c>
      <c r="BK283" s="193">
        <f>ROUND(I283*H283,2)</f>
        <v>0</v>
      </c>
      <c r="BL283" s="16" t="s">
        <v>561</v>
      </c>
      <c r="BM283" s="192" t="s">
        <v>576</v>
      </c>
    </row>
    <row r="284" spans="1:65" s="12" customFormat="1" ht="22.9" customHeight="1">
      <c r="B284" s="165"/>
      <c r="C284" s="166"/>
      <c r="D284" s="167" t="s">
        <v>76</v>
      </c>
      <c r="E284" s="179" t="s">
        <v>577</v>
      </c>
      <c r="F284" s="179" t="s">
        <v>578</v>
      </c>
      <c r="G284" s="166"/>
      <c r="H284" s="166"/>
      <c r="I284" s="169"/>
      <c r="J284" s="180">
        <f>BK284</f>
        <v>0</v>
      </c>
      <c r="K284" s="166"/>
      <c r="L284" s="171"/>
      <c r="M284" s="172"/>
      <c r="N284" s="173"/>
      <c r="O284" s="173"/>
      <c r="P284" s="174">
        <f>P285</f>
        <v>0</v>
      </c>
      <c r="Q284" s="173"/>
      <c r="R284" s="174">
        <f>R285</f>
        <v>0</v>
      </c>
      <c r="S284" s="173"/>
      <c r="T284" s="175">
        <f>T285</f>
        <v>0</v>
      </c>
      <c r="AR284" s="176" t="s">
        <v>135</v>
      </c>
      <c r="AT284" s="177" t="s">
        <v>76</v>
      </c>
      <c r="AU284" s="177" t="s">
        <v>82</v>
      </c>
      <c r="AY284" s="176" t="s">
        <v>124</v>
      </c>
      <c r="BK284" s="178">
        <f>BK285</f>
        <v>0</v>
      </c>
    </row>
    <row r="285" spans="1:65" s="2" customFormat="1" ht="16.5" customHeight="1">
      <c r="A285" s="33"/>
      <c r="B285" s="34"/>
      <c r="C285" s="181" t="s">
        <v>579</v>
      </c>
      <c r="D285" s="181" t="s">
        <v>126</v>
      </c>
      <c r="E285" s="182" t="s">
        <v>580</v>
      </c>
      <c r="F285" s="183" t="s">
        <v>581</v>
      </c>
      <c r="G285" s="184" t="s">
        <v>582</v>
      </c>
      <c r="H285" s="185">
        <v>16</v>
      </c>
      <c r="I285" s="186"/>
      <c r="J285" s="187">
        <f>ROUND(I285*H285,2)</f>
        <v>0</v>
      </c>
      <c r="K285" s="183" t="s">
        <v>130</v>
      </c>
      <c r="L285" s="38"/>
      <c r="M285" s="188" t="s">
        <v>21</v>
      </c>
      <c r="N285" s="189" t="s">
        <v>48</v>
      </c>
      <c r="O285" s="63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2" t="s">
        <v>561</v>
      </c>
      <c r="AT285" s="192" t="s">
        <v>126</v>
      </c>
      <c r="AU285" s="192" t="s">
        <v>84</v>
      </c>
      <c r="AY285" s="16" t="s">
        <v>124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6" t="s">
        <v>82</v>
      </c>
      <c r="BK285" s="193">
        <f>ROUND(I285*H285,2)</f>
        <v>0</v>
      </c>
      <c r="BL285" s="16" t="s">
        <v>561</v>
      </c>
      <c r="BM285" s="192" t="s">
        <v>583</v>
      </c>
    </row>
    <row r="286" spans="1:65" s="12" customFormat="1" ht="22.9" customHeight="1">
      <c r="B286" s="165"/>
      <c r="C286" s="166"/>
      <c r="D286" s="167" t="s">
        <v>76</v>
      </c>
      <c r="E286" s="179" t="s">
        <v>584</v>
      </c>
      <c r="F286" s="179" t="s">
        <v>585</v>
      </c>
      <c r="G286" s="166"/>
      <c r="H286" s="166"/>
      <c r="I286" s="169"/>
      <c r="J286" s="180">
        <f>BK286</f>
        <v>0</v>
      </c>
      <c r="K286" s="166"/>
      <c r="L286" s="171"/>
      <c r="M286" s="172"/>
      <c r="N286" s="173"/>
      <c r="O286" s="173"/>
      <c r="P286" s="174">
        <f>P287</f>
        <v>0</v>
      </c>
      <c r="Q286" s="173"/>
      <c r="R286" s="174">
        <f>R287</f>
        <v>0</v>
      </c>
      <c r="S286" s="173"/>
      <c r="T286" s="175">
        <f>T287</f>
        <v>0</v>
      </c>
      <c r="AR286" s="176" t="s">
        <v>135</v>
      </c>
      <c r="AT286" s="177" t="s">
        <v>76</v>
      </c>
      <c r="AU286" s="177" t="s">
        <v>82</v>
      </c>
      <c r="AY286" s="176" t="s">
        <v>124</v>
      </c>
      <c r="BK286" s="178">
        <f>BK287</f>
        <v>0</v>
      </c>
    </row>
    <row r="287" spans="1:65" s="2" customFormat="1" ht="16.5" customHeight="1">
      <c r="A287" s="33"/>
      <c r="B287" s="34"/>
      <c r="C287" s="181" t="s">
        <v>586</v>
      </c>
      <c r="D287" s="181" t="s">
        <v>126</v>
      </c>
      <c r="E287" s="182" t="s">
        <v>587</v>
      </c>
      <c r="F287" s="183" t="s">
        <v>588</v>
      </c>
      <c r="G287" s="184" t="s">
        <v>560</v>
      </c>
      <c r="H287" s="185">
        <v>1</v>
      </c>
      <c r="I287" s="186"/>
      <c r="J287" s="187">
        <f>ROUND(I287*H287,2)</f>
        <v>0</v>
      </c>
      <c r="K287" s="183" t="s">
        <v>130</v>
      </c>
      <c r="L287" s="38"/>
      <c r="M287" s="188" t="s">
        <v>21</v>
      </c>
      <c r="N287" s="189" t="s">
        <v>48</v>
      </c>
      <c r="O287" s="63"/>
      <c r="P287" s="190">
        <f>O287*H287</f>
        <v>0</v>
      </c>
      <c r="Q287" s="190">
        <v>0</v>
      </c>
      <c r="R287" s="190">
        <f>Q287*H287</f>
        <v>0</v>
      </c>
      <c r="S287" s="190">
        <v>0</v>
      </c>
      <c r="T287" s="191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2" t="s">
        <v>561</v>
      </c>
      <c r="AT287" s="192" t="s">
        <v>126</v>
      </c>
      <c r="AU287" s="192" t="s">
        <v>84</v>
      </c>
      <c r="AY287" s="16" t="s">
        <v>124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16" t="s">
        <v>82</v>
      </c>
      <c r="BK287" s="193">
        <f>ROUND(I287*H287,2)</f>
        <v>0</v>
      </c>
      <c r="BL287" s="16" t="s">
        <v>561</v>
      </c>
      <c r="BM287" s="192" t="s">
        <v>589</v>
      </c>
    </row>
    <row r="288" spans="1:65" s="12" customFormat="1" ht="22.9" customHeight="1">
      <c r="B288" s="165"/>
      <c r="C288" s="166"/>
      <c r="D288" s="167" t="s">
        <v>76</v>
      </c>
      <c r="E288" s="179" t="s">
        <v>590</v>
      </c>
      <c r="F288" s="179" t="s">
        <v>591</v>
      </c>
      <c r="G288" s="166"/>
      <c r="H288" s="166"/>
      <c r="I288" s="169"/>
      <c r="J288" s="180">
        <f>BK288</f>
        <v>0</v>
      </c>
      <c r="K288" s="166"/>
      <c r="L288" s="171"/>
      <c r="M288" s="172"/>
      <c r="N288" s="173"/>
      <c r="O288" s="173"/>
      <c r="P288" s="174">
        <f>P289</f>
        <v>0</v>
      </c>
      <c r="Q288" s="173"/>
      <c r="R288" s="174">
        <f>R289</f>
        <v>0</v>
      </c>
      <c r="S288" s="173"/>
      <c r="T288" s="175">
        <f>T289</f>
        <v>0</v>
      </c>
      <c r="AR288" s="176" t="s">
        <v>135</v>
      </c>
      <c r="AT288" s="177" t="s">
        <v>76</v>
      </c>
      <c r="AU288" s="177" t="s">
        <v>82</v>
      </c>
      <c r="AY288" s="176" t="s">
        <v>124</v>
      </c>
      <c r="BK288" s="178">
        <f>BK289</f>
        <v>0</v>
      </c>
    </row>
    <row r="289" spans="1:65" s="2" customFormat="1" ht="16.5" customHeight="1">
      <c r="A289" s="33"/>
      <c r="B289" s="34"/>
      <c r="C289" s="181" t="s">
        <v>592</v>
      </c>
      <c r="D289" s="181" t="s">
        <v>126</v>
      </c>
      <c r="E289" s="182" t="s">
        <v>593</v>
      </c>
      <c r="F289" s="183" t="s">
        <v>591</v>
      </c>
      <c r="G289" s="184" t="s">
        <v>560</v>
      </c>
      <c r="H289" s="185">
        <v>1</v>
      </c>
      <c r="I289" s="186"/>
      <c r="J289" s="187">
        <f>ROUND(I289*H289,2)</f>
        <v>0</v>
      </c>
      <c r="K289" s="183" t="s">
        <v>130</v>
      </c>
      <c r="L289" s="38"/>
      <c r="M289" s="188" t="s">
        <v>21</v>
      </c>
      <c r="N289" s="189" t="s">
        <v>48</v>
      </c>
      <c r="O289" s="63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2" t="s">
        <v>561</v>
      </c>
      <c r="AT289" s="192" t="s">
        <v>126</v>
      </c>
      <c r="AU289" s="192" t="s">
        <v>84</v>
      </c>
      <c r="AY289" s="16" t="s">
        <v>124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6" t="s">
        <v>82</v>
      </c>
      <c r="BK289" s="193">
        <f>ROUND(I289*H289,2)</f>
        <v>0</v>
      </c>
      <c r="BL289" s="16" t="s">
        <v>561</v>
      </c>
      <c r="BM289" s="192" t="s">
        <v>594</v>
      </c>
    </row>
    <row r="290" spans="1:65" s="12" customFormat="1" ht="22.9" customHeight="1">
      <c r="B290" s="165"/>
      <c r="C290" s="166"/>
      <c r="D290" s="167" t="s">
        <v>76</v>
      </c>
      <c r="E290" s="179" t="s">
        <v>595</v>
      </c>
      <c r="F290" s="179" t="s">
        <v>596</v>
      </c>
      <c r="G290" s="166"/>
      <c r="H290" s="166"/>
      <c r="I290" s="169"/>
      <c r="J290" s="180">
        <f>BK290</f>
        <v>0</v>
      </c>
      <c r="K290" s="166"/>
      <c r="L290" s="171"/>
      <c r="M290" s="172"/>
      <c r="N290" s="173"/>
      <c r="O290" s="173"/>
      <c r="P290" s="174">
        <f>P291</f>
        <v>0</v>
      </c>
      <c r="Q290" s="173"/>
      <c r="R290" s="174">
        <f>R291</f>
        <v>0</v>
      </c>
      <c r="S290" s="173"/>
      <c r="T290" s="175">
        <f>T291</f>
        <v>0</v>
      </c>
      <c r="AR290" s="176" t="s">
        <v>135</v>
      </c>
      <c r="AT290" s="177" t="s">
        <v>76</v>
      </c>
      <c r="AU290" s="177" t="s">
        <v>82</v>
      </c>
      <c r="AY290" s="176" t="s">
        <v>124</v>
      </c>
      <c r="BK290" s="178">
        <f>BK291</f>
        <v>0</v>
      </c>
    </row>
    <row r="291" spans="1:65" s="2" customFormat="1" ht="16.5" customHeight="1">
      <c r="A291" s="33"/>
      <c r="B291" s="34"/>
      <c r="C291" s="181" t="s">
        <v>597</v>
      </c>
      <c r="D291" s="181" t="s">
        <v>126</v>
      </c>
      <c r="E291" s="182" t="s">
        <v>598</v>
      </c>
      <c r="F291" s="183" t="s">
        <v>599</v>
      </c>
      <c r="G291" s="184" t="s">
        <v>560</v>
      </c>
      <c r="H291" s="185">
        <v>1</v>
      </c>
      <c r="I291" s="186"/>
      <c r="J291" s="187">
        <f>ROUND(I291*H291,2)</f>
        <v>0</v>
      </c>
      <c r="K291" s="183" t="s">
        <v>130</v>
      </c>
      <c r="L291" s="38"/>
      <c r="M291" s="229" t="s">
        <v>21</v>
      </c>
      <c r="N291" s="230" t="s">
        <v>48</v>
      </c>
      <c r="O291" s="231"/>
      <c r="P291" s="232">
        <f>O291*H291</f>
        <v>0</v>
      </c>
      <c r="Q291" s="232">
        <v>0</v>
      </c>
      <c r="R291" s="232">
        <f>Q291*H291</f>
        <v>0</v>
      </c>
      <c r="S291" s="232">
        <v>0</v>
      </c>
      <c r="T291" s="23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2" t="s">
        <v>561</v>
      </c>
      <c r="AT291" s="192" t="s">
        <v>126</v>
      </c>
      <c r="AU291" s="192" t="s">
        <v>84</v>
      </c>
      <c r="AY291" s="16" t="s">
        <v>124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6" t="s">
        <v>82</v>
      </c>
      <c r="BK291" s="193">
        <f>ROUND(I291*H291,2)</f>
        <v>0</v>
      </c>
      <c r="BL291" s="16" t="s">
        <v>561</v>
      </c>
      <c r="BM291" s="192" t="s">
        <v>600</v>
      </c>
    </row>
    <row r="292" spans="1:65" s="2" customFormat="1" ht="6.95" customHeight="1">
      <c r="A292" s="33"/>
      <c r="B292" s="46"/>
      <c r="C292" s="47"/>
      <c r="D292" s="47"/>
      <c r="E292" s="47"/>
      <c r="F292" s="47"/>
      <c r="G292" s="47"/>
      <c r="H292" s="47"/>
      <c r="I292" s="130"/>
      <c r="J292" s="47"/>
      <c r="K292" s="47"/>
      <c r="L292" s="38"/>
      <c r="M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</row>
  </sheetData>
  <sheetProtection algorithmName="SHA-512" hashValue="d6SCMelTxYyOhX17InhXa6fw7LqYOnbMXPfGpjOIBTyjw8RxVk+64HI7OuVsufxc7OBA6uvlMAO5D6x5E2nsgw==" saltValue="TeMa+uHnbHj5wooO4NBGr1hZSdyEGjne6UPjHzqRkS2qrxOvGQWNlImBucLxtm4BH8ApIrFcDBRZWs23ZOwskA==" spinCount="100000" sheet="1" objects="1" scenarios="1" formatColumns="0" formatRows="0" autoFilter="0"/>
  <autoFilter ref="C91:K291"/>
  <mergeCells count="6">
    <mergeCell ref="L2:V2"/>
    <mergeCell ref="E7:H7"/>
    <mergeCell ref="E16:H16"/>
    <mergeCell ref="E25:H25"/>
    <mergeCell ref="E46:H46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NBKK_VZ - Veřejné osvětle...</vt:lpstr>
      <vt:lpstr>'NBKK_VZ - Veřejné osvětle...'!Názvy_tisku</vt:lpstr>
      <vt:lpstr>'Rekapitulace stavby'!Názvy_tisku</vt:lpstr>
      <vt:lpstr>'NBKK_VZ - Veřejné osvětle...'!Oblast_tisku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Lenovo\Osvetleni</dc:creator>
  <cp:lastModifiedBy>Pokorný Vladan</cp:lastModifiedBy>
  <dcterms:created xsi:type="dcterms:W3CDTF">2020-02-14T13:32:06Z</dcterms:created>
  <dcterms:modified xsi:type="dcterms:W3CDTF">2020-02-17T06:31:34Z</dcterms:modified>
</cp:coreProperties>
</file>