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9040" windowHeight="15840" activeTab="0"/>
  </bookViews>
  <sheets>
    <sheet name="Rekapitulace stavby" sheetId="1" r:id="rId1"/>
    <sheet name="S - Víceúčelové sportovní..." sheetId="2" r:id="rId2"/>
    <sheet name="VON - Vedlejší a ostatní ..." sheetId="3" r:id="rId3"/>
    <sheet name="Pokyny pro vyplnění" sheetId="4" r:id="rId4"/>
  </sheets>
  <definedNames>
    <definedName name="_xlnm._FilterDatabase" localSheetId="1" hidden="1">'S - Víceúčelové sportovní...'!$C$96:$K$609</definedName>
    <definedName name="_xlnm._FilterDatabase" localSheetId="2" hidden="1">'VON - Vedlejší a ostatní ...'!$C$81:$K$92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1">'S - Víceúčelové sportovní...'!$C$4:$J$39,'S - Víceúčelové sportovní...'!$C$45:$J$78,'S - Víceúčelové sportovní...'!$C$84:$K$609</definedName>
    <definedName name="_xlnm.Print_Area" localSheetId="2">'VON - Vedlejší a ostatní ...'!$C$4:$J$39,'VON - Vedlejší a ostatní ...'!$C$45:$J$63,'VON - Vedlejší a ostatní ...'!$C$69:$K$92</definedName>
    <definedName name="_xlnm.Print_Titles" localSheetId="0">'Rekapitulace stavby'!$52:$52</definedName>
    <definedName name="_xlnm.Print_Titles" localSheetId="1">'S - Víceúčelové sportovní...'!$96:$96</definedName>
    <definedName name="_xlnm.Print_Titles" localSheetId="2">'VON - Vedlejší a ostatní ...'!$81:$81</definedName>
  </definedNames>
  <calcPr calcId="181029"/>
  <extLst/>
</workbook>
</file>

<file path=xl/sharedStrings.xml><?xml version="1.0" encoding="utf-8"?>
<sst xmlns="http://schemas.openxmlformats.org/spreadsheetml/2006/main" count="6106" uniqueCount="1218">
  <si>
    <t>Export Komplet</t>
  </si>
  <si>
    <t>VZ</t>
  </si>
  <si>
    <t>2.0</t>
  </si>
  <si>
    <t>ZAMOK</t>
  </si>
  <si>
    <t>False</t>
  </si>
  <si>
    <t>{2c351569-8032-46c4-8a60-4b39718606d3}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</si>
  <si>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</si>
  <si>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</si>
  <si>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</si>
  <si>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</si>
  <si>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</si>
  <si>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</si>
  <si>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</si>
  <si>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</si>
  <si>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539317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</si>
  <si>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</si>
  <si>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</si>
  <si>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Víceúčelové sportovní hřiště při ZŠ v Novém Boru</t>
  </si>
  <si>
    <t>KSO:</t>
  </si>
  <si>
    <t/>
  </si>
  <si>
    <t>CC-CZ:</t>
  </si>
  <si>
    <t>Místo:</t>
  </si>
  <si>
    <t xml:space="preserve"> </t>
  </si>
  <si>
    <t>Datum:</t>
  </si>
  <si>
    <t>27. 2. 2018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</si>
  <si>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</si>
  <si>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</si>
  <si>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</si>
  <si>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</si>
  <si>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</si>
  <si>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</si>
  <si>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</si>
  <si>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15028909</t>
  </si>
  <si>
    <t>BKN spol. s.r.o. Vysoké Mýto</t>
  </si>
  <si>
    <t>CZ15028909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</si>
  <si>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</si>
  <si>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</si>
  <si>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</si>
  <si>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</si>
  <si>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</si>
  <si>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</si>
  <si>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</si>
  <si>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</si>
  <si>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</si>
  <si>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</si>
  <si>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</si>
  <si>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</si>
  <si>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</si>
  <si>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</si>
  <si>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</si>
  <si>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</si>
  <si>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</si>
  <si>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</si>
  <si>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</si>
  <si>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</si>
  <si>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</si>
  <si>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</si>
  <si>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</si>
  <si>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</si>
  <si>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</si>
  <si>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</si>
  <si>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</si>
  <si>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</si>
  <si>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</si>
  <si>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</si>
  <si>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</si>
  <si>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</si>
  <si>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</si>
  <si>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</si>
  <si>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</si>
  <si>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</si>
  <si>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</si>
  <si>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</si>
  <si>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</si>
  <si>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</si>
  <si>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</si>
  <si>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</si>
  <si>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</si>
  <si>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</t>
  </si>
  <si>
    <t>Víceúčelové sportovní hřiště</t>
  </si>
  <si>
    <t>STA</t>
  </si>
  <si>
    <t>1</t>
  </si>
  <si>
    <t>{7a9900f3-a1f2-4f45-af55-17be6fcc4a8d}</t>
  </si>
  <si>
    <t>2</t>
  </si>
  <si>
    <t>VON</t>
  </si>
  <si>
    <t>Vedlejší a ostatní náklady</t>
  </si>
  <si>
    <t>{9a8f44a1-b35a-4727-8950-8354acedcd6a}</t>
  </si>
  <si>
    <t>KRYCÍ LIST SOUPISU PRACÍ</t>
  </si>
  <si>
    <t>Objekt:</t>
  </si>
  <si>
    <t>S - Víceúčelové sportovní hřiště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</si>
  <si>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</si>
  <si>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</si>
  <si>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</si>
  <si>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</si>
  <si>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</si>
  <si>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</si>
  <si>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</si>
  <si>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</si>
  <si>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38 - Různé kompletní konstrukce</t>
  </si>
  <si>
    <t xml:space="preserve">    4 - Vodorovné konstrukce</t>
  </si>
  <si>
    <t xml:space="preserve">    5 - Komunikace pozemní</t>
  </si>
  <si>
    <t xml:space="preserve">    5.1 - Konstrukce hřišť</t>
  </si>
  <si>
    <t xml:space="preserve">    5.2 - Technické vybavení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</si>
  <si>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</si>
  <si>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</si>
  <si>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</si>
  <si>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</si>
  <si>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</si>
  <si>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</si>
  <si>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</si>
  <si>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</si>
  <si>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</si>
  <si>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</si>
  <si>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</si>
  <si>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</si>
  <si>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</si>
  <si>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</si>
  <si>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</si>
  <si>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</si>
  <si>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</si>
  <si>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</si>
  <si>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</si>
  <si>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</si>
  <si>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</si>
  <si>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</si>
  <si>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</si>
  <si>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</si>
  <si>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</si>
  <si>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</si>
  <si>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</si>
  <si>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114203202</t>
  </si>
  <si>
    <t>Očištění lomového kamene nebo betonových tvárnic získaných při rozebrání dlažeb, záhozů, rovnanin a soustřeďovacích staveb od malty</t>
  </si>
  <si>
    <t>m3</t>
  </si>
  <si>
    <t>CS ÚRS 2019 01</t>
  </si>
  <si>
    <t>4</t>
  </si>
  <si>
    <t>-388062631</t>
  </si>
  <si>
    <t>PSC</t>
  </si>
  <si>
    <t xml:space="preserve">Poznámka k souboru cen:
1. V cenách jsou započteny i náklady na:
a) přehození znečištěného i očištěného kamene nebo tvárnic na vzdálenost do 3 m nebo jeho naložení na dopravní prostředek,
b) odklizení a uložení úlomků kamene a uvolněné hlíny či malty na vzdálenost do 10 m.
2. V cenách nejsou započteny náklady na:
a) třídění lomového kamene nebo tvárnic; tyto práce se oceňují cenou 114 20-3301 Třídění lomového kamene nebo betonových tvárnic;
b) srovnání lomového kamene nebo tvárnic do měřitelných figur; tyto práce se oceňují cenami souboru cen 114 20-34 Srovnání lomového kamene nebo betonových tvárnic do měřitelných figur.
3. Množství jednotek se určí v m3 lomového kamene nebo betonových tvárnic před očištěním.
</t>
  </si>
  <si>
    <t>VV</t>
  </si>
  <si>
    <t>60,00*1,25*0,60   "viz.přílohy PD: C.2; C.3; D.1.1.1 a D.1.1.12</t>
  </si>
  <si>
    <t>121101101</t>
  </si>
  <si>
    <t>Sejmutí ornice nebo lesní půdy s vodorovným přemístěním na hromady v místě upotřebení nebo na dočasné či trvalé skládky se složením, na vzdálenost do 50 m</t>
  </si>
  <si>
    <t>1340909516</t>
  </si>
  <si>
    <t xml:space="preserve">Poznámka k souboru cen:
1. V cenách jsou započteny i náklady na příp. nutné naložení sejmuté ornice na dopravní prostředek.
2. V cenách nejsou započteny náklady na odstranění nevhodných přimísenin (kamenů, kořenů apod.); tyto práce se ocení individuálně.
3. Množství ornice odebírané ze skládek se do objemu vykopávek pro volbu cen podle množství nezapočítává. Ceny souboru cen 122 . 0-11 Odkopávky a prokopávky nezapažené, se volí pro ornici odebíranou z projektovaných dočasných skládek;
a) na staveništi podle součtu objemu ze všech skládek,
b) mimo staveniště podle objemu každé skládky zvlášť.
4. Uložení ornice na skládky se oceňuje podle ustanovení v poznámkách č. 1 a 2 k ceně 171 20-1201 Uložení sypaniny na skládky. Složení ornice na hromady v místě upotřebení se neoceňuje.
5. Odebírá-li se ornice z projektované dočasné skládky, oceňuje se její naložení a přemístění podle čl. 3172 Všeobecných podmínek tohoto katalogu.
6. Přemísťuje-li se ornice na vzdálenost větší něž 250 m, vzdálenost 50 m se pro určení vzdálenosti vodorovného přemístění neodečítá a ocení se sejmutí a přemístění bez ohledu na ustanovení pozn. č. 1 takto:
a) sejmutí ornice na vzdálenost 50m cenou 121 10-1101;
b) naložení příslušnou cenou souboru cen 167 10- . .
c) vodorovné přemístění cenami souboru cen 162 . 0- . . Vodorovné přemístění výkopku.
7. Sejmutí podorničí se oceňuje cenami odkopávek s přihlédnutím k ustanovení čl. 3112 Všeobecných podmínek tohoto katalogu.
</t>
  </si>
  <si>
    <t>2860*0,15        "viz.přílohy PD: C.2; C.3 a D.1.1.1</t>
  </si>
  <si>
    <t>3</t>
  </si>
  <si>
    <t>122201103</t>
  </si>
  <si>
    <t>Odkopávky a prokopávky nezapažené s přehozením výkopku na vzdálenost do 3 m nebo s naložením na dopravní prostředek v hornině tř. 3 přes 1 000 do 5 000 m3</t>
  </si>
  <si>
    <t>-876198537</t>
  </si>
  <si>
    <t xml:space="preserve">Poznámka k souboru cen:
1. Odkopávky a prokopávky v roubených prostorech se oceňují podle čl. 3116 Všeobecných podmínek tohoto katalogu.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
3. Ceny lze použít i pro vykopávky odpadových jam.
4. Ceny lze použít i pro sejmutí podorničí. Přitom se přihlíží k ustanovení čl. 3112 Všeobecných podmínek tohoto katalogu.
</t>
  </si>
  <si>
    <t>845,00     "viz.přílohy PD: C.2; C.3 a D.1.1.1</t>
  </si>
  <si>
    <t>131151343</t>
  </si>
  <si>
    <t>Vrtání jamek pro plotové sloupky strojně průměru přes 200 do 300 mm</t>
  </si>
  <si>
    <t>m</t>
  </si>
  <si>
    <t>-1686703452</t>
  </si>
  <si>
    <t xml:space="preserve">Poznámka k souboru cen:
1. Ceny -1321 až -1323 jsou určeny pro vrtání ručním vrtákem v hlinitých a hlinitopísčitých horninách bez příměsí kamenů.
</t>
  </si>
  <si>
    <t>viz.přílohy PD: C.2; C.3 a D.1.1.1</t>
  </si>
  <si>
    <t>0,90*(40+2)  "viz.přílohy PD: D.1.1.5</t>
  </si>
  <si>
    <t>0,90*(56+4)   "viz.přílohy PD: D.1.1.7</t>
  </si>
  <si>
    <t>0,90*(67+14)   "viz.přílohy PD: D.1.1.10</t>
  </si>
  <si>
    <t>0,90*2             "viz.přílohy PD: C.2; C.3; D.1.1.1 a D.1.1.11</t>
  </si>
  <si>
    <t>0,90*8   "viz.přílohy PD: C.2; C.3 a D.1.1.1 pouzdra pro sloupky sítí</t>
  </si>
  <si>
    <t>Součet</t>
  </si>
  <si>
    <t>5</t>
  </si>
  <si>
    <t>131201101</t>
  </si>
  <si>
    <t>Hloubení nezapažených jam a zářezů s urovnáním dna do předepsaného profilu a spádu v hornině tř. 3 do 100 m3</t>
  </si>
  <si>
    <t>-862122113</t>
  </si>
  <si>
    <t xml:space="preserve">Poznámka k souboru cen: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
2. Ceny lze použít i pro hloubení nezapažených jam a zářezů pro podzemní vedení, jsou-li tyto práce prováděny z povrchu území.
3. Předepisuje-li projekt hloubit jámy popsané v pozn. č. 1 v hornině 5 až 7 bez použití trhavin, oceňuje se toto hloubení
a) v suchu nebo v mokru cenami 138 40-1101, 138 50-1101 a 138 60-1101 Dolamování zapažených nebo nezapažených hloubených vykopávek;
b) v tekoucí vodě při jakékoliv její rychlosti individuálně.
4. Hloubení nezapažených jam hloubky přes 16 m se oceňuje individuálně.
5. V cenách jsou započteny i náklady na případné nutné přemístění výkopku ve výkopišti a na přehození výkopku na přilehlém terénu na vzdálenost do 3 m od okraje jámy nebo naložení na dopravní prostředek.
6. Náklady na svislé přemístění výkopku nad 1 m hloubky se určí dle ustanovení článku č. 3161 všeobecných podmínek katalogu.
</t>
  </si>
  <si>
    <t>4*4*4    "viz.přílohy PD: C.2; C.3; D.1.1.1 vsakovací jáma č.2</t>
  </si>
  <si>
    <t>6</t>
  </si>
  <si>
    <t>131201109</t>
  </si>
  <si>
    <t>Hloubení nezapažených jam a zářezů s urovnáním dna do předepsaného profilu a spádu Příplatek k cenám za lepivost horniny tř. 3</t>
  </si>
  <si>
    <t>-103602353</t>
  </si>
  <si>
    <t>64,000*0,50</t>
  </si>
  <si>
    <t>7</t>
  </si>
  <si>
    <t>132201101</t>
  </si>
  <si>
    <t>Hloubení zapažených i nezapažených rýh šířky do 600 mm s urovnáním dna do předepsaného profilu a spádu v hornině tř. 3 do 100 m3</t>
  </si>
  <si>
    <t>-189578639</t>
  </si>
  <si>
    <t xml:space="preserve">Poznámka k souboru cen:
1. V cenách jsou započteny i náklady na přehození výkopku na přilehlém terénu na vzdálenost do 3 m od podélné osy rýhy nebo naložení na dopravní prostředek.
2. Ceny jsou určeny pro rýhy:
a) šířky přes 200 do 300 mm a hloubky do 750 mm,
b) šířky přes 300 do 400 mm a hloubky do 1 000 mm,
c) šířky přes 400 do 500 mm a hloubky do 1 250 mm,
d) šířky přes 500 do 600 mm a hloubky do 1 500 mm.
3. Náklady na svislé přemístění výkopku nad 1 m hloubky se určí dle ustanovení článku č. 3161 všeobecných podmínek katalogu.
</t>
  </si>
  <si>
    <t>"viz.přílohy PD: C.2; C.3 a D.1.1.1</t>
  </si>
  <si>
    <t>1,5*0,4*0,805*2*2           "viz.přílohy PD:  D.1.1.8</t>
  </si>
  <si>
    <t>60*0,6*0,90               "viz.přílohy PD:  D.1.1.12</t>
  </si>
  <si>
    <t>1*0,3*0,75+1*0,3*0,6      "viz.přílohy PD:  D.1.1.14</t>
  </si>
  <si>
    <t>1,50*0,3*0,75+1,50*0,3*0,6   "viz.přílohy PD: D.1.1.14 - schodiště š. 1,5m</t>
  </si>
  <si>
    <t>343*0,35*0,45        "drenáž</t>
  </si>
  <si>
    <t>8</t>
  </si>
  <si>
    <t>132201109</t>
  </si>
  <si>
    <t>Hloubení zapažených i nezapažených rýh šířky do 600 mm s urovnáním dna do předepsaného profilu a spádu v hornině tř. 3 Příplatek k cenám za lepivost horniny tř. 3</t>
  </si>
  <si>
    <t>18893936</t>
  </si>
  <si>
    <t>89,368*0,5</t>
  </si>
  <si>
    <t>9</t>
  </si>
  <si>
    <t>132201201</t>
  </si>
  <si>
    <t>Hloubení zapažených i nezapažených rýh šířky přes 600 do 2 000 mm s urovnáním dna do předepsaného profilu a spádu v hornině tř. 3 do 100 m3</t>
  </si>
  <si>
    <t>148168623</t>
  </si>
  <si>
    <t xml:space="preserve">Poznámka k souboru cen:
1. V cenách jsou započteny i náklady na případné nutné přemístění výkopku ve výkopišti na vzdálenost do 3 m a na přehození výkopku na přilehlém terénu na vzdálenost do 5 m od okraje jámy nebo naložení na dopravní prostředek.
2. Hloubení rýh při lesnicko-technických melioracích se oceňuje:
a) ve stržích cenami platnými pro objem výkopu do 100 m3, i když skutečný objem výkopu je větší,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
3. Náklady na svislé přemístění výkopku nad 1 m hloubky se určí dle ustanovení článku č. 3161 všeobecných podmínek katalogu.
4. Předepisuje-li projekt hloubit rýhy 5 až 7 bez použití trhavin, oceňuje se toto hloubení:
a) v suchu nebo mokru cenami 138 40-1201, 138 50-1201 a 138 60-1201 Dolamování hloubených vykopávek,
b) v tekoucí vodě při jakékoliv její rychlosti individuálně.
5. Ceny nelze použít pro hloubení rýh a hloubky přes 16 m. Tyto práce se oceňují individuálně.
</t>
  </si>
  <si>
    <t>0,8*2,8*0,805*5           "viz.přílohy PD:  D.1.1.8</t>
  </si>
  <si>
    <t>4*2*2                                               "vsakovací jáma č.1</t>
  </si>
  <si>
    <t>(27,5+2,65+7,85)*0,7*0,54            "viz.přílohy PD:  D.1.1.13</t>
  </si>
  <si>
    <t>10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</si>
  <si>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</si>
  <si>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</si>
  <si>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-2020357847</t>
  </si>
  <si>
    <t>39,380*0,5</t>
  </si>
  <si>
    <t>11</t>
  </si>
  <si>
    <t>133201101</t>
  </si>
  <si>
    <t>Hloubení zapažených i nezapažených šachet s případným nutným přemístěním výkopku ve výkopišti v hornině tř. 3 do 100 m3</t>
  </si>
  <si>
    <t>1788411797</t>
  </si>
  <si>
    <t xml:space="preserve">Poznámka k souboru cen:
1. Ceny 10-1101 až 40-1101 jsou určeny jen pro šachty hloubky do 12 m. Šachty větších hloubek se oceňují individuálně.
2. V cenách jsou započteny i náklady na:
a) svislé přemístění výkopku,
b) urovnání dna do předepsaného profilu a spádu.
c) přehození výkopku na přilehlém terénu na vzdálenost do 5 m od hrany šachty nebo naložení na dopravní prostředek.
3. V cenách nejsou započteny náklady na roubení.
4. Pažení šachet bentonitovou suspenzí se oceňuje takto:
a) dodání bentonitové suspenze cenou 239 68-1711 Bentonitová suspenze pro pažení rýh pro podzemní stěny – její výroba katalogu 800-2 Zvlášní zakládání objektů; množství v m2 se určí jako součin objemu vyhloubeného prostoru (v m3) a koeficientu 1,667,
b) doplnění bentonitové suspenze se ocení cenou 239 68-4111 Doplnění bentonitové suspenze katalogu 800-2 Zvlášní zakládání objektů.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
</t>
  </si>
  <si>
    <t>3,14*0,25*0,25*0,90*2   "viz.přílohy PD: C.2; C.3; D.1.1.1 a D.1.1.11</t>
  </si>
  <si>
    <t>12</t>
  </si>
  <si>
    <t>133201109</t>
  </si>
  <si>
    <t>Hloubení zapažených i nezapažených šachet s případným nutným přemístěním výkopku ve výkopišti v hornině tř. 3 Příplatek k cenám za lepivost horniny tř. 3</t>
  </si>
  <si>
    <t>-102417986</t>
  </si>
  <si>
    <t>0,353*0,50</t>
  </si>
  <si>
    <t>13</t>
  </si>
  <si>
    <t>151101201</t>
  </si>
  <si>
    <t>Zřízení pažení stěn výkopu bez rozepření nebo vzepření příložné, hloubky do 4 m</t>
  </si>
  <si>
    <t>m2</t>
  </si>
  <si>
    <t>-90150964</t>
  </si>
  <si>
    <t xml:space="preserve">Poznámka k souboru cen:
1. Ceny nelze použít pro oceňování rozepřeného pažení stěn rýh pro podzemní vedení; toto se oceňuje cenami souboru cen 151 . 0-11 Zřízení pažení a rozepření stěn rýh pro podzemní vedení pro všechny šířky rýhy.
2. Plocha mezer mezi pažinami příložného pažení se od plochy příložného pažení neodečítá; nezapažené plochy u pažení zátažného nebo hnaného se od plochy pažení odečítají.
</t>
  </si>
  <si>
    <t>(4+4)*2*4+(4+2)*2*2     "viz.přílohy PD: C.2; C.3; D.1.1.1 vsakovací jáma č.1 a 2</t>
  </si>
  <si>
    <t>14</t>
  </si>
  <si>
    <t>151101211</t>
  </si>
  <si>
    <t>Odstranění pažení stěn výkopu s uložením pažin na vzdálenost do 3 m od okraje výkopu příložné, hloubky do 4 m</t>
  </si>
  <si>
    <t>-313908390</t>
  </si>
  <si>
    <t>151101301</t>
  </si>
  <si>
    <t>Zřízení rozepření zapažených stěn výkopů s potřebným přepažováním při roubení příložném, hloubky do 4 m</t>
  </si>
  <si>
    <t>-899018532</t>
  </si>
  <si>
    <t xml:space="preserve">Poznámka k souboru cen:
1. Ceny nelze použít pro oceňování rozepření stěn rýh pro podzemní vedení v hloubce do 8m; toto rozepření je započteno v cenách souboru cen 151 . 0-11 Zřízení pažení a rozepření stěn rýh pro podzemní vedení pro všechny šířky rýhy.
</t>
  </si>
  <si>
    <t>4*4*4+4*2*2    "viz.přílohy PD: C.2; C.3; D.1.1.1 vsakovací jáma č.1 a 2</t>
  </si>
  <si>
    <t>16</t>
  </si>
  <si>
    <t>151101311</t>
  </si>
  <si>
    <t>Odstranění rozepření stěn výkopů s uložením materiálu na vzdálenost do 3 m od okraje výkopu roubení příložného, hloubky do 4 m</t>
  </si>
  <si>
    <t>-946603116</t>
  </si>
  <si>
    <t>17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</si>
  <si>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</si>
  <si>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</si>
  <si>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2100076545</t>
  </si>
  <si>
    <t xml:space="preserve">Poznámka k souboru cen:
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 Uložení sypaniny na skládky.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6. V cenách vodorovného přemístění sypaniny nejsou započteny náklady na dodávku materiálu, tyto se oceňují ve specifikaci.
</t>
  </si>
  <si>
    <t>499,00*0,15       "viz.přílohy PD: C.2; C.3 a D.1.1.1</t>
  </si>
  <si>
    <t>18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</si>
  <si>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</si>
  <si>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</si>
  <si>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2090717297</t>
  </si>
  <si>
    <t>429-499*0,15       "viz.přílohy PD: C.2; C.3 a D.1.1.1 ornice</t>
  </si>
  <si>
    <t>845,00       "viz. položka 122201103</t>
  </si>
  <si>
    <t>173,70*3,14*0,15*0,15       "viz. položka 131151343</t>
  </si>
  <si>
    <t>64,00       "viz. položka 131201101</t>
  </si>
  <si>
    <t>89,368      "viz. položka 132201101</t>
  </si>
  <si>
    <t>39,380       "viz. položka 132201201</t>
  </si>
  <si>
    <t>0,353       "viz. položka 133201101</t>
  </si>
  <si>
    <t>19</t>
  </si>
  <si>
    <t>167101101</t>
  </si>
  <si>
    <t>Nakládání, skládání a překládání neulehlého výkopku nebo sypaniny nakládání, množství do 100 m3, z hornin tř. 1 až 4</t>
  </si>
  <si>
    <t>-1625692655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</si>
  <si>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
2. Ceny -1105 a -1155 jsou určeny pro nakládání, překládání a vykládání na vzdálenost
a) do 20 m vodorovně; vodorovná vzdálenost se měří od těžnice lodi k těžnici druhé lodi, nebo k těžišti hromady na břehu nebo k těžišti dopravního prostředku na suchu,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3. Množství měrných jednotek se určí v rostlém stavu horniny.
</t>
  </si>
  <si>
    <t>20</t>
  </si>
  <si>
    <t>171201201</t>
  </si>
  <si>
    <t>Uložení sypaniny na skládky</t>
  </si>
  <si>
    <t>-1575356086</t>
  </si>
  <si>
    <t xml:space="preserve">Poznámka k souboru cen:
1. Cena -1201 je určena i pro: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
b) zasypání koryt vodotečí a prohlubní v terénu bez předepsaného zhutnění sypaniny;
c) uložení výkopku pod vodou do prohlubní ve dně vodotečí nebo nádrží.
2. Cenu -1201 nelze použít pro uložení výkopku nebo ornice:
a) při vykopávkách pro podzemní vedení podél hrany výkopu, z něhož byl výkopek získán, a to ani tehdy, jestliže se výkopek po vyhození z výkopu na povrch území ještě dále přemisťuje na hromady podél výkopu;
b) na dočasné skládky, které nejsou předepsány projektem;
c) na dočasné skládky předepsané projektem tak, že na 1 m2 projektem určené plochy této skládky připadají nejvýše 2 m3 výkopku nebo ornice (viz. též poznámku č. 1 a);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
e) na trvalé skládky s předepsaným zhutněním; toto uložení výkopku se oceňuje cenami souboru cen 171 . 0- . . Uložení sypaniny do násypů.
3. V ceně -1201 jsou započteny i náklady na rozprostření sypaniny ve vrstvách s hrubým urovnáním na skládce.
4. V ceně -1201 nejsou započteny náklady na získání skládek ani na poplatky za skládku.
5. Množství jednotek uložení výkopku (sypaniny) se určí v m3 uloženého výkopku (sypaniny),v rostlém stavu zpravidla ve výkopišti.
</t>
  </si>
  <si>
    <t>2860*0,15        "viz.přílohy PD: C.2; C.3 a D.1.1.1 ornice</t>
  </si>
  <si>
    <t>171201211</t>
  </si>
  <si>
    <t>Poplatek za uložení stavebního odpadu na skládce (skládkovné) zeminy a kameniva zatříděného do Katalogu odpadů pod kódem 170 504</t>
  </si>
  <si>
    <t>t</t>
  </si>
  <si>
    <t>874062561</t>
  </si>
  <si>
    <t xml:space="preserve">Poznámka k souboru cen:
1. Ceny uvedené v souboru cen lze po dohodě upravit podle místních podmínek.
</t>
  </si>
  <si>
    <t>1404,523*1,9000</t>
  </si>
  <si>
    <t>22</t>
  </si>
  <si>
    <t>174101101</t>
  </si>
  <si>
    <t>Zásyp sypaninou z jakékoliv horniny s uložením výkopku ve vrstvách se zhutněním jam, šachet, rýh nebo kolem objektů v těchto vykopávkách</t>
  </si>
  <si>
    <t>797925321</t>
  </si>
  <si>
    <t xml:space="preserve">Poznámka k souboru cen:
1. Ceny 174 10- . . jsou určeny pro zhutněné zásypy s mírou zhutnění:
a) z hornin soudržných do 100 % PS,
b) z hornin nesoudržných do I(d) 0,9,
c) z hornin kamenitých pro jakoukoliv míru zhutnění.
2. Je-li projektem předepsáno vyšší zhutnění, podle bodu a) a b) poznámky č 1., ocení se zásyp individuálně.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
4. V cenách 10-1101, 10-1103, 20-1101 a 20-1103 je započteno přemístění sypaniny ze vzdálenosti 10 m od kraje výkopu nebo zasypávaného prostoru, měřeno k těžišti skládky.
5. V ceně 10-1102 je započteno přemístění sypaniny ze vzdálenosti 15 m od hrany zasypávaného prostoru, měřeno k těžišti skládky.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
7. Odklizení zbylého výkopku po provedení zásypu zářezů se šikmými stěnami pro podzemní vedení nebo zásypu jam a rýh pro podzemní vedení se oceňuje, je-li objem zbylého výkopku: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
8. Rozprostření zbylého výkopku podél výkopu a nad výkopem po provedení zásypů zářezů se šikmými stěnami pro podzemní vedení nebo zásypu jam a rýh pro podzemní vedení se oceňuje:
a) cenou 171 20-1101 Uložení sypaniny do nezhutněných násypů, není-li projektem předepsáno zhutnění rozprostřeného zbylého výkopku,
b) cenou 171 10-1111 Uložení sypaniny do násypů z hornin sypkých, je-li předepsáno zhutnění rozprostřeného zbylého výkopku, a to v objemu vypočteném podle poznámky č.6, příp. zmenšeném o objem výkopku, který byl již odklizen.
9. Míru zhutnění předepisuje projekt.
</t>
  </si>
  <si>
    <t>viz.přílohy PD: C.2; C.3; D.1.1.1</t>
  </si>
  <si>
    <t>4*2*2    "vsakovací jáma č.1</t>
  </si>
  <si>
    <t>4*4*4    " vsakovací jáma č.2</t>
  </si>
  <si>
    <t>(3,80+4,20)*2*(2,68*0,20+0,80*0,40/2*3)          "viz.přílohy PD:  D.1.1.8</t>
  </si>
  <si>
    <t>23</t>
  </si>
  <si>
    <t>M</t>
  </si>
  <si>
    <t>58343930</t>
  </si>
  <si>
    <t>kamenivo drcené hrubé frakce 16-32</t>
  </si>
  <si>
    <t>-582816977</t>
  </si>
  <si>
    <t>16,256*1,800</t>
  </si>
  <si>
    <t>24</t>
  </si>
  <si>
    <t>58343959</t>
  </si>
  <si>
    <t>kamenivo drcené hrubé frakce 32/63</t>
  </si>
  <si>
    <t>-715754735</t>
  </si>
  <si>
    <t>(16,00+64,00)*1,800</t>
  </si>
  <si>
    <t>25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</si>
  <si>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</si>
  <si>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</si>
  <si>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-2055583258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</si>
  <si>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
2. Míru zhutnění předepisuje projekt.
3. V cenách nejsou zahrnuty náklady na nakupovanou sypaninu. Tato se oceňuje ve specifikaci.
4. V cenách nejsou zahrnuty náklady na prohození sypaniny, tyto náklady se oceňují položkou 17511-1109 Příplatek za prohození sypaniny.
</t>
  </si>
  <si>
    <t>12,00*0,80*0,46-12,00*3,14*0,08*0,08     "viz.přílohy PD: C.2; C.3 a D.1.1.1</t>
  </si>
  <si>
    <t>26</t>
  </si>
  <si>
    <t>58337331</t>
  </si>
  <si>
    <t>štěrkopísek frakce 0/22</t>
  </si>
  <si>
    <t>-984168006</t>
  </si>
  <si>
    <t>4,175*1,800</t>
  </si>
  <si>
    <t>27</t>
  </si>
  <si>
    <t>181301102</t>
  </si>
  <si>
    <t>Rozprostření a urovnání ornice v rovině nebo ve svahu sklonu do 1:5 při souvislé ploše do 500 m2, tl. vrstvy přes 100 do 150 mm</t>
  </si>
  <si>
    <t>-1449679202</t>
  </si>
  <si>
    <t xml:space="preserve">Poznámka k souboru cen:
1. V ceně jsou započteny i náklady na případné nutné přemístění hromad nebo dočasných skládek na místo spotřeby ze vzdálenosti do 30 m.
2. V ceně nejsou započteny náklady na získání ornice; toto získání se oceňuje cenami souboru cen 121 10-11 Sejmutí ornice.
3. Případné nakládání ornice, v souvislosti s pozn. č. 2 se oceňuje cenami souboru cen 167 10-11 Nakládání, skládání a překládání neulehlého výkopku nebo sypaniny.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
</t>
  </si>
  <si>
    <t>499,00       "viz.přílohy PD: C.2; C.3 a D.1.1.1</t>
  </si>
  <si>
    <t>28</t>
  </si>
  <si>
    <t>181411131</t>
  </si>
  <si>
    <t>Založení trávníku na půdě předem připravené plochy do 1000 m2 výsevem včetně utažení parkového v rovině nebo na svahu do 1:5</t>
  </si>
  <si>
    <t>-1608658206</t>
  </si>
  <si>
    <t xml:space="preserve">Poznámka k souboru cen:
1. V cenách jsou započteny i náklady na pokosení, naložení a odvoz odpadu do 20 km se složením.
2. V cenách -1161 až -1164 nejsou započteny i náklady na zatravňovací textilii.
3. V cenách nejsou započteny náklady na:
a) přípravu půdy,
b) travní semeno, tyto náklady se oceňují ve specifikaci,
c) vypletí a zalévání; tyto práce se oceňují cenami části C02 souborů cen 185 80-42 Vypletí a 185 80-43 Zalití rostlin vodou,
d) srovnání terénu, tyto práce se oceňují souborem cen 181 1.-..Plošná úprava terénu.
4. V cenách o sklonu svahu přes 1:1 jsou uvažovány podmínky pro svahy běžně schůdné; bez použití lezeckých technik. V případě použití lezeckých technik se tyto náklady oceňují individuálně.
</t>
  </si>
  <si>
    <t>29</t>
  </si>
  <si>
    <t>005724100</t>
  </si>
  <si>
    <t>osivo směs travní parková</t>
  </si>
  <si>
    <t>kg</t>
  </si>
  <si>
    <t>-480434621</t>
  </si>
  <si>
    <t>25,00       "viz.přílohy PD: C.2; C.3 a D.1.1.1</t>
  </si>
  <si>
    <t>30</t>
  </si>
  <si>
    <t>183101114</t>
  </si>
  <si>
    <t>Hloubení jamek pro vysazování rostlin v zemině tř.1 až 4 bez výměny půdy v rovině nebo na svahu do 1:5, objemu přes 0,05 do 0,125 m3</t>
  </si>
  <si>
    <t>kus</t>
  </si>
  <si>
    <t>-1459103633</t>
  </si>
  <si>
    <t xml:space="preserve">Poznámka k souboru cen:
1. V cenách jsou započteny i náklady na případné naložení přebytečných výkopků na dopravní prostředek, odvoz na vzdálenost do 20 km a složení výkopků.
2. V cenách nejsou započteny náklady na uložení odpadu na skládku.
3. V cenách o sklonu svahu přes 1:1 jsou uvažovány podmínky pro svahy běžně schůdné; bez použití lezeckých technik. V případě použití lezeckých technik se tyto náklady oceňují individuálně.
</t>
  </si>
  <si>
    <t>28       "viz.přílohy PD: C.2; C.3 a D.1.1.1</t>
  </si>
  <si>
    <t>31</t>
  </si>
  <si>
    <t>183106613</t>
  </si>
  <si>
    <t>Instalace protikořenových bariér do předem vyhloubené rýhy, včetně zásypu a hutnění v rovině nebo na svahu do 1:5, hloubky přes 700 do 1000 mm</t>
  </si>
  <si>
    <t>1428040013</t>
  </si>
  <si>
    <t>Protikořenová bariéra pro javor a jírovec</t>
  </si>
  <si>
    <t>32</t>
  </si>
  <si>
    <t>MTM.69366069R</t>
  </si>
  <si>
    <t>Protikořenová bariéra např. RootBlock</t>
  </si>
  <si>
    <t>505853957</t>
  </si>
  <si>
    <t>33</t>
  </si>
  <si>
    <t>184102111</t>
  </si>
  <si>
    <t>Výsadba dřeviny s balem do předem vyhloubené jamky se zalitím v rovině nebo na svahu do 1:5, při průměru balu přes 100 do 200 mm</t>
  </si>
  <si>
    <t>-2036472068</t>
  </si>
  <si>
    <t xml:space="preserve">Poznámka k souboru cen:
1. Ceny lze použít i pro dřeviny pěstované v nádobách.
2. V cenách nejsou započteny náklady na vysazované dřeviny, tyto se oceňují ve specifikaci.
3. V cenách o sklonu svahu přes 1:1 jsou uvažovány podmínky pro svahy běžně schůdné; bez použití lezeckých technik. V případě použití lezeckých technik se tyto náklady oceňují individuálně.
</t>
  </si>
  <si>
    <t>34</t>
  </si>
  <si>
    <t>02660349</t>
  </si>
  <si>
    <t>Zerav západní /Thuja occidentalis/ 120 - 140 cm, ZB</t>
  </si>
  <si>
    <t>CS ÚRS 2018 02</t>
  </si>
  <si>
    <t>-2139241564</t>
  </si>
  <si>
    <t>28*1,03</t>
  </si>
  <si>
    <t>35</t>
  </si>
  <si>
    <t>184215412</t>
  </si>
  <si>
    <t>Zhotovení závlahové mísy u solitérních dřevin v rovině nebo na svahu do 1:5, o průměru mísy přes 0,5 do 1 m</t>
  </si>
  <si>
    <t>-569228294</t>
  </si>
  <si>
    <t xml:space="preserve">Poznámka k souboru cen:
1. V cenách jsou započteny i náklady na případné naložení vzniklého odpadu na dopravní prostředek, odvoz na vzdálenost do 20 km a složení odpadu.
2. V cenách nejsou započteny náklady na materiál pro zhotovení závlahové mísy, tento se oceňuje ve specifikaci.
3. V cenách o sklonu svahu přes 1:1 jsou uvažovány podmínky pro svahy běžně schůdné; bez použití lezeckých technik. V případě použití lezeckých technik se tyto náklady oceňují individuálně.
</t>
  </si>
  <si>
    <t>36</t>
  </si>
  <si>
    <t>184802111</t>
  </si>
  <si>
    <t>Chemické odplevelení půdy před založením kultury, trávníku nebo zpevněných ploch o výměře jednotlivě přes 20 m2 v rovině nebo na svahu do 1:5 postřikem na široko</t>
  </si>
  <si>
    <t>-1050622473</t>
  </si>
  <si>
    <t xml:space="preserve">Poznámka k souboru cen:
1. Ceny -2111, -2211, -2311 a -2411 lze použít i pro aplikaci retardantů na trávníky.
2. V cenách -2111, -2211, -2311 a -2411 jsou započteny i náklady na dovoz vody do 10 km.
3. V cenách nejsou započteny náklady na případné zapravení přípravku do půdy
a) obděláním půdy; tyto práce se oceňují cenami části A02 souboru cen 183 40-31 Obdělání půdy,
b) prolitím; toto se oceňuje cenami části C02 souboru cen 185 80-43 Zalití rostlin vodou a případně cenami části A02 souboru cen 185 85-11 Dovoz vody pro zálivku rostlin.
4. Každá opakovaná aplikace se oceňuje samostatně.
5. Chemické odplevelení ploch do 20 m2 se oceňuje příslušnými cenami souboru cen 184 80-26 Chemické odplevelení po založení kultury.
6. V cenách o sklonu svahu přes 1:1 jsou uvažovány podmínky pro svahy běžně schůdné; bez použití lezeckých technik. V případě použití lezeckých technik se tyto náklady oceňují individuálně.
</t>
  </si>
  <si>
    <t>499                         "trávník</t>
  </si>
  <si>
    <t>(12+10)/2*1*2    "osazení tújemi</t>
  </si>
  <si>
    <t>37</t>
  </si>
  <si>
    <t>25234001</t>
  </si>
  <si>
    <t>herbicid totální systémový neselektivní</t>
  </si>
  <si>
    <t>litr</t>
  </si>
  <si>
    <t>CS ÚRS 2018 01</t>
  </si>
  <si>
    <t>-1145651066</t>
  </si>
  <si>
    <t>Zakládání</t>
  </si>
  <si>
    <t>38</t>
  </si>
  <si>
    <t>211531111</t>
  </si>
  <si>
    <t>Výplň kamenivem do rýh odvodňovacích žeber nebo trativodů bez zhutnění, s úpravou povrchu výplně kamenivem hrubým drceným frakce 16 až 63 mm</t>
  </si>
  <si>
    <t>-847891038</t>
  </si>
  <si>
    <t xml:space="preserve">Poznámka k souboru cen:
1. V ceně 51-1111 jsou započteny i náklady na průduchy vytvořené z lomového kamene.
2. V cenách 52-1111 až 58-1111 nejsou započteny náklady na zřízení průduchů; tyto práce se oceňují cenami:
a) souboru cen 212 71-11 Trativody z trub z prostého betonu bez lože,
b) souboru cen 212 75-5 . Trativody bez lože z drenážních trubek.
3. Množství měrných jednotek se určuje v m3 vyplňovaného prostoru. Objem potrubí a lože se do vyplňovaného prostoru nezapočítává.
</t>
  </si>
  <si>
    <t xml:space="preserve">(343*0,35*0,45)-(343*0,35*0,05)-(3,14*0,16^2)   </t>
  </si>
  <si>
    <t>viz.přílohy PD: C.2; C.3 a D.1.1.1 drenáž</t>
  </si>
  <si>
    <t>39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</si>
  <si>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</si>
  <si>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</si>
  <si>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-316125096</t>
  </si>
  <si>
    <t xml:space="preserve">Poznámka k souboru cen:
1. Ceny jsou určeny:
a) pro jakékoliv druhy a rozměry geotextilií,
b) i pro zřízení svislého drénu z jedné nebo více vrstev geotextilie přiložených na stěnu rýhy nebo zářezu,
c) pro způsob spojování geotextilií přesahy.
2. Ceny nelze použít:
a) pro zřízení opláštění výplně v zapažených rýhách; toto opláštění se oceňuje individuálně,
b) pro knotové drény (geodrény); tyto drény se oceňují cenami souboru cen 211 97-21 Vpichování svislých konsolidačních prefabrikovaných drénů,
c) pro zřízení vrstev z geotextilií; toto zřízení vrstev z geotextilií se ocení cenami souboru cen 213 14 Zřízení vrstvy z geotextilie.
3. V cenách jsou započteny i náklady na zřízení předepsaných přesahů a na potřebné zatěžování nebo připevňování geotextilie ke stěnám výkopu při provádění.
4. V cenách nejsou započteny náklady na dodání geotextilie; toto dodání se oceňuje ve specifikaci. Ztratné lze dohodnout ve výši 2 %.
5. Množství měrných jednotek:
a) se určuje v m2 rozvinuté plochy opláštění bez jakýchkoliv přesahů. Při opláštění z více vrstev geotextilií se pro určení množství měrných jednotek oceňuje každá vrstva samostatně,
b) pro dodání geotextilie oceňované ve specifikaci se určí v m2 geotextilie včetně přesahů a prořezů stanovených projektovou dokumentací.
</t>
  </si>
  <si>
    <t>4*2*2+(4+2)*2   "vsakovací jímka č.1</t>
  </si>
  <si>
    <t>4*4*2+(4+4)*4   "vsakovací jímka č.2</t>
  </si>
  <si>
    <t>40</t>
  </si>
  <si>
    <t>69311018</t>
  </si>
  <si>
    <t>geotextilie tkaná PES 300/300kN/m</t>
  </si>
  <si>
    <t>-641182570</t>
  </si>
  <si>
    <t>92,00*1,02</t>
  </si>
  <si>
    <t>41</t>
  </si>
  <si>
    <t>212572121</t>
  </si>
  <si>
    <t>Lože pro trativody z kameniva drobného těženého</t>
  </si>
  <si>
    <t>1858947880</t>
  </si>
  <si>
    <t xml:space="preserve">Poznámka k souboru cen:
1. V cenách jsou započteny i náklady na vyčištění dna rýh a na urovnání povrchu lože.
2. V ceně materiálu jsou započteny i náklady na prohození výkopku.
</t>
  </si>
  <si>
    <t>343*0,35*0,05    "viz.přílohy PD: C.2; C.3 a D.1.1.1</t>
  </si>
  <si>
    <t>42</t>
  </si>
  <si>
    <t>212755214</t>
  </si>
  <si>
    <t>Trativody bez lože z drenážních trubek plastových flexibilních D 100 mm</t>
  </si>
  <si>
    <t>1943436472</t>
  </si>
  <si>
    <t xml:space="preserve">Poznámka k souboru cen:
1. Ceny jsou určeny pro uložení drenážních trubek do výkopu bez lože a obsypu.
2. Trativody včetně lože a obsypu trubek se ocení cenami souboru cen 212 75-2 . Trativody z drenážních trubek katalogu 827-1 Vedení trubní dálková a přípojná – vodovody a kanalizace.
</t>
  </si>
  <si>
    <t>27,5+2,65+7,85        "viz.přílohy PD: C.2; C.3; D.1.1.1 a D.1.1.13</t>
  </si>
  <si>
    <t>43</t>
  </si>
  <si>
    <t>212755216</t>
  </si>
  <si>
    <t>Trativody bez lože z drenážních trubek plastových flexibilních D 160 mm</t>
  </si>
  <si>
    <t>-101556327</t>
  </si>
  <si>
    <t>343,00     "viz.přílohy PD: C.2; C.3 a D.1.1.1</t>
  </si>
  <si>
    <t>44</t>
  </si>
  <si>
    <t>271572211</t>
  </si>
  <si>
    <t>Podsyp pod základové konstrukce se zhutněním a urovnáním povrchu ze štěrkopísku netříděného</t>
  </si>
  <si>
    <t>-1603033024</t>
  </si>
  <si>
    <t xml:space="preserve">Poznámka k souboru cen:
1. Ceny slouží pro ocenění násypů pod základové konstrukce tloušťky vrstvy do 300 mm.
2. Násypy s tloušťkou vrstvy přesahující 300 mm se ocení cenami souboru cen 213 31-…. Polštáře zhutněné pod základy v katalogu 800-2 Zvláštní zakládání objektů.
</t>
  </si>
  <si>
    <t>(27,5+2,65+7,85)*0,6*0,1   "viz.přílohy PD: C.2; C.3; D.1.1. a D.1.1.13</t>
  </si>
  <si>
    <t>45</t>
  </si>
  <si>
    <t>274313311</t>
  </si>
  <si>
    <t>Základy z betonu prostého pasy betonu kamenem neprokládaného tř. C 8/10</t>
  </si>
  <si>
    <t>1344574927</t>
  </si>
  <si>
    <t xml:space="preserve">Poznámka k souboru cen: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
2. Hloubení s použitím bentonitové suspenze se oceňuje katalogem 800-1 Zemní práce. Bednění se neoceňuje.
</t>
  </si>
  <si>
    <t>(27,5+2,65+7,85)*0,54*(0,15+0,05)/2</t>
  </si>
  <si>
    <t>viz.přílohy PD: C.2; C.3; D.1.1. a D.1.1.13</t>
  </si>
  <si>
    <t>46</t>
  </si>
  <si>
    <t>274313511</t>
  </si>
  <si>
    <t>Základy z betonu prostého pasy betonu kamenem neprokládaného tř. C 12/15</t>
  </si>
  <si>
    <t>1013501748</t>
  </si>
  <si>
    <t>(27,5+2,65+7,85)*0,06*0,20</t>
  </si>
  <si>
    <t>47</t>
  </si>
  <si>
    <t>274313611</t>
  </si>
  <si>
    <t>Základy z betonu prostého pasy betonu kamenem neprokládaného tř. C 16/20</t>
  </si>
  <si>
    <t>291528786</t>
  </si>
  <si>
    <t>60*0,6*0,85*1,035                       "viz.přílohy PD:  D.1.1.12</t>
  </si>
  <si>
    <t>(0,8*2,6*0,66)*5*1,035+1,5*0,4*0,805*2*2*1,035           "viz.přílohy PD:  D.1.1.8</t>
  </si>
  <si>
    <t>(1*0,3*0,75+1*0,3*0,6)*1,035      "viz.přílohy PD:  D.1.1.14</t>
  </si>
  <si>
    <t>(1,5*0,3*0,75+1,5*0,3*0,6)*1,035  "viz přílohy PD: D.1.1.14 - schodiště š. 1,5 m</t>
  </si>
  <si>
    <t>48</t>
  </si>
  <si>
    <t>274321311</t>
  </si>
  <si>
    <t>Základy z betonu železového (bez výztuže) pasy z betonu bez zvláštních nároků na prostředí tř. C 16/20</t>
  </si>
  <si>
    <t>-192894911</t>
  </si>
  <si>
    <t xml:space="preserve">Poznámka k souboru cen: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
2. Hloubení s použitím bentonitové suspenze se oceňuje katalogem 800-1 Zemní práce. Bednění se neoceňuje.
3. V cenách nejsou započteny náklady na výztuž, tyto se oceňují cenami souboru cen 27* 36-.... Výztuž základů.
4. V cenách z betonu pro konstrukce bílých van 27. 32-3 nejsou započteny náklady na těsnění dilatačních a pracovních spar, tyto se oceňují cenami souborů cen 953 33 části A08 tohoto katalogu.
</t>
  </si>
  <si>
    <t>(27,5+2,65+7,85)*0,6*0,64-13*(3,14*0,2^2)*0,64</t>
  </si>
  <si>
    <t>49</t>
  </si>
  <si>
    <t>274351121</t>
  </si>
  <si>
    <t>Bednění základů pasů rovné zřízení</t>
  </si>
  <si>
    <t>1614873908</t>
  </si>
  <si>
    <t xml:space="preserve">Poznámka k souboru cen:
1. Ceny jsou určeny pro bednění ve volném prostranství, ve volných nebo zapažených jamách, rýhách a šachtách.
2. Kruhové nebo obloukové bednění poloměru do 1 m se oceňuje individuálně.
</t>
  </si>
  <si>
    <t>0,64*38+0,74*38+0,06*38*2    "viz.přílohy PD: C.2; C.3; D.1.1. a D.1.1.13</t>
  </si>
  <si>
    <t>50</t>
  </si>
  <si>
    <t>274351122</t>
  </si>
  <si>
    <t>Bednění základů pasů rovné odstranění</t>
  </si>
  <si>
    <t>1596448463</t>
  </si>
  <si>
    <t>51</t>
  </si>
  <si>
    <t>274361821</t>
  </si>
  <si>
    <t>Výztuž základů pasů z betonářské oceli 10 505 (R) nebo BSt 500</t>
  </si>
  <si>
    <t>-559718114</t>
  </si>
  <si>
    <t xml:space="preserve">Poznámka k souboru cen:
1. Ceny platí pro desky rovné, s náběhy, hřibové nebo upnuté do žeber včetně výztuže těchto žeber.
</t>
  </si>
  <si>
    <t>13,547*0,040    "viz.přílohy PD: C.2; C.3; D.1.1. a D.1.1.13</t>
  </si>
  <si>
    <t>52</t>
  </si>
  <si>
    <t>275313611</t>
  </si>
  <si>
    <t>Základy z betonu prostého patky a bloky z betonu kamenem neprokládaného tř. C 16/20</t>
  </si>
  <si>
    <t>1505229661</t>
  </si>
  <si>
    <t>3,14*0,15*0,15*0,90*(40+2)  "viz.přílohy PD: D.1.1.5</t>
  </si>
  <si>
    <t>3,14*0,15*0,15*0,90*(56+4)   "viz.přílohy PD: D.1.1.7</t>
  </si>
  <si>
    <t>3,14*0,15*0,15*0,90*(67+14-13)   "viz.přílohy PD: D.1.1.10</t>
  </si>
  <si>
    <t>3,14*0,25*0,25*0,90*2   "viz.přílohy PD: D.1.1.11</t>
  </si>
  <si>
    <t>3,14*0,10*0,10*0,90*13  "viz.přílohy PD: D.1.1.13</t>
  </si>
  <si>
    <t>3,14*0,15*0,15*0,90*8   "viz.přílohy PD: C.2; C.3 a D.1.1.1 pouzdra pro sloupky sítí</t>
  </si>
  <si>
    <t>53</t>
  </si>
  <si>
    <t>28611139</t>
  </si>
  <si>
    <t>trubka kanalizační PVC DN 200x5000 mm SN4</t>
  </si>
  <si>
    <t>-633141818</t>
  </si>
  <si>
    <t>0,90*13+0,30  "viz.přílohy PD: C.2; C.3; D.1.1. a D.1.1.13</t>
  </si>
  <si>
    <t>54</t>
  </si>
  <si>
    <t>275352112X01</t>
  </si>
  <si>
    <t>Bednění základů patek ztracené z trub plastových průměr 300 mm</t>
  </si>
  <si>
    <t>355517419</t>
  </si>
  <si>
    <t xml:space="preserve">Poznámka k souboru cen:
1. Ceny jsou určeny pro bednění ve volném prostranství, ve volných nebo zapažených jamách, rýhách a šachtách. 2. Kruhové nebo obloukové bednění poloměru do 1 m se oceňuje individuálně. </t>
  </si>
  <si>
    <t>0,90*(67+14-13)   "viz.přílohy PD: D.1.1.10</t>
  </si>
  <si>
    <t>55</t>
  </si>
  <si>
    <t>275352113X02</t>
  </si>
  <si>
    <t>Bednění základů patek ztracené z trub plastových průměr 500 mm</t>
  </si>
  <si>
    <t>631354802</t>
  </si>
  <si>
    <t>Svislé a kompletní konstrukce</t>
  </si>
  <si>
    <t>56</t>
  </si>
  <si>
    <t>311113212</t>
  </si>
  <si>
    <t>Nadzákladové zdi z tvárnic ztraceného bednění štípaných, včetně výplně z betonu třídy C 16/20 přírodních, tloušťky zdiva 200 mm</t>
  </si>
  <si>
    <t>-534681902</t>
  </si>
  <si>
    <t xml:space="preserve">Poznámka k souboru cen:
1. V cenách jsou započteny i náklady na dodání a uložení betonu
2. V cenách -3212 až -3234 jsou započteny i náklady na doplňkové - rohové tvárnice.
3. V cenách nejsou započteny náklady na dodání a uložení betonářské výztuže; tyto se oceňují cenami souboru cen 31* 36- . . Výztuž nadzákladových zdí.
4. Množství jednotek se určuje v m2 plochy zdiva.
</t>
  </si>
  <si>
    <t>(27,5+2,65+7,85)*0,80+(27,5+2,65+7,85)*1,20/2</t>
  </si>
  <si>
    <t>57</t>
  </si>
  <si>
    <t>311361821</t>
  </si>
  <si>
    <t>Výztuž nadzákladových zdí nosných svislých nebo odkloněných od svislice, rovných nebo oblých z betonářské oceli 10 505 (R) nebo BSt 500</t>
  </si>
  <si>
    <t>-1412596819</t>
  </si>
  <si>
    <t>53,200*0,20*0,120        "viz.přílohy PD: C.2; C.3; D.1.1. a D.1.1.13</t>
  </si>
  <si>
    <t>58</t>
  </si>
  <si>
    <t>327122111</t>
  </si>
  <si>
    <t>Opěrné zdi samonosné ze železobetonových dílců tvaru L se základem z betonu prostého přímé, výšky 600 mm</t>
  </si>
  <si>
    <t>-1302540376</t>
  </si>
  <si>
    <t xml:space="preserve">Poznámka k souboru cen:
1. V cenách nejsou započteny náklady na:
a) zásyp dílců zeminou, který se oceňuje cenami části A 01 katalogu 800-1 Zemní práce,
b) odvodnění drenáží, které se oceňují cenami souboru cen 212 75-2 Trativody z drenážních trubek katalogu 827-1 Vedení trubní,dálková a přípojná – vodovod a kanalizace.
2. Množství měrných jednotek u cen -21.. se určuje v běžných metrech délky zdi, ze které se odečte rozvinutá délka rohového dílce 1,2 metru. Rohový dílec se ocení cenami -22..
</t>
  </si>
  <si>
    <t>20*4         "prefabrikované stupně tribuny viz.přílohy PD: C.2; C.3; D.1.1. a D.1.1.8</t>
  </si>
  <si>
    <t>59</t>
  </si>
  <si>
    <t>327221111</t>
  </si>
  <si>
    <t>Zdění nadzákladového obkladního zdiva kvádrového do 0,2 m3</t>
  </si>
  <si>
    <t>675128946</t>
  </si>
  <si>
    <t>60*1,4*0,5          "viz.přílohy PD: C.2; C.3; D.1.1. a D.1.1.12</t>
  </si>
  <si>
    <t>60</t>
  </si>
  <si>
    <t>338171111</t>
  </si>
  <si>
    <t>Montáž sloupků a vzpěr plotových ocelových trubkových nebo profilovaných výšky do 2,00 m se zalitím cementovou maltou do vynechaných otvorů</t>
  </si>
  <si>
    <t>1075867383</t>
  </si>
  <si>
    <t xml:space="preserve">Poznámka k souboru cen:
1. Ceny lze použít i pro zalití (zabetonování) vzpěr rohových sloupků.
2. V cenách nejsou započteny náklady na:
a) sloupky a vzpěry, toto se oceňuje ve specifikaci,
b) vrtání jamek, tyto se oceňují souborem cen 131 1.-13.. - Vrtání jamek pro plotové sloupky tohoto katalogu.
3. Výškou sloupku se rozumí jeho délka před osazením.
4. V cenách 338 17-1115 a -1125 je pevným podkladem myšlena stávající podezdívka nebo podhrabová deska.
5. Montáž pletiva se oceňuje cenami souboru cen 348 17 Osazení oplocení.
6. V cenách osazování do zemního vrutu je započten i štěrk fixující sloupek.
</t>
  </si>
  <si>
    <t>8  "viz.přílohy PD: C.2; C.3 D.1.1.1 a D.1.1.5</t>
  </si>
  <si>
    <t>61</t>
  </si>
  <si>
    <t>338171121</t>
  </si>
  <si>
    <t>Montáž sloupků a vzpěr plotových ocelových trubkových nebo profilovaných výšky do 2,60 m se zalitím cementovou maltou do vynechaných otvorů</t>
  </si>
  <si>
    <t>-859465000</t>
  </si>
  <si>
    <t>67+14  "viz.přílohy PD: C.2; C.3 D.1.1.1 a D.1.1.10</t>
  </si>
  <si>
    <t>2  "viz.přílohy PD: C.2; C.3 D.1.1.1 a D.1.1.11</t>
  </si>
  <si>
    <t>62</t>
  </si>
  <si>
    <t>338171131X01</t>
  </si>
  <si>
    <t>Osazování sloupků a vzpěr plotových ocelových trubkových nebo profilovaných výšky do 4,80 m se zabetonováním (tř. C 16/20) do 0,3 m3 do připravených jamek</t>
  </si>
  <si>
    <t>-1794156221</t>
  </si>
  <si>
    <t xml:space="preserve">Poznámka k souboru cen:
1. Ceny lze použít i pro zalití (zabetonování) vzpěr rohových sloupků. 2. V cenách nejsou započteny náklady na sloupky a vzpěry. Jejich dodání se oceňuje ve specifikaci. 3. Výškou sloupku se rozumí jeho délka před osazením. 4. Montáž pletiva se oceňuje cenami souboru cen 348 17 Osazení oplocení. 5. V cenách osazování do zemního vrutu je započten i štěrk fixující sloupek. </t>
  </si>
  <si>
    <t>40-8+2  "viz.přílohy PD: D.1.1.5</t>
  </si>
  <si>
    <t>56+4  "viz.přílohy PD: D.1.1.7</t>
  </si>
  <si>
    <t>63</t>
  </si>
  <si>
    <t>55342258X1</t>
  </si>
  <si>
    <t>sloupek plotový průběžný výška 4,70 m</t>
  </si>
  <si>
    <t>591621522</t>
  </si>
  <si>
    <t>64</t>
  </si>
  <si>
    <t>55342258X2</t>
  </si>
  <si>
    <t>sloupek plotový průběžný výška 3,70 m</t>
  </si>
  <si>
    <t>783477195</t>
  </si>
  <si>
    <t>65</t>
  </si>
  <si>
    <t>55342258X3</t>
  </si>
  <si>
    <t xml:space="preserve">sloupek ocelový délky 2,7 m </t>
  </si>
  <si>
    <t>-412253475</t>
  </si>
  <si>
    <t>66</t>
  </si>
  <si>
    <t>55342258X4</t>
  </si>
  <si>
    <t>sloupek ocelový délky 2,7 m brány v oplocení hřišť</t>
  </si>
  <si>
    <t>-925040557</t>
  </si>
  <si>
    <t>67</t>
  </si>
  <si>
    <t>55342258X5</t>
  </si>
  <si>
    <t xml:space="preserve">sloupek ocelový délky 2,6 m </t>
  </si>
  <si>
    <t>1840890748</t>
  </si>
  <si>
    <t>68</t>
  </si>
  <si>
    <t>55342258X6</t>
  </si>
  <si>
    <t xml:space="preserve">sloupek ocelový délky 2,6 m vjezdová brána </t>
  </si>
  <si>
    <t>-1805991605</t>
  </si>
  <si>
    <t>69</t>
  </si>
  <si>
    <t>55342258X7</t>
  </si>
  <si>
    <t xml:space="preserve">sloupek ocelový délky 1,4 m pod madlo </t>
  </si>
  <si>
    <t>-1917902650</t>
  </si>
  <si>
    <t>70</t>
  </si>
  <si>
    <t>55342259X8</t>
  </si>
  <si>
    <t xml:space="preserve">vzpěra ocelová </t>
  </si>
  <si>
    <t>254435155</t>
  </si>
  <si>
    <t>71</t>
  </si>
  <si>
    <t>348101110</t>
  </si>
  <si>
    <t>Osazení vrat a vrátek k oplocení na sloupky zděné nebo betonové, plochy jednotlivě do 2 m2</t>
  </si>
  <si>
    <t>150475890</t>
  </si>
  <si>
    <t xml:space="preserve">Poznámka k souboru cen:
1. V cenách jsou započteny i náklady na montážní materiál. Jedná se o drobný materiál, proto není v kalkulaci jmenovitě uveden. Tento materiál je součásti výrobní režie.
2. V cenách nejsou započteny náklady na dodávku vrat a vrátek; tyto se oceňují ve specifikaci.
</t>
  </si>
  <si>
    <t>1   "viz.přílohy PD: C.2; C.3; D.1.1.1 a D.1.1.12</t>
  </si>
  <si>
    <t>72</t>
  </si>
  <si>
    <t>55342321.2</t>
  </si>
  <si>
    <t>branka vstupní, průchozí šířka 1 m, panelové pletivo z ocelových drátů, zinkované, poplastované, výšky 1,22 m</t>
  </si>
  <si>
    <t>1250724719</t>
  </si>
  <si>
    <t>73</t>
  </si>
  <si>
    <t>348101210</t>
  </si>
  <si>
    <t>Osazení vrat a vrátek k oplocení na sloupky ocelové, plochy jednotlivě do 2 m2</t>
  </si>
  <si>
    <t>-295739891</t>
  </si>
  <si>
    <t>1  "viz.přílohy PD: C.2; C.3 D.1.1.1 a D.1.1.5</t>
  </si>
  <si>
    <t>74</t>
  </si>
  <si>
    <t>55342321.1</t>
  </si>
  <si>
    <t>Ocelová vrátka  s dřevěným mantinelem výška 1 m, šířka 2 m</t>
  </si>
  <si>
    <t>1779263220</t>
  </si>
  <si>
    <t>75</t>
  </si>
  <si>
    <t>348101230</t>
  </si>
  <si>
    <t>Osazení vrat a vrátek k oplocení na sloupky ocelové, plochy jednotlivě přes 4 do 6 m2</t>
  </si>
  <si>
    <t>-1638983324</t>
  </si>
  <si>
    <t>2  "viz.přílohy PD: C.2; C.3 D.1.1.1 a D.1.1.7</t>
  </si>
  <si>
    <t>76</t>
  </si>
  <si>
    <t>55342340.1</t>
  </si>
  <si>
    <t xml:space="preserve">Ocelová vrata s výplní pletiva s dřevěným mantinelem výška 2,1 m, šířka 2,04 m </t>
  </si>
  <si>
    <t>-930780424</t>
  </si>
  <si>
    <t>77</t>
  </si>
  <si>
    <t>55342340.2</t>
  </si>
  <si>
    <t xml:space="preserve">Ocelová vrata s výplní sítě s dřevěným mantinelem výška 2,1 m, šířka 2,04 m </t>
  </si>
  <si>
    <t>-1646328215</t>
  </si>
  <si>
    <t>78</t>
  </si>
  <si>
    <t>348171710X05</t>
  </si>
  <si>
    <t>Osazení oplocení z dílců kovových z profilové oceli, trubek nebo tenkostěnných profilů do 15° sklonu svahu, hmotnosti 1 m oplocení do 15 kg</t>
  </si>
  <si>
    <t>-698010307</t>
  </si>
  <si>
    <t xml:space="preserve">Poznámka k souboru cen:
1. V cenách nejsou započteny náklady na dodávku dílců, tyto se oceňují ve specifikaci.
</t>
  </si>
  <si>
    <t>(52*2,37+2,73+3,17)*2    "viz.přílohy PD: C.2; C.3 D.1.1.1 a D.1.1.7</t>
  </si>
  <si>
    <t>79</t>
  </si>
  <si>
    <t>348172215</t>
  </si>
  <si>
    <t>Montáž vjezdových bran samonosných posuvných dvoukřídlových plochy přes 10 do 15 m2</t>
  </si>
  <si>
    <t>-1675234424</t>
  </si>
  <si>
    <t xml:space="preserve">Poznámka k souboru cen:
1. V ceně -2911 je započteno i náklady na programování pohonu.
2. Ceny neobsahují vybetonování základu pro ukotvení brány o šířce 60 cm a délce1/3 brány; tyto se oceňují cenami katalogu 801-1 Budovy a haly - zděné a monolitické.
</t>
  </si>
  <si>
    <t>80</t>
  </si>
  <si>
    <t>55342360X</t>
  </si>
  <si>
    <t>Vjezdová brána do areálu, průjezdná šířka 5,2 m, panelové pletivo z ocelových drátů, zinkované, poplastované, výšky 2 m, osazené ocelové sloupky</t>
  </si>
  <si>
    <t>-1973669817</t>
  </si>
  <si>
    <t>81</t>
  </si>
  <si>
    <t>348272513</t>
  </si>
  <si>
    <t>Ploty z tvárnic betonových plotová stříška lepená mrazuvzdorným lepidlem z tvarovek hladkých nebo štípaných, sedlového tvaru přírodních, tloušťka zdiva 195 mm</t>
  </si>
  <si>
    <t>-997858244</t>
  </si>
  <si>
    <t xml:space="preserve">Poznámka k souboru cen:
1. Množství jednotek se u:
a) plotových zdí určuje v m2 plochy zdiva,
b) příplatku za vyztužení sloupku průběžných plotových zdí určuje v m2 plochy zdiva,
c) ztužujících věnců průběžných plotových zdí určuje v m délky zdiva,
d) plotové stříšky určuje v m délky zdiva,
e) plotových sloupků určuje v m výšky jednotlivých sloupků,
f) sloupových hlavic určuje v kusech jednotlivých sloupů,
g) kovových doplňků plotového zdiva určuje v kusech jednotlivých dílů.
2. Položky -229. jsou určeny pro ocenění ztužujících sloupků u průběžných plotových zdí, jedná se o tzv. ztracené sloupky.
3. Položky -23.. jsou určeny pro ocenění ztužujících věnců u průběžných plotových zdí výšky přes 2 m.
</t>
  </si>
  <si>
    <t>(27,5+2,65+7,85)          "viz.přílohy PD: C.2; C.3; D.1.1. a D.1.1.13</t>
  </si>
  <si>
    <t>82</t>
  </si>
  <si>
    <t>348401220</t>
  </si>
  <si>
    <t>Montáž oplocení z pletiva strojového bez napínacích drátů do 1,6 m</t>
  </si>
  <si>
    <t>867403618</t>
  </si>
  <si>
    <t xml:space="preserve">Poznámka k souboru cen:
1. V cenách nejsou započteny náklady na dodávku pletiva a drátů, tyto se oceňují ve specifikaci.
</t>
  </si>
  <si>
    <t>6*2,37  "viz.přílohy PD: C.2; C.3 D.1.1.1 a D.1.1.5</t>
  </si>
  <si>
    <t>83</t>
  </si>
  <si>
    <t>313247811X01</t>
  </si>
  <si>
    <t>Panelové pletivo z ocelových drátů, zinkované, poplastované, výšky 1 m, osazené ocelové sloupky</t>
  </si>
  <si>
    <t>-665746212</t>
  </si>
  <si>
    <t>84</t>
  </si>
  <si>
    <t>348401230</t>
  </si>
  <si>
    <t>Montáž oplocení z pletiva strojového bez napínacích drátů přes 1,6 do 2,0 m</t>
  </si>
  <si>
    <t>1066856943</t>
  </si>
  <si>
    <t>165,00  "viz.přílohy PD: C.2; C.3 D.1.1.1 a D.1.1.10</t>
  </si>
  <si>
    <t>85</t>
  </si>
  <si>
    <t>313247821X02</t>
  </si>
  <si>
    <t>Panelové pletivo z ocelových drátů, zinkované, poplastované, výšky 2 m, osazené ocelové sloupky</t>
  </si>
  <si>
    <t>-673479000</t>
  </si>
  <si>
    <t>86</t>
  </si>
  <si>
    <t>348401240</t>
  </si>
  <si>
    <t>Montáž oplocení z pletiva strojového bez napínacích drátů přes 2,0 do 4,0 m</t>
  </si>
  <si>
    <t>-1774579652</t>
  </si>
  <si>
    <t>(39-7)*2,37  "viz.přílohy PD: C.2; C.3 D.1.1.1 a D.1.1.5</t>
  </si>
  <si>
    <t>52*2,37+2,73+3,17  "viz.přílohy PD: D.1.1.7</t>
  </si>
  <si>
    <t>87</t>
  </si>
  <si>
    <t>1501252997</t>
  </si>
  <si>
    <t>88</t>
  </si>
  <si>
    <t>70920001X03</t>
  </si>
  <si>
    <t>Polyamidová záchytná síť</t>
  </si>
  <si>
    <t>787959683</t>
  </si>
  <si>
    <t>(52*2,37+2,73+3,17)*3,00+6*2,37*1,00*2  "viz.přílohy PD: D.1.1.7</t>
  </si>
  <si>
    <t>89</t>
  </si>
  <si>
    <t>X20</t>
  </si>
  <si>
    <t>Pružné gumové návleky pro oplocení včetně montáže</t>
  </si>
  <si>
    <t>512</t>
  </si>
  <si>
    <t>-1532987344</t>
  </si>
  <si>
    <t>Různé kompletní konstrukce</t>
  </si>
  <si>
    <t>90</t>
  </si>
  <si>
    <t>X1</t>
  </si>
  <si>
    <t>Kruh pro vrh koulí včetně ocelové obruče, osazení a montáže</t>
  </si>
  <si>
    <t>-254707255</t>
  </si>
  <si>
    <t>1   "viz.přílohy PD: C.2; C.3; D.1.1.1 a D.1.1.5</t>
  </si>
  <si>
    <t>91</t>
  </si>
  <si>
    <t>X2</t>
  </si>
  <si>
    <t>Doskočiště pro skok daleký včetně montáže a dodávky písku</t>
  </si>
  <si>
    <t>-2128726623</t>
  </si>
  <si>
    <t>1   "viz.přílohy PD: C.2; C.3 a D.1.1.1</t>
  </si>
  <si>
    <t>92</t>
  </si>
  <si>
    <t>X3</t>
  </si>
  <si>
    <t>Dřevěný mantinel z prken včetně 1 nátěru - dodávka a montáž</t>
  </si>
  <si>
    <t>106360790</t>
  </si>
  <si>
    <t>39*2,37  "viz.přílohy PD: D.1.1.5</t>
  </si>
  <si>
    <t>93</t>
  </si>
  <si>
    <t>X21</t>
  </si>
  <si>
    <t>Ocelová deska pro uchycení dřevěného mantinelu na oplocení - dodávka a montáž</t>
  </si>
  <si>
    <t>ks</t>
  </si>
  <si>
    <t>1864779292</t>
  </si>
  <si>
    <t>110           "viz.přílohy PD: C.2; C.3 D.1.1.1; D.1.1.3 až D.1.1.7</t>
  </si>
  <si>
    <t>Vodorovné konstrukce</t>
  </si>
  <si>
    <t>94</t>
  </si>
  <si>
    <t>430321313</t>
  </si>
  <si>
    <t>Schodišťové konstrukce a rampy z betonu železového (bez výztuže) stupně, schodnice, ramena, podesty s nosníky tř. C 16/20</t>
  </si>
  <si>
    <t>1897981746</t>
  </si>
  <si>
    <t>1*2,76*0,1           "viz.přílohy PD:  D.1.1.14</t>
  </si>
  <si>
    <t>1,5*2,76*0,1       "viz. přílohy PD: D.1.1.14 - schodiště š. 1,5 m</t>
  </si>
  <si>
    <t>viz.přílohy PD:  D.1.1.8</t>
  </si>
  <si>
    <t>(1,5*2,67*0,1+1,50*0,80*0,40/2*3)*2+0,80*2,67*0,10*3+0,80*0,40/2*3*3</t>
  </si>
  <si>
    <t>95</t>
  </si>
  <si>
    <t>430361821</t>
  </si>
  <si>
    <t>Výztuž schodišťových konstrukcí a ramp stupňů, schodnic, ramen, podest s nosníky z betonářské oceli 10 505 (R) nebo BSt 500</t>
  </si>
  <si>
    <t>-1420675778</t>
  </si>
  <si>
    <t>5,012*0,090</t>
  </si>
  <si>
    <t>96</t>
  </si>
  <si>
    <t>431351121</t>
  </si>
  <si>
    <t>Bednění podest, podstupňových desek a ramp včetně podpěrné konstrukce výšky do 4 m půdorysně přímočarých zřízení</t>
  </si>
  <si>
    <t>-697309510</t>
  </si>
  <si>
    <t>2,8*0,4*2+1,00*0,1*2          "viz.přílohy PD:  D.1.1.14</t>
  </si>
  <si>
    <t>2,8*0,4*2+1,50*0,1*2         "viz. přílohy PD: D.1.1.14 - schodiště š. 1,5 m</t>
  </si>
  <si>
    <t xml:space="preserve">2,8*0,5*2*5+1,5*0,1*2*2+1,50*(0,80+0,40)*3*2+0,80*0,10*2*3+0,80*(0,80+0,40)*3*3         </t>
  </si>
  <si>
    <t>97</t>
  </si>
  <si>
    <t>431351122</t>
  </si>
  <si>
    <t>Bednění podest, podstupňových desek a ramp včetně podpěrné konstrukce výšky do 4 m půdorysně přímočarých odstranění</t>
  </si>
  <si>
    <t>-218589253</t>
  </si>
  <si>
    <t>98</t>
  </si>
  <si>
    <t>434121425</t>
  </si>
  <si>
    <t>Osazování schodišťových stupňů železobetonových s vyspárováním styčných spár, s provizorním dřevěným zábradlím a dočasným zakrytím stupnic prkny na desku, stupňů broušených nebo leštěných</t>
  </si>
  <si>
    <t>1952074407</t>
  </si>
  <si>
    <t xml:space="preserve">Poznámka k souboru cen:
1. U cen -1441, -1442, -1451, -1452 je započtena podpěrná konstrukce visuté části stupňů.
2. Množství měrných jednotek se určuje v m délky stupňů včetně uložení.
3. Dodávka stupňů se oceňuje ve specifikaci.
</t>
  </si>
  <si>
    <t>8*1           "viz.přílohy PD:  D.1.1.14</t>
  </si>
  <si>
    <t>4*1,50*2          "viz.přílohy PD:  D.1.1.8</t>
  </si>
  <si>
    <t>8*1,5        "viz.přílohy PD: A.1.3</t>
  </si>
  <si>
    <t>99</t>
  </si>
  <si>
    <t>X23</t>
  </si>
  <si>
    <t>Prefabrikovaný schodišťový stupeň 390x190x1500 mm</t>
  </si>
  <si>
    <t>806342479</t>
  </si>
  <si>
    <t>4*2</t>
  </si>
  <si>
    <t>100</t>
  </si>
  <si>
    <t>X24</t>
  </si>
  <si>
    <t>Prefabrikovaný schodišťový stupeň 350x150x1000 mm</t>
  </si>
  <si>
    <t>1617495799</t>
  </si>
  <si>
    <t>101</t>
  </si>
  <si>
    <t>X25</t>
  </si>
  <si>
    <t>Prefabrikovaný schodišťový stupeň 350x150x1500 mm</t>
  </si>
  <si>
    <t>-1510155161</t>
  </si>
  <si>
    <t>8      "schodiště š. 1,5 m</t>
  </si>
  <si>
    <t>102</t>
  </si>
  <si>
    <t>434311114</t>
  </si>
  <si>
    <t>Stupně dusané z betonu prostého nebo prokládaného kamenem na terén nebo na desku bez potěru, se zahlazením povrchu tř. C 16/20</t>
  </si>
  <si>
    <t>-494087953</t>
  </si>
  <si>
    <t>1,00*8     "viz.přílohy PD:  C.2; C.3; D.1.1.1 a D.1.1.14</t>
  </si>
  <si>
    <t xml:space="preserve">1,50*8     "viz.přílohy PD: C.2, C.3, D.1.1.1. a D.1.1.14 - schosiště š. 1,5 m </t>
  </si>
  <si>
    <t>103</t>
  </si>
  <si>
    <t>434351141</t>
  </si>
  <si>
    <t>Bednění stupňů betonovaných na podstupňové desce nebo na terénu půdorysně přímočarých zřízení</t>
  </si>
  <si>
    <t>1250518347</t>
  </si>
  <si>
    <t xml:space="preserve">Poznámka k souboru cen:
1. Množství měrných jednotek bednění stupňů se určuje v m2 plochy stupnic a podstupnic.
</t>
  </si>
  <si>
    <t>1,00*(0,30+0,15)*8     "viz.přílohy PD:  C.2; C.3; D.1.1.1 a D.1.1.14</t>
  </si>
  <si>
    <t>1,50*(0,30+0,15)*8     "viz.přílohy PD:  C.2; C.3; D.1.1.1 a D.1.1.14 - schodiště š. 1,5 m</t>
  </si>
  <si>
    <t>104</t>
  </si>
  <si>
    <t>434351142</t>
  </si>
  <si>
    <t>Bednění stupňů betonovaných na podstupňové desce nebo na terénu půdorysně přímočarých odstranění</t>
  </si>
  <si>
    <t>989125873</t>
  </si>
  <si>
    <t>3,6+5,4</t>
  </si>
  <si>
    <t>105</t>
  </si>
  <si>
    <t>452311121</t>
  </si>
  <si>
    <t>Podkladní a zajišťovací konstrukce z betonu prostého v otevřeném výkopu desky pod potrubí, stoky a drobné objekty z betonu tř. C 8/10</t>
  </si>
  <si>
    <t>638145309</t>
  </si>
  <si>
    <t xml:space="preserve">Poznámka k souboru cen:
1. Ceny -1121 až -1191 a -1192 lze použít i pro ochrannou vrstvu pod železobetonové konstrukce.
2. Ceny -2121 až -2191 a -2192 jsou určeny pro jakékoliv úkosy sedel.
</t>
  </si>
  <si>
    <t>12,00*0,80*0,10     "viz.přílohy PD: C.2; C.3 a D.1.1.1</t>
  </si>
  <si>
    <t>Komunikace pozemní</t>
  </si>
  <si>
    <t>106</t>
  </si>
  <si>
    <t>564231111</t>
  </si>
  <si>
    <t>Podklad nebo podsyp ze štěrkopísku ŠP s rozprostřením, vlhčením a zhutněním, po zhutnění tl. 100 mm</t>
  </si>
  <si>
    <t>-2109781042</t>
  </si>
  <si>
    <t>260+165+1*2,15      "zámková dlažba</t>
  </si>
  <si>
    <t>595                              "víceúčelové hřiště</t>
  </si>
  <si>
    <t>968                             "hřiště malé kopané</t>
  </si>
  <si>
    <t>viz.přílohy PD: C.2; C.3; D.1.1. a D.1.1.2</t>
  </si>
  <si>
    <t>107</t>
  </si>
  <si>
    <t>564710011</t>
  </si>
  <si>
    <t>Podklad nebo kryt z kameniva hrubého drceného vel. 8-16 mm s rozprostřením a zhutněním, po zhutnění tl. 50 mm</t>
  </si>
  <si>
    <t>-1551413957</t>
  </si>
  <si>
    <t>260+165+1*2,15        "zámková dlažba</t>
  </si>
  <si>
    <t>595                                "víceúčelové sportovní hřiště</t>
  </si>
  <si>
    <t>968                                "hřiště malé kopané</t>
  </si>
  <si>
    <t>212,375                       "běžecká rovinka+skok daleký</t>
  </si>
  <si>
    <t>3,8*1,8*0,1               "podsyp schodiště tribuny</t>
  </si>
  <si>
    <t>108</t>
  </si>
  <si>
    <t>564710111</t>
  </si>
  <si>
    <t>Podklad nebo kryt z kameniva hrubého drceného vel. 16-32 mm s rozprostřením a zhutněním, po zhutnění tl. 50 mm</t>
  </si>
  <si>
    <t>1821018521</t>
  </si>
  <si>
    <t>595      "víceúčelové hřiště</t>
  </si>
  <si>
    <t>968      "hřiště malé kopané</t>
  </si>
  <si>
    <t>212,375   "běžecká rovinka+skok daleký</t>
  </si>
  <si>
    <t>109</t>
  </si>
  <si>
    <t>564730111</t>
  </si>
  <si>
    <t>Podklad nebo kryt z kameniva hrubého drceného vel. 16-32 mm s rozprostřením a zhutněním, po zhutnění tl. 100 mm</t>
  </si>
  <si>
    <t>-75623895</t>
  </si>
  <si>
    <t>165       "zámková dlažba</t>
  </si>
  <si>
    <t>110</t>
  </si>
  <si>
    <t>564731111</t>
  </si>
  <si>
    <t>Podklad nebo kryt z kameniva hrubého drceného vel. 32-63 mm s rozprostřením a zhutněním, po zhutnění tl. 100 mm</t>
  </si>
  <si>
    <t>-1053183624</t>
  </si>
  <si>
    <t>595       "víceúčelové hřiště</t>
  </si>
  <si>
    <t>111</t>
  </si>
  <si>
    <t>565145121</t>
  </si>
  <si>
    <t>Asfaltový beton vrstva podkladní ACP 16 (obalované kamenivo střednězrnné - OKS) s rozprostřením a zhutněním v pruhu šířky přes 3 m, po zhutnění tl. 60 mm</t>
  </si>
  <si>
    <t>691676341</t>
  </si>
  <si>
    <t xml:space="preserve">Poznámka k souboru cen:
1. ČSN EN 13108-1 připouští pro ACP 16 pouze tl. 50 až 80 mm.
</t>
  </si>
  <si>
    <t>595             "víceúčelové hřiště</t>
  </si>
  <si>
    <t>968             "hřiště malé kopané</t>
  </si>
  <si>
    <t>212,375    "běžecká rovinka a skok daleký</t>
  </si>
  <si>
    <t>112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</si>
  <si>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</si>
  <si>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</si>
  <si>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2125495489</t>
  </si>
  <si>
    <t xml:space="preserve">Poznámka k souboru cen:
1. Pro volbu cen dlažeb platí toto rozdělení: Skupina A: dlažby z prvků stejného tvaru, Skupina B: dlažby z prvků dvou a více tvarů nebo z obrazců o ploše jednotlivě do 100 m2, Skupina C: dlažby obloukovitých tvarů (oblouky, kruhy, apod.).
2. V cenách jsou započteny i náklady na dodání hmot pro lože a na dodání materiálu na výplň spár.
3. V cenách nejsou započteny náklady na dodání zámkové dlažby, které se oceňuje ve specifikaci; ztratné lze dohodnout u plochy
a) do 100 m2 ve výši 3 %,
b) přes 100 do 300 m2 ve výši 2 %,
c) přes 300 m2 ve výši 1 %.
4. Část lože přesahující tloušťku 40 mm se oceňuje cenami souboru cen 451 . . -9 . Příplatek za každých dalších 10 mm tloušťky podkladu nebo lože.
</t>
  </si>
  <si>
    <t>260</t>
  </si>
  <si>
    <t>1*2,15</t>
  </si>
  <si>
    <t>113</t>
  </si>
  <si>
    <t>59245015</t>
  </si>
  <si>
    <t>dlažba zámková profilová základní 200x165x60mm přírodní</t>
  </si>
  <si>
    <t>1722910703</t>
  </si>
  <si>
    <t>262,15*1,02</t>
  </si>
  <si>
    <t>114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</si>
  <si>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</si>
  <si>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</si>
  <si>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-1144491955</t>
  </si>
  <si>
    <t>165</t>
  </si>
  <si>
    <t>115</t>
  </si>
  <si>
    <t>59245013</t>
  </si>
  <si>
    <t>dlažba zámková profilová 200x165x80mm přírodní</t>
  </si>
  <si>
    <t>1266447549</t>
  </si>
  <si>
    <t>165*1,02</t>
  </si>
  <si>
    <t>5.1</t>
  </si>
  <si>
    <t>Konstrukce hřišť</t>
  </si>
  <si>
    <t>116</t>
  </si>
  <si>
    <t>X17</t>
  </si>
  <si>
    <t xml:space="preserve">Umělý polyuretanový povrch WS tl. 13 mm, včetně lajnování, kombinovaného vsypu a pokládky. </t>
  </si>
  <si>
    <t>-1437625352</t>
  </si>
  <si>
    <t>27,5*1,45</t>
  </si>
  <si>
    <t>69*2,5</t>
  </si>
  <si>
    <t>117</t>
  </si>
  <si>
    <t>X18</t>
  </si>
  <si>
    <t>Umělý trávník pro víceúčelová hřiště se vsypem z křemičitého písku, včetně pokládky</t>
  </si>
  <si>
    <t>-467323678</t>
  </si>
  <si>
    <t>17,5*34</t>
  </si>
  <si>
    <t>118</t>
  </si>
  <si>
    <t>X19</t>
  </si>
  <si>
    <t xml:space="preserve">Umělý fotbalový trávník III. generace s kombinovaným vsypem, včetně pokládky. </t>
  </si>
  <si>
    <t>1800872889</t>
  </si>
  <si>
    <t>44*22</t>
  </si>
  <si>
    <t>5.2</t>
  </si>
  <si>
    <t>Technické vybavení</t>
  </si>
  <si>
    <t>119</t>
  </si>
  <si>
    <t>X4</t>
  </si>
  <si>
    <t>Sloupky pro tenis - kulaté včetně osazení</t>
  </si>
  <si>
    <t>pár</t>
  </si>
  <si>
    <t>-1527204490</t>
  </si>
  <si>
    <t>120</t>
  </si>
  <si>
    <t>X5</t>
  </si>
  <si>
    <t>Sloupky pro odbíjenou a nohejbal - kombinace včetně osazení</t>
  </si>
  <si>
    <t>1569749436</t>
  </si>
  <si>
    <t>121</t>
  </si>
  <si>
    <t>X6</t>
  </si>
  <si>
    <t>Síť tenisová včetně montáže</t>
  </si>
  <si>
    <t>180566805</t>
  </si>
  <si>
    <t>122</t>
  </si>
  <si>
    <t>X7</t>
  </si>
  <si>
    <t>Síť odbíjená včetně montáže</t>
  </si>
  <si>
    <t>-142015659</t>
  </si>
  <si>
    <t>123</t>
  </si>
  <si>
    <t>X8</t>
  </si>
  <si>
    <t>Singl tyčka - pár včetně osazení</t>
  </si>
  <si>
    <t>-1167851296</t>
  </si>
  <si>
    <t>2   "viz.přílohy PD: C.2; C.3 a D.1.1.1</t>
  </si>
  <si>
    <t>124</t>
  </si>
  <si>
    <t>X9</t>
  </si>
  <si>
    <t xml:space="preserve">Branka házená včetně síťě, osazení a montáže </t>
  </si>
  <si>
    <t>1550772479</t>
  </si>
  <si>
    <t>125</t>
  </si>
  <si>
    <t>X10</t>
  </si>
  <si>
    <t xml:space="preserve">Konstrukce pro desku basketbalu včetně desky a koše pojízdná včetně montáže </t>
  </si>
  <si>
    <t>-1943554884</t>
  </si>
  <si>
    <t>126</t>
  </si>
  <si>
    <t>X11</t>
  </si>
  <si>
    <t>Břevno na vrh koulí včetně osazení</t>
  </si>
  <si>
    <t>1257533691</t>
  </si>
  <si>
    <t>127</t>
  </si>
  <si>
    <t>X12</t>
  </si>
  <si>
    <t>Lavička kombinace dřevo-kov včetně osazení</t>
  </si>
  <si>
    <t>209178647</t>
  </si>
  <si>
    <t>128</t>
  </si>
  <si>
    <t>X13</t>
  </si>
  <si>
    <t>Sedačka plastová včetně kotvení, montáže a osazení</t>
  </si>
  <si>
    <t>60413093</t>
  </si>
  <si>
    <t>75   "viz.přílohy PD: C.2; C.3 a D.1.1.1</t>
  </si>
  <si>
    <t>129</t>
  </si>
  <si>
    <t>X14</t>
  </si>
  <si>
    <t>Střídačky s makrolonovým zakrytím včetně osazení a montáže</t>
  </si>
  <si>
    <t>1996590924</t>
  </si>
  <si>
    <t>130</t>
  </si>
  <si>
    <t>X15</t>
  </si>
  <si>
    <t>Ochranné sítě včetně montáže</t>
  </si>
  <si>
    <t>1868573507</t>
  </si>
  <si>
    <t>112,00   "viz.přílohy PD: C.2; C.3 a D.1.1.1</t>
  </si>
  <si>
    <t>131</t>
  </si>
  <si>
    <t>X16</t>
  </si>
  <si>
    <t xml:space="preserve">Odpadkový koš venkovní stojanový včetně osazení </t>
  </si>
  <si>
    <t>1072543104</t>
  </si>
  <si>
    <t>4   "viz.přílohy PD: C.2; C.3 a D.1.1.1</t>
  </si>
  <si>
    <t>Trubní vedení</t>
  </si>
  <si>
    <t>132</t>
  </si>
  <si>
    <t>871315211</t>
  </si>
  <si>
    <t>Kanalizační potrubí z tvrdého PVC v otevřeném výkopu ve sklonu do 20 %, hladkého plnostěnného jednovrstvého, tuhost třídy SN 4 DN 160</t>
  </si>
  <si>
    <t>-1865578026</t>
  </si>
  <si>
    <t xml:space="preserve">Poznámka k souboru cen:
1. V cenách jsou započteny i náklady na dodání trub včetně gumového těsnění.
2. Použití trub dle tuhostí:
a) třída SN 4: kanalizační sítě, přípojky, odvodňování pozemků s výškou krytí až 4 m
b) třída SN 8: kanalizační sítě v nestandartních podmínkách uložení, vysoké teplotní a mechanické zatížení s výškou krytí do 8 m
c) SN 10: kanalizační sítě, přípojky, odvodňování pozemků s výškou krytí &amp;gt; 8 m
d) třída SN 12: kanalizační sítě s vysokým statickým zatížením a dynamickými rázy, při rychlosti média až 15 m/s a výškou krytí 0,7-10 m
e) třída SN 16: kanalizační sítě s vysokým statickým zatížením a dynamickými rázy avýškou krytí 0,5-12 m.
</t>
  </si>
  <si>
    <t>12,00     "viz.přílohy PD: C.2; C.3 a D.1.1.1</t>
  </si>
  <si>
    <t>Ostatní konstrukce a práce, bourání</t>
  </si>
  <si>
    <t>133</t>
  </si>
  <si>
    <t>916331112</t>
  </si>
  <si>
    <t>Osazení zahradního obrubníku betonového s ložem tl. od 50 do 100 mm z betonu prostého tř. C 12/15 s boční opěrou z betonu prostého tř. C 12/15</t>
  </si>
  <si>
    <t>-1927396508</t>
  </si>
  <si>
    <t xml:space="preserve">Poznámka k souboru cen:
1. V cenách jsou započteny i náklady na zalití a zatření spár cementovou maltou.
2. V cenách nejsou započteny náklady na dodání obrubníků; tyto se oceňují ve specifikaci.
3. Část lože přesahující tloušťku 100 mm lze ocenit cenou 916 99-1121 Lože pod obrubníky, krajníky nebo obruby z dlažebních kostek, katalogu 822-1.
</t>
  </si>
  <si>
    <t>69+2,5+69+2,5       "běžecká rovinka</t>
  </si>
  <si>
    <t>27,5+1,45+27,5     "skok daleký</t>
  </si>
  <si>
    <t>102,55</t>
  </si>
  <si>
    <t>(2,75+7)*2             "doskočiště</t>
  </si>
  <si>
    <t>2*2,15+1                 "schodiště ke hřišti na petanque</t>
  </si>
  <si>
    <t>134</t>
  </si>
  <si>
    <t>59217001</t>
  </si>
  <si>
    <t>obrubník betonový zahradní 1000x50x250mm</t>
  </si>
  <si>
    <t>1728859118</t>
  </si>
  <si>
    <t>135</t>
  </si>
  <si>
    <t>59217001X</t>
  </si>
  <si>
    <t>obrubník 60x250x1000 mm s ochrannými pryžovými profily</t>
  </si>
  <si>
    <t>-878678564</t>
  </si>
  <si>
    <t>(2,5+7)*2                 "doskočiště</t>
  </si>
  <si>
    <t>136</t>
  </si>
  <si>
    <t>916991121</t>
  </si>
  <si>
    <t>Lože pod obrubníky, krajníky nebo obruby z dlažebních kostek z betonu prostého tř. C 16/20</t>
  </si>
  <si>
    <t>1096123199</t>
  </si>
  <si>
    <t>137</t>
  </si>
  <si>
    <t>935113212</t>
  </si>
  <si>
    <t>Osazení odvodňovacího žlabu s krycím roštem betonového šířky přes 200 mm</t>
  </si>
  <si>
    <t>-1038418897</t>
  </si>
  <si>
    <t xml:space="preserve">Poznámka k souboru cen:
1. V cenách jsou započteny i náklady na předepsané obetonování a lože z betonu.
2. V cenách nejsou započteny náklady na odvodňovací žlab s příslušenstvím; tyto náklady se oceňují ve specifikaci.
</t>
  </si>
  <si>
    <t>2*(44+22)      "hřiště malé kopané</t>
  </si>
  <si>
    <t>2*(17,5+34)  "víceúčelové hřiště</t>
  </si>
  <si>
    <t>41+14,5         "běžecká rovinka</t>
  </si>
  <si>
    <t>14,50</t>
  </si>
  <si>
    <t>138</t>
  </si>
  <si>
    <t>59227010X</t>
  </si>
  <si>
    <t xml:space="preserve">Betonový odvodňovací žlábek 250x160x1000 mm s protiskluzovou mřížkou. </t>
  </si>
  <si>
    <t>1915148977</t>
  </si>
  <si>
    <t>139</t>
  </si>
  <si>
    <t>961044111</t>
  </si>
  <si>
    <t>Bourání základů z betonu prostého</t>
  </si>
  <si>
    <t>1953648075</t>
  </si>
  <si>
    <t>165,00*0,20*0,90</t>
  </si>
  <si>
    <t>140</t>
  </si>
  <si>
    <t>962022391</t>
  </si>
  <si>
    <t>Bourání zdiva nadzákladového kamenného nebo smíšeného kamenného na maltu vápennou nebo vápenocementovou, objemu přes 1 m3</t>
  </si>
  <si>
    <t>1457020641</t>
  </si>
  <si>
    <t xml:space="preserve">Poznámka k souboru cen:
1. Bourání pilířů o průřezu přes 0,36 m2 se oceňuje cenami -2390 a - 2391, popř. -2490 a - 2491 jako bourání zdiva kamenného nadzákladového.
</t>
  </si>
  <si>
    <t>141</t>
  </si>
  <si>
    <t>966072811</t>
  </si>
  <si>
    <t>Rozebrání oplocení z dílců rámových na ocelové sloupky, výšky přes 1 do 2 m</t>
  </si>
  <si>
    <t>-264662444</t>
  </si>
  <si>
    <t xml:space="preserve">Poznámka k souboru cen:
1. V cenách jsou započteny i náklady na odklizení materiálu na vzdálenost do 20 m nebo naložení na dopravní prostředek.
2. V cenách nejsou započteny náklady na demontáž sloupků.
</t>
  </si>
  <si>
    <t>142</t>
  </si>
  <si>
    <t>966073812</t>
  </si>
  <si>
    <t>Rozebrání vrat a vrátek k oplocení plochy jednotlivě přes 6 do 10 m2</t>
  </si>
  <si>
    <t>874967867</t>
  </si>
  <si>
    <t xml:space="preserve">Poznámka k souboru cen:
1. V cenách jsou započteny i náklady na odklizení materiálu na vzdálenost do 20 m nebo naložení na dopravní prostředek.
</t>
  </si>
  <si>
    <t>143</t>
  </si>
  <si>
    <t>X22</t>
  </si>
  <si>
    <t xml:space="preserve">Pouzdra pro sloupky sítí včetně náhradních - dodávka a osazení </t>
  </si>
  <si>
    <t>1552912002</t>
  </si>
  <si>
    <t>997</t>
  </si>
  <si>
    <t>Přesun sutě</t>
  </si>
  <si>
    <t>144</t>
  </si>
  <si>
    <t>997013501</t>
  </si>
  <si>
    <t>Odvoz suti a vybouraných hmot na skládku nebo meziskládku se složením, na vzdálenost do 1 km</t>
  </si>
  <si>
    <t>-1562461147</t>
  </si>
  <si>
    <t xml:space="preserve">Poznámka k souboru cen:
1. Délka odvozu suti je vzdálenost od místa naložení suti na dopravní prostředek až po místo složení na určené skládce nebo meziskládce.
2. V ceně -3501 jsou započteny i náklady na složení suti na skládku nebo meziskládku.
3. Ceny jsou určeny pro odvoz suti na skládku nebo meziskládku jakýmkoliv způsobem silniční dopravy (i prostřednictvím kontejnerů).
4. Odvoz suti z meziskládky se oceňuje cenou 997 01-3511.
</t>
  </si>
  <si>
    <t>145</t>
  </si>
  <si>
    <t>997013509</t>
  </si>
  <si>
    <t>Odvoz suti a vybouraných hmot na skládku nebo meziskládku se složením, na vzdálenost Příplatek k ceně za každý další i započatý 1 km přes 1 km</t>
  </si>
  <si>
    <t>1044445398</t>
  </si>
  <si>
    <t>65,711*9</t>
  </si>
  <si>
    <t>146</t>
  </si>
  <si>
    <t>997013801</t>
  </si>
  <si>
    <t>Poplatek za uložení stavebního odpadu na skládce (skládkovné) z prostého betonu zatříděného do Katalogu odpadů pod kódem 170 101</t>
  </si>
  <si>
    <t>1189757157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</si>
  <si>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</si>
  <si>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998</t>
  </si>
  <si>
    <t>Přesun hmot</t>
  </si>
  <si>
    <t>147</t>
  </si>
  <si>
    <t>998222012</t>
  </si>
  <si>
    <t>Přesun hmot pro tělovýchovné plochy dopravní vzdálenost do 200 m</t>
  </si>
  <si>
    <t>1136231270</t>
  </si>
  <si>
    <t xml:space="preserve">Poznámka k souboru cen:
1. Cena je určena pro přesun hmot na jakémkoliv podkladu.
</t>
  </si>
  <si>
    <t>835,121-29,261-144,00-7,515</t>
  </si>
  <si>
    <t>PSV</t>
  </si>
  <si>
    <t>Práce a dodávky PSV</t>
  </si>
  <si>
    <t>711</t>
  </si>
  <si>
    <t>Izolace proti vodě, vlhkosti a plynům</t>
  </si>
  <si>
    <t>148</t>
  </si>
  <si>
    <t>711161212</t>
  </si>
  <si>
    <t>Izolace proti zemní vlhkosti a beztlakové vodě nopovými fóliemi na ploše svislé S vrstva ochranná, odvětrávací a drenážní výška nopku 8,0 mm, tl. fólie do 0,6 mm</t>
  </si>
  <si>
    <t>-1913493623</t>
  </si>
  <si>
    <t>1,26*38          "viz.přílohy PD: C.2; C.3; D.1.1. a D.1.1.13</t>
  </si>
  <si>
    <t>741</t>
  </si>
  <si>
    <t>Elektroinstalace - silnoproud</t>
  </si>
  <si>
    <t>149</t>
  </si>
  <si>
    <t>74111X0001</t>
  </si>
  <si>
    <t>Chránička pro rozvody elektro včetně položení</t>
  </si>
  <si>
    <t>558856186</t>
  </si>
  <si>
    <t>300,00      "viz.přílohy PD: C.2; C.3; D.1.1. a D.1.1.2</t>
  </si>
  <si>
    <t>767</t>
  </si>
  <si>
    <t>Konstrukce zámečnické</t>
  </si>
  <si>
    <t>150</t>
  </si>
  <si>
    <t>767165111</t>
  </si>
  <si>
    <t>Montáž zábradlí rovného madel z trubek nebo tenkostěnných profilů šroubováním</t>
  </si>
  <si>
    <t>983822786</t>
  </si>
  <si>
    <t xml:space="preserve">Poznámka k souboru cen:
1. Cenami -51 . . lze oceňovat i montáž madel a průběžnou (horizontální) výplň z trubek nebo tenkostěnných profilů, které se montují z dodaných dílů na samostatně osazované ocelové sloupky nebo na zabudované kotevní prvky.
2. Cenami nelze oceňovat montáž samostatného sloupku pro dřevěné madlo; tyto práce se oceňují cenou 767 22-0550 Osazení samostatného sloupku.
3. V cenách nejsou započteny náklady na:
a) vytvoření ohybu nebo ohybníku; tyto práce se oceňují cenou 767 22-0191 nebo -0490 Příplatek za vytvoření ohybu,
b) montáž hliníkových krycích lišt; tyto práce se oceňují cenami 767 89-6110 až -6115 Montáž ostatních zámečnických konstrukcí,
c) montáž výplně tvarovaným plechem.
</t>
  </si>
  <si>
    <t>16,5+16,5-7  "viz.přílohy PD: C.2; C.3 D.1.1.1 a D.1.1.5</t>
  </si>
  <si>
    <t>151</t>
  </si>
  <si>
    <t>14011010X</t>
  </si>
  <si>
    <t>madlo hliníkové, bílé, včetně čílek</t>
  </si>
  <si>
    <t>259735933</t>
  </si>
  <si>
    <t>16,5+16,5-7</t>
  </si>
  <si>
    <t>783</t>
  </si>
  <si>
    <t>Dokončovací práce - nátěry</t>
  </si>
  <si>
    <t>152</t>
  </si>
  <si>
    <t>783314101</t>
  </si>
  <si>
    <t>Základní nátěr zámečnických konstrukcí jednonásobný syntetický</t>
  </si>
  <si>
    <t>-379209153</t>
  </si>
  <si>
    <t>150+50           "viz.přílohy PD: C.2; C.3 a D.1.1.1</t>
  </si>
  <si>
    <t>153</t>
  </si>
  <si>
    <t>783317101</t>
  </si>
  <si>
    <t>Krycí nátěr (email) zámečnických konstrukcí jednonásobný syntetický standardní</t>
  </si>
  <si>
    <t>-556950372</t>
  </si>
  <si>
    <t>150*2+50*2</t>
  </si>
  <si>
    <t>VON - Vedlejší a ostatní náklady</t>
  </si>
  <si>
    <t>VRN - Vedlejší rozpočtové náklady</t>
  </si>
  <si>
    <t xml:space="preserve">    OST - Ostatní</t>
  </si>
  <si>
    <t xml:space="preserve">    002 - Ostatní náklady</t>
  </si>
  <si>
    <t>VRN</t>
  </si>
  <si>
    <t>Vedlejší rozpočtové náklady</t>
  </si>
  <si>
    <t>OST</t>
  </si>
  <si>
    <t>Ostatní</t>
  </si>
  <si>
    <t>VN01</t>
  </si>
  <si>
    <t>Zařízení staveniště</t>
  </si>
  <si>
    <t>kpl</t>
  </si>
  <si>
    <t>1024</t>
  </si>
  <si>
    <t>968807078</t>
  </si>
  <si>
    <t>002</t>
  </si>
  <si>
    <t>Ostatní náklady</t>
  </si>
  <si>
    <t>OST6</t>
  </si>
  <si>
    <t>Fotodokumentace provádění díla</t>
  </si>
  <si>
    <t>-346236049</t>
  </si>
  <si>
    <t>OST5</t>
  </si>
  <si>
    <t>Zkoušky a revize</t>
  </si>
  <si>
    <t>1462244941</t>
  </si>
  <si>
    <t>OST4</t>
  </si>
  <si>
    <t>DIO</t>
  </si>
  <si>
    <t>-1784202363</t>
  </si>
  <si>
    <t>OST3</t>
  </si>
  <si>
    <t>Geometrický plán</t>
  </si>
  <si>
    <t>177140296</t>
  </si>
  <si>
    <t>OST2</t>
  </si>
  <si>
    <t>Vytýčení stavby</t>
  </si>
  <si>
    <t>-2111957959</t>
  </si>
  <si>
    <t>OST1</t>
  </si>
  <si>
    <t>Dokumentace skutečného provedení</t>
  </si>
  <si>
    <t>640023588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</si>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</sst>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/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52" t="s">
        <v>14</v>
      </c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22"/>
      <c r="AQ5" s="22"/>
      <c r="AR5" s="20"/>
      <c r="BE5" s="358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54" t="s">
        <v>17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22"/>
      <c r="AQ6" s="22"/>
      <c r="AR6" s="20"/>
      <c r="BE6" s="359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59"/>
      <c r="BS7" s="17" t="s">
        <v>6</v>
      </c>
    </row>
    <row r="8" spans="2:7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59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59"/>
      <c r="BS9" s="17" t="s">
        <v>6</v>
      </c>
    </row>
    <row r="10" spans="2:7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59"/>
      <c r="BS10" s="17" t="s">
        <v>6</v>
      </c>
    </row>
    <row r="11" spans="2:7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59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59"/>
      <c r="BS12" s="17" t="s">
        <v>6</v>
      </c>
    </row>
    <row r="13" spans="2:7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59"/>
      <c r="BS13" s="17" t="s">
        <v>6</v>
      </c>
    </row>
    <row r="14" spans="2:71" ht="12.75">
      <c r="B14" s="21"/>
      <c r="C14" s="22"/>
      <c r="D14" s="22"/>
      <c r="E14" s="355" t="s">
        <v>30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59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59"/>
      <c r="BS15" s="17" t="s">
        <v>4</v>
      </c>
    </row>
    <row r="16" spans="2:7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32</v>
      </c>
      <c r="AO16" s="22"/>
      <c r="AP16" s="22"/>
      <c r="AQ16" s="22"/>
      <c r="AR16" s="20"/>
      <c r="BE16" s="359"/>
      <c r="BS16" s="17" t="s">
        <v>4</v>
      </c>
    </row>
    <row r="17" spans="2:7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59"/>
      <c r="BS17" s="17" t="s">
        <v>35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59"/>
      <c r="BS18" s="17" t="s">
        <v>6</v>
      </c>
    </row>
    <row r="19" spans="2:71" ht="12" customHeight="1">
      <c r="B19" s="21"/>
      <c r="C19" s="22"/>
      <c r="D19" s="29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59"/>
      <c r="BS19" s="17" t="s">
        <v>6</v>
      </c>
    </row>
    <row r="20" spans="2:71" ht="18.4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59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59"/>
    </row>
    <row r="22" spans="2:57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59"/>
    </row>
    <row r="23" spans="2:57" ht="51" customHeight="1">
      <c r="B23" s="21"/>
      <c r="C23" s="22"/>
      <c r="D23" s="22"/>
      <c r="E23" s="357" t="s">
        <v>38</v>
      </c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22"/>
      <c r="AP23" s="22"/>
      <c r="AQ23" s="22"/>
      <c r="AR23" s="20"/>
      <c r="BE23" s="359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59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59"/>
    </row>
    <row r="26" spans="2:57" s="1" customFormat="1" ht="25.9" customHeight="1">
      <c r="B26" s="34"/>
      <c r="C26" s="35"/>
      <c r="D26" s="36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61">
        <f>ROUNDUP(AG54,2)</f>
        <v>0</v>
      </c>
      <c r="AL26" s="362"/>
      <c r="AM26" s="362"/>
      <c r="AN26" s="362"/>
      <c r="AO26" s="362"/>
      <c r="AP26" s="35"/>
      <c r="AQ26" s="35"/>
      <c r="AR26" s="38"/>
      <c r="BE26" s="359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59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63" t="s">
        <v>40</v>
      </c>
      <c r="M28" s="363"/>
      <c r="N28" s="363"/>
      <c r="O28" s="363"/>
      <c r="P28" s="363"/>
      <c r="Q28" s="35"/>
      <c r="R28" s="35"/>
      <c r="S28" s="35"/>
      <c r="T28" s="35"/>
      <c r="U28" s="35"/>
      <c r="V28" s="35"/>
      <c r="W28" s="363" t="s">
        <v>41</v>
      </c>
      <c r="X28" s="363"/>
      <c r="Y28" s="363"/>
      <c r="Z28" s="363"/>
      <c r="AA28" s="363"/>
      <c r="AB28" s="363"/>
      <c r="AC28" s="363"/>
      <c r="AD28" s="363"/>
      <c r="AE28" s="363"/>
      <c r="AF28" s="35"/>
      <c r="AG28" s="35"/>
      <c r="AH28" s="35"/>
      <c r="AI28" s="35"/>
      <c r="AJ28" s="35"/>
      <c r="AK28" s="363" t="s">
        <v>42</v>
      </c>
      <c r="AL28" s="363"/>
      <c r="AM28" s="363"/>
      <c r="AN28" s="363"/>
      <c r="AO28" s="363"/>
      <c r="AP28" s="35"/>
      <c r="AQ28" s="35"/>
      <c r="AR28" s="38"/>
      <c r="BE28" s="359"/>
    </row>
    <row r="29" spans="2:57" s="2" customFormat="1" ht="14.45" customHeight="1">
      <c r="B29" s="39"/>
      <c r="C29" s="40"/>
      <c r="D29" s="29" t="s">
        <v>43</v>
      </c>
      <c r="E29" s="40"/>
      <c r="F29" s="29" t="s">
        <v>44</v>
      </c>
      <c r="G29" s="40"/>
      <c r="H29" s="40"/>
      <c r="I29" s="40"/>
      <c r="J29" s="40"/>
      <c r="K29" s="40"/>
      <c r="L29" s="327">
        <v>0.21</v>
      </c>
      <c r="M29" s="328"/>
      <c r="N29" s="328"/>
      <c r="O29" s="328"/>
      <c r="P29" s="328"/>
      <c r="Q29" s="40"/>
      <c r="R29" s="40"/>
      <c r="S29" s="40"/>
      <c r="T29" s="40"/>
      <c r="U29" s="40"/>
      <c r="V29" s="40"/>
      <c r="W29" s="333">
        <f>ROUNDUP(AZ54,2)</f>
        <v>0</v>
      </c>
      <c r="X29" s="328"/>
      <c r="Y29" s="328"/>
      <c r="Z29" s="328"/>
      <c r="AA29" s="328"/>
      <c r="AB29" s="328"/>
      <c r="AC29" s="328"/>
      <c r="AD29" s="328"/>
      <c r="AE29" s="328"/>
      <c r="AF29" s="40"/>
      <c r="AG29" s="40"/>
      <c r="AH29" s="40"/>
      <c r="AI29" s="40"/>
      <c r="AJ29" s="40"/>
      <c r="AK29" s="333">
        <f>ROUNDUP(AV54,2)</f>
        <v>0</v>
      </c>
      <c r="AL29" s="328"/>
      <c r="AM29" s="328"/>
      <c r="AN29" s="328"/>
      <c r="AO29" s="328"/>
      <c r="AP29" s="40"/>
      <c r="AQ29" s="40"/>
      <c r="AR29" s="41"/>
      <c r="BE29" s="360"/>
    </row>
    <row r="30" spans="2:57" s="2" customFormat="1" ht="14.45" customHeight="1">
      <c r="B30" s="39"/>
      <c r="C30" s="40"/>
      <c r="D30" s="40"/>
      <c r="E30" s="40"/>
      <c r="F30" s="29" t="s">
        <v>45</v>
      </c>
      <c r="G30" s="40"/>
      <c r="H30" s="40"/>
      <c r="I30" s="40"/>
      <c r="J30" s="40"/>
      <c r="K30" s="40"/>
      <c r="L30" s="327">
        <v>0.15</v>
      </c>
      <c r="M30" s="328"/>
      <c r="N30" s="328"/>
      <c r="O30" s="328"/>
      <c r="P30" s="328"/>
      <c r="Q30" s="40"/>
      <c r="R30" s="40"/>
      <c r="S30" s="40"/>
      <c r="T30" s="40"/>
      <c r="U30" s="40"/>
      <c r="V30" s="40"/>
      <c r="W30" s="333">
        <f>ROUNDUP(BA54,2)</f>
        <v>0</v>
      </c>
      <c r="X30" s="328"/>
      <c r="Y30" s="328"/>
      <c r="Z30" s="328"/>
      <c r="AA30" s="328"/>
      <c r="AB30" s="328"/>
      <c r="AC30" s="328"/>
      <c r="AD30" s="328"/>
      <c r="AE30" s="328"/>
      <c r="AF30" s="40"/>
      <c r="AG30" s="40"/>
      <c r="AH30" s="40"/>
      <c r="AI30" s="40"/>
      <c r="AJ30" s="40"/>
      <c r="AK30" s="333">
        <f>ROUNDUP(AW54,2)</f>
        <v>0</v>
      </c>
      <c r="AL30" s="328"/>
      <c r="AM30" s="328"/>
      <c r="AN30" s="328"/>
      <c r="AO30" s="328"/>
      <c r="AP30" s="40"/>
      <c r="AQ30" s="40"/>
      <c r="AR30" s="41"/>
      <c r="BE30" s="360"/>
    </row>
    <row r="31" spans="2:57" s="2" customFormat="1" ht="14.45" customHeight="1" hidden="1">
      <c r="B31" s="39"/>
      <c r="C31" s="40"/>
      <c r="D31" s="40"/>
      <c r="E31" s="40"/>
      <c r="F31" s="29" t="s">
        <v>46</v>
      </c>
      <c r="G31" s="40"/>
      <c r="H31" s="40"/>
      <c r="I31" s="40"/>
      <c r="J31" s="40"/>
      <c r="K31" s="40"/>
      <c r="L31" s="327">
        <v>0.21</v>
      </c>
      <c r="M31" s="328"/>
      <c r="N31" s="328"/>
      <c r="O31" s="328"/>
      <c r="P31" s="328"/>
      <c r="Q31" s="40"/>
      <c r="R31" s="40"/>
      <c r="S31" s="40"/>
      <c r="T31" s="40"/>
      <c r="U31" s="40"/>
      <c r="V31" s="40"/>
      <c r="W31" s="333">
        <f>ROUNDUP(BB54,2)</f>
        <v>0</v>
      </c>
      <c r="X31" s="328"/>
      <c r="Y31" s="328"/>
      <c r="Z31" s="328"/>
      <c r="AA31" s="328"/>
      <c r="AB31" s="328"/>
      <c r="AC31" s="328"/>
      <c r="AD31" s="328"/>
      <c r="AE31" s="328"/>
      <c r="AF31" s="40"/>
      <c r="AG31" s="40"/>
      <c r="AH31" s="40"/>
      <c r="AI31" s="40"/>
      <c r="AJ31" s="40"/>
      <c r="AK31" s="333">
        <v>0</v>
      </c>
      <c r="AL31" s="328"/>
      <c r="AM31" s="328"/>
      <c r="AN31" s="328"/>
      <c r="AO31" s="328"/>
      <c r="AP31" s="40"/>
      <c r="AQ31" s="40"/>
      <c r="AR31" s="41"/>
      <c r="BE31" s="360"/>
    </row>
    <row r="32" spans="2:57" s="2" customFormat="1" ht="14.45" customHeight="1" hidden="1">
      <c r="B32" s="39"/>
      <c r="C32" s="40"/>
      <c r="D32" s="40"/>
      <c r="E32" s="40"/>
      <c r="F32" s="29" t="s">
        <v>47</v>
      </c>
      <c r="G32" s="40"/>
      <c r="H32" s="40"/>
      <c r="I32" s="40"/>
      <c r="J32" s="40"/>
      <c r="K32" s="40"/>
      <c r="L32" s="327">
        <v>0.15</v>
      </c>
      <c r="M32" s="328"/>
      <c r="N32" s="328"/>
      <c r="O32" s="328"/>
      <c r="P32" s="328"/>
      <c r="Q32" s="40"/>
      <c r="R32" s="40"/>
      <c r="S32" s="40"/>
      <c r="T32" s="40"/>
      <c r="U32" s="40"/>
      <c r="V32" s="40"/>
      <c r="W32" s="333">
        <f>ROUNDUP(BC54,2)</f>
        <v>0</v>
      </c>
      <c r="X32" s="328"/>
      <c r="Y32" s="328"/>
      <c r="Z32" s="328"/>
      <c r="AA32" s="328"/>
      <c r="AB32" s="328"/>
      <c r="AC32" s="328"/>
      <c r="AD32" s="328"/>
      <c r="AE32" s="328"/>
      <c r="AF32" s="40"/>
      <c r="AG32" s="40"/>
      <c r="AH32" s="40"/>
      <c r="AI32" s="40"/>
      <c r="AJ32" s="40"/>
      <c r="AK32" s="333">
        <v>0</v>
      </c>
      <c r="AL32" s="328"/>
      <c r="AM32" s="328"/>
      <c r="AN32" s="328"/>
      <c r="AO32" s="328"/>
      <c r="AP32" s="40"/>
      <c r="AQ32" s="40"/>
      <c r="AR32" s="41"/>
      <c r="BE32" s="360"/>
    </row>
    <row r="33" spans="2:44" s="2" customFormat="1" ht="14.45" customHeight="1" hidden="1">
      <c r="B33" s="39"/>
      <c r="C33" s="40"/>
      <c r="D33" s="40"/>
      <c r="E33" s="40"/>
      <c r="F33" s="29" t="s">
        <v>48</v>
      </c>
      <c r="G33" s="40"/>
      <c r="H33" s="40"/>
      <c r="I33" s="40"/>
      <c r="J33" s="40"/>
      <c r="K33" s="40"/>
      <c r="L33" s="327">
        <v>0</v>
      </c>
      <c r="M33" s="328"/>
      <c r="N33" s="328"/>
      <c r="O33" s="328"/>
      <c r="P33" s="328"/>
      <c r="Q33" s="40"/>
      <c r="R33" s="40"/>
      <c r="S33" s="40"/>
      <c r="T33" s="40"/>
      <c r="U33" s="40"/>
      <c r="V33" s="40"/>
      <c r="W33" s="333">
        <f>ROUNDUP(BD54,2)</f>
        <v>0</v>
      </c>
      <c r="X33" s="328"/>
      <c r="Y33" s="328"/>
      <c r="Z33" s="328"/>
      <c r="AA33" s="328"/>
      <c r="AB33" s="328"/>
      <c r="AC33" s="328"/>
      <c r="AD33" s="328"/>
      <c r="AE33" s="328"/>
      <c r="AF33" s="40"/>
      <c r="AG33" s="40"/>
      <c r="AH33" s="40"/>
      <c r="AI33" s="40"/>
      <c r="AJ33" s="40"/>
      <c r="AK33" s="333">
        <v>0</v>
      </c>
      <c r="AL33" s="328"/>
      <c r="AM33" s="328"/>
      <c r="AN33" s="328"/>
      <c r="AO33" s="328"/>
      <c r="AP33" s="40"/>
      <c r="AQ33" s="40"/>
      <c r="AR33" s="41"/>
    </row>
    <row r="34" spans="2:44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2:44" s="1" customFormat="1" ht="25.9" customHeight="1">
      <c r="B35" s="34"/>
      <c r="C35" s="42"/>
      <c r="D35" s="43" t="s">
        <v>49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50</v>
      </c>
      <c r="U35" s="44"/>
      <c r="V35" s="44"/>
      <c r="W35" s="44"/>
      <c r="X35" s="334" t="s">
        <v>51</v>
      </c>
      <c r="Y35" s="335"/>
      <c r="Z35" s="335"/>
      <c r="AA35" s="335"/>
      <c r="AB35" s="335"/>
      <c r="AC35" s="44"/>
      <c r="AD35" s="44"/>
      <c r="AE35" s="44"/>
      <c r="AF35" s="44"/>
      <c r="AG35" s="44"/>
      <c r="AH35" s="44"/>
      <c r="AI35" s="44"/>
      <c r="AJ35" s="44"/>
      <c r="AK35" s="336">
        <f>SUM(AK26:AK33)</f>
        <v>0</v>
      </c>
      <c r="AL35" s="335"/>
      <c r="AM35" s="335"/>
      <c r="AN35" s="335"/>
      <c r="AO35" s="337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5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5" customHeight="1">
      <c r="B42" s="34"/>
      <c r="C42" s="23" t="s">
        <v>52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3" customFormat="1" ht="12" customHeight="1">
      <c r="B44" s="50"/>
      <c r="C44" s="29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539317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4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48" t="str">
        <f>K6</f>
        <v>Víceúčelové sportovní hřiště při ZŠ v Novém Boru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5"/>
      <c r="AQ45" s="55"/>
      <c r="AR45" s="56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>
      <c r="B47" s="34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350" t="str">
        <f>IF(AN8="","",AN8)</f>
        <v>27. 2. 2018</v>
      </c>
      <c r="AN47" s="350"/>
      <c r="AO47" s="35"/>
      <c r="AP47" s="35"/>
      <c r="AQ47" s="35"/>
      <c r="AR47" s="38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2:56" s="1" customFormat="1" ht="27.95" customHeight="1">
      <c r="B49" s="34"/>
      <c r="C49" s="29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Město Nový Bor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31</v>
      </c>
      <c r="AJ49" s="35"/>
      <c r="AK49" s="35"/>
      <c r="AL49" s="35"/>
      <c r="AM49" s="346" t="str">
        <f>IF(E17="","",E17)</f>
        <v>BKN spol. s.r.o. Vysoké Mýto</v>
      </c>
      <c r="AN49" s="347"/>
      <c r="AO49" s="347"/>
      <c r="AP49" s="347"/>
      <c r="AQ49" s="35"/>
      <c r="AR49" s="38"/>
      <c r="AS49" s="340" t="s">
        <v>53</v>
      </c>
      <c r="AT49" s="341"/>
      <c r="AU49" s="59"/>
      <c r="AV49" s="59"/>
      <c r="AW49" s="59"/>
      <c r="AX49" s="59"/>
      <c r="AY49" s="59"/>
      <c r="AZ49" s="59"/>
      <c r="BA49" s="59"/>
      <c r="BB49" s="59"/>
      <c r="BC49" s="59"/>
      <c r="BD49" s="60"/>
    </row>
    <row r="50" spans="2:56" s="1" customFormat="1" ht="15.2" customHeight="1">
      <c r="B50" s="34"/>
      <c r="C50" s="29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36</v>
      </c>
      <c r="AJ50" s="35"/>
      <c r="AK50" s="35"/>
      <c r="AL50" s="35"/>
      <c r="AM50" s="346" t="str">
        <f>IF(E20="","",E20)</f>
        <v xml:space="preserve"> </v>
      </c>
      <c r="AN50" s="347"/>
      <c r="AO50" s="347"/>
      <c r="AP50" s="347"/>
      <c r="AQ50" s="35"/>
      <c r="AR50" s="38"/>
      <c r="AS50" s="342"/>
      <c r="AT50" s="343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56" s="1" customFormat="1" ht="10.9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44"/>
      <c r="AT51" s="345"/>
      <c r="AU51" s="63"/>
      <c r="AV51" s="63"/>
      <c r="AW51" s="63"/>
      <c r="AX51" s="63"/>
      <c r="AY51" s="63"/>
      <c r="AZ51" s="63"/>
      <c r="BA51" s="63"/>
      <c r="BB51" s="63"/>
      <c r="BC51" s="63"/>
      <c r="BD51" s="64"/>
    </row>
    <row r="52" spans="2:56" s="1" customFormat="1" ht="29.25" customHeight="1">
      <c r="B52" s="34"/>
      <c r="C52" s="329" t="s">
        <v>54</v>
      </c>
      <c r="D52" s="330"/>
      <c r="E52" s="330"/>
      <c r="F52" s="330"/>
      <c r="G52" s="330"/>
      <c r="H52" s="65"/>
      <c r="I52" s="331" t="s">
        <v>55</v>
      </c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2" t="s">
        <v>56</v>
      </c>
      <c r="AH52" s="330"/>
      <c r="AI52" s="330"/>
      <c r="AJ52" s="330"/>
      <c r="AK52" s="330"/>
      <c r="AL52" s="330"/>
      <c r="AM52" s="330"/>
      <c r="AN52" s="331" t="s">
        <v>57</v>
      </c>
      <c r="AO52" s="330"/>
      <c r="AP52" s="330"/>
      <c r="AQ52" s="66" t="s">
        <v>58</v>
      </c>
      <c r="AR52" s="38"/>
      <c r="AS52" s="67" t="s">
        <v>59</v>
      </c>
      <c r="AT52" s="68" t="s">
        <v>60</v>
      </c>
      <c r="AU52" s="68" t="s">
        <v>61</v>
      </c>
      <c r="AV52" s="68" t="s">
        <v>62</v>
      </c>
      <c r="AW52" s="68" t="s">
        <v>63</v>
      </c>
      <c r="AX52" s="68" t="s">
        <v>64</v>
      </c>
      <c r="AY52" s="68" t="s">
        <v>65</v>
      </c>
      <c r="AZ52" s="68" t="s">
        <v>66</v>
      </c>
      <c r="BA52" s="68" t="s">
        <v>67</v>
      </c>
      <c r="BB52" s="68" t="s">
        <v>68</v>
      </c>
      <c r="BC52" s="68" t="s">
        <v>69</v>
      </c>
      <c r="BD52" s="69" t="s">
        <v>70</v>
      </c>
    </row>
    <row r="53" spans="2:56" s="1" customFormat="1" ht="10.9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</row>
    <row r="54" spans="2:90" s="5" customFormat="1" ht="32.45" customHeight="1">
      <c r="B54" s="73"/>
      <c r="C54" s="74" t="s">
        <v>71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38">
        <f>ROUNDUP(SUM(AG55:AG56),2)</f>
        <v>0</v>
      </c>
      <c r="AH54" s="338"/>
      <c r="AI54" s="338"/>
      <c r="AJ54" s="338"/>
      <c r="AK54" s="338"/>
      <c r="AL54" s="338"/>
      <c r="AM54" s="338"/>
      <c r="AN54" s="339">
        <f>SUM(AG54,AT54)</f>
        <v>0</v>
      </c>
      <c r="AO54" s="339"/>
      <c r="AP54" s="339"/>
      <c r="AQ54" s="77" t="s">
        <v>19</v>
      </c>
      <c r="AR54" s="78"/>
      <c r="AS54" s="79">
        <f>ROUNDUP(SUM(AS55:AS56),2)</f>
        <v>0</v>
      </c>
      <c r="AT54" s="80">
        <f>ROUNDUP(SUM(AV54:AW54),2)</f>
        <v>0</v>
      </c>
      <c r="AU54" s="81">
        <f>ROUNDUP(SUM(AU55:AU56),5)</f>
        <v>0</v>
      </c>
      <c r="AV54" s="80">
        <f>ROUNDUP(AZ54*L29,2)</f>
        <v>0</v>
      </c>
      <c r="AW54" s="80">
        <f>ROUNDUP(BA54*L30,2)</f>
        <v>0</v>
      </c>
      <c r="AX54" s="80">
        <f>ROUNDUP(BB54*L29,2)</f>
        <v>0</v>
      </c>
      <c r="AY54" s="80">
        <f>ROUNDUP(BC54*L30,2)</f>
        <v>0</v>
      </c>
      <c r="AZ54" s="80">
        <f>ROUNDUP(SUM(AZ55:AZ56),2)</f>
        <v>0</v>
      </c>
      <c r="BA54" s="80">
        <f>ROUNDUP(SUM(BA55:BA56),2)</f>
        <v>0</v>
      </c>
      <c r="BB54" s="80">
        <f>ROUNDUP(SUM(BB55:BB56),2)</f>
        <v>0</v>
      </c>
      <c r="BC54" s="80">
        <f>ROUNDUP(SUM(BC55:BC56),2)</f>
        <v>0</v>
      </c>
      <c r="BD54" s="82">
        <f>ROUNDUP(SUM(BD55:BD56),2)</f>
        <v>0</v>
      </c>
      <c r="BS54" s="83" t="s">
        <v>72</v>
      </c>
      <c r="BT54" s="83" t="s">
        <v>73</v>
      </c>
      <c r="BU54" s="84" t="s">
        <v>74</v>
      </c>
      <c r="BV54" s="83" t="s">
        <v>75</v>
      </c>
      <c r="BW54" s="83" t="s">
        <v>5</v>
      </c>
      <c r="BX54" s="83" t="s">
        <v>76</v>
      </c>
      <c r="CL54" s="83" t="s">
        <v>19</v>
      </c>
    </row>
    <row r="55" spans="1:91" s="6" customFormat="1" ht="16.5" customHeight="1">
      <c r="A55" s="85" t="s">
        <v>77</v>
      </c>
      <c r="B55" s="86"/>
      <c r="C55" s="87"/>
      <c r="D55" s="326" t="s">
        <v>78</v>
      </c>
      <c r="E55" s="326"/>
      <c r="F55" s="326"/>
      <c r="G55" s="326"/>
      <c r="H55" s="326"/>
      <c r="I55" s="88"/>
      <c r="J55" s="326" t="s">
        <v>79</v>
      </c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4">
        <f>'S - Víceúčelové sportovní...'!J30</f>
        <v>0</v>
      </c>
      <c r="AH55" s="325"/>
      <c r="AI55" s="325"/>
      <c r="AJ55" s="325"/>
      <c r="AK55" s="325"/>
      <c r="AL55" s="325"/>
      <c r="AM55" s="325"/>
      <c r="AN55" s="324">
        <f>SUM(AG55,AT55)</f>
        <v>0</v>
      </c>
      <c r="AO55" s="325"/>
      <c r="AP55" s="325"/>
      <c r="AQ55" s="89" t="s">
        <v>80</v>
      </c>
      <c r="AR55" s="90"/>
      <c r="AS55" s="91">
        <v>0</v>
      </c>
      <c r="AT55" s="92">
        <f>ROUNDUP(SUM(AV55:AW55),2)</f>
        <v>0</v>
      </c>
      <c r="AU55" s="93">
        <f>'S - Víceúčelové sportovní...'!P97</f>
        <v>0</v>
      </c>
      <c r="AV55" s="92">
        <f>'S - Víceúčelové sportovní...'!J33</f>
        <v>0</v>
      </c>
      <c r="AW55" s="92">
        <f>'S - Víceúčelové sportovní...'!J34</f>
        <v>0</v>
      </c>
      <c r="AX55" s="92">
        <f>'S - Víceúčelové sportovní...'!J35</f>
        <v>0</v>
      </c>
      <c r="AY55" s="92">
        <f>'S - Víceúčelové sportovní...'!J36</f>
        <v>0</v>
      </c>
      <c r="AZ55" s="92">
        <f>'S - Víceúčelové sportovní...'!F33</f>
        <v>0</v>
      </c>
      <c r="BA55" s="92">
        <f>'S - Víceúčelové sportovní...'!F34</f>
        <v>0</v>
      </c>
      <c r="BB55" s="92">
        <f>'S - Víceúčelové sportovní...'!F35</f>
        <v>0</v>
      </c>
      <c r="BC55" s="92">
        <f>'S - Víceúčelové sportovní...'!F36</f>
        <v>0</v>
      </c>
      <c r="BD55" s="94">
        <f>'S - Víceúčelové sportovní...'!F37</f>
        <v>0</v>
      </c>
      <c r="BT55" s="95" t="s">
        <v>81</v>
      </c>
      <c r="BV55" s="95" t="s">
        <v>75</v>
      </c>
      <c r="BW55" s="95" t="s">
        <v>82</v>
      </c>
      <c r="BX55" s="95" t="s">
        <v>5</v>
      </c>
      <c r="CL55" s="95" t="s">
        <v>19</v>
      </c>
      <c r="CM55" s="95" t="s">
        <v>83</v>
      </c>
    </row>
    <row r="56" spans="1:91" s="6" customFormat="1" ht="16.5" customHeight="1">
      <c r="A56" s="85" t="s">
        <v>77</v>
      </c>
      <c r="B56" s="86"/>
      <c r="C56" s="87"/>
      <c r="D56" s="326" t="s">
        <v>84</v>
      </c>
      <c r="E56" s="326"/>
      <c r="F56" s="326"/>
      <c r="G56" s="326"/>
      <c r="H56" s="326"/>
      <c r="I56" s="88"/>
      <c r="J56" s="326" t="s">
        <v>85</v>
      </c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4">
        <f>'VON - Vedlejší a ostatní ...'!J30</f>
        <v>0</v>
      </c>
      <c r="AH56" s="325"/>
      <c r="AI56" s="325"/>
      <c r="AJ56" s="325"/>
      <c r="AK56" s="325"/>
      <c r="AL56" s="325"/>
      <c r="AM56" s="325"/>
      <c r="AN56" s="324">
        <f>SUM(AG56,AT56)</f>
        <v>0</v>
      </c>
      <c r="AO56" s="325"/>
      <c r="AP56" s="325"/>
      <c r="AQ56" s="89" t="s">
        <v>80</v>
      </c>
      <c r="AR56" s="90"/>
      <c r="AS56" s="96">
        <v>0</v>
      </c>
      <c r="AT56" s="97">
        <f>ROUNDUP(SUM(AV56:AW56),2)</f>
        <v>0</v>
      </c>
      <c r="AU56" s="98">
        <f>'VON - Vedlejší a ostatní ...'!P82</f>
        <v>0</v>
      </c>
      <c r="AV56" s="97">
        <f>'VON - Vedlejší a ostatní ...'!J33</f>
        <v>0</v>
      </c>
      <c r="AW56" s="97">
        <f>'VON - Vedlejší a ostatní ...'!J34</f>
        <v>0</v>
      </c>
      <c r="AX56" s="97">
        <f>'VON - Vedlejší a ostatní ...'!J35</f>
        <v>0</v>
      </c>
      <c r="AY56" s="97">
        <f>'VON - Vedlejší a ostatní ...'!J36</f>
        <v>0</v>
      </c>
      <c r="AZ56" s="97">
        <f>'VON - Vedlejší a ostatní ...'!F33</f>
        <v>0</v>
      </c>
      <c r="BA56" s="97">
        <f>'VON - Vedlejší a ostatní ...'!F34</f>
        <v>0</v>
      </c>
      <c r="BB56" s="97">
        <f>'VON - Vedlejší a ostatní ...'!F35</f>
        <v>0</v>
      </c>
      <c r="BC56" s="97">
        <f>'VON - Vedlejší a ostatní ...'!F36</f>
        <v>0</v>
      </c>
      <c r="BD56" s="99">
        <f>'VON - Vedlejší a ostatní ...'!F37</f>
        <v>0</v>
      </c>
      <c r="BT56" s="95" t="s">
        <v>81</v>
      </c>
      <c r="BV56" s="95" t="s">
        <v>75</v>
      </c>
      <c r="BW56" s="95" t="s">
        <v>86</v>
      </c>
      <c r="BX56" s="95" t="s">
        <v>5</v>
      </c>
      <c r="CL56" s="95" t="s">
        <v>19</v>
      </c>
      <c r="CM56" s="95" t="s">
        <v>83</v>
      </c>
    </row>
    <row r="57" spans="2:44" s="1" customFormat="1" ht="30" customHeigh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</row>
    <row r="58" spans="2:44" s="1" customFormat="1" ht="6.95" customHeight="1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</row>
  </sheetData>
  <sheetProtection algorithmName="SHA-512" hashValue="2NZ05qqzhxhodEbRLORceTs/TvRpTskC+vXjejIKjuqcpiM+kGxLzGLTAK/NoqOhErRSeWSGPb13O3hJ7lzmOg==" saltValue="BCYaqr4e0hHvtr3uKsDSPRjoJoDMHw9Nv9gEZKHnneA+ccgm7N4S60IFnrk7x4PMRmOxE0aEFIWKleHf4ndYbQ==" spinCount="100000" sheet="1" objects="1" scenarios="1" formatColumns="0" formatRows="0"/>
  <mergeCells count="46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G54:AM54"/>
    <mergeCell ref="AN54:AP54"/>
    <mergeCell ref="AN55:AP55"/>
    <mergeCell ref="AS49:AT51"/>
    <mergeCell ref="AM50:AP50"/>
    <mergeCell ref="AM49:AP49"/>
    <mergeCell ref="L33:P33"/>
    <mergeCell ref="C52:G52"/>
    <mergeCell ref="I52:AF52"/>
    <mergeCell ref="AG52:AM52"/>
    <mergeCell ref="AN52:AP52"/>
    <mergeCell ref="W33:AE33"/>
    <mergeCell ref="AK33:AO33"/>
    <mergeCell ref="X35:AB35"/>
    <mergeCell ref="AK35:AO35"/>
    <mergeCell ref="L45:AO45"/>
    <mergeCell ref="AM47:AN47"/>
    <mergeCell ref="AG55:AM55"/>
    <mergeCell ref="D55:H55"/>
    <mergeCell ref="J55:AF55"/>
    <mergeCell ref="AN56:AP56"/>
    <mergeCell ref="AG56:AM56"/>
    <mergeCell ref="D56:H56"/>
    <mergeCell ref="J56:AF56"/>
  </mergeCells>
  <hyperlinks>
    <hyperlink ref="A55" location="'S - Víceúčelové sportovní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7" t="s">
        <v>82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20"/>
      <c r="AT3" s="17" t="s">
        <v>83</v>
      </c>
    </row>
    <row r="4" spans="2:46" ht="24.95" customHeight="1">
      <c r="B4" s="20"/>
      <c r="D4" s="104" t="s">
        <v>87</v>
      </c>
      <c r="L4" s="20"/>
      <c r="M4" s="10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6" t="s">
        <v>16</v>
      </c>
      <c r="L6" s="20"/>
    </row>
    <row r="7" spans="2:12" ht="16.5" customHeight="1">
      <c r="B7" s="20"/>
      <c r="E7" s="367" t="str">
        <f>'Rekapitulace stavby'!K6</f>
        <v>Víceúčelové sportovní hřiště při ZŠ v Novém Boru</v>
      </c>
      <c r="F7" s="368"/>
      <c r="G7" s="368"/>
      <c r="H7" s="368"/>
      <c r="L7" s="20"/>
    </row>
    <row r="8" spans="2:12" s="1" customFormat="1" ht="12" customHeight="1">
      <c r="B8" s="38"/>
      <c r="D8" s="106" t="s">
        <v>88</v>
      </c>
      <c r="I8" s="107"/>
      <c r="L8" s="38"/>
    </row>
    <row r="9" spans="2:12" s="1" customFormat="1" ht="36.95" customHeight="1">
      <c r="B9" s="38"/>
      <c r="E9" s="369" t="s">
        <v>89</v>
      </c>
      <c r="F9" s="370"/>
      <c r="G9" s="370"/>
      <c r="H9" s="370"/>
      <c r="I9" s="107"/>
      <c r="L9" s="38"/>
    </row>
    <row r="10" spans="2:12" s="1" customFormat="1" ht="12">
      <c r="B10" s="38"/>
      <c r="I10" s="107"/>
      <c r="L10" s="38"/>
    </row>
    <row r="11" spans="2:12" s="1" customFormat="1" ht="12" customHeight="1">
      <c r="B11" s="38"/>
      <c r="D11" s="106" t="s">
        <v>18</v>
      </c>
      <c r="F11" s="108" t="s">
        <v>19</v>
      </c>
      <c r="I11" s="109" t="s">
        <v>20</v>
      </c>
      <c r="J11" s="108" t="s">
        <v>19</v>
      </c>
      <c r="L11" s="38"/>
    </row>
    <row r="12" spans="2:12" s="1" customFormat="1" ht="12" customHeight="1">
      <c r="B12" s="38"/>
      <c r="D12" s="106" t="s">
        <v>21</v>
      </c>
      <c r="F12" s="108" t="s">
        <v>22</v>
      </c>
      <c r="I12" s="109" t="s">
        <v>23</v>
      </c>
      <c r="J12" s="110" t="str">
        <f>'Rekapitulace stavby'!AN8</f>
        <v>27. 2. 2018</v>
      </c>
      <c r="L12" s="38"/>
    </row>
    <row r="13" spans="2:12" s="1" customFormat="1" ht="10.9" customHeight="1">
      <c r="B13" s="38"/>
      <c r="I13" s="107"/>
      <c r="L13" s="38"/>
    </row>
    <row r="14" spans="2:12" s="1" customFormat="1" ht="12" customHeight="1">
      <c r="B14" s="38"/>
      <c r="D14" s="106" t="s">
        <v>25</v>
      </c>
      <c r="I14" s="109" t="s">
        <v>26</v>
      </c>
      <c r="J14" s="108" t="s">
        <v>19</v>
      </c>
      <c r="L14" s="38"/>
    </row>
    <row r="15" spans="2:12" s="1" customFormat="1" ht="18" customHeight="1">
      <c r="B15" s="38"/>
      <c r="E15" s="108" t="s">
        <v>27</v>
      </c>
      <c r="I15" s="109" t="s">
        <v>28</v>
      </c>
      <c r="J15" s="108" t="s">
        <v>19</v>
      </c>
      <c r="L15" s="38"/>
    </row>
    <row r="16" spans="2:12" s="1" customFormat="1" ht="6.95" customHeight="1">
      <c r="B16" s="38"/>
      <c r="I16" s="107"/>
      <c r="L16" s="38"/>
    </row>
    <row r="17" spans="2:12" s="1" customFormat="1" ht="12" customHeight="1">
      <c r="B17" s="38"/>
      <c r="D17" s="106" t="s">
        <v>29</v>
      </c>
      <c r="I17" s="109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1" t="str">
        <f>'Rekapitulace stavby'!E14</f>
        <v>Vyplň údaj</v>
      </c>
      <c r="F18" s="372"/>
      <c r="G18" s="372"/>
      <c r="H18" s="372"/>
      <c r="I18" s="109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07"/>
      <c r="L19" s="38"/>
    </row>
    <row r="20" spans="2:12" s="1" customFormat="1" ht="12" customHeight="1">
      <c r="B20" s="38"/>
      <c r="D20" s="106" t="s">
        <v>31</v>
      </c>
      <c r="I20" s="109" t="s">
        <v>26</v>
      </c>
      <c r="J20" s="108" t="s">
        <v>32</v>
      </c>
      <c r="L20" s="38"/>
    </row>
    <row r="21" spans="2:12" s="1" customFormat="1" ht="18" customHeight="1">
      <c r="B21" s="38"/>
      <c r="E21" s="108" t="s">
        <v>33</v>
      </c>
      <c r="I21" s="109" t="s">
        <v>28</v>
      </c>
      <c r="J21" s="108" t="s">
        <v>34</v>
      </c>
      <c r="L21" s="38"/>
    </row>
    <row r="22" spans="2:12" s="1" customFormat="1" ht="6.95" customHeight="1">
      <c r="B22" s="38"/>
      <c r="I22" s="107"/>
      <c r="L22" s="38"/>
    </row>
    <row r="23" spans="2:12" s="1" customFormat="1" ht="12" customHeight="1">
      <c r="B23" s="38"/>
      <c r="D23" s="106" t="s">
        <v>36</v>
      </c>
      <c r="I23" s="109" t="s">
        <v>26</v>
      </c>
      <c r="J23" s="108" t="str">
        <f>IF('Rekapitulace stavby'!AN19="","",'Rekapitulace stavby'!AN19)</f>
        <v/>
      </c>
      <c r="L23" s="38"/>
    </row>
    <row r="24" spans="2:12" s="1" customFormat="1" ht="18" customHeight="1">
      <c r="B24" s="38"/>
      <c r="E24" s="108" t="str">
        <f>IF('Rekapitulace stavby'!E20="","",'Rekapitulace stavby'!E20)</f>
        <v xml:space="preserve"> </v>
      </c>
      <c r="I24" s="109" t="s">
        <v>28</v>
      </c>
      <c r="J24" s="108" t="str">
        <f>IF('Rekapitulace stavby'!AN20="","",'Rekapitulace stavby'!AN20)</f>
        <v/>
      </c>
      <c r="L24" s="38"/>
    </row>
    <row r="25" spans="2:12" s="1" customFormat="1" ht="6.95" customHeight="1">
      <c r="B25" s="38"/>
      <c r="I25" s="107"/>
      <c r="L25" s="38"/>
    </row>
    <row r="26" spans="2:12" s="1" customFormat="1" ht="12" customHeight="1">
      <c r="B26" s="38"/>
      <c r="D26" s="106" t="s">
        <v>37</v>
      </c>
      <c r="I26" s="107"/>
      <c r="L26" s="38"/>
    </row>
    <row r="27" spans="2:12" s="7" customFormat="1" ht="16.5" customHeight="1">
      <c r="B27" s="111"/>
      <c r="E27" s="373" t="s">
        <v>19</v>
      </c>
      <c r="F27" s="373"/>
      <c r="G27" s="373"/>
      <c r="H27" s="373"/>
      <c r="I27" s="112"/>
      <c r="L27" s="111"/>
    </row>
    <row r="28" spans="2:12" s="1" customFormat="1" ht="6.95" customHeight="1">
      <c r="B28" s="38"/>
      <c r="I28" s="107"/>
      <c r="L28" s="38"/>
    </row>
    <row r="29" spans="2:12" s="1" customFormat="1" ht="6.95" customHeight="1">
      <c r="B29" s="38"/>
      <c r="D29" s="59"/>
      <c r="E29" s="59"/>
      <c r="F29" s="59"/>
      <c r="G29" s="59"/>
      <c r="H29" s="59"/>
      <c r="I29" s="113"/>
      <c r="J29" s="59"/>
      <c r="K29" s="59"/>
      <c r="L29" s="38"/>
    </row>
    <row r="30" spans="2:12" s="1" customFormat="1" ht="25.35" customHeight="1">
      <c r="B30" s="38"/>
      <c r="D30" s="114" t="s">
        <v>39</v>
      </c>
      <c r="I30" s="107"/>
      <c r="J30" s="115">
        <f>ROUNDUP(J97,2)</f>
        <v>0</v>
      </c>
      <c r="L30" s="38"/>
    </row>
    <row r="31" spans="2:12" s="1" customFormat="1" ht="6.95" customHeight="1">
      <c r="B31" s="38"/>
      <c r="D31" s="59"/>
      <c r="E31" s="59"/>
      <c r="F31" s="59"/>
      <c r="G31" s="59"/>
      <c r="H31" s="59"/>
      <c r="I31" s="113"/>
      <c r="J31" s="59"/>
      <c r="K31" s="59"/>
      <c r="L31" s="38"/>
    </row>
    <row r="32" spans="2:12" s="1" customFormat="1" ht="14.45" customHeight="1">
      <c r="B32" s="38"/>
      <c r="F32" s="116" t="s">
        <v>41</v>
      </c>
      <c r="I32" s="117" t="s">
        <v>40</v>
      </c>
      <c r="J32" s="116" t="s">
        <v>42</v>
      </c>
      <c r="L32" s="38"/>
    </row>
    <row r="33" spans="2:12" s="1" customFormat="1" ht="14.45" customHeight="1">
      <c r="B33" s="38"/>
      <c r="D33" s="118" t="s">
        <v>43</v>
      </c>
      <c r="E33" s="106" t="s">
        <v>44</v>
      </c>
      <c r="F33" s="119">
        <f>ROUNDUP((SUM(BE97:BE609)),2)</f>
        <v>0</v>
      </c>
      <c r="I33" s="120">
        <v>0.21</v>
      </c>
      <c r="J33" s="119">
        <f>ROUNDUP(((SUM(BE97:BE609))*I33),2)</f>
        <v>0</v>
      </c>
      <c r="L33" s="38"/>
    </row>
    <row r="34" spans="2:12" s="1" customFormat="1" ht="14.45" customHeight="1">
      <c r="B34" s="38"/>
      <c r="E34" s="106" t="s">
        <v>45</v>
      </c>
      <c r="F34" s="119">
        <f>ROUNDUP((SUM(BF97:BF609)),2)</f>
        <v>0</v>
      </c>
      <c r="I34" s="120">
        <v>0.15</v>
      </c>
      <c r="J34" s="119">
        <f>ROUNDUP(((SUM(BF97:BF609))*I34),2)</f>
        <v>0</v>
      </c>
      <c r="L34" s="38"/>
    </row>
    <row r="35" spans="2:12" s="1" customFormat="1" ht="14.45" customHeight="1" hidden="1">
      <c r="B35" s="38"/>
      <c r="E35" s="106" t="s">
        <v>46</v>
      </c>
      <c r="F35" s="119">
        <f>ROUNDUP((SUM(BG97:BG609)),2)</f>
        <v>0</v>
      </c>
      <c r="I35" s="120">
        <v>0.21</v>
      </c>
      <c r="J35" s="119">
        <f>0</f>
        <v>0</v>
      </c>
      <c r="L35" s="38"/>
    </row>
    <row r="36" spans="2:12" s="1" customFormat="1" ht="14.45" customHeight="1" hidden="1">
      <c r="B36" s="38"/>
      <c r="E36" s="106" t="s">
        <v>47</v>
      </c>
      <c r="F36" s="119">
        <f>ROUNDUP((SUM(BH97:BH609)),2)</f>
        <v>0</v>
      </c>
      <c r="I36" s="120">
        <v>0.15</v>
      </c>
      <c r="J36" s="119">
        <f>0</f>
        <v>0</v>
      </c>
      <c r="L36" s="38"/>
    </row>
    <row r="37" spans="2:12" s="1" customFormat="1" ht="14.45" customHeight="1" hidden="1">
      <c r="B37" s="38"/>
      <c r="E37" s="106" t="s">
        <v>48</v>
      </c>
      <c r="F37" s="119">
        <f>ROUNDUP((SUM(BI97:BI609)),2)</f>
        <v>0</v>
      </c>
      <c r="I37" s="120">
        <v>0</v>
      </c>
      <c r="J37" s="119">
        <f>0</f>
        <v>0</v>
      </c>
      <c r="L37" s="38"/>
    </row>
    <row r="38" spans="2:12" s="1" customFormat="1" ht="6.95" customHeight="1">
      <c r="B38" s="38"/>
      <c r="I38" s="107"/>
      <c r="L38" s="38"/>
    </row>
    <row r="39" spans="2:12" s="1" customFormat="1" ht="25.35" customHeight="1">
      <c r="B39" s="38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6"/>
      <c r="J39" s="127">
        <f>SUM(J30:J37)</f>
        <v>0</v>
      </c>
      <c r="K39" s="128"/>
      <c r="L39" s="38"/>
    </row>
    <row r="40" spans="2:12" s="1" customFormat="1" ht="14.45" customHeight="1">
      <c r="B40" s="129"/>
      <c r="C40" s="130"/>
      <c r="D40" s="130"/>
      <c r="E40" s="130"/>
      <c r="F40" s="130"/>
      <c r="G40" s="130"/>
      <c r="H40" s="130"/>
      <c r="I40" s="131"/>
      <c r="J40" s="130"/>
      <c r="K40" s="130"/>
      <c r="L40" s="38"/>
    </row>
    <row r="44" spans="2:12" s="1" customFormat="1" ht="6.9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8"/>
    </row>
    <row r="45" spans="2:12" s="1" customFormat="1" ht="24.95" customHeight="1">
      <c r="B45" s="34"/>
      <c r="C45" s="23" t="s">
        <v>90</v>
      </c>
      <c r="D45" s="35"/>
      <c r="E45" s="35"/>
      <c r="F45" s="35"/>
      <c r="G45" s="35"/>
      <c r="H45" s="35"/>
      <c r="I45" s="107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07"/>
      <c r="J47" s="35"/>
      <c r="K47" s="35"/>
      <c r="L47" s="38"/>
    </row>
    <row r="48" spans="2:12" s="1" customFormat="1" ht="16.5" customHeight="1">
      <c r="B48" s="34"/>
      <c r="C48" s="35"/>
      <c r="D48" s="35"/>
      <c r="E48" s="365" t="str">
        <f>E7</f>
        <v>Víceúčelové sportovní hřiště při ZŠ v Novém Boru</v>
      </c>
      <c r="F48" s="366"/>
      <c r="G48" s="366"/>
      <c r="H48" s="366"/>
      <c r="I48" s="107"/>
      <c r="J48" s="35"/>
      <c r="K48" s="35"/>
      <c r="L48" s="38"/>
    </row>
    <row r="49" spans="2:12" s="1" customFormat="1" ht="12" customHeight="1">
      <c r="B49" s="34"/>
      <c r="C49" s="29" t="s">
        <v>88</v>
      </c>
      <c r="D49" s="35"/>
      <c r="E49" s="35"/>
      <c r="F49" s="35"/>
      <c r="G49" s="35"/>
      <c r="H49" s="35"/>
      <c r="I49" s="107"/>
      <c r="J49" s="35"/>
      <c r="K49" s="35"/>
      <c r="L49" s="38"/>
    </row>
    <row r="50" spans="2:12" s="1" customFormat="1" ht="16.5" customHeight="1">
      <c r="B50" s="34"/>
      <c r="C50" s="35"/>
      <c r="D50" s="35"/>
      <c r="E50" s="348" t="str">
        <f>E9</f>
        <v>S - Víceúčelové sportovní hřiště</v>
      </c>
      <c r="F50" s="364"/>
      <c r="G50" s="364"/>
      <c r="H50" s="364"/>
      <c r="I50" s="107"/>
      <c r="J50" s="35"/>
      <c r="K50" s="35"/>
      <c r="L50" s="38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 xml:space="preserve"> </v>
      </c>
      <c r="G52" s="35"/>
      <c r="H52" s="35"/>
      <c r="I52" s="109" t="s">
        <v>23</v>
      </c>
      <c r="J52" s="58" t="str">
        <f>IF(J12="","",J12)</f>
        <v>27. 2. 2018</v>
      </c>
      <c r="K52" s="35"/>
      <c r="L52" s="38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38"/>
    </row>
    <row r="54" spans="2:12" s="1" customFormat="1" ht="27.95" customHeight="1">
      <c r="B54" s="34"/>
      <c r="C54" s="29" t="s">
        <v>25</v>
      </c>
      <c r="D54" s="35"/>
      <c r="E54" s="35"/>
      <c r="F54" s="27" t="str">
        <f>E15</f>
        <v>Město Nový Bor</v>
      </c>
      <c r="G54" s="35"/>
      <c r="H54" s="35"/>
      <c r="I54" s="109" t="s">
        <v>31</v>
      </c>
      <c r="J54" s="32" t="str">
        <f>E21</f>
        <v>BKN spol. s.r.o. Vysoké Mýto</v>
      </c>
      <c r="K54" s="35"/>
      <c r="L54" s="38"/>
    </row>
    <row r="55" spans="2:12" s="1" customFormat="1" ht="15.2" customHeight="1">
      <c r="B55" s="34"/>
      <c r="C55" s="29" t="s">
        <v>29</v>
      </c>
      <c r="D55" s="35"/>
      <c r="E55" s="35"/>
      <c r="F55" s="27" t="str">
        <f>IF(E18="","",E18)</f>
        <v>Vyplň údaj</v>
      </c>
      <c r="G55" s="35"/>
      <c r="H55" s="35"/>
      <c r="I55" s="109" t="s">
        <v>36</v>
      </c>
      <c r="J55" s="32" t="str">
        <f>E24</f>
        <v xml:space="preserve"> 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38"/>
    </row>
    <row r="57" spans="2:12" s="1" customFormat="1" ht="29.25" customHeight="1">
      <c r="B57" s="34"/>
      <c r="C57" s="135" t="s">
        <v>91</v>
      </c>
      <c r="D57" s="136"/>
      <c r="E57" s="136"/>
      <c r="F57" s="136"/>
      <c r="G57" s="136"/>
      <c r="H57" s="136"/>
      <c r="I57" s="137"/>
      <c r="J57" s="138" t="s">
        <v>92</v>
      </c>
      <c r="K57" s="136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38"/>
    </row>
    <row r="59" spans="2:47" s="1" customFormat="1" ht="22.9" customHeight="1">
      <c r="B59" s="34"/>
      <c r="C59" s="139" t="s">
        <v>71</v>
      </c>
      <c r="D59" s="35"/>
      <c r="E59" s="35"/>
      <c r="F59" s="35"/>
      <c r="G59" s="35"/>
      <c r="H59" s="35"/>
      <c r="I59" s="107"/>
      <c r="J59" s="76">
        <f>J97</f>
        <v>0</v>
      </c>
      <c r="K59" s="35"/>
      <c r="L59" s="38"/>
      <c r="AU59" s="17" t="s">
        <v>93</v>
      </c>
    </row>
    <row r="60" spans="2:12" s="8" customFormat="1" ht="24.95" customHeight="1">
      <c r="B60" s="140"/>
      <c r="C60" s="141"/>
      <c r="D60" s="142" t="s">
        <v>94</v>
      </c>
      <c r="E60" s="143"/>
      <c r="F60" s="143"/>
      <c r="G60" s="143"/>
      <c r="H60" s="143"/>
      <c r="I60" s="144"/>
      <c r="J60" s="145">
        <f>J98</f>
        <v>0</v>
      </c>
      <c r="K60" s="141"/>
      <c r="L60" s="146"/>
    </row>
    <row r="61" spans="2:12" s="9" customFormat="1" ht="19.9" customHeight="1">
      <c r="B61" s="147"/>
      <c r="C61" s="148"/>
      <c r="D61" s="149" t="s">
        <v>95</v>
      </c>
      <c r="E61" s="150"/>
      <c r="F61" s="150"/>
      <c r="G61" s="150"/>
      <c r="H61" s="150"/>
      <c r="I61" s="151"/>
      <c r="J61" s="152">
        <f>J99</f>
        <v>0</v>
      </c>
      <c r="K61" s="148"/>
      <c r="L61" s="153"/>
    </row>
    <row r="62" spans="2:12" s="9" customFormat="1" ht="19.9" customHeight="1">
      <c r="B62" s="147"/>
      <c r="C62" s="148"/>
      <c r="D62" s="149" t="s">
        <v>96</v>
      </c>
      <c r="E62" s="150"/>
      <c r="F62" s="150"/>
      <c r="G62" s="150"/>
      <c r="H62" s="150"/>
      <c r="I62" s="151"/>
      <c r="J62" s="152">
        <f>J235</f>
        <v>0</v>
      </c>
      <c r="K62" s="148"/>
      <c r="L62" s="153"/>
    </row>
    <row r="63" spans="2:12" s="9" customFormat="1" ht="19.9" customHeight="1">
      <c r="B63" s="147"/>
      <c r="C63" s="148"/>
      <c r="D63" s="149" t="s">
        <v>97</v>
      </c>
      <c r="E63" s="150"/>
      <c r="F63" s="150"/>
      <c r="G63" s="150"/>
      <c r="H63" s="150"/>
      <c r="I63" s="151"/>
      <c r="J63" s="152">
        <f>J311</f>
        <v>0</v>
      </c>
      <c r="K63" s="148"/>
      <c r="L63" s="153"/>
    </row>
    <row r="64" spans="2:12" s="9" customFormat="1" ht="19.9" customHeight="1">
      <c r="B64" s="147"/>
      <c r="C64" s="148"/>
      <c r="D64" s="149" t="s">
        <v>98</v>
      </c>
      <c r="E64" s="150"/>
      <c r="F64" s="150"/>
      <c r="G64" s="150"/>
      <c r="H64" s="150"/>
      <c r="I64" s="151"/>
      <c r="J64" s="152">
        <f>J386</f>
        <v>0</v>
      </c>
      <c r="K64" s="148"/>
      <c r="L64" s="153"/>
    </row>
    <row r="65" spans="2:12" s="9" customFormat="1" ht="19.9" customHeight="1">
      <c r="B65" s="147"/>
      <c r="C65" s="148"/>
      <c r="D65" s="149" t="s">
        <v>99</v>
      </c>
      <c r="E65" s="150"/>
      <c r="F65" s="150"/>
      <c r="G65" s="150"/>
      <c r="H65" s="150"/>
      <c r="I65" s="151"/>
      <c r="J65" s="152">
        <f>J398</f>
        <v>0</v>
      </c>
      <c r="K65" s="148"/>
      <c r="L65" s="153"/>
    </row>
    <row r="66" spans="2:12" s="9" customFormat="1" ht="19.9" customHeight="1">
      <c r="B66" s="147"/>
      <c r="C66" s="148"/>
      <c r="D66" s="149" t="s">
        <v>100</v>
      </c>
      <c r="E66" s="150"/>
      <c r="F66" s="150"/>
      <c r="G66" s="150"/>
      <c r="H66" s="150"/>
      <c r="I66" s="151"/>
      <c r="J66" s="152">
        <f>J443</f>
        <v>0</v>
      </c>
      <c r="K66" s="148"/>
      <c r="L66" s="153"/>
    </row>
    <row r="67" spans="2:12" s="9" customFormat="1" ht="19.9" customHeight="1">
      <c r="B67" s="147"/>
      <c r="C67" s="148"/>
      <c r="D67" s="149" t="s">
        <v>101</v>
      </c>
      <c r="E67" s="150"/>
      <c r="F67" s="150"/>
      <c r="G67" s="150"/>
      <c r="H67" s="150"/>
      <c r="I67" s="151"/>
      <c r="J67" s="152">
        <f>J494</f>
        <v>0</v>
      </c>
      <c r="K67" s="148"/>
      <c r="L67" s="153"/>
    </row>
    <row r="68" spans="2:12" s="9" customFormat="1" ht="19.9" customHeight="1">
      <c r="B68" s="147"/>
      <c r="C68" s="148"/>
      <c r="D68" s="149" t="s">
        <v>102</v>
      </c>
      <c r="E68" s="150"/>
      <c r="F68" s="150"/>
      <c r="G68" s="150"/>
      <c r="H68" s="150"/>
      <c r="I68" s="151"/>
      <c r="J68" s="152">
        <f>J506</f>
        <v>0</v>
      </c>
      <c r="K68" s="148"/>
      <c r="L68" s="153"/>
    </row>
    <row r="69" spans="2:12" s="9" customFormat="1" ht="19.9" customHeight="1">
      <c r="B69" s="147"/>
      <c r="C69" s="148"/>
      <c r="D69" s="149" t="s">
        <v>103</v>
      </c>
      <c r="E69" s="150"/>
      <c r="F69" s="150"/>
      <c r="G69" s="150"/>
      <c r="H69" s="150"/>
      <c r="I69" s="151"/>
      <c r="J69" s="152">
        <f>J533</f>
        <v>0</v>
      </c>
      <c r="K69" s="148"/>
      <c r="L69" s="153"/>
    </row>
    <row r="70" spans="2:12" s="9" customFormat="1" ht="19.9" customHeight="1">
      <c r="B70" s="147"/>
      <c r="C70" s="148"/>
      <c r="D70" s="149" t="s">
        <v>104</v>
      </c>
      <c r="E70" s="150"/>
      <c r="F70" s="150"/>
      <c r="G70" s="150"/>
      <c r="H70" s="150"/>
      <c r="I70" s="151"/>
      <c r="J70" s="152">
        <f>J537</f>
        <v>0</v>
      </c>
      <c r="K70" s="148"/>
      <c r="L70" s="153"/>
    </row>
    <row r="71" spans="2:12" s="9" customFormat="1" ht="19.9" customHeight="1">
      <c r="B71" s="147"/>
      <c r="C71" s="148"/>
      <c r="D71" s="149" t="s">
        <v>105</v>
      </c>
      <c r="E71" s="150"/>
      <c r="F71" s="150"/>
      <c r="G71" s="150"/>
      <c r="H71" s="150"/>
      <c r="I71" s="151"/>
      <c r="J71" s="152">
        <f>J580</f>
        <v>0</v>
      </c>
      <c r="K71" s="148"/>
      <c r="L71" s="153"/>
    </row>
    <row r="72" spans="2:12" s="9" customFormat="1" ht="19.9" customHeight="1">
      <c r="B72" s="147"/>
      <c r="C72" s="148"/>
      <c r="D72" s="149" t="s">
        <v>106</v>
      </c>
      <c r="E72" s="150"/>
      <c r="F72" s="150"/>
      <c r="G72" s="150"/>
      <c r="H72" s="150"/>
      <c r="I72" s="151"/>
      <c r="J72" s="152">
        <f>J588</f>
        <v>0</v>
      </c>
      <c r="K72" s="148"/>
      <c r="L72" s="153"/>
    </row>
    <row r="73" spans="2:12" s="8" customFormat="1" ht="24.95" customHeight="1">
      <c r="B73" s="140"/>
      <c r="C73" s="141"/>
      <c r="D73" s="142" t="s">
        <v>107</v>
      </c>
      <c r="E73" s="143"/>
      <c r="F73" s="143"/>
      <c r="G73" s="143"/>
      <c r="H73" s="143"/>
      <c r="I73" s="144"/>
      <c r="J73" s="145">
        <f>J592</f>
        <v>0</v>
      </c>
      <c r="K73" s="141"/>
      <c r="L73" s="146"/>
    </row>
    <row r="74" spans="2:12" s="9" customFormat="1" ht="19.9" customHeight="1">
      <c r="B74" s="147"/>
      <c r="C74" s="148"/>
      <c r="D74" s="149" t="s">
        <v>108</v>
      </c>
      <c r="E74" s="150"/>
      <c r="F74" s="150"/>
      <c r="G74" s="150"/>
      <c r="H74" s="150"/>
      <c r="I74" s="151"/>
      <c r="J74" s="152">
        <f>J593</f>
        <v>0</v>
      </c>
      <c r="K74" s="148"/>
      <c r="L74" s="153"/>
    </row>
    <row r="75" spans="2:12" s="9" customFormat="1" ht="19.9" customHeight="1">
      <c r="B75" s="147"/>
      <c r="C75" s="148"/>
      <c r="D75" s="149" t="s">
        <v>109</v>
      </c>
      <c r="E75" s="150"/>
      <c r="F75" s="150"/>
      <c r="G75" s="150"/>
      <c r="H75" s="150"/>
      <c r="I75" s="151"/>
      <c r="J75" s="152">
        <f>J596</f>
        <v>0</v>
      </c>
      <c r="K75" s="148"/>
      <c r="L75" s="153"/>
    </row>
    <row r="76" spans="2:12" s="9" customFormat="1" ht="19.9" customHeight="1">
      <c r="B76" s="147"/>
      <c r="C76" s="148"/>
      <c r="D76" s="149" t="s">
        <v>110</v>
      </c>
      <c r="E76" s="150"/>
      <c r="F76" s="150"/>
      <c r="G76" s="150"/>
      <c r="H76" s="150"/>
      <c r="I76" s="151"/>
      <c r="J76" s="152">
        <f>J599</f>
        <v>0</v>
      </c>
      <c r="K76" s="148"/>
      <c r="L76" s="153"/>
    </row>
    <row r="77" spans="2:12" s="9" customFormat="1" ht="19.9" customHeight="1">
      <c r="B77" s="147"/>
      <c r="C77" s="148"/>
      <c r="D77" s="149" t="s">
        <v>111</v>
      </c>
      <c r="E77" s="150"/>
      <c r="F77" s="150"/>
      <c r="G77" s="150"/>
      <c r="H77" s="150"/>
      <c r="I77" s="151"/>
      <c r="J77" s="152">
        <f>J605</f>
        <v>0</v>
      </c>
      <c r="K77" s="148"/>
      <c r="L77" s="153"/>
    </row>
    <row r="78" spans="2:12" s="1" customFormat="1" ht="21.75" customHeight="1">
      <c r="B78" s="34"/>
      <c r="C78" s="35"/>
      <c r="D78" s="35"/>
      <c r="E78" s="35"/>
      <c r="F78" s="35"/>
      <c r="G78" s="35"/>
      <c r="H78" s="35"/>
      <c r="I78" s="107"/>
      <c r="J78" s="35"/>
      <c r="K78" s="35"/>
      <c r="L78" s="38"/>
    </row>
    <row r="79" spans="2:12" s="1" customFormat="1" ht="6.95" customHeight="1">
      <c r="B79" s="46"/>
      <c r="C79" s="47"/>
      <c r="D79" s="47"/>
      <c r="E79" s="47"/>
      <c r="F79" s="47"/>
      <c r="G79" s="47"/>
      <c r="H79" s="47"/>
      <c r="I79" s="131"/>
      <c r="J79" s="47"/>
      <c r="K79" s="47"/>
      <c r="L79" s="38"/>
    </row>
    <row r="83" spans="2:12" s="1" customFormat="1" ht="6.95" customHeight="1">
      <c r="B83" s="48"/>
      <c r="C83" s="49"/>
      <c r="D83" s="49"/>
      <c r="E83" s="49"/>
      <c r="F83" s="49"/>
      <c r="G83" s="49"/>
      <c r="H83" s="49"/>
      <c r="I83" s="134"/>
      <c r="J83" s="49"/>
      <c r="K83" s="49"/>
      <c r="L83" s="38"/>
    </row>
    <row r="84" spans="2:12" s="1" customFormat="1" ht="24.95" customHeight="1">
      <c r="B84" s="34"/>
      <c r="C84" s="23" t="s">
        <v>112</v>
      </c>
      <c r="D84" s="35"/>
      <c r="E84" s="35"/>
      <c r="F84" s="35"/>
      <c r="G84" s="35"/>
      <c r="H84" s="35"/>
      <c r="I84" s="107"/>
      <c r="J84" s="35"/>
      <c r="K84" s="35"/>
      <c r="L84" s="38"/>
    </row>
    <row r="85" spans="2:12" s="1" customFormat="1" ht="6.95" customHeight="1">
      <c r="B85" s="34"/>
      <c r="C85" s="35"/>
      <c r="D85" s="35"/>
      <c r="E85" s="35"/>
      <c r="F85" s="35"/>
      <c r="G85" s="35"/>
      <c r="H85" s="35"/>
      <c r="I85" s="107"/>
      <c r="J85" s="35"/>
      <c r="K85" s="35"/>
      <c r="L85" s="38"/>
    </row>
    <row r="86" spans="2:12" s="1" customFormat="1" ht="12" customHeight="1">
      <c r="B86" s="34"/>
      <c r="C86" s="29" t="s">
        <v>16</v>
      </c>
      <c r="D86" s="35"/>
      <c r="E86" s="35"/>
      <c r="F86" s="35"/>
      <c r="G86" s="35"/>
      <c r="H86" s="35"/>
      <c r="I86" s="107"/>
      <c r="J86" s="35"/>
      <c r="K86" s="35"/>
      <c r="L86" s="38"/>
    </row>
    <row r="87" spans="2:12" s="1" customFormat="1" ht="16.5" customHeight="1">
      <c r="B87" s="34"/>
      <c r="C87" s="35"/>
      <c r="D87" s="35"/>
      <c r="E87" s="365" t="str">
        <f>E7</f>
        <v>Víceúčelové sportovní hřiště při ZŠ v Novém Boru</v>
      </c>
      <c r="F87" s="366"/>
      <c r="G87" s="366"/>
      <c r="H87" s="366"/>
      <c r="I87" s="107"/>
      <c r="J87" s="35"/>
      <c r="K87" s="35"/>
      <c r="L87" s="38"/>
    </row>
    <row r="88" spans="2:12" s="1" customFormat="1" ht="12" customHeight="1">
      <c r="B88" s="34"/>
      <c r="C88" s="29" t="s">
        <v>88</v>
      </c>
      <c r="D88" s="35"/>
      <c r="E88" s="35"/>
      <c r="F88" s="35"/>
      <c r="G88" s="35"/>
      <c r="H88" s="35"/>
      <c r="I88" s="107"/>
      <c r="J88" s="35"/>
      <c r="K88" s="35"/>
      <c r="L88" s="38"/>
    </row>
    <row r="89" spans="2:12" s="1" customFormat="1" ht="16.5" customHeight="1">
      <c r="B89" s="34"/>
      <c r="C89" s="35"/>
      <c r="D89" s="35"/>
      <c r="E89" s="348" t="str">
        <f>E9</f>
        <v>S - Víceúčelové sportovní hřiště</v>
      </c>
      <c r="F89" s="364"/>
      <c r="G89" s="364"/>
      <c r="H89" s="364"/>
      <c r="I89" s="107"/>
      <c r="J89" s="35"/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07"/>
      <c r="J90" s="35"/>
      <c r="K90" s="35"/>
      <c r="L90" s="38"/>
    </row>
    <row r="91" spans="2:12" s="1" customFormat="1" ht="12" customHeight="1">
      <c r="B91" s="34"/>
      <c r="C91" s="29" t="s">
        <v>21</v>
      </c>
      <c r="D91" s="35"/>
      <c r="E91" s="35"/>
      <c r="F91" s="27" t="str">
        <f>F12</f>
        <v xml:space="preserve"> </v>
      </c>
      <c r="G91" s="35"/>
      <c r="H91" s="35"/>
      <c r="I91" s="109" t="s">
        <v>23</v>
      </c>
      <c r="J91" s="58" t="str">
        <f>IF(J12="","",J12)</f>
        <v>27. 2. 2018</v>
      </c>
      <c r="K91" s="35"/>
      <c r="L91" s="38"/>
    </row>
    <row r="92" spans="2:12" s="1" customFormat="1" ht="6.95" customHeight="1">
      <c r="B92" s="34"/>
      <c r="C92" s="35"/>
      <c r="D92" s="35"/>
      <c r="E92" s="35"/>
      <c r="F92" s="35"/>
      <c r="G92" s="35"/>
      <c r="H92" s="35"/>
      <c r="I92" s="107"/>
      <c r="J92" s="35"/>
      <c r="K92" s="35"/>
      <c r="L92" s="38"/>
    </row>
    <row r="93" spans="2:12" s="1" customFormat="1" ht="27.95" customHeight="1">
      <c r="B93" s="34"/>
      <c r="C93" s="29" t="s">
        <v>25</v>
      </c>
      <c r="D93" s="35"/>
      <c r="E93" s="35"/>
      <c r="F93" s="27" t="str">
        <f>E15</f>
        <v>Město Nový Bor</v>
      </c>
      <c r="G93" s="35"/>
      <c r="H93" s="35"/>
      <c r="I93" s="109" t="s">
        <v>31</v>
      </c>
      <c r="J93" s="32" t="str">
        <f>E21</f>
        <v>BKN spol. s.r.o. Vysoké Mýto</v>
      </c>
      <c r="K93" s="35"/>
      <c r="L93" s="38"/>
    </row>
    <row r="94" spans="2:12" s="1" customFormat="1" ht="15.2" customHeight="1">
      <c r="B94" s="34"/>
      <c r="C94" s="29" t="s">
        <v>29</v>
      </c>
      <c r="D94" s="35"/>
      <c r="E94" s="35"/>
      <c r="F94" s="27" t="str">
        <f>IF(E18="","",E18)</f>
        <v>Vyplň údaj</v>
      </c>
      <c r="G94" s="35"/>
      <c r="H94" s="35"/>
      <c r="I94" s="109" t="s">
        <v>36</v>
      </c>
      <c r="J94" s="32" t="str">
        <f>E24</f>
        <v xml:space="preserve"> </v>
      </c>
      <c r="K94" s="35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07"/>
      <c r="J95" s="35"/>
      <c r="K95" s="35"/>
      <c r="L95" s="38"/>
    </row>
    <row r="96" spans="2:20" s="10" customFormat="1" ht="29.25" customHeight="1">
      <c r="B96" s="154"/>
      <c r="C96" s="155" t="s">
        <v>113</v>
      </c>
      <c r="D96" s="156" t="s">
        <v>58</v>
      </c>
      <c r="E96" s="156" t="s">
        <v>54</v>
      </c>
      <c r="F96" s="156" t="s">
        <v>55</v>
      </c>
      <c r="G96" s="156" t="s">
        <v>114</v>
      </c>
      <c r="H96" s="156" t="s">
        <v>115</v>
      </c>
      <c r="I96" s="157" t="s">
        <v>116</v>
      </c>
      <c r="J96" s="156" t="s">
        <v>92</v>
      </c>
      <c r="K96" s="158" t="s">
        <v>117</v>
      </c>
      <c r="L96" s="159"/>
      <c r="M96" s="67" t="s">
        <v>19</v>
      </c>
      <c r="N96" s="68" t="s">
        <v>43</v>
      </c>
      <c r="O96" s="68" t="s">
        <v>118</v>
      </c>
      <c r="P96" s="68" t="s">
        <v>119</v>
      </c>
      <c r="Q96" s="68" t="s">
        <v>120</v>
      </c>
      <c r="R96" s="68" t="s">
        <v>121</v>
      </c>
      <c r="S96" s="68" t="s">
        <v>122</v>
      </c>
      <c r="T96" s="69" t="s">
        <v>123</v>
      </c>
    </row>
    <row r="97" spans="2:63" s="1" customFormat="1" ht="22.9" customHeight="1">
      <c r="B97" s="34"/>
      <c r="C97" s="74" t="s">
        <v>124</v>
      </c>
      <c r="D97" s="35"/>
      <c r="E97" s="35"/>
      <c r="F97" s="35"/>
      <c r="G97" s="35"/>
      <c r="H97" s="35"/>
      <c r="I97" s="107"/>
      <c r="J97" s="160">
        <f>BK97</f>
        <v>0</v>
      </c>
      <c r="K97" s="35"/>
      <c r="L97" s="38"/>
      <c r="M97" s="70"/>
      <c r="N97" s="71"/>
      <c r="O97" s="71"/>
      <c r="P97" s="161">
        <f>P98+P592</f>
        <v>0</v>
      </c>
      <c r="Q97" s="71"/>
      <c r="R97" s="161">
        <f>R98+R592</f>
        <v>2501.754563179538</v>
      </c>
      <c r="S97" s="71"/>
      <c r="T97" s="162">
        <f>T98+T592</f>
        <v>173.71125</v>
      </c>
      <c r="AT97" s="17" t="s">
        <v>72</v>
      </c>
      <c r="AU97" s="17" t="s">
        <v>93</v>
      </c>
      <c r="BK97" s="163">
        <f>BK98+BK592</f>
        <v>0</v>
      </c>
    </row>
    <row r="98" spans="2:63" s="11" customFormat="1" ht="25.9" customHeight="1">
      <c r="B98" s="164"/>
      <c r="C98" s="165"/>
      <c r="D98" s="166" t="s">
        <v>72</v>
      </c>
      <c r="E98" s="167" t="s">
        <v>125</v>
      </c>
      <c r="F98" s="167" t="s">
        <v>126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P99+P235+P311+P386+P398+P443+P494+P506+P533+P537+P580+P588</f>
        <v>0</v>
      </c>
      <c r="Q98" s="172"/>
      <c r="R98" s="173">
        <f>R99+R235+R311+R386+R398+R443+R494+R506+R533+R537+R580+R588</f>
        <v>2501.462034179538</v>
      </c>
      <c r="S98" s="172"/>
      <c r="T98" s="174">
        <f>T99+T235+T311+T386+T398+T443+T494+T506+T533+T537+T580+T588</f>
        <v>173.71125</v>
      </c>
      <c r="AR98" s="175" t="s">
        <v>81</v>
      </c>
      <c r="AT98" s="176" t="s">
        <v>72</v>
      </c>
      <c r="AU98" s="176" t="s">
        <v>73</v>
      </c>
      <c r="AY98" s="175" t="s">
        <v>127</v>
      </c>
      <c r="BK98" s="177">
        <f>BK99+BK235+BK311+BK386+BK398+BK443+BK494+BK506+BK533+BK537+BK580+BK588</f>
        <v>0</v>
      </c>
    </row>
    <row r="99" spans="2:63" s="11" customFormat="1" ht="22.9" customHeight="1">
      <c r="B99" s="164"/>
      <c r="C99" s="165"/>
      <c r="D99" s="166" t="s">
        <v>72</v>
      </c>
      <c r="E99" s="178" t="s">
        <v>81</v>
      </c>
      <c r="F99" s="178" t="s">
        <v>128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SUM(P100:P234)</f>
        <v>0</v>
      </c>
      <c r="Q99" s="172"/>
      <c r="R99" s="173">
        <f>SUM(R100:R234)</f>
        <v>181.72860989999998</v>
      </c>
      <c r="S99" s="172"/>
      <c r="T99" s="174">
        <f>SUM(T100:T234)</f>
        <v>0</v>
      </c>
      <c r="AR99" s="175" t="s">
        <v>81</v>
      </c>
      <c r="AT99" s="176" t="s">
        <v>72</v>
      </c>
      <c r="AU99" s="176" t="s">
        <v>81</v>
      </c>
      <c r="AY99" s="175" t="s">
        <v>127</v>
      </c>
      <c r="BK99" s="177">
        <f>SUM(BK100:BK234)</f>
        <v>0</v>
      </c>
    </row>
    <row r="100" spans="2:65" s="1" customFormat="1" ht="24" customHeight="1">
      <c r="B100" s="34"/>
      <c r="C100" s="180" t="s">
        <v>81</v>
      </c>
      <c r="D100" s="180" t="s">
        <v>129</v>
      </c>
      <c r="E100" s="181" t="s">
        <v>130</v>
      </c>
      <c r="F100" s="182" t="s">
        <v>131</v>
      </c>
      <c r="G100" s="183" t="s">
        <v>132</v>
      </c>
      <c r="H100" s="184">
        <v>45</v>
      </c>
      <c r="I100" s="185"/>
      <c r="J100" s="186">
        <f>ROUND(I100*H100,2)</f>
        <v>0</v>
      </c>
      <c r="K100" s="182" t="s">
        <v>133</v>
      </c>
      <c r="L100" s="38"/>
      <c r="M100" s="187" t="s">
        <v>19</v>
      </c>
      <c r="N100" s="188" t="s">
        <v>44</v>
      </c>
      <c r="O100" s="63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AR100" s="191" t="s">
        <v>134</v>
      </c>
      <c r="AT100" s="191" t="s">
        <v>129</v>
      </c>
      <c r="AU100" s="191" t="s">
        <v>83</v>
      </c>
      <c r="AY100" s="17" t="s">
        <v>127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7" t="s">
        <v>81</v>
      </c>
      <c r="BK100" s="192">
        <f>ROUND(I100*H100,2)</f>
        <v>0</v>
      </c>
      <c r="BL100" s="17" t="s">
        <v>134</v>
      </c>
      <c r="BM100" s="191" t="s">
        <v>135</v>
      </c>
    </row>
    <row r="101" spans="2:47" s="1" customFormat="1" ht="97.5">
      <c r="B101" s="34"/>
      <c r="C101" s="35"/>
      <c r="D101" s="193" t="s">
        <v>136</v>
      </c>
      <c r="E101" s="35"/>
      <c r="F101" s="194" t="s">
        <v>137</v>
      </c>
      <c r="G101" s="35"/>
      <c r="H101" s="35"/>
      <c r="I101" s="107"/>
      <c r="J101" s="35"/>
      <c r="K101" s="35"/>
      <c r="L101" s="38"/>
      <c r="M101" s="195"/>
      <c r="N101" s="63"/>
      <c r="O101" s="63"/>
      <c r="P101" s="63"/>
      <c r="Q101" s="63"/>
      <c r="R101" s="63"/>
      <c r="S101" s="63"/>
      <c r="T101" s="64"/>
      <c r="AT101" s="17" t="s">
        <v>136</v>
      </c>
      <c r="AU101" s="17" t="s">
        <v>83</v>
      </c>
    </row>
    <row r="102" spans="2:51" s="12" customFormat="1" ht="12">
      <c r="B102" s="196"/>
      <c r="C102" s="197"/>
      <c r="D102" s="193" t="s">
        <v>138</v>
      </c>
      <c r="E102" s="198" t="s">
        <v>19</v>
      </c>
      <c r="F102" s="199" t="s">
        <v>139</v>
      </c>
      <c r="G102" s="197"/>
      <c r="H102" s="200">
        <v>45</v>
      </c>
      <c r="I102" s="201"/>
      <c r="J102" s="197"/>
      <c r="K102" s="197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138</v>
      </c>
      <c r="AU102" s="206" t="s">
        <v>83</v>
      </c>
      <c r="AV102" s="12" t="s">
        <v>83</v>
      </c>
      <c r="AW102" s="12" t="s">
        <v>35</v>
      </c>
      <c r="AX102" s="12" t="s">
        <v>81</v>
      </c>
      <c r="AY102" s="206" t="s">
        <v>127</v>
      </c>
    </row>
    <row r="103" spans="2:65" s="1" customFormat="1" ht="24" customHeight="1">
      <c r="B103" s="34"/>
      <c r="C103" s="180" t="s">
        <v>83</v>
      </c>
      <c r="D103" s="180" t="s">
        <v>129</v>
      </c>
      <c r="E103" s="181" t="s">
        <v>140</v>
      </c>
      <c r="F103" s="182" t="s">
        <v>141</v>
      </c>
      <c r="G103" s="183" t="s">
        <v>132</v>
      </c>
      <c r="H103" s="184">
        <v>429</v>
      </c>
      <c r="I103" s="185"/>
      <c r="J103" s="186">
        <f>ROUND(I103*H103,2)</f>
        <v>0</v>
      </c>
      <c r="K103" s="182" t="s">
        <v>133</v>
      </c>
      <c r="L103" s="38"/>
      <c r="M103" s="187" t="s">
        <v>19</v>
      </c>
      <c r="N103" s="188" t="s">
        <v>44</v>
      </c>
      <c r="O103" s="63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AR103" s="191" t="s">
        <v>134</v>
      </c>
      <c r="AT103" s="191" t="s">
        <v>129</v>
      </c>
      <c r="AU103" s="191" t="s">
        <v>83</v>
      </c>
      <c r="AY103" s="17" t="s">
        <v>127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7" t="s">
        <v>81</v>
      </c>
      <c r="BK103" s="192">
        <f>ROUND(I103*H103,2)</f>
        <v>0</v>
      </c>
      <c r="BL103" s="17" t="s">
        <v>134</v>
      </c>
      <c r="BM103" s="191" t="s">
        <v>142</v>
      </c>
    </row>
    <row r="104" spans="2:47" s="1" customFormat="1" ht="175.5">
      <c r="B104" s="34"/>
      <c r="C104" s="35"/>
      <c r="D104" s="193" t="s">
        <v>136</v>
      </c>
      <c r="E104" s="35"/>
      <c r="F104" s="194" t="s">
        <v>143</v>
      </c>
      <c r="G104" s="35"/>
      <c r="H104" s="35"/>
      <c r="I104" s="107"/>
      <c r="J104" s="35"/>
      <c r="K104" s="35"/>
      <c r="L104" s="38"/>
      <c r="M104" s="195"/>
      <c r="N104" s="63"/>
      <c r="O104" s="63"/>
      <c r="P104" s="63"/>
      <c r="Q104" s="63"/>
      <c r="R104" s="63"/>
      <c r="S104" s="63"/>
      <c r="T104" s="64"/>
      <c r="AT104" s="17" t="s">
        <v>136</v>
      </c>
      <c r="AU104" s="17" t="s">
        <v>83</v>
      </c>
    </row>
    <row r="105" spans="2:51" s="12" customFormat="1" ht="12">
      <c r="B105" s="196"/>
      <c r="C105" s="197"/>
      <c r="D105" s="193" t="s">
        <v>138</v>
      </c>
      <c r="E105" s="198" t="s">
        <v>19</v>
      </c>
      <c r="F105" s="199" t="s">
        <v>144</v>
      </c>
      <c r="G105" s="197"/>
      <c r="H105" s="200">
        <v>429</v>
      </c>
      <c r="I105" s="201"/>
      <c r="J105" s="197"/>
      <c r="K105" s="197"/>
      <c r="L105" s="202"/>
      <c r="M105" s="203"/>
      <c r="N105" s="204"/>
      <c r="O105" s="204"/>
      <c r="P105" s="204"/>
      <c r="Q105" s="204"/>
      <c r="R105" s="204"/>
      <c r="S105" s="204"/>
      <c r="T105" s="205"/>
      <c r="AT105" s="206" t="s">
        <v>138</v>
      </c>
      <c r="AU105" s="206" t="s">
        <v>83</v>
      </c>
      <c r="AV105" s="12" t="s">
        <v>83</v>
      </c>
      <c r="AW105" s="12" t="s">
        <v>35</v>
      </c>
      <c r="AX105" s="12" t="s">
        <v>81</v>
      </c>
      <c r="AY105" s="206" t="s">
        <v>127</v>
      </c>
    </row>
    <row r="106" spans="2:65" s="1" customFormat="1" ht="24" customHeight="1">
      <c r="B106" s="34"/>
      <c r="C106" s="180" t="s">
        <v>145</v>
      </c>
      <c r="D106" s="180" t="s">
        <v>129</v>
      </c>
      <c r="E106" s="181" t="s">
        <v>146</v>
      </c>
      <c r="F106" s="182" t="s">
        <v>147</v>
      </c>
      <c r="G106" s="183" t="s">
        <v>132</v>
      </c>
      <c r="H106" s="184">
        <v>845</v>
      </c>
      <c r="I106" s="185"/>
      <c r="J106" s="186">
        <f>ROUND(I106*H106,2)</f>
        <v>0</v>
      </c>
      <c r="K106" s="182" t="s">
        <v>133</v>
      </c>
      <c r="L106" s="38"/>
      <c r="M106" s="187" t="s">
        <v>19</v>
      </c>
      <c r="N106" s="188" t="s">
        <v>44</v>
      </c>
      <c r="O106" s="63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191" t="s">
        <v>134</v>
      </c>
      <c r="AT106" s="191" t="s">
        <v>129</v>
      </c>
      <c r="AU106" s="191" t="s">
        <v>83</v>
      </c>
      <c r="AY106" s="17" t="s">
        <v>127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7" t="s">
        <v>81</v>
      </c>
      <c r="BK106" s="192">
        <f>ROUND(I106*H106,2)</f>
        <v>0</v>
      </c>
      <c r="BL106" s="17" t="s">
        <v>134</v>
      </c>
      <c r="BM106" s="191" t="s">
        <v>148</v>
      </c>
    </row>
    <row r="107" spans="2:47" s="1" customFormat="1" ht="68.25">
      <c r="B107" s="34"/>
      <c r="C107" s="35"/>
      <c r="D107" s="193" t="s">
        <v>136</v>
      </c>
      <c r="E107" s="35"/>
      <c r="F107" s="194" t="s">
        <v>149</v>
      </c>
      <c r="G107" s="35"/>
      <c r="H107" s="35"/>
      <c r="I107" s="107"/>
      <c r="J107" s="35"/>
      <c r="K107" s="35"/>
      <c r="L107" s="38"/>
      <c r="M107" s="195"/>
      <c r="N107" s="63"/>
      <c r="O107" s="63"/>
      <c r="P107" s="63"/>
      <c r="Q107" s="63"/>
      <c r="R107" s="63"/>
      <c r="S107" s="63"/>
      <c r="T107" s="64"/>
      <c r="AT107" s="17" t="s">
        <v>136</v>
      </c>
      <c r="AU107" s="17" t="s">
        <v>83</v>
      </c>
    </row>
    <row r="108" spans="2:51" s="12" customFormat="1" ht="12">
      <c r="B108" s="196"/>
      <c r="C108" s="197"/>
      <c r="D108" s="193" t="s">
        <v>138</v>
      </c>
      <c r="E108" s="198" t="s">
        <v>19</v>
      </c>
      <c r="F108" s="199" t="s">
        <v>150</v>
      </c>
      <c r="G108" s="197"/>
      <c r="H108" s="200">
        <v>845</v>
      </c>
      <c r="I108" s="201"/>
      <c r="J108" s="197"/>
      <c r="K108" s="197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138</v>
      </c>
      <c r="AU108" s="206" t="s">
        <v>83</v>
      </c>
      <c r="AV108" s="12" t="s">
        <v>83</v>
      </c>
      <c r="AW108" s="12" t="s">
        <v>35</v>
      </c>
      <c r="AX108" s="12" t="s">
        <v>81</v>
      </c>
      <c r="AY108" s="206" t="s">
        <v>127</v>
      </c>
    </row>
    <row r="109" spans="2:65" s="1" customFormat="1" ht="16.5" customHeight="1">
      <c r="B109" s="34"/>
      <c r="C109" s="180" t="s">
        <v>134</v>
      </c>
      <c r="D109" s="180" t="s">
        <v>129</v>
      </c>
      <c r="E109" s="181" t="s">
        <v>151</v>
      </c>
      <c r="F109" s="182" t="s">
        <v>152</v>
      </c>
      <c r="G109" s="183" t="s">
        <v>153</v>
      </c>
      <c r="H109" s="184">
        <v>173.7</v>
      </c>
      <c r="I109" s="185"/>
      <c r="J109" s="186">
        <f>ROUND(I109*H109,2)</f>
        <v>0</v>
      </c>
      <c r="K109" s="182" t="s">
        <v>133</v>
      </c>
      <c r="L109" s="38"/>
      <c r="M109" s="187" t="s">
        <v>19</v>
      </c>
      <c r="N109" s="188" t="s">
        <v>44</v>
      </c>
      <c r="O109" s="63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91" t="s">
        <v>134</v>
      </c>
      <c r="AT109" s="191" t="s">
        <v>129</v>
      </c>
      <c r="AU109" s="191" t="s">
        <v>83</v>
      </c>
      <c r="AY109" s="17" t="s">
        <v>127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7" t="s">
        <v>81</v>
      </c>
      <c r="BK109" s="192">
        <f>ROUND(I109*H109,2)</f>
        <v>0</v>
      </c>
      <c r="BL109" s="17" t="s">
        <v>134</v>
      </c>
      <c r="BM109" s="191" t="s">
        <v>154</v>
      </c>
    </row>
    <row r="110" spans="2:47" s="1" customFormat="1" ht="29.25">
      <c r="B110" s="34"/>
      <c r="C110" s="35"/>
      <c r="D110" s="193" t="s">
        <v>136</v>
      </c>
      <c r="E110" s="35"/>
      <c r="F110" s="194" t="s">
        <v>155</v>
      </c>
      <c r="G110" s="35"/>
      <c r="H110" s="35"/>
      <c r="I110" s="107"/>
      <c r="J110" s="35"/>
      <c r="K110" s="35"/>
      <c r="L110" s="38"/>
      <c r="M110" s="195"/>
      <c r="N110" s="63"/>
      <c r="O110" s="63"/>
      <c r="P110" s="63"/>
      <c r="Q110" s="63"/>
      <c r="R110" s="63"/>
      <c r="S110" s="63"/>
      <c r="T110" s="64"/>
      <c r="AT110" s="17" t="s">
        <v>136</v>
      </c>
      <c r="AU110" s="17" t="s">
        <v>83</v>
      </c>
    </row>
    <row r="111" spans="2:51" s="13" customFormat="1" ht="12">
      <c r="B111" s="207"/>
      <c r="C111" s="208"/>
      <c r="D111" s="193" t="s">
        <v>138</v>
      </c>
      <c r="E111" s="209" t="s">
        <v>19</v>
      </c>
      <c r="F111" s="210" t="s">
        <v>156</v>
      </c>
      <c r="G111" s="208"/>
      <c r="H111" s="209" t="s">
        <v>19</v>
      </c>
      <c r="I111" s="211"/>
      <c r="J111" s="208"/>
      <c r="K111" s="208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138</v>
      </c>
      <c r="AU111" s="216" t="s">
        <v>83</v>
      </c>
      <c r="AV111" s="13" t="s">
        <v>81</v>
      </c>
      <c r="AW111" s="13" t="s">
        <v>35</v>
      </c>
      <c r="AX111" s="13" t="s">
        <v>73</v>
      </c>
      <c r="AY111" s="216" t="s">
        <v>127</v>
      </c>
    </row>
    <row r="112" spans="2:51" s="12" customFormat="1" ht="12">
      <c r="B112" s="196"/>
      <c r="C112" s="197"/>
      <c r="D112" s="193" t="s">
        <v>138</v>
      </c>
      <c r="E112" s="198" t="s">
        <v>19</v>
      </c>
      <c r="F112" s="199" t="s">
        <v>157</v>
      </c>
      <c r="G112" s="197"/>
      <c r="H112" s="200">
        <v>37.8</v>
      </c>
      <c r="I112" s="201"/>
      <c r="J112" s="197"/>
      <c r="K112" s="197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138</v>
      </c>
      <c r="AU112" s="206" t="s">
        <v>83</v>
      </c>
      <c r="AV112" s="12" t="s">
        <v>83</v>
      </c>
      <c r="AW112" s="12" t="s">
        <v>35</v>
      </c>
      <c r="AX112" s="12" t="s">
        <v>73</v>
      </c>
      <c r="AY112" s="206" t="s">
        <v>127</v>
      </c>
    </row>
    <row r="113" spans="2:51" s="12" customFormat="1" ht="12">
      <c r="B113" s="196"/>
      <c r="C113" s="197"/>
      <c r="D113" s="193" t="s">
        <v>138</v>
      </c>
      <c r="E113" s="198" t="s">
        <v>19</v>
      </c>
      <c r="F113" s="199" t="s">
        <v>158</v>
      </c>
      <c r="G113" s="197"/>
      <c r="H113" s="200">
        <v>54</v>
      </c>
      <c r="I113" s="201"/>
      <c r="J113" s="197"/>
      <c r="K113" s="197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138</v>
      </c>
      <c r="AU113" s="206" t="s">
        <v>83</v>
      </c>
      <c r="AV113" s="12" t="s">
        <v>83</v>
      </c>
      <c r="AW113" s="12" t="s">
        <v>35</v>
      </c>
      <c r="AX113" s="12" t="s">
        <v>73</v>
      </c>
      <c r="AY113" s="206" t="s">
        <v>127</v>
      </c>
    </row>
    <row r="114" spans="2:51" s="12" customFormat="1" ht="12">
      <c r="B114" s="196"/>
      <c r="C114" s="197"/>
      <c r="D114" s="193" t="s">
        <v>138</v>
      </c>
      <c r="E114" s="198" t="s">
        <v>19</v>
      </c>
      <c r="F114" s="199" t="s">
        <v>159</v>
      </c>
      <c r="G114" s="197"/>
      <c r="H114" s="200">
        <v>72.9</v>
      </c>
      <c r="I114" s="201"/>
      <c r="J114" s="197"/>
      <c r="K114" s="197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138</v>
      </c>
      <c r="AU114" s="206" t="s">
        <v>83</v>
      </c>
      <c r="AV114" s="12" t="s">
        <v>83</v>
      </c>
      <c r="AW114" s="12" t="s">
        <v>35</v>
      </c>
      <c r="AX114" s="12" t="s">
        <v>73</v>
      </c>
      <c r="AY114" s="206" t="s">
        <v>127</v>
      </c>
    </row>
    <row r="115" spans="2:51" s="12" customFormat="1" ht="12">
      <c r="B115" s="196"/>
      <c r="C115" s="197"/>
      <c r="D115" s="193" t="s">
        <v>138</v>
      </c>
      <c r="E115" s="198" t="s">
        <v>19</v>
      </c>
      <c r="F115" s="199" t="s">
        <v>160</v>
      </c>
      <c r="G115" s="197"/>
      <c r="H115" s="200">
        <v>1.8</v>
      </c>
      <c r="I115" s="201"/>
      <c r="J115" s="197"/>
      <c r="K115" s="197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138</v>
      </c>
      <c r="AU115" s="206" t="s">
        <v>83</v>
      </c>
      <c r="AV115" s="12" t="s">
        <v>83</v>
      </c>
      <c r="AW115" s="12" t="s">
        <v>35</v>
      </c>
      <c r="AX115" s="12" t="s">
        <v>73</v>
      </c>
      <c r="AY115" s="206" t="s">
        <v>127</v>
      </c>
    </row>
    <row r="116" spans="2:51" s="12" customFormat="1" ht="12">
      <c r="B116" s="196"/>
      <c r="C116" s="197"/>
      <c r="D116" s="193" t="s">
        <v>138</v>
      </c>
      <c r="E116" s="198" t="s">
        <v>19</v>
      </c>
      <c r="F116" s="199" t="s">
        <v>161</v>
      </c>
      <c r="G116" s="197"/>
      <c r="H116" s="200">
        <v>7.2</v>
      </c>
      <c r="I116" s="201"/>
      <c r="J116" s="197"/>
      <c r="K116" s="197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138</v>
      </c>
      <c r="AU116" s="206" t="s">
        <v>83</v>
      </c>
      <c r="AV116" s="12" t="s">
        <v>83</v>
      </c>
      <c r="AW116" s="12" t="s">
        <v>35</v>
      </c>
      <c r="AX116" s="12" t="s">
        <v>73</v>
      </c>
      <c r="AY116" s="206" t="s">
        <v>127</v>
      </c>
    </row>
    <row r="117" spans="2:51" s="14" customFormat="1" ht="12">
      <c r="B117" s="217"/>
      <c r="C117" s="218"/>
      <c r="D117" s="193" t="s">
        <v>138</v>
      </c>
      <c r="E117" s="219" t="s">
        <v>19</v>
      </c>
      <c r="F117" s="220" t="s">
        <v>162</v>
      </c>
      <c r="G117" s="218"/>
      <c r="H117" s="221">
        <v>173.7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138</v>
      </c>
      <c r="AU117" s="227" t="s">
        <v>83</v>
      </c>
      <c r="AV117" s="14" t="s">
        <v>134</v>
      </c>
      <c r="AW117" s="14" t="s">
        <v>35</v>
      </c>
      <c r="AX117" s="14" t="s">
        <v>81</v>
      </c>
      <c r="AY117" s="227" t="s">
        <v>127</v>
      </c>
    </row>
    <row r="118" spans="2:65" s="1" customFormat="1" ht="24" customHeight="1">
      <c r="B118" s="34"/>
      <c r="C118" s="180" t="s">
        <v>163</v>
      </c>
      <c r="D118" s="180" t="s">
        <v>129</v>
      </c>
      <c r="E118" s="181" t="s">
        <v>164</v>
      </c>
      <c r="F118" s="182" t="s">
        <v>165</v>
      </c>
      <c r="G118" s="183" t="s">
        <v>132</v>
      </c>
      <c r="H118" s="184">
        <v>64</v>
      </c>
      <c r="I118" s="185"/>
      <c r="J118" s="186">
        <f>ROUND(I118*H118,2)</f>
        <v>0</v>
      </c>
      <c r="K118" s="182" t="s">
        <v>133</v>
      </c>
      <c r="L118" s="38"/>
      <c r="M118" s="187" t="s">
        <v>19</v>
      </c>
      <c r="N118" s="188" t="s">
        <v>44</v>
      </c>
      <c r="O118" s="63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191" t="s">
        <v>134</v>
      </c>
      <c r="AT118" s="191" t="s">
        <v>129</v>
      </c>
      <c r="AU118" s="191" t="s">
        <v>83</v>
      </c>
      <c r="AY118" s="17" t="s">
        <v>127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7" t="s">
        <v>81</v>
      </c>
      <c r="BK118" s="192">
        <f>ROUND(I118*H118,2)</f>
        <v>0</v>
      </c>
      <c r="BL118" s="17" t="s">
        <v>134</v>
      </c>
      <c r="BM118" s="191" t="s">
        <v>166</v>
      </c>
    </row>
    <row r="119" spans="2:47" s="1" customFormat="1" ht="136.5">
      <c r="B119" s="34"/>
      <c r="C119" s="35"/>
      <c r="D119" s="193" t="s">
        <v>136</v>
      </c>
      <c r="E119" s="35"/>
      <c r="F119" s="194" t="s">
        <v>167</v>
      </c>
      <c r="G119" s="35"/>
      <c r="H119" s="35"/>
      <c r="I119" s="107"/>
      <c r="J119" s="35"/>
      <c r="K119" s="35"/>
      <c r="L119" s="38"/>
      <c r="M119" s="195"/>
      <c r="N119" s="63"/>
      <c r="O119" s="63"/>
      <c r="P119" s="63"/>
      <c r="Q119" s="63"/>
      <c r="R119" s="63"/>
      <c r="S119" s="63"/>
      <c r="T119" s="64"/>
      <c r="AT119" s="17" t="s">
        <v>136</v>
      </c>
      <c r="AU119" s="17" t="s">
        <v>83</v>
      </c>
    </row>
    <row r="120" spans="2:51" s="12" customFormat="1" ht="12">
      <c r="B120" s="196"/>
      <c r="C120" s="197"/>
      <c r="D120" s="193" t="s">
        <v>138</v>
      </c>
      <c r="E120" s="198" t="s">
        <v>19</v>
      </c>
      <c r="F120" s="199" t="s">
        <v>168</v>
      </c>
      <c r="G120" s="197"/>
      <c r="H120" s="200">
        <v>64</v>
      </c>
      <c r="I120" s="201"/>
      <c r="J120" s="197"/>
      <c r="K120" s="197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138</v>
      </c>
      <c r="AU120" s="206" t="s">
        <v>83</v>
      </c>
      <c r="AV120" s="12" t="s">
        <v>83</v>
      </c>
      <c r="AW120" s="12" t="s">
        <v>35</v>
      </c>
      <c r="AX120" s="12" t="s">
        <v>81</v>
      </c>
      <c r="AY120" s="206" t="s">
        <v>127</v>
      </c>
    </row>
    <row r="121" spans="2:65" s="1" customFormat="1" ht="24" customHeight="1">
      <c r="B121" s="34"/>
      <c r="C121" s="180" t="s">
        <v>169</v>
      </c>
      <c r="D121" s="180" t="s">
        <v>129</v>
      </c>
      <c r="E121" s="181" t="s">
        <v>170</v>
      </c>
      <c r="F121" s="182" t="s">
        <v>171</v>
      </c>
      <c r="G121" s="183" t="s">
        <v>132</v>
      </c>
      <c r="H121" s="184">
        <v>32</v>
      </c>
      <c r="I121" s="185"/>
      <c r="J121" s="186">
        <f>ROUND(I121*H121,2)</f>
        <v>0</v>
      </c>
      <c r="K121" s="182" t="s">
        <v>133</v>
      </c>
      <c r="L121" s="38"/>
      <c r="M121" s="187" t="s">
        <v>19</v>
      </c>
      <c r="N121" s="188" t="s">
        <v>44</v>
      </c>
      <c r="O121" s="63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191" t="s">
        <v>134</v>
      </c>
      <c r="AT121" s="191" t="s">
        <v>129</v>
      </c>
      <c r="AU121" s="191" t="s">
        <v>83</v>
      </c>
      <c r="AY121" s="17" t="s">
        <v>127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7" t="s">
        <v>81</v>
      </c>
      <c r="BK121" s="192">
        <f>ROUND(I121*H121,2)</f>
        <v>0</v>
      </c>
      <c r="BL121" s="17" t="s">
        <v>134</v>
      </c>
      <c r="BM121" s="191" t="s">
        <v>172</v>
      </c>
    </row>
    <row r="122" spans="2:47" s="1" customFormat="1" ht="136.5">
      <c r="B122" s="34"/>
      <c r="C122" s="35"/>
      <c r="D122" s="193" t="s">
        <v>136</v>
      </c>
      <c r="E122" s="35"/>
      <c r="F122" s="194" t="s">
        <v>167</v>
      </c>
      <c r="G122" s="35"/>
      <c r="H122" s="35"/>
      <c r="I122" s="107"/>
      <c r="J122" s="35"/>
      <c r="K122" s="35"/>
      <c r="L122" s="38"/>
      <c r="M122" s="195"/>
      <c r="N122" s="63"/>
      <c r="O122" s="63"/>
      <c r="P122" s="63"/>
      <c r="Q122" s="63"/>
      <c r="R122" s="63"/>
      <c r="S122" s="63"/>
      <c r="T122" s="64"/>
      <c r="AT122" s="17" t="s">
        <v>136</v>
      </c>
      <c r="AU122" s="17" t="s">
        <v>83</v>
      </c>
    </row>
    <row r="123" spans="2:51" s="12" customFormat="1" ht="12">
      <c r="B123" s="196"/>
      <c r="C123" s="197"/>
      <c r="D123" s="193" t="s">
        <v>138</v>
      </c>
      <c r="E123" s="198" t="s">
        <v>19</v>
      </c>
      <c r="F123" s="199" t="s">
        <v>173</v>
      </c>
      <c r="G123" s="197"/>
      <c r="H123" s="200">
        <v>32</v>
      </c>
      <c r="I123" s="201"/>
      <c r="J123" s="197"/>
      <c r="K123" s="197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138</v>
      </c>
      <c r="AU123" s="206" t="s">
        <v>83</v>
      </c>
      <c r="AV123" s="12" t="s">
        <v>83</v>
      </c>
      <c r="AW123" s="12" t="s">
        <v>35</v>
      </c>
      <c r="AX123" s="12" t="s">
        <v>81</v>
      </c>
      <c r="AY123" s="206" t="s">
        <v>127</v>
      </c>
    </row>
    <row r="124" spans="2:65" s="1" customFormat="1" ht="24" customHeight="1">
      <c r="B124" s="34"/>
      <c r="C124" s="180" t="s">
        <v>174</v>
      </c>
      <c r="D124" s="180" t="s">
        <v>129</v>
      </c>
      <c r="E124" s="181" t="s">
        <v>175</v>
      </c>
      <c r="F124" s="182" t="s">
        <v>176</v>
      </c>
      <c r="G124" s="183" t="s">
        <v>132</v>
      </c>
      <c r="H124" s="184">
        <v>89.368</v>
      </c>
      <c r="I124" s="185"/>
      <c r="J124" s="186">
        <f>ROUND(I124*H124,2)</f>
        <v>0</v>
      </c>
      <c r="K124" s="182" t="s">
        <v>133</v>
      </c>
      <c r="L124" s="38"/>
      <c r="M124" s="187" t="s">
        <v>19</v>
      </c>
      <c r="N124" s="188" t="s">
        <v>44</v>
      </c>
      <c r="O124" s="63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AR124" s="191" t="s">
        <v>134</v>
      </c>
      <c r="AT124" s="191" t="s">
        <v>129</v>
      </c>
      <c r="AU124" s="191" t="s">
        <v>83</v>
      </c>
      <c r="AY124" s="17" t="s">
        <v>127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7" t="s">
        <v>81</v>
      </c>
      <c r="BK124" s="192">
        <f>ROUND(I124*H124,2)</f>
        <v>0</v>
      </c>
      <c r="BL124" s="17" t="s">
        <v>134</v>
      </c>
      <c r="BM124" s="191" t="s">
        <v>177</v>
      </c>
    </row>
    <row r="125" spans="2:47" s="1" customFormat="1" ht="97.5">
      <c r="B125" s="34"/>
      <c r="C125" s="35"/>
      <c r="D125" s="193" t="s">
        <v>136</v>
      </c>
      <c r="E125" s="35"/>
      <c r="F125" s="194" t="s">
        <v>178</v>
      </c>
      <c r="G125" s="35"/>
      <c r="H125" s="35"/>
      <c r="I125" s="107"/>
      <c r="J125" s="35"/>
      <c r="K125" s="35"/>
      <c r="L125" s="38"/>
      <c r="M125" s="195"/>
      <c r="N125" s="63"/>
      <c r="O125" s="63"/>
      <c r="P125" s="63"/>
      <c r="Q125" s="63"/>
      <c r="R125" s="63"/>
      <c r="S125" s="63"/>
      <c r="T125" s="64"/>
      <c r="AT125" s="17" t="s">
        <v>136</v>
      </c>
      <c r="AU125" s="17" t="s">
        <v>83</v>
      </c>
    </row>
    <row r="126" spans="2:51" s="13" customFormat="1" ht="12">
      <c r="B126" s="207"/>
      <c r="C126" s="208"/>
      <c r="D126" s="193" t="s">
        <v>138</v>
      </c>
      <c r="E126" s="209" t="s">
        <v>19</v>
      </c>
      <c r="F126" s="210" t="s">
        <v>179</v>
      </c>
      <c r="G126" s="208"/>
      <c r="H126" s="209" t="s">
        <v>19</v>
      </c>
      <c r="I126" s="211"/>
      <c r="J126" s="208"/>
      <c r="K126" s="208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138</v>
      </c>
      <c r="AU126" s="216" t="s">
        <v>83</v>
      </c>
      <c r="AV126" s="13" t="s">
        <v>81</v>
      </c>
      <c r="AW126" s="13" t="s">
        <v>35</v>
      </c>
      <c r="AX126" s="13" t="s">
        <v>73</v>
      </c>
      <c r="AY126" s="216" t="s">
        <v>127</v>
      </c>
    </row>
    <row r="127" spans="2:51" s="12" customFormat="1" ht="12">
      <c r="B127" s="196"/>
      <c r="C127" s="197"/>
      <c r="D127" s="193" t="s">
        <v>138</v>
      </c>
      <c r="E127" s="198" t="s">
        <v>19</v>
      </c>
      <c r="F127" s="199" t="s">
        <v>180</v>
      </c>
      <c r="G127" s="197"/>
      <c r="H127" s="200">
        <v>1.932</v>
      </c>
      <c r="I127" s="201"/>
      <c r="J127" s="197"/>
      <c r="K127" s="197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138</v>
      </c>
      <c r="AU127" s="206" t="s">
        <v>83</v>
      </c>
      <c r="AV127" s="12" t="s">
        <v>83</v>
      </c>
      <c r="AW127" s="12" t="s">
        <v>35</v>
      </c>
      <c r="AX127" s="12" t="s">
        <v>73</v>
      </c>
      <c r="AY127" s="206" t="s">
        <v>127</v>
      </c>
    </row>
    <row r="128" spans="2:51" s="12" customFormat="1" ht="12">
      <c r="B128" s="196"/>
      <c r="C128" s="197"/>
      <c r="D128" s="193" t="s">
        <v>138</v>
      </c>
      <c r="E128" s="198" t="s">
        <v>19</v>
      </c>
      <c r="F128" s="199" t="s">
        <v>181</v>
      </c>
      <c r="G128" s="197"/>
      <c r="H128" s="200">
        <v>32.4</v>
      </c>
      <c r="I128" s="201"/>
      <c r="J128" s="197"/>
      <c r="K128" s="197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138</v>
      </c>
      <c r="AU128" s="206" t="s">
        <v>83</v>
      </c>
      <c r="AV128" s="12" t="s">
        <v>83</v>
      </c>
      <c r="AW128" s="12" t="s">
        <v>35</v>
      </c>
      <c r="AX128" s="12" t="s">
        <v>73</v>
      </c>
      <c r="AY128" s="206" t="s">
        <v>127</v>
      </c>
    </row>
    <row r="129" spans="2:51" s="12" customFormat="1" ht="12">
      <c r="B129" s="196"/>
      <c r="C129" s="197"/>
      <c r="D129" s="193" t="s">
        <v>138</v>
      </c>
      <c r="E129" s="198" t="s">
        <v>19</v>
      </c>
      <c r="F129" s="199" t="s">
        <v>182</v>
      </c>
      <c r="G129" s="197"/>
      <c r="H129" s="200">
        <v>0.405</v>
      </c>
      <c r="I129" s="201"/>
      <c r="J129" s="197"/>
      <c r="K129" s="197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138</v>
      </c>
      <c r="AU129" s="206" t="s">
        <v>83</v>
      </c>
      <c r="AV129" s="12" t="s">
        <v>83</v>
      </c>
      <c r="AW129" s="12" t="s">
        <v>35</v>
      </c>
      <c r="AX129" s="12" t="s">
        <v>73</v>
      </c>
      <c r="AY129" s="206" t="s">
        <v>127</v>
      </c>
    </row>
    <row r="130" spans="2:51" s="12" customFormat="1" ht="12">
      <c r="B130" s="196"/>
      <c r="C130" s="197"/>
      <c r="D130" s="193" t="s">
        <v>138</v>
      </c>
      <c r="E130" s="198" t="s">
        <v>19</v>
      </c>
      <c r="F130" s="199" t="s">
        <v>183</v>
      </c>
      <c r="G130" s="197"/>
      <c r="H130" s="200">
        <v>0.608</v>
      </c>
      <c r="I130" s="201"/>
      <c r="J130" s="197"/>
      <c r="K130" s="197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138</v>
      </c>
      <c r="AU130" s="206" t="s">
        <v>83</v>
      </c>
      <c r="AV130" s="12" t="s">
        <v>83</v>
      </c>
      <c r="AW130" s="12" t="s">
        <v>35</v>
      </c>
      <c r="AX130" s="12" t="s">
        <v>73</v>
      </c>
      <c r="AY130" s="206" t="s">
        <v>127</v>
      </c>
    </row>
    <row r="131" spans="2:51" s="12" customFormat="1" ht="12">
      <c r="B131" s="196"/>
      <c r="C131" s="197"/>
      <c r="D131" s="193" t="s">
        <v>138</v>
      </c>
      <c r="E131" s="198" t="s">
        <v>19</v>
      </c>
      <c r="F131" s="199" t="s">
        <v>184</v>
      </c>
      <c r="G131" s="197"/>
      <c r="H131" s="200">
        <v>54.023</v>
      </c>
      <c r="I131" s="201"/>
      <c r="J131" s="197"/>
      <c r="K131" s="197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138</v>
      </c>
      <c r="AU131" s="206" t="s">
        <v>83</v>
      </c>
      <c r="AV131" s="12" t="s">
        <v>83</v>
      </c>
      <c r="AW131" s="12" t="s">
        <v>35</v>
      </c>
      <c r="AX131" s="12" t="s">
        <v>73</v>
      </c>
      <c r="AY131" s="206" t="s">
        <v>127</v>
      </c>
    </row>
    <row r="132" spans="2:51" s="14" customFormat="1" ht="12">
      <c r="B132" s="217"/>
      <c r="C132" s="218"/>
      <c r="D132" s="193" t="s">
        <v>138</v>
      </c>
      <c r="E132" s="219" t="s">
        <v>19</v>
      </c>
      <c r="F132" s="220" t="s">
        <v>162</v>
      </c>
      <c r="G132" s="218"/>
      <c r="H132" s="221">
        <v>89.368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138</v>
      </c>
      <c r="AU132" s="227" t="s">
        <v>83</v>
      </c>
      <c r="AV132" s="14" t="s">
        <v>134</v>
      </c>
      <c r="AW132" s="14" t="s">
        <v>35</v>
      </c>
      <c r="AX132" s="14" t="s">
        <v>81</v>
      </c>
      <c r="AY132" s="227" t="s">
        <v>127</v>
      </c>
    </row>
    <row r="133" spans="2:65" s="1" customFormat="1" ht="24" customHeight="1">
      <c r="B133" s="34"/>
      <c r="C133" s="180" t="s">
        <v>185</v>
      </c>
      <c r="D133" s="180" t="s">
        <v>129</v>
      </c>
      <c r="E133" s="181" t="s">
        <v>186</v>
      </c>
      <c r="F133" s="182" t="s">
        <v>187</v>
      </c>
      <c r="G133" s="183" t="s">
        <v>132</v>
      </c>
      <c r="H133" s="184">
        <v>44.684</v>
      </c>
      <c r="I133" s="185"/>
      <c r="J133" s="186">
        <f>ROUND(I133*H133,2)</f>
        <v>0</v>
      </c>
      <c r="K133" s="182" t="s">
        <v>133</v>
      </c>
      <c r="L133" s="38"/>
      <c r="M133" s="187" t="s">
        <v>19</v>
      </c>
      <c r="N133" s="188" t="s">
        <v>44</v>
      </c>
      <c r="O133" s="63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191" t="s">
        <v>134</v>
      </c>
      <c r="AT133" s="191" t="s">
        <v>129</v>
      </c>
      <c r="AU133" s="191" t="s">
        <v>83</v>
      </c>
      <c r="AY133" s="17" t="s">
        <v>127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7" t="s">
        <v>81</v>
      </c>
      <c r="BK133" s="192">
        <f>ROUND(I133*H133,2)</f>
        <v>0</v>
      </c>
      <c r="BL133" s="17" t="s">
        <v>134</v>
      </c>
      <c r="BM133" s="191" t="s">
        <v>188</v>
      </c>
    </row>
    <row r="134" spans="2:47" s="1" customFormat="1" ht="97.5">
      <c r="B134" s="34"/>
      <c r="C134" s="35"/>
      <c r="D134" s="193" t="s">
        <v>136</v>
      </c>
      <c r="E134" s="35"/>
      <c r="F134" s="194" t="s">
        <v>178</v>
      </c>
      <c r="G134" s="35"/>
      <c r="H134" s="35"/>
      <c r="I134" s="107"/>
      <c r="J134" s="35"/>
      <c r="K134" s="35"/>
      <c r="L134" s="38"/>
      <c r="M134" s="195"/>
      <c r="N134" s="63"/>
      <c r="O134" s="63"/>
      <c r="P134" s="63"/>
      <c r="Q134" s="63"/>
      <c r="R134" s="63"/>
      <c r="S134" s="63"/>
      <c r="T134" s="64"/>
      <c r="AT134" s="17" t="s">
        <v>136</v>
      </c>
      <c r="AU134" s="17" t="s">
        <v>83</v>
      </c>
    </row>
    <row r="135" spans="2:51" s="12" customFormat="1" ht="12">
      <c r="B135" s="196"/>
      <c r="C135" s="197"/>
      <c r="D135" s="193" t="s">
        <v>138</v>
      </c>
      <c r="E135" s="198" t="s">
        <v>19</v>
      </c>
      <c r="F135" s="199" t="s">
        <v>189</v>
      </c>
      <c r="G135" s="197"/>
      <c r="H135" s="200">
        <v>44.684</v>
      </c>
      <c r="I135" s="201"/>
      <c r="J135" s="197"/>
      <c r="K135" s="197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138</v>
      </c>
      <c r="AU135" s="206" t="s">
        <v>83</v>
      </c>
      <c r="AV135" s="12" t="s">
        <v>83</v>
      </c>
      <c r="AW135" s="12" t="s">
        <v>35</v>
      </c>
      <c r="AX135" s="12" t="s">
        <v>81</v>
      </c>
      <c r="AY135" s="206" t="s">
        <v>127</v>
      </c>
    </row>
    <row r="136" spans="2:65" s="1" customFormat="1" ht="24" customHeight="1">
      <c r="B136" s="34"/>
      <c r="C136" s="180" t="s">
        <v>190</v>
      </c>
      <c r="D136" s="180" t="s">
        <v>129</v>
      </c>
      <c r="E136" s="181" t="s">
        <v>191</v>
      </c>
      <c r="F136" s="182" t="s">
        <v>192</v>
      </c>
      <c r="G136" s="183" t="s">
        <v>132</v>
      </c>
      <c r="H136" s="184">
        <v>39.38</v>
      </c>
      <c r="I136" s="185"/>
      <c r="J136" s="186">
        <f>ROUND(I136*H136,2)</f>
        <v>0</v>
      </c>
      <c r="K136" s="182" t="s">
        <v>133</v>
      </c>
      <c r="L136" s="38"/>
      <c r="M136" s="187" t="s">
        <v>19</v>
      </c>
      <c r="N136" s="188" t="s">
        <v>44</v>
      </c>
      <c r="O136" s="63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AR136" s="191" t="s">
        <v>134</v>
      </c>
      <c r="AT136" s="191" t="s">
        <v>129</v>
      </c>
      <c r="AU136" s="191" t="s">
        <v>83</v>
      </c>
      <c r="AY136" s="17" t="s">
        <v>127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7" t="s">
        <v>81</v>
      </c>
      <c r="BK136" s="192">
        <f>ROUND(I136*H136,2)</f>
        <v>0</v>
      </c>
      <c r="BL136" s="17" t="s">
        <v>134</v>
      </c>
      <c r="BM136" s="191" t="s">
        <v>193</v>
      </c>
    </row>
    <row r="137" spans="2:47" s="1" customFormat="1" ht="146.25">
      <c r="B137" s="34"/>
      <c r="C137" s="35"/>
      <c r="D137" s="193" t="s">
        <v>136</v>
      </c>
      <c r="E137" s="35"/>
      <c r="F137" s="194" t="s">
        <v>194</v>
      </c>
      <c r="G137" s="35"/>
      <c r="H137" s="35"/>
      <c r="I137" s="107"/>
      <c r="J137" s="35"/>
      <c r="K137" s="35"/>
      <c r="L137" s="38"/>
      <c r="M137" s="195"/>
      <c r="N137" s="63"/>
      <c r="O137" s="63"/>
      <c r="P137" s="63"/>
      <c r="Q137" s="63"/>
      <c r="R137" s="63"/>
      <c r="S137" s="63"/>
      <c r="T137" s="64"/>
      <c r="AT137" s="17" t="s">
        <v>136</v>
      </c>
      <c r="AU137" s="17" t="s">
        <v>83</v>
      </c>
    </row>
    <row r="138" spans="2:51" s="13" customFormat="1" ht="12">
      <c r="B138" s="207"/>
      <c r="C138" s="208"/>
      <c r="D138" s="193" t="s">
        <v>138</v>
      </c>
      <c r="E138" s="209" t="s">
        <v>19</v>
      </c>
      <c r="F138" s="210" t="s">
        <v>179</v>
      </c>
      <c r="G138" s="208"/>
      <c r="H138" s="209" t="s">
        <v>19</v>
      </c>
      <c r="I138" s="211"/>
      <c r="J138" s="208"/>
      <c r="K138" s="208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138</v>
      </c>
      <c r="AU138" s="216" t="s">
        <v>83</v>
      </c>
      <c r="AV138" s="13" t="s">
        <v>81</v>
      </c>
      <c r="AW138" s="13" t="s">
        <v>35</v>
      </c>
      <c r="AX138" s="13" t="s">
        <v>73</v>
      </c>
      <c r="AY138" s="216" t="s">
        <v>127</v>
      </c>
    </row>
    <row r="139" spans="2:51" s="12" customFormat="1" ht="12">
      <c r="B139" s="196"/>
      <c r="C139" s="197"/>
      <c r="D139" s="193" t="s">
        <v>138</v>
      </c>
      <c r="E139" s="198" t="s">
        <v>19</v>
      </c>
      <c r="F139" s="199" t="s">
        <v>195</v>
      </c>
      <c r="G139" s="197"/>
      <c r="H139" s="200">
        <v>9.016</v>
      </c>
      <c r="I139" s="201"/>
      <c r="J139" s="197"/>
      <c r="K139" s="197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138</v>
      </c>
      <c r="AU139" s="206" t="s">
        <v>83</v>
      </c>
      <c r="AV139" s="12" t="s">
        <v>83</v>
      </c>
      <c r="AW139" s="12" t="s">
        <v>35</v>
      </c>
      <c r="AX139" s="12" t="s">
        <v>73</v>
      </c>
      <c r="AY139" s="206" t="s">
        <v>127</v>
      </c>
    </row>
    <row r="140" spans="2:51" s="12" customFormat="1" ht="12">
      <c r="B140" s="196"/>
      <c r="C140" s="197"/>
      <c r="D140" s="193" t="s">
        <v>138</v>
      </c>
      <c r="E140" s="198" t="s">
        <v>19</v>
      </c>
      <c r="F140" s="199" t="s">
        <v>196</v>
      </c>
      <c r="G140" s="197"/>
      <c r="H140" s="200">
        <v>16</v>
      </c>
      <c r="I140" s="201"/>
      <c r="J140" s="197"/>
      <c r="K140" s="197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138</v>
      </c>
      <c r="AU140" s="206" t="s">
        <v>83</v>
      </c>
      <c r="AV140" s="12" t="s">
        <v>83</v>
      </c>
      <c r="AW140" s="12" t="s">
        <v>35</v>
      </c>
      <c r="AX140" s="12" t="s">
        <v>73</v>
      </c>
      <c r="AY140" s="206" t="s">
        <v>127</v>
      </c>
    </row>
    <row r="141" spans="2:51" s="12" customFormat="1" ht="12">
      <c r="B141" s="196"/>
      <c r="C141" s="197"/>
      <c r="D141" s="193" t="s">
        <v>138</v>
      </c>
      <c r="E141" s="198" t="s">
        <v>19</v>
      </c>
      <c r="F141" s="199" t="s">
        <v>197</v>
      </c>
      <c r="G141" s="197"/>
      <c r="H141" s="200">
        <v>14.364</v>
      </c>
      <c r="I141" s="201"/>
      <c r="J141" s="197"/>
      <c r="K141" s="197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138</v>
      </c>
      <c r="AU141" s="206" t="s">
        <v>83</v>
      </c>
      <c r="AV141" s="12" t="s">
        <v>83</v>
      </c>
      <c r="AW141" s="12" t="s">
        <v>35</v>
      </c>
      <c r="AX141" s="12" t="s">
        <v>73</v>
      </c>
      <c r="AY141" s="206" t="s">
        <v>127</v>
      </c>
    </row>
    <row r="142" spans="2:51" s="14" customFormat="1" ht="12">
      <c r="B142" s="217"/>
      <c r="C142" s="218"/>
      <c r="D142" s="193" t="s">
        <v>138</v>
      </c>
      <c r="E142" s="219" t="s">
        <v>19</v>
      </c>
      <c r="F142" s="220" t="s">
        <v>162</v>
      </c>
      <c r="G142" s="218"/>
      <c r="H142" s="221">
        <v>39.379999999999995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138</v>
      </c>
      <c r="AU142" s="227" t="s">
        <v>83</v>
      </c>
      <c r="AV142" s="14" t="s">
        <v>134</v>
      </c>
      <c r="AW142" s="14" t="s">
        <v>35</v>
      </c>
      <c r="AX142" s="14" t="s">
        <v>81</v>
      </c>
      <c r="AY142" s="227" t="s">
        <v>127</v>
      </c>
    </row>
    <row r="143" spans="2:65" s="1" customFormat="1" ht="24" customHeight="1">
      <c r="B143" s="34"/>
      <c r="C143" s="180" t="s">
        <v>198</v>
      </c>
      <c r="D143" s="180" t="s">
        <v>129</v>
      </c>
      <c r="E143" s="181" t="s">
        <v>199</v>
      </c>
      <c r="F143" s="182" t="s">
        <v>200</v>
      </c>
      <c r="G143" s="183" t="s">
        <v>132</v>
      </c>
      <c r="H143" s="184">
        <v>19.69</v>
      </c>
      <c r="I143" s="185"/>
      <c r="J143" s="186">
        <f>ROUND(I143*H143,2)</f>
        <v>0</v>
      </c>
      <c r="K143" s="182" t="s">
        <v>133</v>
      </c>
      <c r="L143" s="38"/>
      <c r="M143" s="187" t="s">
        <v>19</v>
      </c>
      <c r="N143" s="188" t="s">
        <v>44</v>
      </c>
      <c r="O143" s="63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AR143" s="191" t="s">
        <v>134</v>
      </c>
      <c r="AT143" s="191" t="s">
        <v>129</v>
      </c>
      <c r="AU143" s="191" t="s">
        <v>83</v>
      </c>
      <c r="AY143" s="17" t="s">
        <v>127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7" t="s">
        <v>81</v>
      </c>
      <c r="BK143" s="192">
        <f>ROUND(I143*H143,2)</f>
        <v>0</v>
      </c>
      <c r="BL143" s="17" t="s">
        <v>134</v>
      </c>
      <c r="BM143" s="191" t="s">
        <v>201</v>
      </c>
    </row>
    <row r="144" spans="2:47" s="1" customFormat="1" ht="146.25">
      <c r="B144" s="34"/>
      <c r="C144" s="35"/>
      <c r="D144" s="193" t="s">
        <v>136</v>
      </c>
      <c r="E144" s="35"/>
      <c r="F144" s="194" t="s">
        <v>194</v>
      </c>
      <c r="G144" s="35"/>
      <c r="H144" s="35"/>
      <c r="I144" s="107"/>
      <c r="J144" s="35"/>
      <c r="K144" s="35"/>
      <c r="L144" s="38"/>
      <c r="M144" s="195"/>
      <c r="N144" s="63"/>
      <c r="O144" s="63"/>
      <c r="P144" s="63"/>
      <c r="Q144" s="63"/>
      <c r="R144" s="63"/>
      <c r="S144" s="63"/>
      <c r="T144" s="64"/>
      <c r="AT144" s="17" t="s">
        <v>136</v>
      </c>
      <c r="AU144" s="17" t="s">
        <v>83</v>
      </c>
    </row>
    <row r="145" spans="2:51" s="12" customFormat="1" ht="12">
      <c r="B145" s="196"/>
      <c r="C145" s="197"/>
      <c r="D145" s="193" t="s">
        <v>138</v>
      </c>
      <c r="E145" s="198" t="s">
        <v>19</v>
      </c>
      <c r="F145" s="199" t="s">
        <v>202</v>
      </c>
      <c r="G145" s="197"/>
      <c r="H145" s="200">
        <v>19.69</v>
      </c>
      <c r="I145" s="201"/>
      <c r="J145" s="197"/>
      <c r="K145" s="197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138</v>
      </c>
      <c r="AU145" s="206" t="s">
        <v>83</v>
      </c>
      <c r="AV145" s="12" t="s">
        <v>83</v>
      </c>
      <c r="AW145" s="12" t="s">
        <v>35</v>
      </c>
      <c r="AX145" s="12" t="s">
        <v>81</v>
      </c>
      <c r="AY145" s="206" t="s">
        <v>127</v>
      </c>
    </row>
    <row r="146" spans="2:65" s="1" customFormat="1" ht="24" customHeight="1">
      <c r="B146" s="34"/>
      <c r="C146" s="180" t="s">
        <v>203</v>
      </c>
      <c r="D146" s="180" t="s">
        <v>129</v>
      </c>
      <c r="E146" s="181" t="s">
        <v>204</v>
      </c>
      <c r="F146" s="182" t="s">
        <v>205</v>
      </c>
      <c r="G146" s="183" t="s">
        <v>132</v>
      </c>
      <c r="H146" s="184">
        <v>0.353</v>
      </c>
      <c r="I146" s="185"/>
      <c r="J146" s="186">
        <f>ROUND(I146*H146,2)</f>
        <v>0</v>
      </c>
      <c r="K146" s="182" t="s">
        <v>133</v>
      </c>
      <c r="L146" s="38"/>
      <c r="M146" s="187" t="s">
        <v>19</v>
      </c>
      <c r="N146" s="188" t="s">
        <v>44</v>
      </c>
      <c r="O146" s="63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191" t="s">
        <v>134</v>
      </c>
      <c r="AT146" s="191" t="s">
        <v>129</v>
      </c>
      <c r="AU146" s="191" t="s">
        <v>83</v>
      </c>
      <c r="AY146" s="17" t="s">
        <v>127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7" t="s">
        <v>81</v>
      </c>
      <c r="BK146" s="192">
        <f>ROUND(I146*H146,2)</f>
        <v>0</v>
      </c>
      <c r="BL146" s="17" t="s">
        <v>134</v>
      </c>
      <c r="BM146" s="191" t="s">
        <v>206</v>
      </c>
    </row>
    <row r="147" spans="2:47" s="1" customFormat="1" ht="146.25">
      <c r="B147" s="34"/>
      <c r="C147" s="35"/>
      <c r="D147" s="193" t="s">
        <v>136</v>
      </c>
      <c r="E147" s="35"/>
      <c r="F147" s="194" t="s">
        <v>207</v>
      </c>
      <c r="G147" s="35"/>
      <c r="H147" s="35"/>
      <c r="I147" s="107"/>
      <c r="J147" s="35"/>
      <c r="K147" s="35"/>
      <c r="L147" s="38"/>
      <c r="M147" s="195"/>
      <c r="N147" s="63"/>
      <c r="O147" s="63"/>
      <c r="P147" s="63"/>
      <c r="Q147" s="63"/>
      <c r="R147" s="63"/>
      <c r="S147" s="63"/>
      <c r="T147" s="64"/>
      <c r="AT147" s="17" t="s">
        <v>136</v>
      </c>
      <c r="AU147" s="17" t="s">
        <v>83</v>
      </c>
    </row>
    <row r="148" spans="2:51" s="12" customFormat="1" ht="12">
      <c r="B148" s="196"/>
      <c r="C148" s="197"/>
      <c r="D148" s="193" t="s">
        <v>138</v>
      </c>
      <c r="E148" s="198" t="s">
        <v>19</v>
      </c>
      <c r="F148" s="199" t="s">
        <v>208</v>
      </c>
      <c r="G148" s="197"/>
      <c r="H148" s="200">
        <v>0.353</v>
      </c>
      <c r="I148" s="201"/>
      <c r="J148" s="197"/>
      <c r="K148" s="197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138</v>
      </c>
      <c r="AU148" s="206" t="s">
        <v>83</v>
      </c>
      <c r="AV148" s="12" t="s">
        <v>83</v>
      </c>
      <c r="AW148" s="12" t="s">
        <v>35</v>
      </c>
      <c r="AX148" s="12" t="s">
        <v>81</v>
      </c>
      <c r="AY148" s="206" t="s">
        <v>127</v>
      </c>
    </row>
    <row r="149" spans="2:65" s="1" customFormat="1" ht="24" customHeight="1">
      <c r="B149" s="34"/>
      <c r="C149" s="180" t="s">
        <v>209</v>
      </c>
      <c r="D149" s="180" t="s">
        <v>129</v>
      </c>
      <c r="E149" s="181" t="s">
        <v>210</v>
      </c>
      <c r="F149" s="182" t="s">
        <v>211</v>
      </c>
      <c r="G149" s="183" t="s">
        <v>132</v>
      </c>
      <c r="H149" s="184">
        <v>0.177</v>
      </c>
      <c r="I149" s="185"/>
      <c r="J149" s="186">
        <f>ROUND(I149*H149,2)</f>
        <v>0</v>
      </c>
      <c r="K149" s="182" t="s">
        <v>133</v>
      </c>
      <c r="L149" s="38"/>
      <c r="M149" s="187" t="s">
        <v>19</v>
      </c>
      <c r="N149" s="188" t="s">
        <v>44</v>
      </c>
      <c r="O149" s="63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AR149" s="191" t="s">
        <v>134</v>
      </c>
      <c r="AT149" s="191" t="s">
        <v>129</v>
      </c>
      <c r="AU149" s="191" t="s">
        <v>83</v>
      </c>
      <c r="AY149" s="17" t="s">
        <v>127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7" t="s">
        <v>81</v>
      </c>
      <c r="BK149" s="192">
        <f>ROUND(I149*H149,2)</f>
        <v>0</v>
      </c>
      <c r="BL149" s="17" t="s">
        <v>134</v>
      </c>
      <c r="BM149" s="191" t="s">
        <v>212</v>
      </c>
    </row>
    <row r="150" spans="2:47" s="1" customFormat="1" ht="146.25">
      <c r="B150" s="34"/>
      <c r="C150" s="35"/>
      <c r="D150" s="193" t="s">
        <v>136</v>
      </c>
      <c r="E150" s="35"/>
      <c r="F150" s="194" t="s">
        <v>207</v>
      </c>
      <c r="G150" s="35"/>
      <c r="H150" s="35"/>
      <c r="I150" s="107"/>
      <c r="J150" s="35"/>
      <c r="K150" s="35"/>
      <c r="L150" s="38"/>
      <c r="M150" s="195"/>
      <c r="N150" s="63"/>
      <c r="O150" s="63"/>
      <c r="P150" s="63"/>
      <c r="Q150" s="63"/>
      <c r="R150" s="63"/>
      <c r="S150" s="63"/>
      <c r="T150" s="64"/>
      <c r="AT150" s="17" t="s">
        <v>136</v>
      </c>
      <c r="AU150" s="17" t="s">
        <v>83</v>
      </c>
    </row>
    <row r="151" spans="2:51" s="12" customFormat="1" ht="12">
      <c r="B151" s="196"/>
      <c r="C151" s="197"/>
      <c r="D151" s="193" t="s">
        <v>138</v>
      </c>
      <c r="E151" s="198" t="s">
        <v>19</v>
      </c>
      <c r="F151" s="199" t="s">
        <v>213</v>
      </c>
      <c r="G151" s="197"/>
      <c r="H151" s="200">
        <v>0.177</v>
      </c>
      <c r="I151" s="201"/>
      <c r="J151" s="197"/>
      <c r="K151" s="197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138</v>
      </c>
      <c r="AU151" s="206" t="s">
        <v>83</v>
      </c>
      <c r="AV151" s="12" t="s">
        <v>83</v>
      </c>
      <c r="AW151" s="12" t="s">
        <v>35</v>
      </c>
      <c r="AX151" s="12" t="s">
        <v>81</v>
      </c>
      <c r="AY151" s="206" t="s">
        <v>127</v>
      </c>
    </row>
    <row r="152" spans="2:65" s="1" customFormat="1" ht="16.5" customHeight="1">
      <c r="B152" s="34"/>
      <c r="C152" s="180" t="s">
        <v>214</v>
      </c>
      <c r="D152" s="180" t="s">
        <v>129</v>
      </c>
      <c r="E152" s="181" t="s">
        <v>215</v>
      </c>
      <c r="F152" s="182" t="s">
        <v>216</v>
      </c>
      <c r="G152" s="183" t="s">
        <v>217</v>
      </c>
      <c r="H152" s="184">
        <v>88</v>
      </c>
      <c r="I152" s="185"/>
      <c r="J152" s="186">
        <f>ROUND(I152*H152,2)</f>
        <v>0</v>
      </c>
      <c r="K152" s="182" t="s">
        <v>133</v>
      </c>
      <c r="L152" s="38"/>
      <c r="M152" s="187" t="s">
        <v>19</v>
      </c>
      <c r="N152" s="188" t="s">
        <v>44</v>
      </c>
      <c r="O152" s="63"/>
      <c r="P152" s="189">
        <f>O152*H152</f>
        <v>0</v>
      </c>
      <c r="Q152" s="189">
        <v>0.000701</v>
      </c>
      <c r="R152" s="189">
        <f>Q152*H152</f>
        <v>0.061688</v>
      </c>
      <c r="S152" s="189">
        <v>0</v>
      </c>
      <c r="T152" s="190">
        <f>S152*H152</f>
        <v>0</v>
      </c>
      <c r="AR152" s="191" t="s">
        <v>134</v>
      </c>
      <c r="AT152" s="191" t="s">
        <v>129</v>
      </c>
      <c r="AU152" s="191" t="s">
        <v>83</v>
      </c>
      <c r="AY152" s="17" t="s">
        <v>127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7" t="s">
        <v>81</v>
      </c>
      <c r="BK152" s="192">
        <f>ROUND(I152*H152,2)</f>
        <v>0</v>
      </c>
      <c r="BL152" s="17" t="s">
        <v>134</v>
      </c>
      <c r="BM152" s="191" t="s">
        <v>218</v>
      </c>
    </row>
    <row r="153" spans="2:47" s="1" customFormat="1" ht="58.5">
      <c r="B153" s="34"/>
      <c r="C153" s="35"/>
      <c r="D153" s="193" t="s">
        <v>136</v>
      </c>
      <c r="E153" s="35"/>
      <c r="F153" s="194" t="s">
        <v>219</v>
      </c>
      <c r="G153" s="35"/>
      <c r="H153" s="35"/>
      <c r="I153" s="107"/>
      <c r="J153" s="35"/>
      <c r="K153" s="35"/>
      <c r="L153" s="38"/>
      <c r="M153" s="195"/>
      <c r="N153" s="63"/>
      <c r="O153" s="63"/>
      <c r="P153" s="63"/>
      <c r="Q153" s="63"/>
      <c r="R153" s="63"/>
      <c r="S153" s="63"/>
      <c r="T153" s="64"/>
      <c r="AT153" s="17" t="s">
        <v>136</v>
      </c>
      <c r="AU153" s="17" t="s">
        <v>83</v>
      </c>
    </row>
    <row r="154" spans="2:51" s="12" customFormat="1" ht="12">
      <c r="B154" s="196"/>
      <c r="C154" s="197"/>
      <c r="D154" s="193" t="s">
        <v>138</v>
      </c>
      <c r="E154" s="198" t="s">
        <v>19</v>
      </c>
      <c r="F154" s="199" t="s">
        <v>220</v>
      </c>
      <c r="G154" s="197"/>
      <c r="H154" s="200">
        <v>88</v>
      </c>
      <c r="I154" s="201"/>
      <c r="J154" s="197"/>
      <c r="K154" s="197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138</v>
      </c>
      <c r="AU154" s="206" t="s">
        <v>83</v>
      </c>
      <c r="AV154" s="12" t="s">
        <v>83</v>
      </c>
      <c r="AW154" s="12" t="s">
        <v>35</v>
      </c>
      <c r="AX154" s="12" t="s">
        <v>81</v>
      </c>
      <c r="AY154" s="206" t="s">
        <v>127</v>
      </c>
    </row>
    <row r="155" spans="2:65" s="1" customFormat="1" ht="24" customHeight="1">
      <c r="B155" s="34"/>
      <c r="C155" s="180" t="s">
        <v>221</v>
      </c>
      <c r="D155" s="180" t="s">
        <v>129</v>
      </c>
      <c r="E155" s="181" t="s">
        <v>222</v>
      </c>
      <c r="F155" s="182" t="s">
        <v>223</v>
      </c>
      <c r="G155" s="183" t="s">
        <v>217</v>
      </c>
      <c r="H155" s="184">
        <v>88</v>
      </c>
      <c r="I155" s="185"/>
      <c r="J155" s="186">
        <f>ROUND(I155*H155,2)</f>
        <v>0</v>
      </c>
      <c r="K155" s="182" t="s">
        <v>133</v>
      </c>
      <c r="L155" s="38"/>
      <c r="M155" s="187" t="s">
        <v>19</v>
      </c>
      <c r="N155" s="188" t="s">
        <v>44</v>
      </c>
      <c r="O155" s="63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AR155" s="191" t="s">
        <v>134</v>
      </c>
      <c r="AT155" s="191" t="s">
        <v>129</v>
      </c>
      <c r="AU155" s="191" t="s">
        <v>83</v>
      </c>
      <c r="AY155" s="17" t="s">
        <v>127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7" t="s">
        <v>81</v>
      </c>
      <c r="BK155" s="192">
        <f>ROUND(I155*H155,2)</f>
        <v>0</v>
      </c>
      <c r="BL155" s="17" t="s">
        <v>134</v>
      </c>
      <c r="BM155" s="191" t="s">
        <v>224</v>
      </c>
    </row>
    <row r="156" spans="2:65" s="1" customFormat="1" ht="16.5" customHeight="1">
      <c r="B156" s="34"/>
      <c r="C156" s="180" t="s">
        <v>8</v>
      </c>
      <c r="D156" s="180" t="s">
        <v>129</v>
      </c>
      <c r="E156" s="181" t="s">
        <v>225</v>
      </c>
      <c r="F156" s="182" t="s">
        <v>226</v>
      </c>
      <c r="G156" s="183" t="s">
        <v>132</v>
      </c>
      <c r="H156" s="184">
        <v>80</v>
      </c>
      <c r="I156" s="185"/>
      <c r="J156" s="186">
        <f>ROUND(I156*H156,2)</f>
        <v>0</v>
      </c>
      <c r="K156" s="182" t="s">
        <v>133</v>
      </c>
      <c r="L156" s="38"/>
      <c r="M156" s="187" t="s">
        <v>19</v>
      </c>
      <c r="N156" s="188" t="s">
        <v>44</v>
      </c>
      <c r="O156" s="63"/>
      <c r="P156" s="189">
        <f>O156*H156</f>
        <v>0</v>
      </c>
      <c r="Q156" s="189">
        <v>0.00045732</v>
      </c>
      <c r="R156" s="189">
        <f>Q156*H156</f>
        <v>0.036585599999999996</v>
      </c>
      <c r="S156" s="189">
        <v>0</v>
      </c>
      <c r="T156" s="190">
        <f>S156*H156</f>
        <v>0</v>
      </c>
      <c r="AR156" s="191" t="s">
        <v>134</v>
      </c>
      <c r="AT156" s="191" t="s">
        <v>129</v>
      </c>
      <c r="AU156" s="191" t="s">
        <v>83</v>
      </c>
      <c r="AY156" s="17" t="s">
        <v>127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7" t="s">
        <v>81</v>
      </c>
      <c r="BK156" s="192">
        <f>ROUND(I156*H156,2)</f>
        <v>0</v>
      </c>
      <c r="BL156" s="17" t="s">
        <v>134</v>
      </c>
      <c r="BM156" s="191" t="s">
        <v>227</v>
      </c>
    </row>
    <row r="157" spans="2:47" s="1" customFormat="1" ht="39">
      <c r="B157" s="34"/>
      <c r="C157" s="35"/>
      <c r="D157" s="193" t="s">
        <v>136</v>
      </c>
      <c r="E157" s="35"/>
      <c r="F157" s="194" t="s">
        <v>228</v>
      </c>
      <c r="G157" s="35"/>
      <c r="H157" s="35"/>
      <c r="I157" s="107"/>
      <c r="J157" s="35"/>
      <c r="K157" s="35"/>
      <c r="L157" s="38"/>
      <c r="M157" s="195"/>
      <c r="N157" s="63"/>
      <c r="O157" s="63"/>
      <c r="P157" s="63"/>
      <c r="Q157" s="63"/>
      <c r="R157" s="63"/>
      <c r="S157" s="63"/>
      <c r="T157" s="64"/>
      <c r="AT157" s="17" t="s">
        <v>136</v>
      </c>
      <c r="AU157" s="17" t="s">
        <v>83</v>
      </c>
    </row>
    <row r="158" spans="2:51" s="12" customFormat="1" ht="12">
      <c r="B158" s="196"/>
      <c r="C158" s="197"/>
      <c r="D158" s="193" t="s">
        <v>138</v>
      </c>
      <c r="E158" s="198" t="s">
        <v>19</v>
      </c>
      <c r="F158" s="199" t="s">
        <v>229</v>
      </c>
      <c r="G158" s="197"/>
      <c r="H158" s="200">
        <v>80</v>
      </c>
      <c r="I158" s="201"/>
      <c r="J158" s="197"/>
      <c r="K158" s="197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138</v>
      </c>
      <c r="AU158" s="206" t="s">
        <v>83</v>
      </c>
      <c r="AV158" s="12" t="s">
        <v>83</v>
      </c>
      <c r="AW158" s="12" t="s">
        <v>35</v>
      </c>
      <c r="AX158" s="12" t="s">
        <v>81</v>
      </c>
      <c r="AY158" s="206" t="s">
        <v>127</v>
      </c>
    </row>
    <row r="159" spans="2:65" s="1" customFormat="1" ht="24" customHeight="1">
      <c r="B159" s="34"/>
      <c r="C159" s="180" t="s">
        <v>230</v>
      </c>
      <c r="D159" s="180" t="s">
        <v>129</v>
      </c>
      <c r="E159" s="181" t="s">
        <v>231</v>
      </c>
      <c r="F159" s="182" t="s">
        <v>232</v>
      </c>
      <c r="G159" s="183" t="s">
        <v>132</v>
      </c>
      <c r="H159" s="184">
        <v>80</v>
      </c>
      <c r="I159" s="185"/>
      <c r="J159" s="186">
        <f>ROUND(I159*H159,2)</f>
        <v>0</v>
      </c>
      <c r="K159" s="182" t="s">
        <v>133</v>
      </c>
      <c r="L159" s="38"/>
      <c r="M159" s="187" t="s">
        <v>19</v>
      </c>
      <c r="N159" s="188" t="s">
        <v>44</v>
      </c>
      <c r="O159" s="63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AR159" s="191" t="s">
        <v>134</v>
      </c>
      <c r="AT159" s="191" t="s">
        <v>129</v>
      </c>
      <c r="AU159" s="191" t="s">
        <v>83</v>
      </c>
      <c r="AY159" s="17" t="s">
        <v>127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7" t="s">
        <v>81</v>
      </c>
      <c r="BK159" s="192">
        <f>ROUND(I159*H159,2)</f>
        <v>0</v>
      </c>
      <c r="BL159" s="17" t="s">
        <v>134</v>
      </c>
      <c r="BM159" s="191" t="s">
        <v>233</v>
      </c>
    </row>
    <row r="160" spans="2:65" s="1" customFormat="1" ht="24" customHeight="1">
      <c r="B160" s="34"/>
      <c r="C160" s="180" t="s">
        <v>234</v>
      </c>
      <c r="D160" s="180" t="s">
        <v>129</v>
      </c>
      <c r="E160" s="181" t="s">
        <v>235</v>
      </c>
      <c r="F160" s="182" t="s">
        <v>236</v>
      </c>
      <c r="G160" s="183" t="s">
        <v>132</v>
      </c>
      <c r="H160" s="184">
        <v>74.85</v>
      </c>
      <c r="I160" s="185"/>
      <c r="J160" s="186">
        <f>ROUND(I160*H160,2)</f>
        <v>0</v>
      </c>
      <c r="K160" s="182" t="s">
        <v>133</v>
      </c>
      <c r="L160" s="38"/>
      <c r="M160" s="187" t="s">
        <v>19</v>
      </c>
      <c r="N160" s="188" t="s">
        <v>44</v>
      </c>
      <c r="O160" s="63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AR160" s="191" t="s">
        <v>134</v>
      </c>
      <c r="AT160" s="191" t="s">
        <v>129</v>
      </c>
      <c r="AU160" s="191" t="s">
        <v>83</v>
      </c>
      <c r="AY160" s="17" t="s">
        <v>127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7" t="s">
        <v>81</v>
      </c>
      <c r="BK160" s="192">
        <f>ROUND(I160*H160,2)</f>
        <v>0</v>
      </c>
      <c r="BL160" s="17" t="s">
        <v>134</v>
      </c>
      <c r="BM160" s="191" t="s">
        <v>237</v>
      </c>
    </row>
    <row r="161" spans="2:47" s="1" customFormat="1" ht="136.5">
      <c r="B161" s="34"/>
      <c r="C161" s="35"/>
      <c r="D161" s="193" t="s">
        <v>136</v>
      </c>
      <c r="E161" s="35"/>
      <c r="F161" s="194" t="s">
        <v>238</v>
      </c>
      <c r="G161" s="35"/>
      <c r="H161" s="35"/>
      <c r="I161" s="107"/>
      <c r="J161" s="35"/>
      <c r="K161" s="35"/>
      <c r="L161" s="38"/>
      <c r="M161" s="195"/>
      <c r="N161" s="63"/>
      <c r="O161" s="63"/>
      <c r="P161" s="63"/>
      <c r="Q161" s="63"/>
      <c r="R161" s="63"/>
      <c r="S161" s="63"/>
      <c r="T161" s="64"/>
      <c r="AT161" s="17" t="s">
        <v>136</v>
      </c>
      <c r="AU161" s="17" t="s">
        <v>83</v>
      </c>
    </row>
    <row r="162" spans="2:51" s="12" customFormat="1" ht="12">
      <c r="B162" s="196"/>
      <c r="C162" s="197"/>
      <c r="D162" s="193" t="s">
        <v>138</v>
      </c>
      <c r="E162" s="198" t="s">
        <v>19</v>
      </c>
      <c r="F162" s="199" t="s">
        <v>239</v>
      </c>
      <c r="G162" s="197"/>
      <c r="H162" s="200">
        <v>74.85</v>
      </c>
      <c r="I162" s="201"/>
      <c r="J162" s="197"/>
      <c r="K162" s="197"/>
      <c r="L162" s="202"/>
      <c r="M162" s="203"/>
      <c r="N162" s="204"/>
      <c r="O162" s="204"/>
      <c r="P162" s="204"/>
      <c r="Q162" s="204"/>
      <c r="R162" s="204"/>
      <c r="S162" s="204"/>
      <c r="T162" s="205"/>
      <c r="AT162" s="206" t="s">
        <v>138</v>
      </c>
      <c r="AU162" s="206" t="s">
        <v>83</v>
      </c>
      <c r="AV162" s="12" t="s">
        <v>83</v>
      </c>
      <c r="AW162" s="12" t="s">
        <v>35</v>
      </c>
      <c r="AX162" s="12" t="s">
        <v>81</v>
      </c>
      <c r="AY162" s="206" t="s">
        <v>127</v>
      </c>
    </row>
    <row r="163" spans="2:65" s="1" customFormat="1" ht="24" customHeight="1">
      <c r="B163" s="34"/>
      <c r="C163" s="180" t="s">
        <v>240</v>
      </c>
      <c r="D163" s="180" t="s">
        <v>129</v>
      </c>
      <c r="E163" s="181" t="s">
        <v>241</v>
      </c>
      <c r="F163" s="182" t="s">
        <v>242</v>
      </c>
      <c r="G163" s="183" t="s">
        <v>132</v>
      </c>
      <c r="H163" s="184">
        <v>1404.523</v>
      </c>
      <c r="I163" s="185"/>
      <c r="J163" s="186">
        <f>ROUND(I163*H163,2)</f>
        <v>0</v>
      </c>
      <c r="K163" s="182" t="s">
        <v>133</v>
      </c>
      <c r="L163" s="38"/>
      <c r="M163" s="187" t="s">
        <v>19</v>
      </c>
      <c r="N163" s="188" t="s">
        <v>44</v>
      </c>
      <c r="O163" s="63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AR163" s="191" t="s">
        <v>134</v>
      </c>
      <c r="AT163" s="191" t="s">
        <v>129</v>
      </c>
      <c r="AU163" s="191" t="s">
        <v>83</v>
      </c>
      <c r="AY163" s="17" t="s">
        <v>127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7" t="s">
        <v>81</v>
      </c>
      <c r="BK163" s="192">
        <f>ROUND(I163*H163,2)</f>
        <v>0</v>
      </c>
      <c r="BL163" s="17" t="s">
        <v>134</v>
      </c>
      <c r="BM163" s="191" t="s">
        <v>243</v>
      </c>
    </row>
    <row r="164" spans="2:47" s="1" customFormat="1" ht="136.5">
      <c r="B164" s="34"/>
      <c r="C164" s="35"/>
      <c r="D164" s="193" t="s">
        <v>136</v>
      </c>
      <c r="E164" s="35"/>
      <c r="F164" s="194" t="s">
        <v>238</v>
      </c>
      <c r="G164" s="35"/>
      <c r="H164" s="35"/>
      <c r="I164" s="107"/>
      <c r="J164" s="35"/>
      <c r="K164" s="35"/>
      <c r="L164" s="38"/>
      <c r="M164" s="195"/>
      <c r="N164" s="63"/>
      <c r="O164" s="63"/>
      <c r="P164" s="63"/>
      <c r="Q164" s="63"/>
      <c r="R164" s="63"/>
      <c r="S164" s="63"/>
      <c r="T164" s="64"/>
      <c r="AT164" s="17" t="s">
        <v>136</v>
      </c>
      <c r="AU164" s="17" t="s">
        <v>83</v>
      </c>
    </row>
    <row r="165" spans="2:51" s="12" customFormat="1" ht="12">
      <c r="B165" s="196"/>
      <c r="C165" s="197"/>
      <c r="D165" s="193" t="s">
        <v>138</v>
      </c>
      <c r="E165" s="198" t="s">
        <v>19</v>
      </c>
      <c r="F165" s="199" t="s">
        <v>244</v>
      </c>
      <c r="G165" s="197"/>
      <c r="H165" s="200">
        <v>354.15</v>
      </c>
      <c r="I165" s="201"/>
      <c r="J165" s="197"/>
      <c r="K165" s="197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138</v>
      </c>
      <c r="AU165" s="206" t="s">
        <v>83</v>
      </c>
      <c r="AV165" s="12" t="s">
        <v>83</v>
      </c>
      <c r="AW165" s="12" t="s">
        <v>35</v>
      </c>
      <c r="AX165" s="12" t="s">
        <v>73</v>
      </c>
      <c r="AY165" s="206" t="s">
        <v>127</v>
      </c>
    </row>
    <row r="166" spans="2:51" s="12" customFormat="1" ht="12">
      <c r="B166" s="196"/>
      <c r="C166" s="197"/>
      <c r="D166" s="193" t="s">
        <v>138</v>
      </c>
      <c r="E166" s="198" t="s">
        <v>19</v>
      </c>
      <c r="F166" s="199" t="s">
        <v>245</v>
      </c>
      <c r="G166" s="197"/>
      <c r="H166" s="200">
        <v>845</v>
      </c>
      <c r="I166" s="201"/>
      <c r="J166" s="197"/>
      <c r="K166" s="197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138</v>
      </c>
      <c r="AU166" s="206" t="s">
        <v>83</v>
      </c>
      <c r="AV166" s="12" t="s">
        <v>83</v>
      </c>
      <c r="AW166" s="12" t="s">
        <v>35</v>
      </c>
      <c r="AX166" s="12" t="s">
        <v>73</v>
      </c>
      <c r="AY166" s="206" t="s">
        <v>127</v>
      </c>
    </row>
    <row r="167" spans="2:51" s="12" customFormat="1" ht="12">
      <c r="B167" s="196"/>
      <c r="C167" s="197"/>
      <c r="D167" s="193" t="s">
        <v>138</v>
      </c>
      <c r="E167" s="198" t="s">
        <v>19</v>
      </c>
      <c r="F167" s="199" t="s">
        <v>246</v>
      </c>
      <c r="G167" s="197"/>
      <c r="H167" s="200">
        <v>12.272</v>
      </c>
      <c r="I167" s="201"/>
      <c r="J167" s="197"/>
      <c r="K167" s="197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138</v>
      </c>
      <c r="AU167" s="206" t="s">
        <v>83</v>
      </c>
      <c r="AV167" s="12" t="s">
        <v>83</v>
      </c>
      <c r="AW167" s="12" t="s">
        <v>35</v>
      </c>
      <c r="AX167" s="12" t="s">
        <v>73</v>
      </c>
      <c r="AY167" s="206" t="s">
        <v>127</v>
      </c>
    </row>
    <row r="168" spans="2:51" s="12" customFormat="1" ht="12">
      <c r="B168" s="196"/>
      <c r="C168" s="197"/>
      <c r="D168" s="193" t="s">
        <v>138</v>
      </c>
      <c r="E168" s="198" t="s">
        <v>19</v>
      </c>
      <c r="F168" s="199" t="s">
        <v>247</v>
      </c>
      <c r="G168" s="197"/>
      <c r="H168" s="200">
        <v>64</v>
      </c>
      <c r="I168" s="201"/>
      <c r="J168" s="197"/>
      <c r="K168" s="197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138</v>
      </c>
      <c r="AU168" s="206" t="s">
        <v>83</v>
      </c>
      <c r="AV168" s="12" t="s">
        <v>83</v>
      </c>
      <c r="AW168" s="12" t="s">
        <v>35</v>
      </c>
      <c r="AX168" s="12" t="s">
        <v>73</v>
      </c>
      <c r="AY168" s="206" t="s">
        <v>127</v>
      </c>
    </row>
    <row r="169" spans="2:51" s="12" customFormat="1" ht="12">
      <c r="B169" s="196"/>
      <c r="C169" s="197"/>
      <c r="D169" s="193" t="s">
        <v>138</v>
      </c>
      <c r="E169" s="198" t="s">
        <v>19</v>
      </c>
      <c r="F169" s="199" t="s">
        <v>248</v>
      </c>
      <c r="G169" s="197"/>
      <c r="H169" s="200">
        <v>89.368</v>
      </c>
      <c r="I169" s="201"/>
      <c r="J169" s="197"/>
      <c r="K169" s="197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138</v>
      </c>
      <c r="AU169" s="206" t="s">
        <v>83</v>
      </c>
      <c r="AV169" s="12" t="s">
        <v>83</v>
      </c>
      <c r="AW169" s="12" t="s">
        <v>35</v>
      </c>
      <c r="AX169" s="12" t="s">
        <v>73</v>
      </c>
      <c r="AY169" s="206" t="s">
        <v>127</v>
      </c>
    </row>
    <row r="170" spans="2:51" s="12" customFormat="1" ht="12">
      <c r="B170" s="196"/>
      <c r="C170" s="197"/>
      <c r="D170" s="193" t="s">
        <v>138</v>
      </c>
      <c r="E170" s="198" t="s">
        <v>19</v>
      </c>
      <c r="F170" s="199" t="s">
        <v>249</v>
      </c>
      <c r="G170" s="197"/>
      <c r="H170" s="200">
        <v>39.38</v>
      </c>
      <c r="I170" s="201"/>
      <c r="J170" s="197"/>
      <c r="K170" s="197"/>
      <c r="L170" s="202"/>
      <c r="M170" s="203"/>
      <c r="N170" s="204"/>
      <c r="O170" s="204"/>
      <c r="P170" s="204"/>
      <c r="Q170" s="204"/>
      <c r="R170" s="204"/>
      <c r="S170" s="204"/>
      <c r="T170" s="205"/>
      <c r="AT170" s="206" t="s">
        <v>138</v>
      </c>
      <c r="AU170" s="206" t="s">
        <v>83</v>
      </c>
      <c r="AV170" s="12" t="s">
        <v>83</v>
      </c>
      <c r="AW170" s="12" t="s">
        <v>35</v>
      </c>
      <c r="AX170" s="12" t="s">
        <v>73</v>
      </c>
      <c r="AY170" s="206" t="s">
        <v>127</v>
      </c>
    </row>
    <row r="171" spans="2:51" s="12" customFormat="1" ht="12">
      <c r="B171" s="196"/>
      <c r="C171" s="197"/>
      <c r="D171" s="193" t="s">
        <v>138</v>
      </c>
      <c r="E171" s="198" t="s">
        <v>19</v>
      </c>
      <c r="F171" s="199" t="s">
        <v>250</v>
      </c>
      <c r="G171" s="197"/>
      <c r="H171" s="200">
        <v>0.353</v>
      </c>
      <c r="I171" s="201"/>
      <c r="J171" s="197"/>
      <c r="K171" s="197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138</v>
      </c>
      <c r="AU171" s="206" t="s">
        <v>83</v>
      </c>
      <c r="AV171" s="12" t="s">
        <v>83</v>
      </c>
      <c r="AW171" s="12" t="s">
        <v>35</v>
      </c>
      <c r="AX171" s="12" t="s">
        <v>73</v>
      </c>
      <c r="AY171" s="206" t="s">
        <v>127</v>
      </c>
    </row>
    <row r="172" spans="2:51" s="14" customFormat="1" ht="12">
      <c r="B172" s="217"/>
      <c r="C172" s="218"/>
      <c r="D172" s="193" t="s">
        <v>138</v>
      </c>
      <c r="E172" s="219" t="s">
        <v>19</v>
      </c>
      <c r="F172" s="220" t="s">
        <v>162</v>
      </c>
      <c r="G172" s="218"/>
      <c r="H172" s="221">
        <v>1404.5230000000001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138</v>
      </c>
      <c r="AU172" s="227" t="s">
        <v>83</v>
      </c>
      <c r="AV172" s="14" t="s">
        <v>134</v>
      </c>
      <c r="AW172" s="14" t="s">
        <v>35</v>
      </c>
      <c r="AX172" s="14" t="s">
        <v>81</v>
      </c>
      <c r="AY172" s="227" t="s">
        <v>127</v>
      </c>
    </row>
    <row r="173" spans="2:65" s="1" customFormat="1" ht="24" customHeight="1">
      <c r="B173" s="34"/>
      <c r="C173" s="180" t="s">
        <v>251</v>
      </c>
      <c r="D173" s="180" t="s">
        <v>129</v>
      </c>
      <c r="E173" s="181" t="s">
        <v>252</v>
      </c>
      <c r="F173" s="182" t="s">
        <v>253</v>
      </c>
      <c r="G173" s="183" t="s">
        <v>132</v>
      </c>
      <c r="H173" s="184">
        <v>74.85</v>
      </c>
      <c r="I173" s="185"/>
      <c r="J173" s="186">
        <f>ROUND(I173*H173,2)</f>
        <v>0</v>
      </c>
      <c r="K173" s="182" t="s">
        <v>133</v>
      </c>
      <c r="L173" s="38"/>
      <c r="M173" s="187" t="s">
        <v>19</v>
      </c>
      <c r="N173" s="188" t="s">
        <v>44</v>
      </c>
      <c r="O173" s="63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AR173" s="191" t="s">
        <v>134</v>
      </c>
      <c r="AT173" s="191" t="s">
        <v>129</v>
      </c>
      <c r="AU173" s="191" t="s">
        <v>83</v>
      </c>
      <c r="AY173" s="17" t="s">
        <v>127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7" t="s">
        <v>81</v>
      </c>
      <c r="BK173" s="192">
        <f>ROUND(I173*H173,2)</f>
        <v>0</v>
      </c>
      <c r="BL173" s="17" t="s">
        <v>134</v>
      </c>
      <c r="BM173" s="191" t="s">
        <v>254</v>
      </c>
    </row>
    <row r="174" spans="2:47" s="1" customFormat="1" ht="107.25">
      <c r="B174" s="34"/>
      <c r="C174" s="35"/>
      <c r="D174" s="193" t="s">
        <v>136</v>
      </c>
      <c r="E174" s="35"/>
      <c r="F174" s="194" t="s">
        <v>255</v>
      </c>
      <c r="G174" s="35"/>
      <c r="H174" s="35"/>
      <c r="I174" s="107"/>
      <c r="J174" s="35"/>
      <c r="K174" s="35"/>
      <c r="L174" s="38"/>
      <c r="M174" s="195"/>
      <c r="N174" s="63"/>
      <c r="O174" s="63"/>
      <c r="P174" s="63"/>
      <c r="Q174" s="63"/>
      <c r="R174" s="63"/>
      <c r="S174" s="63"/>
      <c r="T174" s="64"/>
      <c r="AT174" s="17" t="s">
        <v>136</v>
      </c>
      <c r="AU174" s="17" t="s">
        <v>83</v>
      </c>
    </row>
    <row r="175" spans="2:51" s="12" customFormat="1" ht="12">
      <c r="B175" s="196"/>
      <c r="C175" s="197"/>
      <c r="D175" s="193" t="s">
        <v>138</v>
      </c>
      <c r="E175" s="198" t="s">
        <v>19</v>
      </c>
      <c r="F175" s="199" t="s">
        <v>239</v>
      </c>
      <c r="G175" s="197"/>
      <c r="H175" s="200">
        <v>74.85</v>
      </c>
      <c r="I175" s="201"/>
      <c r="J175" s="197"/>
      <c r="K175" s="197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138</v>
      </c>
      <c r="AU175" s="206" t="s">
        <v>83</v>
      </c>
      <c r="AV175" s="12" t="s">
        <v>83</v>
      </c>
      <c r="AW175" s="12" t="s">
        <v>35</v>
      </c>
      <c r="AX175" s="12" t="s">
        <v>81</v>
      </c>
      <c r="AY175" s="206" t="s">
        <v>127</v>
      </c>
    </row>
    <row r="176" spans="2:65" s="1" customFormat="1" ht="16.5" customHeight="1">
      <c r="B176" s="34"/>
      <c r="C176" s="180" t="s">
        <v>256</v>
      </c>
      <c r="D176" s="180" t="s">
        <v>129</v>
      </c>
      <c r="E176" s="181" t="s">
        <v>257</v>
      </c>
      <c r="F176" s="182" t="s">
        <v>258</v>
      </c>
      <c r="G176" s="183" t="s">
        <v>132</v>
      </c>
      <c r="H176" s="184">
        <v>1479.373</v>
      </c>
      <c r="I176" s="185"/>
      <c r="J176" s="186">
        <f>ROUND(I176*H176,2)</f>
        <v>0</v>
      </c>
      <c r="K176" s="182" t="s">
        <v>133</v>
      </c>
      <c r="L176" s="38"/>
      <c r="M176" s="187" t="s">
        <v>19</v>
      </c>
      <c r="N176" s="188" t="s">
        <v>44</v>
      </c>
      <c r="O176" s="63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AR176" s="191" t="s">
        <v>134</v>
      </c>
      <c r="AT176" s="191" t="s">
        <v>129</v>
      </c>
      <c r="AU176" s="191" t="s">
        <v>83</v>
      </c>
      <c r="AY176" s="17" t="s">
        <v>127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7" t="s">
        <v>81</v>
      </c>
      <c r="BK176" s="192">
        <f>ROUND(I176*H176,2)</f>
        <v>0</v>
      </c>
      <c r="BL176" s="17" t="s">
        <v>134</v>
      </c>
      <c r="BM176" s="191" t="s">
        <v>259</v>
      </c>
    </row>
    <row r="177" spans="2:47" s="1" customFormat="1" ht="214.5">
      <c r="B177" s="34"/>
      <c r="C177" s="35"/>
      <c r="D177" s="193" t="s">
        <v>136</v>
      </c>
      <c r="E177" s="35"/>
      <c r="F177" s="194" t="s">
        <v>260</v>
      </c>
      <c r="G177" s="35"/>
      <c r="H177" s="35"/>
      <c r="I177" s="107"/>
      <c r="J177" s="35"/>
      <c r="K177" s="35"/>
      <c r="L177" s="38"/>
      <c r="M177" s="195"/>
      <c r="N177" s="63"/>
      <c r="O177" s="63"/>
      <c r="P177" s="63"/>
      <c r="Q177" s="63"/>
      <c r="R177" s="63"/>
      <c r="S177" s="63"/>
      <c r="T177" s="64"/>
      <c r="AT177" s="17" t="s">
        <v>136</v>
      </c>
      <c r="AU177" s="17" t="s">
        <v>83</v>
      </c>
    </row>
    <row r="178" spans="2:51" s="12" customFormat="1" ht="12">
      <c r="B178" s="196"/>
      <c r="C178" s="197"/>
      <c r="D178" s="193" t="s">
        <v>138</v>
      </c>
      <c r="E178" s="198" t="s">
        <v>19</v>
      </c>
      <c r="F178" s="199" t="s">
        <v>261</v>
      </c>
      <c r="G178" s="197"/>
      <c r="H178" s="200">
        <v>429</v>
      </c>
      <c r="I178" s="201"/>
      <c r="J178" s="197"/>
      <c r="K178" s="197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138</v>
      </c>
      <c r="AU178" s="206" t="s">
        <v>83</v>
      </c>
      <c r="AV178" s="12" t="s">
        <v>83</v>
      </c>
      <c r="AW178" s="12" t="s">
        <v>35</v>
      </c>
      <c r="AX178" s="12" t="s">
        <v>73</v>
      </c>
      <c r="AY178" s="206" t="s">
        <v>127</v>
      </c>
    </row>
    <row r="179" spans="2:51" s="12" customFormat="1" ht="12">
      <c r="B179" s="196"/>
      <c r="C179" s="197"/>
      <c r="D179" s="193" t="s">
        <v>138</v>
      </c>
      <c r="E179" s="198" t="s">
        <v>19</v>
      </c>
      <c r="F179" s="199" t="s">
        <v>245</v>
      </c>
      <c r="G179" s="197"/>
      <c r="H179" s="200">
        <v>845</v>
      </c>
      <c r="I179" s="201"/>
      <c r="J179" s="197"/>
      <c r="K179" s="197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138</v>
      </c>
      <c r="AU179" s="206" t="s">
        <v>83</v>
      </c>
      <c r="AV179" s="12" t="s">
        <v>83</v>
      </c>
      <c r="AW179" s="12" t="s">
        <v>35</v>
      </c>
      <c r="AX179" s="12" t="s">
        <v>73</v>
      </c>
      <c r="AY179" s="206" t="s">
        <v>127</v>
      </c>
    </row>
    <row r="180" spans="2:51" s="12" customFormat="1" ht="12">
      <c r="B180" s="196"/>
      <c r="C180" s="197"/>
      <c r="D180" s="193" t="s">
        <v>138</v>
      </c>
      <c r="E180" s="198" t="s">
        <v>19</v>
      </c>
      <c r="F180" s="199" t="s">
        <v>246</v>
      </c>
      <c r="G180" s="197"/>
      <c r="H180" s="200">
        <v>12.272</v>
      </c>
      <c r="I180" s="201"/>
      <c r="J180" s="197"/>
      <c r="K180" s="197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138</v>
      </c>
      <c r="AU180" s="206" t="s">
        <v>83</v>
      </c>
      <c r="AV180" s="12" t="s">
        <v>83</v>
      </c>
      <c r="AW180" s="12" t="s">
        <v>35</v>
      </c>
      <c r="AX180" s="12" t="s">
        <v>73</v>
      </c>
      <c r="AY180" s="206" t="s">
        <v>127</v>
      </c>
    </row>
    <row r="181" spans="2:51" s="12" customFormat="1" ht="12">
      <c r="B181" s="196"/>
      <c r="C181" s="197"/>
      <c r="D181" s="193" t="s">
        <v>138</v>
      </c>
      <c r="E181" s="198" t="s">
        <v>19</v>
      </c>
      <c r="F181" s="199" t="s">
        <v>247</v>
      </c>
      <c r="G181" s="197"/>
      <c r="H181" s="200">
        <v>64</v>
      </c>
      <c r="I181" s="201"/>
      <c r="J181" s="197"/>
      <c r="K181" s="197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138</v>
      </c>
      <c r="AU181" s="206" t="s">
        <v>83</v>
      </c>
      <c r="AV181" s="12" t="s">
        <v>83</v>
      </c>
      <c r="AW181" s="12" t="s">
        <v>35</v>
      </c>
      <c r="AX181" s="12" t="s">
        <v>73</v>
      </c>
      <c r="AY181" s="206" t="s">
        <v>127</v>
      </c>
    </row>
    <row r="182" spans="2:51" s="12" customFormat="1" ht="12">
      <c r="B182" s="196"/>
      <c r="C182" s="197"/>
      <c r="D182" s="193" t="s">
        <v>138</v>
      </c>
      <c r="E182" s="198" t="s">
        <v>19</v>
      </c>
      <c r="F182" s="199" t="s">
        <v>248</v>
      </c>
      <c r="G182" s="197"/>
      <c r="H182" s="200">
        <v>89.368</v>
      </c>
      <c r="I182" s="201"/>
      <c r="J182" s="197"/>
      <c r="K182" s="197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138</v>
      </c>
      <c r="AU182" s="206" t="s">
        <v>83</v>
      </c>
      <c r="AV182" s="12" t="s">
        <v>83</v>
      </c>
      <c r="AW182" s="12" t="s">
        <v>35</v>
      </c>
      <c r="AX182" s="12" t="s">
        <v>73</v>
      </c>
      <c r="AY182" s="206" t="s">
        <v>127</v>
      </c>
    </row>
    <row r="183" spans="2:51" s="12" customFormat="1" ht="12">
      <c r="B183" s="196"/>
      <c r="C183" s="197"/>
      <c r="D183" s="193" t="s">
        <v>138</v>
      </c>
      <c r="E183" s="198" t="s">
        <v>19</v>
      </c>
      <c r="F183" s="199" t="s">
        <v>249</v>
      </c>
      <c r="G183" s="197"/>
      <c r="H183" s="200">
        <v>39.38</v>
      </c>
      <c r="I183" s="201"/>
      <c r="J183" s="197"/>
      <c r="K183" s="197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138</v>
      </c>
      <c r="AU183" s="206" t="s">
        <v>83</v>
      </c>
      <c r="AV183" s="12" t="s">
        <v>83</v>
      </c>
      <c r="AW183" s="12" t="s">
        <v>35</v>
      </c>
      <c r="AX183" s="12" t="s">
        <v>73</v>
      </c>
      <c r="AY183" s="206" t="s">
        <v>127</v>
      </c>
    </row>
    <row r="184" spans="2:51" s="12" customFormat="1" ht="12">
      <c r="B184" s="196"/>
      <c r="C184" s="197"/>
      <c r="D184" s="193" t="s">
        <v>138</v>
      </c>
      <c r="E184" s="198" t="s">
        <v>19</v>
      </c>
      <c r="F184" s="199" t="s">
        <v>250</v>
      </c>
      <c r="G184" s="197"/>
      <c r="H184" s="200">
        <v>0.353</v>
      </c>
      <c r="I184" s="201"/>
      <c r="J184" s="197"/>
      <c r="K184" s="197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138</v>
      </c>
      <c r="AU184" s="206" t="s">
        <v>83</v>
      </c>
      <c r="AV184" s="12" t="s">
        <v>83</v>
      </c>
      <c r="AW184" s="12" t="s">
        <v>35</v>
      </c>
      <c r="AX184" s="12" t="s">
        <v>73</v>
      </c>
      <c r="AY184" s="206" t="s">
        <v>127</v>
      </c>
    </row>
    <row r="185" spans="2:51" s="14" customFormat="1" ht="12">
      <c r="B185" s="217"/>
      <c r="C185" s="218"/>
      <c r="D185" s="193" t="s">
        <v>138</v>
      </c>
      <c r="E185" s="219" t="s">
        <v>19</v>
      </c>
      <c r="F185" s="220" t="s">
        <v>162</v>
      </c>
      <c r="G185" s="218"/>
      <c r="H185" s="221">
        <v>1479.373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138</v>
      </c>
      <c r="AU185" s="227" t="s">
        <v>83</v>
      </c>
      <c r="AV185" s="14" t="s">
        <v>134</v>
      </c>
      <c r="AW185" s="14" t="s">
        <v>35</v>
      </c>
      <c r="AX185" s="14" t="s">
        <v>81</v>
      </c>
      <c r="AY185" s="227" t="s">
        <v>127</v>
      </c>
    </row>
    <row r="186" spans="2:65" s="1" customFormat="1" ht="24" customHeight="1">
      <c r="B186" s="34"/>
      <c r="C186" s="180" t="s">
        <v>7</v>
      </c>
      <c r="D186" s="180" t="s">
        <v>129</v>
      </c>
      <c r="E186" s="181" t="s">
        <v>262</v>
      </c>
      <c r="F186" s="182" t="s">
        <v>263</v>
      </c>
      <c r="G186" s="183" t="s">
        <v>264</v>
      </c>
      <c r="H186" s="184">
        <v>2668.594</v>
      </c>
      <c r="I186" s="185"/>
      <c r="J186" s="186">
        <f>ROUND(I186*H186,2)</f>
        <v>0</v>
      </c>
      <c r="K186" s="182" t="s">
        <v>133</v>
      </c>
      <c r="L186" s="38"/>
      <c r="M186" s="187" t="s">
        <v>19</v>
      </c>
      <c r="N186" s="188" t="s">
        <v>44</v>
      </c>
      <c r="O186" s="63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AR186" s="191" t="s">
        <v>134</v>
      </c>
      <c r="AT186" s="191" t="s">
        <v>129</v>
      </c>
      <c r="AU186" s="191" t="s">
        <v>83</v>
      </c>
      <c r="AY186" s="17" t="s">
        <v>127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7" t="s">
        <v>81</v>
      </c>
      <c r="BK186" s="192">
        <f>ROUND(I186*H186,2)</f>
        <v>0</v>
      </c>
      <c r="BL186" s="17" t="s">
        <v>134</v>
      </c>
      <c r="BM186" s="191" t="s">
        <v>265</v>
      </c>
    </row>
    <row r="187" spans="2:47" s="1" customFormat="1" ht="29.25">
      <c r="B187" s="34"/>
      <c r="C187" s="35"/>
      <c r="D187" s="193" t="s">
        <v>136</v>
      </c>
      <c r="E187" s="35"/>
      <c r="F187" s="194" t="s">
        <v>266</v>
      </c>
      <c r="G187" s="35"/>
      <c r="H187" s="35"/>
      <c r="I187" s="107"/>
      <c r="J187" s="35"/>
      <c r="K187" s="35"/>
      <c r="L187" s="38"/>
      <c r="M187" s="195"/>
      <c r="N187" s="63"/>
      <c r="O187" s="63"/>
      <c r="P187" s="63"/>
      <c r="Q187" s="63"/>
      <c r="R187" s="63"/>
      <c r="S187" s="63"/>
      <c r="T187" s="64"/>
      <c r="AT187" s="17" t="s">
        <v>136</v>
      </c>
      <c r="AU187" s="17" t="s">
        <v>83</v>
      </c>
    </row>
    <row r="188" spans="2:51" s="12" customFormat="1" ht="12">
      <c r="B188" s="196"/>
      <c r="C188" s="197"/>
      <c r="D188" s="193" t="s">
        <v>138</v>
      </c>
      <c r="E188" s="198" t="s">
        <v>19</v>
      </c>
      <c r="F188" s="199" t="s">
        <v>267</v>
      </c>
      <c r="G188" s="197"/>
      <c r="H188" s="200">
        <v>2668.594</v>
      </c>
      <c r="I188" s="201"/>
      <c r="J188" s="197"/>
      <c r="K188" s="197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138</v>
      </c>
      <c r="AU188" s="206" t="s">
        <v>83</v>
      </c>
      <c r="AV188" s="12" t="s">
        <v>83</v>
      </c>
      <c r="AW188" s="12" t="s">
        <v>35</v>
      </c>
      <c r="AX188" s="12" t="s">
        <v>81</v>
      </c>
      <c r="AY188" s="206" t="s">
        <v>127</v>
      </c>
    </row>
    <row r="189" spans="2:65" s="1" customFormat="1" ht="24" customHeight="1">
      <c r="B189" s="34"/>
      <c r="C189" s="180" t="s">
        <v>268</v>
      </c>
      <c r="D189" s="180" t="s">
        <v>129</v>
      </c>
      <c r="E189" s="181" t="s">
        <v>269</v>
      </c>
      <c r="F189" s="182" t="s">
        <v>270</v>
      </c>
      <c r="G189" s="183" t="s">
        <v>132</v>
      </c>
      <c r="H189" s="184">
        <v>96.256</v>
      </c>
      <c r="I189" s="185"/>
      <c r="J189" s="186">
        <f>ROUND(I189*H189,2)</f>
        <v>0</v>
      </c>
      <c r="K189" s="182" t="s">
        <v>133</v>
      </c>
      <c r="L189" s="38"/>
      <c r="M189" s="187" t="s">
        <v>19</v>
      </c>
      <c r="N189" s="188" t="s">
        <v>44</v>
      </c>
      <c r="O189" s="63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AR189" s="191" t="s">
        <v>134</v>
      </c>
      <c r="AT189" s="191" t="s">
        <v>129</v>
      </c>
      <c r="AU189" s="191" t="s">
        <v>83</v>
      </c>
      <c r="AY189" s="17" t="s">
        <v>127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7" t="s">
        <v>81</v>
      </c>
      <c r="BK189" s="192">
        <f>ROUND(I189*H189,2)</f>
        <v>0</v>
      </c>
      <c r="BL189" s="17" t="s">
        <v>134</v>
      </c>
      <c r="BM189" s="191" t="s">
        <v>271</v>
      </c>
    </row>
    <row r="190" spans="2:47" s="1" customFormat="1" ht="312">
      <c r="B190" s="34"/>
      <c r="C190" s="35"/>
      <c r="D190" s="193" t="s">
        <v>136</v>
      </c>
      <c r="E190" s="35"/>
      <c r="F190" s="194" t="s">
        <v>272</v>
      </c>
      <c r="G190" s="35"/>
      <c r="H190" s="35"/>
      <c r="I190" s="107"/>
      <c r="J190" s="35"/>
      <c r="K190" s="35"/>
      <c r="L190" s="38"/>
      <c r="M190" s="195"/>
      <c r="N190" s="63"/>
      <c r="O190" s="63"/>
      <c r="P190" s="63"/>
      <c r="Q190" s="63"/>
      <c r="R190" s="63"/>
      <c r="S190" s="63"/>
      <c r="T190" s="64"/>
      <c r="AT190" s="17" t="s">
        <v>136</v>
      </c>
      <c r="AU190" s="17" t="s">
        <v>83</v>
      </c>
    </row>
    <row r="191" spans="2:51" s="13" customFormat="1" ht="12">
      <c r="B191" s="207"/>
      <c r="C191" s="208"/>
      <c r="D191" s="193" t="s">
        <v>138</v>
      </c>
      <c r="E191" s="209" t="s">
        <v>19</v>
      </c>
      <c r="F191" s="210" t="s">
        <v>273</v>
      </c>
      <c r="G191" s="208"/>
      <c r="H191" s="209" t="s">
        <v>19</v>
      </c>
      <c r="I191" s="211"/>
      <c r="J191" s="208"/>
      <c r="K191" s="208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138</v>
      </c>
      <c r="AU191" s="216" t="s">
        <v>83</v>
      </c>
      <c r="AV191" s="13" t="s">
        <v>81</v>
      </c>
      <c r="AW191" s="13" t="s">
        <v>35</v>
      </c>
      <c r="AX191" s="13" t="s">
        <v>73</v>
      </c>
      <c r="AY191" s="216" t="s">
        <v>127</v>
      </c>
    </row>
    <row r="192" spans="2:51" s="12" customFormat="1" ht="12">
      <c r="B192" s="196"/>
      <c r="C192" s="197"/>
      <c r="D192" s="193" t="s">
        <v>138</v>
      </c>
      <c r="E192" s="198" t="s">
        <v>19</v>
      </c>
      <c r="F192" s="199" t="s">
        <v>274</v>
      </c>
      <c r="G192" s="197"/>
      <c r="H192" s="200">
        <v>16</v>
      </c>
      <c r="I192" s="201"/>
      <c r="J192" s="197"/>
      <c r="K192" s="197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138</v>
      </c>
      <c r="AU192" s="206" t="s">
        <v>83</v>
      </c>
      <c r="AV192" s="12" t="s">
        <v>83</v>
      </c>
      <c r="AW192" s="12" t="s">
        <v>35</v>
      </c>
      <c r="AX192" s="12" t="s">
        <v>73</v>
      </c>
      <c r="AY192" s="206" t="s">
        <v>127</v>
      </c>
    </row>
    <row r="193" spans="2:51" s="12" customFormat="1" ht="12">
      <c r="B193" s="196"/>
      <c r="C193" s="197"/>
      <c r="D193" s="193" t="s">
        <v>138</v>
      </c>
      <c r="E193" s="198" t="s">
        <v>19</v>
      </c>
      <c r="F193" s="199" t="s">
        <v>275</v>
      </c>
      <c r="G193" s="197"/>
      <c r="H193" s="200">
        <v>64</v>
      </c>
      <c r="I193" s="201"/>
      <c r="J193" s="197"/>
      <c r="K193" s="197"/>
      <c r="L193" s="202"/>
      <c r="M193" s="203"/>
      <c r="N193" s="204"/>
      <c r="O193" s="204"/>
      <c r="P193" s="204"/>
      <c r="Q193" s="204"/>
      <c r="R193" s="204"/>
      <c r="S193" s="204"/>
      <c r="T193" s="205"/>
      <c r="AT193" s="206" t="s">
        <v>138</v>
      </c>
      <c r="AU193" s="206" t="s">
        <v>83</v>
      </c>
      <c r="AV193" s="12" t="s">
        <v>83</v>
      </c>
      <c r="AW193" s="12" t="s">
        <v>35</v>
      </c>
      <c r="AX193" s="12" t="s">
        <v>73</v>
      </c>
      <c r="AY193" s="206" t="s">
        <v>127</v>
      </c>
    </row>
    <row r="194" spans="2:51" s="12" customFormat="1" ht="12">
      <c r="B194" s="196"/>
      <c r="C194" s="197"/>
      <c r="D194" s="193" t="s">
        <v>138</v>
      </c>
      <c r="E194" s="198" t="s">
        <v>19</v>
      </c>
      <c r="F194" s="199" t="s">
        <v>276</v>
      </c>
      <c r="G194" s="197"/>
      <c r="H194" s="200">
        <v>16.256</v>
      </c>
      <c r="I194" s="201"/>
      <c r="J194" s="197"/>
      <c r="K194" s="197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138</v>
      </c>
      <c r="AU194" s="206" t="s">
        <v>83</v>
      </c>
      <c r="AV194" s="12" t="s">
        <v>83</v>
      </c>
      <c r="AW194" s="12" t="s">
        <v>35</v>
      </c>
      <c r="AX194" s="12" t="s">
        <v>73</v>
      </c>
      <c r="AY194" s="206" t="s">
        <v>127</v>
      </c>
    </row>
    <row r="195" spans="2:51" s="14" customFormat="1" ht="12">
      <c r="B195" s="217"/>
      <c r="C195" s="218"/>
      <c r="D195" s="193" t="s">
        <v>138</v>
      </c>
      <c r="E195" s="219" t="s">
        <v>19</v>
      </c>
      <c r="F195" s="220" t="s">
        <v>162</v>
      </c>
      <c r="G195" s="218"/>
      <c r="H195" s="221">
        <v>96.256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138</v>
      </c>
      <c r="AU195" s="227" t="s">
        <v>83</v>
      </c>
      <c r="AV195" s="14" t="s">
        <v>134</v>
      </c>
      <c r="AW195" s="14" t="s">
        <v>35</v>
      </c>
      <c r="AX195" s="14" t="s">
        <v>81</v>
      </c>
      <c r="AY195" s="227" t="s">
        <v>127</v>
      </c>
    </row>
    <row r="196" spans="2:65" s="1" customFormat="1" ht="16.5" customHeight="1">
      <c r="B196" s="34"/>
      <c r="C196" s="228" t="s">
        <v>277</v>
      </c>
      <c r="D196" s="228" t="s">
        <v>278</v>
      </c>
      <c r="E196" s="229" t="s">
        <v>279</v>
      </c>
      <c r="F196" s="230" t="s">
        <v>280</v>
      </c>
      <c r="G196" s="231" t="s">
        <v>264</v>
      </c>
      <c r="H196" s="232">
        <v>29.261</v>
      </c>
      <c r="I196" s="233"/>
      <c r="J196" s="234">
        <f>ROUND(I196*H196,2)</f>
        <v>0</v>
      </c>
      <c r="K196" s="230" t="s">
        <v>133</v>
      </c>
      <c r="L196" s="235"/>
      <c r="M196" s="236" t="s">
        <v>19</v>
      </c>
      <c r="N196" s="237" t="s">
        <v>44</v>
      </c>
      <c r="O196" s="63"/>
      <c r="P196" s="189">
        <f>O196*H196</f>
        <v>0</v>
      </c>
      <c r="Q196" s="189">
        <v>1</v>
      </c>
      <c r="R196" s="189">
        <f>Q196*H196</f>
        <v>29.261</v>
      </c>
      <c r="S196" s="189">
        <v>0</v>
      </c>
      <c r="T196" s="190">
        <f>S196*H196</f>
        <v>0</v>
      </c>
      <c r="AR196" s="191" t="s">
        <v>185</v>
      </c>
      <c r="AT196" s="191" t="s">
        <v>278</v>
      </c>
      <c r="AU196" s="191" t="s">
        <v>83</v>
      </c>
      <c r="AY196" s="17" t="s">
        <v>127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7" t="s">
        <v>81</v>
      </c>
      <c r="BK196" s="192">
        <f>ROUND(I196*H196,2)</f>
        <v>0</v>
      </c>
      <c r="BL196" s="17" t="s">
        <v>134</v>
      </c>
      <c r="BM196" s="191" t="s">
        <v>281</v>
      </c>
    </row>
    <row r="197" spans="2:51" s="12" customFormat="1" ht="12">
      <c r="B197" s="196"/>
      <c r="C197" s="197"/>
      <c r="D197" s="193" t="s">
        <v>138</v>
      </c>
      <c r="E197" s="198" t="s">
        <v>19</v>
      </c>
      <c r="F197" s="199" t="s">
        <v>282</v>
      </c>
      <c r="G197" s="197"/>
      <c r="H197" s="200">
        <v>29.261</v>
      </c>
      <c r="I197" s="201"/>
      <c r="J197" s="197"/>
      <c r="K197" s="197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138</v>
      </c>
      <c r="AU197" s="206" t="s">
        <v>83</v>
      </c>
      <c r="AV197" s="12" t="s">
        <v>83</v>
      </c>
      <c r="AW197" s="12" t="s">
        <v>35</v>
      </c>
      <c r="AX197" s="12" t="s">
        <v>81</v>
      </c>
      <c r="AY197" s="206" t="s">
        <v>127</v>
      </c>
    </row>
    <row r="198" spans="2:65" s="1" customFormat="1" ht="16.5" customHeight="1">
      <c r="B198" s="34"/>
      <c r="C198" s="228" t="s">
        <v>283</v>
      </c>
      <c r="D198" s="228" t="s">
        <v>278</v>
      </c>
      <c r="E198" s="229" t="s">
        <v>284</v>
      </c>
      <c r="F198" s="230" t="s">
        <v>285</v>
      </c>
      <c r="G198" s="231" t="s">
        <v>264</v>
      </c>
      <c r="H198" s="232">
        <v>144</v>
      </c>
      <c r="I198" s="233"/>
      <c r="J198" s="234">
        <f>ROUND(I198*H198,2)</f>
        <v>0</v>
      </c>
      <c r="K198" s="230" t="s">
        <v>133</v>
      </c>
      <c r="L198" s="235"/>
      <c r="M198" s="236" t="s">
        <v>19</v>
      </c>
      <c r="N198" s="237" t="s">
        <v>44</v>
      </c>
      <c r="O198" s="63"/>
      <c r="P198" s="189">
        <f>O198*H198</f>
        <v>0</v>
      </c>
      <c r="Q198" s="189">
        <v>1</v>
      </c>
      <c r="R198" s="189">
        <f>Q198*H198</f>
        <v>144</v>
      </c>
      <c r="S198" s="189">
        <v>0</v>
      </c>
      <c r="T198" s="190">
        <f>S198*H198</f>
        <v>0</v>
      </c>
      <c r="AR198" s="191" t="s">
        <v>185</v>
      </c>
      <c r="AT198" s="191" t="s">
        <v>278</v>
      </c>
      <c r="AU198" s="191" t="s">
        <v>83</v>
      </c>
      <c r="AY198" s="17" t="s">
        <v>127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7" t="s">
        <v>81</v>
      </c>
      <c r="BK198" s="192">
        <f>ROUND(I198*H198,2)</f>
        <v>0</v>
      </c>
      <c r="BL198" s="17" t="s">
        <v>134</v>
      </c>
      <c r="BM198" s="191" t="s">
        <v>286</v>
      </c>
    </row>
    <row r="199" spans="2:51" s="12" customFormat="1" ht="12">
      <c r="B199" s="196"/>
      <c r="C199" s="197"/>
      <c r="D199" s="193" t="s">
        <v>138</v>
      </c>
      <c r="E199" s="198" t="s">
        <v>19</v>
      </c>
      <c r="F199" s="199" t="s">
        <v>287</v>
      </c>
      <c r="G199" s="197"/>
      <c r="H199" s="200">
        <v>144</v>
      </c>
      <c r="I199" s="201"/>
      <c r="J199" s="197"/>
      <c r="K199" s="197"/>
      <c r="L199" s="202"/>
      <c r="M199" s="203"/>
      <c r="N199" s="204"/>
      <c r="O199" s="204"/>
      <c r="P199" s="204"/>
      <c r="Q199" s="204"/>
      <c r="R199" s="204"/>
      <c r="S199" s="204"/>
      <c r="T199" s="205"/>
      <c r="AT199" s="206" t="s">
        <v>138</v>
      </c>
      <c r="AU199" s="206" t="s">
        <v>83</v>
      </c>
      <c r="AV199" s="12" t="s">
        <v>83</v>
      </c>
      <c r="AW199" s="12" t="s">
        <v>35</v>
      </c>
      <c r="AX199" s="12" t="s">
        <v>81</v>
      </c>
      <c r="AY199" s="206" t="s">
        <v>127</v>
      </c>
    </row>
    <row r="200" spans="2:65" s="1" customFormat="1" ht="24" customHeight="1">
      <c r="B200" s="34"/>
      <c r="C200" s="180" t="s">
        <v>288</v>
      </c>
      <c r="D200" s="180" t="s">
        <v>129</v>
      </c>
      <c r="E200" s="181" t="s">
        <v>289</v>
      </c>
      <c r="F200" s="182" t="s">
        <v>290</v>
      </c>
      <c r="G200" s="183" t="s">
        <v>132</v>
      </c>
      <c r="H200" s="184">
        <v>4.175</v>
      </c>
      <c r="I200" s="185"/>
      <c r="J200" s="186">
        <f>ROUND(I200*H200,2)</f>
        <v>0</v>
      </c>
      <c r="K200" s="182" t="s">
        <v>133</v>
      </c>
      <c r="L200" s="38"/>
      <c r="M200" s="187" t="s">
        <v>19</v>
      </c>
      <c r="N200" s="188" t="s">
        <v>44</v>
      </c>
      <c r="O200" s="63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AR200" s="191" t="s">
        <v>134</v>
      </c>
      <c r="AT200" s="191" t="s">
        <v>129</v>
      </c>
      <c r="AU200" s="191" t="s">
        <v>83</v>
      </c>
      <c r="AY200" s="17" t="s">
        <v>127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7" t="s">
        <v>81</v>
      </c>
      <c r="BK200" s="192">
        <f>ROUND(I200*H200,2)</f>
        <v>0</v>
      </c>
      <c r="BL200" s="17" t="s">
        <v>134</v>
      </c>
      <c r="BM200" s="191" t="s">
        <v>291</v>
      </c>
    </row>
    <row r="201" spans="2:47" s="1" customFormat="1" ht="78">
      <c r="B201" s="34"/>
      <c r="C201" s="35"/>
      <c r="D201" s="193" t="s">
        <v>136</v>
      </c>
      <c r="E201" s="35"/>
      <c r="F201" s="194" t="s">
        <v>292</v>
      </c>
      <c r="G201" s="35"/>
      <c r="H201" s="35"/>
      <c r="I201" s="107"/>
      <c r="J201" s="35"/>
      <c r="K201" s="35"/>
      <c r="L201" s="38"/>
      <c r="M201" s="195"/>
      <c r="N201" s="63"/>
      <c r="O201" s="63"/>
      <c r="P201" s="63"/>
      <c r="Q201" s="63"/>
      <c r="R201" s="63"/>
      <c r="S201" s="63"/>
      <c r="T201" s="64"/>
      <c r="AT201" s="17" t="s">
        <v>136</v>
      </c>
      <c r="AU201" s="17" t="s">
        <v>83</v>
      </c>
    </row>
    <row r="202" spans="2:51" s="12" customFormat="1" ht="12">
      <c r="B202" s="196"/>
      <c r="C202" s="197"/>
      <c r="D202" s="193" t="s">
        <v>138</v>
      </c>
      <c r="E202" s="198" t="s">
        <v>19</v>
      </c>
      <c r="F202" s="199" t="s">
        <v>293</v>
      </c>
      <c r="G202" s="197"/>
      <c r="H202" s="200">
        <v>4.175</v>
      </c>
      <c r="I202" s="201"/>
      <c r="J202" s="197"/>
      <c r="K202" s="197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138</v>
      </c>
      <c r="AU202" s="206" t="s">
        <v>83</v>
      </c>
      <c r="AV202" s="12" t="s">
        <v>83</v>
      </c>
      <c r="AW202" s="12" t="s">
        <v>35</v>
      </c>
      <c r="AX202" s="12" t="s">
        <v>81</v>
      </c>
      <c r="AY202" s="206" t="s">
        <v>127</v>
      </c>
    </row>
    <row r="203" spans="2:65" s="1" customFormat="1" ht="16.5" customHeight="1">
      <c r="B203" s="34"/>
      <c r="C203" s="228" t="s">
        <v>294</v>
      </c>
      <c r="D203" s="228" t="s">
        <v>278</v>
      </c>
      <c r="E203" s="229" t="s">
        <v>295</v>
      </c>
      <c r="F203" s="230" t="s">
        <v>296</v>
      </c>
      <c r="G203" s="231" t="s">
        <v>264</v>
      </c>
      <c r="H203" s="232">
        <v>7.515</v>
      </c>
      <c r="I203" s="233"/>
      <c r="J203" s="234">
        <f>ROUND(I203*H203,2)</f>
        <v>0</v>
      </c>
      <c r="K203" s="230" t="s">
        <v>133</v>
      </c>
      <c r="L203" s="235"/>
      <c r="M203" s="236" t="s">
        <v>19</v>
      </c>
      <c r="N203" s="237" t="s">
        <v>44</v>
      </c>
      <c r="O203" s="63"/>
      <c r="P203" s="189">
        <f>O203*H203</f>
        <v>0</v>
      </c>
      <c r="Q203" s="189">
        <v>1</v>
      </c>
      <c r="R203" s="189">
        <f>Q203*H203</f>
        <v>7.515</v>
      </c>
      <c r="S203" s="189">
        <v>0</v>
      </c>
      <c r="T203" s="190">
        <f>S203*H203</f>
        <v>0</v>
      </c>
      <c r="AR203" s="191" t="s">
        <v>185</v>
      </c>
      <c r="AT203" s="191" t="s">
        <v>278</v>
      </c>
      <c r="AU203" s="191" t="s">
        <v>83</v>
      </c>
      <c r="AY203" s="17" t="s">
        <v>127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7" t="s">
        <v>81</v>
      </c>
      <c r="BK203" s="192">
        <f>ROUND(I203*H203,2)</f>
        <v>0</v>
      </c>
      <c r="BL203" s="17" t="s">
        <v>134</v>
      </c>
      <c r="BM203" s="191" t="s">
        <v>297</v>
      </c>
    </row>
    <row r="204" spans="2:51" s="12" customFormat="1" ht="12">
      <c r="B204" s="196"/>
      <c r="C204" s="197"/>
      <c r="D204" s="193" t="s">
        <v>138</v>
      </c>
      <c r="E204" s="198" t="s">
        <v>19</v>
      </c>
      <c r="F204" s="199" t="s">
        <v>298</v>
      </c>
      <c r="G204" s="197"/>
      <c r="H204" s="200">
        <v>7.515</v>
      </c>
      <c r="I204" s="201"/>
      <c r="J204" s="197"/>
      <c r="K204" s="197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138</v>
      </c>
      <c r="AU204" s="206" t="s">
        <v>83</v>
      </c>
      <c r="AV204" s="12" t="s">
        <v>83</v>
      </c>
      <c r="AW204" s="12" t="s">
        <v>35</v>
      </c>
      <c r="AX204" s="12" t="s">
        <v>81</v>
      </c>
      <c r="AY204" s="206" t="s">
        <v>127</v>
      </c>
    </row>
    <row r="205" spans="2:65" s="1" customFormat="1" ht="24" customHeight="1">
      <c r="B205" s="34"/>
      <c r="C205" s="180" t="s">
        <v>299</v>
      </c>
      <c r="D205" s="180" t="s">
        <v>129</v>
      </c>
      <c r="E205" s="181" t="s">
        <v>300</v>
      </c>
      <c r="F205" s="182" t="s">
        <v>301</v>
      </c>
      <c r="G205" s="183" t="s">
        <v>217</v>
      </c>
      <c r="H205" s="184">
        <v>499</v>
      </c>
      <c r="I205" s="185"/>
      <c r="J205" s="186">
        <f>ROUND(I205*H205,2)</f>
        <v>0</v>
      </c>
      <c r="K205" s="182" t="s">
        <v>133</v>
      </c>
      <c r="L205" s="38"/>
      <c r="M205" s="187" t="s">
        <v>19</v>
      </c>
      <c r="N205" s="188" t="s">
        <v>44</v>
      </c>
      <c r="O205" s="63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AR205" s="191" t="s">
        <v>134</v>
      </c>
      <c r="AT205" s="191" t="s">
        <v>129</v>
      </c>
      <c r="AU205" s="191" t="s">
        <v>83</v>
      </c>
      <c r="AY205" s="17" t="s">
        <v>127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7" t="s">
        <v>81</v>
      </c>
      <c r="BK205" s="192">
        <f>ROUND(I205*H205,2)</f>
        <v>0</v>
      </c>
      <c r="BL205" s="17" t="s">
        <v>134</v>
      </c>
      <c r="BM205" s="191" t="s">
        <v>302</v>
      </c>
    </row>
    <row r="206" spans="2:47" s="1" customFormat="1" ht="78">
      <c r="B206" s="34"/>
      <c r="C206" s="35"/>
      <c r="D206" s="193" t="s">
        <v>136</v>
      </c>
      <c r="E206" s="35"/>
      <c r="F206" s="194" t="s">
        <v>303</v>
      </c>
      <c r="G206" s="35"/>
      <c r="H206" s="35"/>
      <c r="I206" s="107"/>
      <c r="J206" s="35"/>
      <c r="K206" s="35"/>
      <c r="L206" s="38"/>
      <c r="M206" s="195"/>
      <c r="N206" s="63"/>
      <c r="O206" s="63"/>
      <c r="P206" s="63"/>
      <c r="Q206" s="63"/>
      <c r="R206" s="63"/>
      <c r="S206" s="63"/>
      <c r="T206" s="64"/>
      <c r="AT206" s="17" t="s">
        <v>136</v>
      </c>
      <c r="AU206" s="17" t="s">
        <v>83</v>
      </c>
    </row>
    <row r="207" spans="2:51" s="12" customFormat="1" ht="12">
      <c r="B207" s="196"/>
      <c r="C207" s="197"/>
      <c r="D207" s="193" t="s">
        <v>138</v>
      </c>
      <c r="E207" s="198" t="s">
        <v>19</v>
      </c>
      <c r="F207" s="199" t="s">
        <v>304</v>
      </c>
      <c r="G207" s="197"/>
      <c r="H207" s="200">
        <v>499</v>
      </c>
      <c r="I207" s="201"/>
      <c r="J207" s="197"/>
      <c r="K207" s="197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138</v>
      </c>
      <c r="AU207" s="206" t="s">
        <v>83</v>
      </c>
      <c r="AV207" s="12" t="s">
        <v>83</v>
      </c>
      <c r="AW207" s="12" t="s">
        <v>35</v>
      </c>
      <c r="AX207" s="12" t="s">
        <v>81</v>
      </c>
      <c r="AY207" s="206" t="s">
        <v>127</v>
      </c>
    </row>
    <row r="208" spans="2:65" s="1" customFormat="1" ht="24" customHeight="1">
      <c r="B208" s="34"/>
      <c r="C208" s="180" t="s">
        <v>305</v>
      </c>
      <c r="D208" s="180" t="s">
        <v>129</v>
      </c>
      <c r="E208" s="181" t="s">
        <v>306</v>
      </c>
      <c r="F208" s="182" t="s">
        <v>307</v>
      </c>
      <c r="G208" s="183" t="s">
        <v>217</v>
      </c>
      <c r="H208" s="184">
        <v>499</v>
      </c>
      <c r="I208" s="185"/>
      <c r="J208" s="186">
        <f>ROUND(I208*H208,2)</f>
        <v>0</v>
      </c>
      <c r="K208" s="182" t="s">
        <v>133</v>
      </c>
      <c r="L208" s="38"/>
      <c r="M208" s="187" t="s">
        <v>19</v>
      </c>
      <c r="N208" s="188" t="s">
        <v>44</v>
      </c>
      <c r="O208" s="63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AR208" s="191" t="s">
        <v>134</v>
      </c>
      <c r="AT208" s="191" t="s">
        <v>129</v>
      </c>
      <c r="AU208" s="191" t="s">
        <v>83</v>
      </c>
      <c r="AY208" s="17" t="s">
        <v>127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7" t="s">
        <v>81</v>
      </c>
      <c r="BK208" s="192">
        <f>ROUND(I208*H208,2)</f>
        <v>0</v>
      </c>
      <c r="BL208" s="17" t="s">
        <v>134</v>
      </c>
      <c r="BM208" s="191" t="s">
        <v>308</v>
      </c>
    </row>
    <row r="209" spans="2:47" s="1" customFormat="1" ht="107.25">
      <c r="B209" s="34"/>
      <c r="C209" s="35"/>
      <c r="D209" s="193" t="s">
        <v>136</v>
      </c>
      <c r="E209" s="35"/>
      <c r="F209" s="194" t="s">
        <v>309</v>
      </c>
      <c r="G209" s="35"/>
      <c r="H209" s="35"/>
      <c r="I209" s="107"/>
      <c r="J209" s="35"/>
      <c r="K209" s="35"/>
      <c r="L209" s="38"/>
      <c r="M209" s="195"/>
      <c r="N209" s="63"/>
      <c r="O209" s="63"/>
      <c r="P209" s="63"/>
      <c r="Q209" s="63"/>
      <c r="R209" s="63"/>
      <c r="S209" s="63"/>
      <c r="T209" s="64"/>
      <c r="AT209" s="17" t="s">
        <v>136</v>
      </c>
      <c r="AU209" s="17" t="s">
        <v>83</v>
      </c>
    </row>
    <row r="210" spans="2:51" s="12" customFormat="1" ht="12">
      <c r="B210" s="196"/>
      <c r="C210" s="197"/>
      <c r="D210" s="193" t="s">
        <v>138</v>
      </c>
      <c r="E210" s="198" t="s">
        <v>19</v>
      </c>
      <c r="F210" s="199" t="s">
        <v>304</v>
      </c>
      <c r="G210" s="197"/>
      <c r="H210" s="200">
        <v>499</v>
      </c>
      <c r="I210" s="201"/>
      <c r="J210" s="197"/>
      <c r="K210" s="197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138</v>
      </c>
      <c r="AU210" s="206" t="s">
        <v>83</v>
      </c>
      <c r="AV210" s="12" t="s">
        <v>83</v>
      </c>
      <c r="AW210" s="12" t="s">
        <v>35</v>
      </c>
      <c r="AX210" s="12" t="s">
        <v>81</v>
      </c>
      <c r="AY210" s="206" t="s">
        <v>127</v>
      </c>
    </row>
    <row r="211" spans="2:65" s="1" customFormat="1" ht="16.5" customHeight="1">
      <c r="B211" s="34"/>
      <c r="C211" s="228" t="s">
        <v>310</v>
      </c>
      <c r="D211" s="228" t="s">
        <v>278</v>
      </c>
      <c r="E211" s="229" t="s">
        <v>311</v>
      </c>
      <c r="F211" s="230" t="s">
        <v>312</v>
      </c>
      <c r="G211" s="231" t="s">
        <v>313</v>
      </c>
      <c r="H211" s="232">
        <v>25</v>
      </c>
      <c r="I211" s="233"/>
      <c r="J211" s="234">
        <f>ROUND(I211*H211,2)</f>
        <v>0</v>
      </c>
      <c r="K211" s="230" t="s">
        <v>133</v>
      </c>
      <c r="L211" s="235"/>
      <c r="M211" s="236" t="s">
        <v>19</v>
      </c>
      <c r="N211" s="237" t="s">
        <v>44</v>
      </c>
      <c r="O211" s="63"/>
      <c r="P211" s="189">
        <f>O211*H211</f>
        <v>0</v>
      </c>
      <c r="Q211" s="189">
        <v>0.001</v>
      </c>
      <c r="R211" s="189">
        <f>Q211*H211</f>
        <v>0.025</v>
      </c>
      <c r="S211" s="189">
        <v>0</v>
      </c>
      <c r="T211" s="190">
        <f>S211*H211</f>
        <v>0</v>
      </c>
      <c r="AR211" s="191" t="s">
        <v>185</v>
      </c>
      <c r="AT211" s="191" t="s">
        <v>278</v>
      </c>
      <c r="AU211" s="191" t="s">
        <v>83</v>
      </c>
      <c r="AY211" s="17" t="s">
        <v>127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7" t="s">
        <v>81</v>
      </c>
      <c r="BK211" s="192">
        <f>ROUND(I211*H211,2)</f>
        <v>0</v>
      </c>
      <c r="BL211" s="17" t="s">
        <v>134</v>
      </c>
      <c r="BM211" s="191" t="s">
        <v>314</v>
      </c>
    </row>
    <row r="212" spans="2:51" s="12" customFormat="1" ht="12">
      <c r="B212" s="196"/>
      <c r="C212" s="197"/>
      <c r="D212" s="193" t="s">
        <v>138</v>
      </c>
      <c r="E212" s="198" t="s">
        <v>19</v>
      </c>
      <c r="F212" s="199" t="s">
        <v>315</v>
      </c>
      <c r="G212" s="197"/>
      <c r="H212" s="200">
        <v>25</v>
      </c>
      <c r="I212" s="201"/>
      <c r="J212" s="197"/>
      <c r="K212" s="197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138</v>
      </c>
      <c r="AU212" s="206" t="s">
        <v>83</v>
      </c>
      <c r="AV212" s="12" t="s">
        <v>83</v>
      </c>
      <c r="AW212" s="12" t="s">
        <v>35</v>
      </c>
      <c r="AX212" s="12" t="s">
        <v>81</v>
      </c>
      <c r="AY212" s="206" t="s">
        <v>127</v>
      </c>
    </row>
    <row r="213" spans="2:65" s="1" customFormat="1" ht="24" customHeight="1">
      <c r="B213" s="34"/>
      <c r="C213" s="180" t="s">
        <v>316</v>
      </c>
      <c r="D213" s="180" t="s">
        <v>129</v>
      </c>
      <c r="E213" s="181" t="s">
        <v>317</v>
      </c>
      <c r="F213" s="182" t="s">
        <v>318</v>
      </c>
      <c r="G213" s="183" t="s">
        <v>319</v>
      </c>
      <c r="H213" s="184">
        <v>28</v>
      </c>
      <c r="I213" s="185"/>
      <c r="J213" s="186">
        <f>ROUND(I213*H213,2)</f>
        <v>0</v>
      </c>
      <c r="K213" s="182" t="s">
        <v>133</v>
      </c>
      <c r="L213" s="38"/>
      <c r="M213" s="187" t="s">
        <v>19</v>
      </c>
      <c r="N213" s="188" t="s">
        <v>44</v>
      </c>
      <c r="O213" s="63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AR213" s="191" t="s">
        <v>134</v>
      </c>
      <c r="AT213" s="191" t="s">
        <v>129</v>
      </c>
      <c r="AU213" s="191" t="s">
        <v>83</v>
      </c>
      <c r="AY213" s="17" t="s">
        <v>127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7" t="s">
        <v>81</v>
      </c>
      <c r="BK213" s="192">
        <f>ROUND(I213*H213,2)</f>
        <v>0</v>
      </c>
      <c r="BL213" s="17" t="s">
        <v>134</v>
      </c>
      <c r="BM213" s="191" t="s">
        <v>320</v>
      </c>
    </row>
    <row r="214" spans="2:47" s="1" customFormat="1" ht="68.25">
      <c r="B214" s="34"/>
      <c r="C214" s="35"/>
      <c r="D214" s="193" t="s">
        <v>136</v>
      </c>
      <c r="E214" s="35"/>
      <c r="F214" s="194" t="s">
        <v>321</v>
      </c>
      <c r="G214" s="35"/>
      <c r="H214" s="35"/>
      <c r="I214" s="107"/>
      <c r="J214" s="35"/>
      <c r="K214" s="35"/>
      <c r="L214" s="38"/>
      <c r="M214" s="195"/>
      <c r="N214" s="63"/>
      <c r="O214" s="63"/>
      <c r="P214" s="63"/>
      <c r="Q214" s="63"/>
      <c r="R214" s="63"/>
      <c r="S214" s="63"/>
      <c r="T214" s="64"/>
      <c r="AT214" s="17" t="s">
        <v>136</v>
      </c>
      <c r="AU214" s="17" t="s">
        <v>83</v>
      </c>
    </row>
    <row r="215" spans="2:51" s="12" customFormat="1" ht="12">
      <c r="B215" s="196"/>
      <c r="C215" s="197"/>
      <c r="D215" s="193" t="s">
        <v>138</v>
      </c>
      <c r="E215" s="198" t="s">
        <v>19</v>
      </c>
      <c r="F215" s="199" t="s">
        <v>322</v>
      </c>
      <c r="G215" s="197"/>
      <c r="H215" s="200">
        <v>28</v>
      </c>
      <c r="I215" s="201"/>
      <c r="J215" s="197"/>
      <c r="K215" s="197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138</v>
      </c>
      <c r="AU215" s="206" t="s">
        <v>83</v>
      </c>
      <c r="AV215" s="12" t="s">
        <v>83</v>
      </c>
      <c r="AW215" s="12" t="s">
        <v>35</v>
      </c>
      <c r="AX215" s="12" t="s">
        <v>81</v>
      </c>
      <c r="AY215" s="206" t="s">
        <v>127</v>
      </c>
    </row>
    <row r="216" spans="2:65" s="1" customFormat="1" ht="24" customHeight="1">
      <c r="B216" s="34"/>
      <c r="C216" s="180" t="s">
        <v>323</v>
      </c>
      <c r="D216" s="180" t="s">
        <v>129</v>
      </c>
      <c r="E216" s="181" t="s">
        <v>324</v>
      </c>
      <c r="F216" s="182" t="s">
        <v>325</v>
      </c>
      <c r="G216" s="183" t="s">
        <v>153</v>
      </c>
      <c r="H216" s="184">
        <v>25</v>
      </c>
      <c r="I216" s="185"/>
      <c r="J216" s="186">
        <f>ROUND(I216*H216,2)</f>
        <v>0</v>
      </c>
      <c r="K216" s="182" t="s">
        <v>133</v>
      </c>
      <c r="L216" s="38"/>
      <c r="M216" s="187" t="s">
        <v>19</v>
      </c>
      <c r="N216" s="188" t="s">
        <v>44</v>
      </c>
      <c r="O216" s="63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AR216" s="191" t="s">
        <v>134</v>
      </c>
      <c r="AT216" s="191" t="s">
        <v>129</v>
      </c>
      <c r="AU216" s="191" t="s">
        <v>83</v>
      </c>
      <c r="AY216" s="17" t="s">
        <v>127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7" t="s">
        <v>81</v>
      </c>
      <c r="BK216" s="192">
        <f>ROUND(I216*H216,2)</f>
        <v>0</v>
      </c>
      <c r="BL216" s="17" t="s">
        <v>134</v>
      </c>
      <c r="BM216" s="191" t="s">
        <v>326</v>
      </c>
    </row>
    <row r="217" spans="2:51" s="12" customFormat="1" ht="12">
      <c r="B217" s="196"/>
      <c r="C217" s="197"/>
      <c r="D217" s="193" t="s">
        <v>138</v>
      </c>
      <c r="E217" s="198" t="s">
        <v>19</v>
      </c>
      <c r="F217" s="199" t="s">
        <v>288</v>
      </c>
      <c r="G217" s="197"/>
      <c r="H217" s="200">
        <v>25</v>
      </c>
      <c r="I217" s="201"/>
      <c r="J217" s="197"/>
      <c r="K217" s="197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138</v>
      </c>
      <c r="AU217" s="206" t="s">
        <v>83</v>
      </c>
      <c r="AV217" s="12" t="s">
        <v>83</v>
      </c>
      <c r="AW217" s="12" t="s">
        <v>35</v>
      </c>
      <c r="AX217" s="12" t="s">
        <v>81</v>
      </c>
      <c r="AY217" s="206" t="s">
        <v>127</v>
      </c>
    </row>
    <row r="218" spans="2:51" s="13" customFormat="1" ht="12">
      <c r="B218" s="207"/>
      <c r="C218" s="208"/>
      <c r="D218" s="193" t="s">
        <v>138</v>
      </c>
      <c r="E218" s="209" t="s">
        <v>19</v>
      </c>
      <c r="F218" s="210" t="s">
        <v>327</v>
      </c>
      <c r="G218" s="208"/>
      <c r="H218" s="209" t="s">
        <v>19</v>
      </c>
      <c r="I218" s="211"/>
      <c r="J218" s="208"/>
      <c r="K218" s="208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138</v>
      </c>
      <c r="AU218" s="216" t="s">
        <v>83</v>
      </c>
      <c r="AV218" s="13" t="s">
        <v>81</v>
      </c>
      <c r="AW218" s="13" t="s">
        <v>35</v>
      </c>
      <c r="AX218" s="13" t="s">
        <v>73</v>
      </c>
      <c r="AY218" s="216" t="s">
        <v>127</v>
      </c>
    </row>
    <row r="219" spans="2:65" s="1" customFormat="1" ht="16.5" customHeight="1">
      <c r="B219" s="34"/>
      <c r="C219" s="228" t="s">
        <v>328</v>
      </c>
      <c r="D219" s="228" t="s">
        <v>278</v>
      </c>
      <c r="E219" s="229" t="s">
        <v>329</v>
      </c>
      <c r="F219" s="230" t="s">
        <v>330</v>
      </c>
      <c r="G219" s="231" t="s">
        <v>217</v>
      </c>
      <c r="H219" s="232">
        <v>25</v>
      </c>
      <c r="I219" s="233"/>
      <c r="J219" s="234">
        <f>ROUND(I219*H219,2)</f>
        <v>0</v>
      </c>
      <c r="K219" s="230" t="s">
        <v>19</v>
      </c>
      <c r="L219" s="235"/>
      <c r="M219" s="236" t="s">
        <v>19</v>
      </c>
      <c r="N219" s="237" t="s">
        <v>44</v>
      </c>
      <c r="O219" s="63"/>
      <c r="P219" s="189">
        <f>O219*H219</f>
        <v>0</v>
      </c>
      <c r="Q219" s="189">
        <v>0.002</v>
      </c>
      <c r="R219" s="189">
        <f>Q219*H219</f>
        <v>0.05</v>
      </c>
      <c r="S219" s="189">
        <v>0</v>
      </c>
      <c r="T219" s="190">
        <f>S219*H219</f>
        <v>0</v>
      </c>
      <c r="AR219" s="191" t="s">
        <v>185</v>
      </c>
      <c r="AT219" s="191" t="s">
        <v>278</v>
      </c>
      <c r="AU219" s="191" t="s">
        <v>83</v>
      </c>
      <c r="AY219" s="17" t="s">
        <v>127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7" t="s">
        <v>81</v>
      </c>
      <c r="BK219" s="192">
        <f>ROUND(I219*H219,2)</f>
        <v>0</v>
      </c>
      <c r="BL219" s="17" t="s">
        <v>134</v>
      </c>
      <c r="BM219" s="191" t="s">
        <v>331</v>
      </c>
    </row>
    <row r="220" spans="2:51" s="12" customFormat="1" ht="12">
      <c r="B220" s="196"/>
      <c r="C220" s="197"/>
      <c r="D220" s="193" t="s">
        <v>138</v>
      </c>
      <c r="E220" s="198" t="s">
        <v>19</v>
      </c>
      <c r="F220" s="199" t="s">
        <v>288</v>
      </c>
      <c r="G220" s="197"/>
      <c r="H220" s="200">
        <v>25</v>
      </c>
      <c r="I220" s="201"/>
      <c r="J220" s="197"/>
      <c r="K220" s="197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138</v>
      </c>
      <c r="AU220" s="206" t="s">
        <v>83</v>
      </c>
      <c r="AV220" s="12" t="s">
        <v>83</v>
      </c>
      <c r="AW220" s="12" t="s">
        <v>35</v>
      </c>
      <c r="AX220" s="12" t="s">
        <v>81</v>
      </c>
      <c r="AY220" s="206" t="s">
        <v>127</v>
      </c>
    </row>
    <row r="221" spans="2:65" s="1" customFormat="1" ht="24" customHeight="1">
      <c r="B221" s="34"/>
      <c r="C221" s="180" t="s">
        <v>332</v>
      </c>
      <c r="D221" s="180" t="s">
        <v>129</v>
      </c>
      <c r="E221" s="181" t="s">
        <v>333</v>
      </c>
      <c r="F221" s="182" t="s">
        <v>334</v>
      </c>
      <c r="G221" s="183" t="s">
        <v>319</v>
      </c>
      <c r="H221" s="184">
        <v>28</v>
      </c>
      <c r="I221" s="185"/>
      <c r="J221" s="186">
        <f>ROUND(I221*H221,2)</f>
        <v>0</v>
      </c>
      <c r="K221" s="182" t="s">
        <v>133</v>
      </c>
      <c r="L221" s="38"/>
      <c r="M221" s="187" t="s">
        <v>19</v>
      </c>
      <c r="N221" s="188" t="s">
        <v>44</v>
      </c>
      <c r="O221" s="63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AR221" s="191" t="s">
        <v>134</v>
      </c>
      <c r="AT221" s="191" t="s">
        <v>129</v>
      </c>
      <c r="AU221" s="191" t="s">
        <v>83</v>
      </c>
      <c r="AY221" s="17" t="s">
        <v>127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7" t="s">
        <v>81</v>
      </c>
      <c r="BK221" s="192">
        <f>ROUND(I221*H221,2)</f>
        <v>0</v>
      </c>
      <c r="BL221" s="17" t="s">
        <v>134</v>
      </c>
      <c r="BM221" s="191" t="s">
        <v>335</v>
      </c>
    </row>
    <row r="222" spans="2:47" s="1" customFormat="1" ht="58.5">
      <c r="B222" s="34"/>
      <c r="C222" s="35"/>
      <c r="D222" s="193" t="s">
        <v>136</v>
      </c>
      <c r="E222" s="35"/>
      <c r="F222" s="194" t="s">
        <v>336</v>
      </c>
      <c r="G222" s="35"/>
      <c r="H222" s="35"/>
      <c r="I222" s="107"/>
      <c r="J222" s="35"/>
      <c r="K222" s="35"/>
      <c r="L222" s="38"/>
      <c r="M222" s="195"/>
      <c r="N222" s="63"/>
      <c r="O222" s="63"/>
      <c r="P222" s="63"/>
      <c r="Q222" s="63"/>
      <c r="R222" s="63"/>
      <c r="S222" s="63"/>
      <c r="T222" s="64"/>
      <c r="AT222" s="17" t="s">
        <v>136</v>
      </c>
      <c r="AU222" s="17" t="s">
        <v>83</v>
      </c>
    </row>
    <row r="223" spans="2:51" s="12" customFormat="1" ht="12">
      <c r="B223" s="196"/>
      <c r="C223" s="197"/>
      <c r="D223" s="193" t="s">
        <v>138</v>
      </c>
      <c r="E223" s="198" t="s">
        <v>19</v>
      </c>
      <c r="F223" s="199" t="s">
        <v>322</v>
      </c>
      <c r="G223" s="197"/>
      <c r="H223" s="200">
        <v>28</v>
      </c>
      <c r="I223" s="201"/>
      <c r="J223" s="197"/>
      <c r="K223" s="197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138</v>
      </c>
      <c r="AU223" s="206" t="s">
        <v>83</v>
      </c>
      <c r="AV223" s="12" t="s">
        <v>83</v>
      </c>
      <c r="AW223" s="12" t="s">
        <v>35</v>
      </c>
      <c r="AX223" s="12" t="s">
        <v>81</v>
      </c>
      <c r="AY223" s="206" t="s">
        <v>127</v>
      </c>
    </row>
    <row r="224" spans="2:65" s="1" customFormat="1" ht="16.5" customHeight="1">
      <c r="B224" s="34"/>
      <c r="C224" s="228" t="s">
        <v>337</v>
      </c>
      <c r="D224" s="228" t="s">
        <v>278</v>
      </c>
      <c r="E224" s="229" t="s">
        <v>338</v>
      </c>
      <c r="F224" s="230" t="s">
        <v>339</v>
      </c>
      <c r="G224" s="231" t="s">
        <v>319</v>
      </c>
      <c r="H224" s="232">
        <v>28.84</v>
      </c>
      <c r="I224" s="233"/>
      <c r="J224" s="234">
        <f>ROUND(I224*H224,2)</f>
        <v>0</v>
      </c>
      <c r="K224" s="230" t="s">
        <v>340</v>
      </c>
      <c r="L224" s="235"/>
      <c r="M224" s="236" t="s">
        <v>19</v>
      </c>
      <c r="N224" s="237" t="s">
        <v>44</v>
      </c>
      <c r="O224" s="63"/>
      <c r="P224" s="189">
        <f>O224*H224</f>
        <v>0</v>
      </c>
      <c r="Q224" s="189">
        <v>0.027</v>
      </c>
      <c r="R224" s="189">
        <f>Q224*H224</f>
        <v>0.77868</v>
      </c>
      <c r="S224" s="189">
        <v>0</v>
      </c>
      <c r="T224" s="190">
        <f>S224*H224</f>
        <v>0</v>
      </c>
      <c r="AR224" s="191" t="s">
        <v>185</v>
      </c>
      <c r="AT224" s="191" t="s">
        <v>278</v>
      </c>
      <c r="AU224" s="191" t="s">
        <v>83</v>
      </c>
      <c r="AY224" s="17" t="s">
        <v>127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7" t="s">
        <v>81</v>
      </c>
      <c r="BK224" s="192">
        <f>ROUND(I224*H224,2)</f>
        <v>0</v>
      </c>
      <c r="BL224" s="17" t="s">
        <v>134</v>
      </c>
      <c r="BM224" s="191" t="s">
        <v>341</v>
      </c>
    </row>
    <row r="225" spans="2:51" s="12" customFormat="1" ht="12">
      <c r="B225" s="196"/>
      <c r="C225" s="197"/>
      <c r="D225" s="193" t="s">
        <v>138</v>
      </c>
      <c r="E225" s="198" t="s">
        <v>19</v>
      </c>
      <c r="F225" s="199" t="s">
        <v>342</v>
      </c>
      <c r="G225" s="197"/>
      <c r="H225" s="200">
        <v>28.84</v>
      </c>
      <c r="I225" s="201"/>
      <c r="J225" s="197"/>
      <c r="K225" s="197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138</v>
      </c>
      <c r="AU225" s="206" t="s">
        <v>83</v>
      </c>
      <c r="AV225" s="12" t="s">
        <v>83</v>
      </c>
      <c r="AW225" s="12" t="s">
        <v>35</v>
      </c>
      <c r="AX225" s="12" t="s">
        <v>81</v>
      </c>
      <c r="AY225" s="206" t="s">
        <v>127</v>
      </c>
    </row>
    <row r="226" spans="2:65" s="1" customFormat="1" ht="16.5" customHeight="1">
      <c r="B226" s="34"/>
      <c r="C226" s="180" t="s">
        <v>343</v>
      </c>
      <c r="D226" s="180" t="s">
        <v>129</v>
      </c>
      <c r="E226" s="181" t="s">
        <v>344</v>
      </c>
      <c r="F226" s="182" t="s">
        <v>345</v>
      </c>
      <c r="G226" s="183" t="s">
        <v>319</v>
      </c>
      <c r="H226" s="184">
        <v>28</v>
      </c>
      <c r="I226" s="185"/>
      <c r="J226" s="186">
        <f>ROUND(I226*H226,2)</f>
        <v>0</v>
      </c>
      <c r="K226" s="182" t="s">
        <v>133</v>
      </c>
      <c r="L226" s="38"/>
      <c r="M226" s="187" t="s">
        <v>19</v>
      </c>
      <c r="N226" s="188" t="s">
        <v>44</v>
      </c>
      <c r="O226" s="63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AR226" s="191" t="s">
        <v>134</v>
      </c>
      <c r="AT226" s="191" t="s">
        <v>129</v>
      </c>
      <c r="AU226" s="191" t="s">
        <v>83</v>
      </c>
      <c r="AY226" s="17" t="s">
        <v>127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7" t="s">
        <v>81</v>
      </c>
      <c r="BK226" s="192">
        <f>ROUND(I226*H226,2)</f>
        <v>0</v>
      </c>
      <c r="BL226" s="17" t="s">
        <v>134</v>
      </c>
      <c r="BM226" s="191" t="s">
        <v>346</v>
      </c>
    </row>
    <row r="227" spans="2:47" s="1" customFormat="1" ht="68.25">
      <c r="B227" s="34"/>
      <c r="C227" s="35"/>
      <c r="D227" s="193" t="s">
        <v>136</v>
      </c>
      <c r="E227" s="35"/>
      <c r="F227" s="194" t="s">
        <v>347</v>
      </c>
      <c r="G227" s="35"/>
      <c r="H227" s="35"/>
      <c r="I227" s="107"/>
      <c r="J227" s="35"/>
      <c r="K227" s="35"/>
      <c r="L227" s="38"/>
      <c r="M227" s="195"/>
      <c r="N227" s="63"/>
      <c r="O227" s="63"/>
      <c r="P227" s="63"/>
      <c r="Q227" s="63"/>
      <c r="R227" s="63"/>
      <c r="S227" s="63"/>
      <c r="T227" s="64"/>
      <c r="AT227" s="17" t="s">
        <v>136</v>
      </c>
      <c r="AU227" s="17" t="s">
        <v>83</v>
      </c>
    </row>
    <row r="228" spans="2:65" s="1" customFormat="1" ht="24" customHeight="1">
      <c r="B228" s="34"/>
      <c r="C228" s="180" t="s">
        <v>348</v>
      </c>
      <c r="D228" s="180" t="s">
        <v>129</v>
      </c>
      <c r="E228" s="181" t="s">
        <v>349</v>
      </c>
      <c r="F228" s="182" t="s">
        <v>350</v>
      </c>
      <c r="G228" s="183" t="s">
        <v>217</v>
      </c>
      <c r="H228" s="184">
        <v>521</v>
      </c>
      <c r="I228" s="185"/>
      <c r="J228" s="186">
        <f>ROUND(I228*H228,2)</f>
        <v>0</v>
      </c>
      <c r="K228" s="182" t="s">
        <v>133</v>
      </c>
      <c r="L228" s="38"/>
      <c r="M228" s="187" t="s">
        <v>19</v>
      </c>
      <c r="N228" s="188" t="s">
        <v>44</v>
      </c>
      <c r="O228" s="63"/>
      <c r="P228" s="189">
        <f>O228*H228</f>
        <v>0</v>
      </c>
      <c r="Q228" s="189">
        <v>3E-07</v>
      </c>
      <c r="R228" s="189">
        <f>Q228*H228</f>
        <v>0.0001563</v>
      </c>
      <c r="S228" s="189">
        <v>0</v>
      </c>
      <c r="T228" s="190">
        <f>S228*H228</f>
        <v>0</v>
      </c>
      <c r="AR228" s="191" t="s">
        <v>134</v>
      </c>
      <c r="AT228" s="191" t="s">
        <v>129</v>
      </c>
      <c r="AU228" s="191" t="s">
        <v>83</v>
      </c>
      <c r="AY228" s="17" t="s">
        <v>127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7" t="s">
        <v>81</v>
      </c>
      <c r="BK228" s="192">
        <f>ROUND(I228*H228,2)</f>
        <v>0</v>
      </c>
      <c r="BL228" s="17" t="s">
        <v>134</v>
      </c>
      <c r="BM228" s="191" t="s">
        <v>351</v>
      </c>
    </row>
    <row r="229" spans="2:47" s="1" customFormat="1" ht="117">
      <c r="B229" s="34"/>
      <c r="C229" s="35"/>
      <c r="D229" s="193" t="s">
        <v>136</v>
      </c>
      <c r="E229" s="35"/>
      <c r="F229" s="194" t="s">
        <v>352</v>
      </c>
      <c r="G229" s="35"/>
      <c r="H229" s="35"/>
      <c r="I229" s="107"/>
      <c r="J229" s="35"/>
      <c r="K229" s="35"/>
      <c r="L229" s="38"/>
      <c r="M229" s="195"/>
      <c r="N229" s="63"/>
      <c r="O229" s="63"/>
      <c r="P229" s="63"/>
      <c r="Q229" s="63"/>
      <c r="R229" s="63"/>
      <c r="S229" s="63"/>
      <c r="T229" s="64"/>
      <c r="AT229" s="17" t="s">
        <v>136</v>
      </c>
      <c r="AU229" s="17" t="s">
        <v>83</v>
      </c>
    </row>
    <row r="230" spans="2:51" s="13" customFormat="1" ht="12">
      <c r="B230" s="207"/>
      <c r="C230" s="208"/>
      <c r="D230" s="193" t="s">
        <v>138</v>
      </c>
      <c r="E230" s="209" t="s">
        <v>19</v>
      </c>
      <c r="F230" s="210" t="s">
        <v>156</v>
      </c>
      <c r="G230" s="208"/>
      <c r="H230" s="209" t="s">
        <v>19</v>
      </c>
      <c r="I230" s="211"/>
      <c r="J230" s="208"/>
      <c r="K230" s="208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138</v>
      </c>
      <c r="AU230" s="216" t="s">
        <v>83</v>
      </c>
      <c r="AV230" s="13" t="s">
        <v>81</v>
      </c>
      <c r="AW230" s="13" t="s">
        <v>35</v>
      </c>
      <c r="AX230" s="13" t="s">
        <v>73</v>
      </c>
      <c r="AY230" s="216" t="s">
        <v>127</v>
      </c>
    </row>
    <row r="231" spans="2:51" s="12" customFormat="1" ht="12">
      <c r="B231" s="196"/>
      <c r="C231" s="197"/>
      <c r="D231" s="193" t="s">
        <v>138</v>
      </c>
      <c r="E231" s="198" t="s">
        <v>19</v>
      </c>
      <c r="F231" s="199" t="s">
        <v>353</v>
      </c>
      <c r="G231" s="197"/>
      <c r="H231" s="200">
        <v>499</v>
      </c>
      <c r="I231" s="201"/>
      <c r="J231" s="197"/>
      <c r="K231" s="197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138</v>
      </c>
      <c r="AU231" s="206" t="s">
        <v>83</v>
      </c>
      <c r="AV231" s="12" t="s">
        <v>83</v>
      </c>
      <c r="AW231" s="12" t="s">
        <v>35</v>
      </c>
      <c r="AX231" s="12" t="s">
        <v>73</v>
      </c>
      <c r="AY231" s="206" t="s">
        <v>127</v>
      </c>
    </row>
    <row r="232" spans="2:51" s="12" customFormat="1" ht="12">
      <c r="B232" s="196"/>
      <c r="C232" s="197"/>
      <c r="D232" s="193" t="s">
        <v>138</v>
      </c>
      <c r="E232" s="198" t="s">
        <v>19</v>
      </c>
      <c r="F232" s="199" t="s">
        <v>354</v>
      </c>
      <c r="G232" s="197"/>
      <c r="H232" s="200">
        <v>22</v>
      </c>
      <c r="I232" s="201"/>
      <c r="J232" s="197"/>
      <c r="K232" s="197"/>
      <c r="L232" s="202"/>
      <c r="M232" s="203"/>
      <c r="N232" s="204"/>
      <c r="O232" s="204"/>
      <c r="P232" s="204"/>
      <c r="Q232" s="204"/>
      <c r="R232" s="204"/>
      <c r="S232" s="204"/>
      <c r="T232" s="205"/>
      <c r="AT232" s="206" t="s">
        <v>138</v>
      </c>
      <c r="AU232" s="206" t="s">
        <v>83</v>
      </c>
      <c r="AV232" s="12" t="s">
        <v>83</v>
      </c>
      <c r="AW232" s="12" t="s">
        <v>35</v>
      </c>
      <c r="AX232" s="12" t="s">
        <v>73</v>
      </c>
      <c r="AY232" s="206" t="s">
        <v>127</v>
      </c>
    </row>
    <row r="233" spans="2:51" s="14" customFormat="1" ht="12">
      <c r="B233" s="217"/>
      <c r="C233" s="218"/>
      <c r="D233" s="193" t="s">
        <v>138</v>
      </c>
      <c r="E233" s="219" t="s">
        <v>19</v>
      </c>
      <c r="F233" s="220" t="s">
        <v>162</v>
      </c>
      <c r="G233" s="218"/>
      <c r="H233" s="221">
        <v>521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138</v>
      </c>
      <c r="AU233" s="227" t="s">
        <v>83</v>
      </c>
      <c r="AV233" s="14" t="s">
        <v>134</v>
      </c>
      <c r="AW233" s="14" t="s">
        <v>35</v>
      </c>
      <c r="AX233" s="14" t="s">
        <v>81</v>
      </c>
      <c r="AY233" s="227" t="s">
        <v>127</v>
      </c>
    </row>
    <row r="234" spans="2:65" s="1" customFormat="1" ht="16.5" customHeight="1">
      <c r="B234" s="34"/>
      <c r="C234" s="228" t="s">
        <v>355</v>
      </c>
      <c r="D234" s="228" t="s">
        <v>278</v>
      </c>
      <c r="E234" s="229" t="s">
        <v>356</v>
      </c>
      <c r="F234" s="230" t="s">
        <v>357</v>
      </c>
      <c r="G234" s="231" t="s">
        <v>358</v>
      </c>
      <c r="H234" s="232">
        <v>0.5</v>
      </c>
      <c r="I234" s="233"/>
      <c r="J234" s="234">
        <f>ROUND(I234*H234,2)</f>
        <v>0</v>
      </c>
      <c r="K234" s="230" t="s">
        <v>359</v>
      </c>
      <c r="L234" s="235"/>
      <c r="M234" s="236" t="s">
        <v>19</v>
      </c>
      <c r="N234" s="237" t="s">
        <v>44</v>
      </c>
      <c r="O234" s="63"/>
      <c r="P234" s="189">
        <f>O234*H234</f>
        <v>0</v>
      </c>
      <c r="Q234" s="189">
        <v>0.001</v>
      </c>
      <c r="R234" s="189">
        <f>Q234*H234</f>
        <v>0.0005</v>
      </c>
      <c r="S234" s="189">
        <v>0</v>
      </c>
      <c r="T234" s="190">
        <f>S234*H234</f>
        <v>0</v>
      </c>
      <c r="AR234" s="191" t="s">
        <v>185</v>
      </c>
      <c r="AT234" s="191" t="s">
        <v>278</v>
      </c>
      <c r="AU234" s="191" t="s">
        <v>83</v>
      </c>
      <c r="AY234" s="17" t="s">
        <v>127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7" t="s">
        <v>81</v>
      </c>
      <c r="BK234" s="192">
        <f>ROUND(I234*H234,2)</f>
        <v>0</v>
      </c>
      <c r="BL234" s="17" t="s">
        <v>134</v>
      </c>
      <c r="BM234" s="191" t="s">
        <v>360</v>
      </c>
    </row>
    <row r="235" spans="2:63" s="11" customFormat="1" ht="22.9" customHeight="1">
      <c r="B235" s="164"/>
      <c r="C235" s="165"/>
      <c r="D235" s="166" t="s">
        <v>72</v>
      </c>
      <c r="E235" s="178" t="s">
        <v>83</v>
      </c>
      <c r="F235" s="178" t="s">
        <v>361</v>
      </c>
      <c r="G235" s="165"/>
      <c r="H235" s="165"/>
      <c r="I235" s="168"/>
      <c r="J235" s="179">
        <f>BK235</f>
        <v>0</v>
      </c>
      <c r="K235" s="165"/>
      <c r="L235" s="170"/>
      <c r="M235" s="171"/>
      <c r="N235" s="172"/>
      <c r="O235" s="172"/>
      <c r="P235" s="173">
        <f>SUM(P236:P310)</f>
        <v>0</v>
      </c>
      <c r="Q235" s="172"/>
      <c r="R235" s="173">
        <f>SUM(R236:R310)</f>
        <v>255.22776626998802</v>
      </c>
      <c r="S235" s="172"/>
      <c r="T235" s="174">
        <f>SUM(T236:T310)</f>
        <v>0</v>
      </c>
      <c r="AR235" s="175" t="s">
        <v>81</v>
      </c>
      <c r="AT235" s="176" t="s">
        <v>72</v>
      </c>
      <c r="AU235" s="176" t="s">
        <v>81</v>
      </c>
      <c r="AY235" s="175" t="s">
        <v>127</v>
      </c>
      <c r="BK235" s="177">
        <f>SUM(BK236:BK310)</f>
        <v>0</v>
      </c>
    </row>
    <row r="236" spans="2:65" s="1" customFormat="1" ht="24" customHeight="1">
      <c r="B236" s="34"/>
      <c r="C236" s="180" t="s">
        <v>362</v>
      </c>
      <c r="D236" s="180" t="s">
        <v>129</v>
      </c>
      <c r="E236" s="181" t="s">
        <v>363</v>
      </c>
      <c r="F236" s="182" t="s">
        <v>364</v>
      </c>
      <c r="G236" s="183" t="s">
        <v>132</v>
      </c>
      <c r="H236" s="184">
        <v>47.94</v>
      </c>
      <c r="I236" s="185"/>
      <c r="J236" s="186">
        <f>ROUND(I236*H236,2)</f>
        <v>0</v>
      </c>
      <c r="K236" s="182" t="s">
        <v>133</v>
      </c>
      <c r="L236" s="38"/>
      <c r="M236" s="187" t="s">
        <v>19</v>
      </c>
      <c r="N236" s="188" t="s">
        <v>44</v>
      </c>
      <c r="O236" s="63"/>
      <c r="P236" s="189">
        <f>O236*H236</f>
        <v>0</v>
      </c>
      <c r="Q236" s="189">
        <v>1.63</v>
      </c>
      <c r="R236" s="189">
        <f>Q236*H236</f>
        <v>78.14219999999999</v>
      </c>
      <c r="S236" s="189">
        <v>0</v>
      </c>
      <c r="T236" s="190">
        <f>S236*H236</f>
        <v>0</v>
      </c>
      <c r="AR236" s="191" t="s">
        <v>134</v>
      </c>
      <c r="AT236" s="191" t="s">
        <v>129</v>
      </c>
      <c r="AU236" s="191" t="s">
        <v>83</v>
      </c>
      <c r="AY236" s="17" t="s">
        <v>127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7" t="s">
        <v>81</v>
      </c>
      <c r="BK236" s="192">
        <f>ROUND(I236*H236,2)</f>
        <v>0</v>
      </c>
      <c r="BL236" s="17" t="s">
        <v>134</v>
      </c>
      <c r="BM236" s="191" t="s">
        <v>365</v>
      </c>
    </row>
    <row r="237" spans="2:47" s="1" customFormat="1" ht="68.25">
      <c r="B237" s="34"/>
      <c r="C237" s="35"/>
      <c r="D237" s="193" t="s">
        <v>136</v>
      </c>
      <c r="E237" s="35"/>
      <c r="F237" s="194" t="s">
        <v>366</v>
      </c>
      <c r="G237" s="35"/>
      <c r="H237" s="35"/>
      <c r="I237" s="107"/>
      <c r="J237" s="35"/>
      <c r="K237" s="35"/>
      <c r="L237" s="38"/>
      <c r="M237" s="195"/>
      <c r="N237" s="63"/>
      <c r="O237" s="63"/>
      <c r="P237" s="63"/>
      <c r="Q237" s="63"/>
      <c r="R237" s="63"/>
      <c r="S237" s="63"/>
      <c r="T237" s="64"/>
      <c r="AT237" s="17" t="s">
        <v>136</v>
      </c>
      <c r="AU237" s="17" t="s">
        <v>83</v>
      </c>
    </row>
    <row r="238" spans="2:51" s="12" customFormat="1" ht="12">
      <c r="B238" s="196"/>
      <c r="C238" s="197"/>
      <c r="D238" s="193" t="s">
        <v>138</v>
      </c>
      <c r="E238" s="198" t="s">
        <v>19</v>
      </c>
      <c r="F238" s="199" t="s">
        <v>367</v>
      </c>
      <c r="G238" s="197"/>
      <c r="H238" s="200">
        <v>47.94</v>
      </c>
      <c r="I238" s="201"/>
      <c r="J238" s="197"/>
      <c r="K238" s="197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138</v>
      </c>
      <c r="AU238" s="206" t="s">
        <v>83</v>
      </c>
      <c r="AV238" s="12" t="s">
        <v>83</v>
      </c>
      <c r="AW238" s="12" t="s">
        <v>35</v>
      </c>
      <c r="AX238" s="12" t="s">
        <v>81</v>
      </c>
      <c r="AY238" s="206" t="s">
        <v>127</v>
      </c>
    </row>
    <row r="239" spans="2:51" s="13" customFormat="1" ht="12">
      <c r="B239" s="207"/>
      <c r="C239" s="208"/>
      <c r="D239" s="193" t="s">
        <v>138</v>
      </c>
      <c r="E239" s="209" t="s">
        <v>19</v>
      </c>
      <c r="F239" s="210" t="s">
        <v>368</v>
      </c>
      <c r="G239" s="208"/>
      <c r="H239" s="209" t="s">
        <v>19</v>
      </c>
      <c r="I239" s="211"/>
      <c r="J239" s="208"/>
      <c r="K239" s="208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138</v>
      </c>
      <c r="AU239" s="216" t="s">
        <v>83</v>
      </c>
      <c r="AV239" s="13" t="s">
        <v>81</v>
      </c>
      <c r="AW239" s="13" t="s">
        <v>35</v>
      </c>
      <c r="AX239" s="13" t="s">
        <v>73</v>
      </c>
      <c r="AY239" s="216" t="s">
        <v>127</v>
      </c>
    </row>
    <row r="240" spans="2:65" s="1" customFormat="1" ht="24" customHeight="1">
      <c r="B240" s="34"/>
      <c r="C240" s="180" t="s">
        <v>369</v>
      </c>
      <c r="D240" s="180" t="s">
        <v>129</v>
      </c>
      <c r="E240" s="181" t="s">
        <v>370</v>
      </c>
      <c r="F240" s="182" t="s">
        <v>371</v>
      </c>
      <c r="G240" s="183" t="s">
        <v>217</v>
      </c>
      <c r="H240" s="184">
        <v>92</v>
      </c>
      <c r="I240" s="185"/>
      <c r="J240" s="186">
        <f>ROUND(I240*H240,2)</f>
        <v>0</v>
      </c>
      <c r="K240" s="182" t="s">
        <v>133</v>
      </c>
      <c r="L240" s="38"/>
      <c r="M240" s="187" t="s">
        <v>19</v>
      </c>
      <c r="N240" s="188" t="s">
        <v>44</v>
      </c>
      <c r="O240" s="63"/>
      <c r="P240" s="189">
        <f>O240*H240</f>
        <v>0</v>
      </c>
      <c r="Q240" s="189">
        <v>0.000266686</v>
      </c>
      <c r="R240" s="189">
        <f>Q240*H240</f>
        <v>0.024535111999999998</v>
      </c>
      <c r="S240" s="189">
        <v>0</v>
      </c>
      <c r="T240" s="190">
        <f>S240*H240</f>
        <v>0</v>
      </c>
      <c r="AR240" s="191" t="s">
        <v>134</v>
      </c>
      <c r="AT240" s="191" t="s">
        <v>129</v>
      </c>
      <c r="AU240" s="191" t="s">
        <v>83</v>
      </c>
      <c r="AY240" s="17" t="s">
        <v>127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7" t="s">
        <v>81</v>
      </c>
      <c r="BK240" s="192">
        <f>ROUND(I240*H240,2)</f>
        <v>0</v>
      </c>
      <c r="BL240" s="17" t="s">
        <v>134</v>
      </c>
      <c r="BM240" s="191" t="s">
        <v>372</v>
      </c>
    </row>
    <row r="241" spans="2:47" s="1" customFormat="1" ht="175.5">
      <c r="B241" s="34"/>
      <c r="C241" s="35"/>
      <c r="D241" s="193" t="s">
        <v>136</v>
      </c>
      <c r="E241" s="35"/>
      <c r="F241" s="194" t="s">
        <v>373</v>
      </c>
      <c r="G241" s="35"/>
      <c r="H241" s="35"/>
      <c r="I241" s="107"/>
      <c r="J241" s="35"/>
      <c r="K241" s="35"/>
      <c r="L241" s="38"/>
      <c r="M241" s="195"/>
      <c r="N241" s="63"/>
      <c r="O241" s="63"/>
      <c r="P241" s="63"/>
      <c r="Q241" s="63"/>
      <c r="R241" s="63"/>
      <c r="S241" s="63"/>
      <c r="T241" s="64"/>
      <c r="AT241" s="17" t="s">
        <v>136</v>
      </c>
      <c r="AU241" s="17" t="s">
        <v>83</v>
      </c>
    </row>
    <row r="242" spans="2:51" s="13" customFormat="1" ht="12">
      <c r="B242" s="207"/>
      <c r="C242" s="208"/>
      <c r="D242" s="193" t="s">
        <v>138</v>
      </c>
      <c r="E242" s="209" t="s">
        <v>19</v>
      </c>
      <c r="F242" s="210" t="s">
        <v>179</v>
      </c>
      <c r="G242" s="208"/>
      <c r="H242" s="209" t="s">
        <v>19</v>
      </c>
      <c r="I242" s="211"/>
      <c r="J242" s="208"/>
      <c r="K242" s="208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138</v>
      </c>
      <c r="AU242" s="216" t="s">
        <v>83</v>
      </c>
      <c r="AV242" s="13" t="s">
        <v>81</v>
      </c>
      <c r="AW242" s="13" t="s">
        <v>35</v>
      </c>
      <c r="AX242" s="13" t="s">
        <v>73</v>
      </c>
      <c r="AY242" s="216" t="s">
        <v>127</v>
      </c>
    </row>
    <row r="243" spans="2:51" s="12" customFormat="1" ht="12">
      <c r="B243" s="196"/>
      <c r="C243" s="197"/>
      <c r="D243" s="193" t="s">
        <v>138</v>
      </c>
      <c r="E243" s="198" t="s">
        <v>19</v>
      </c>
      <c r="F243" s="199" t="s">
        <v>374</v>
      </c>
      <c r="G243" s="197"/>
      <c r="H243" s="200">
        <v>28</v>
      </c>
      <c r="I243" s="201"/>
      <c r="J243" s="197"/>
      <c r="K243" s="197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138</v>
      </c>
      <c r="AU243" s="206" t="s">
        <v>83</v>
      </c>
      <c r="AV243" s="12" t="s">
        <v>83</v>
      </c>
      <c r="AW243" s="12" t="s">
        <v>35</v>
      </c>
      <c r="AX243" s="12" t="s">
        <v>73</v>
      </c>
      <c r="AY243" s="206" t="s">
        <v>127</v>
      </c>
    </row>
    <row r="244" spans="2:51" s="12" customFormat="1" ht="12">
      <c r="B244" s="196"/>
      <c r="C244" s="197"/>
      <c r="D244" s="193" t="s">
        <v>138</v>
      </c>
      <c r="E244" s="198" t="s">
        <v>19</v>
      </c>
      <c r="F244" s="199" t="s">
        <v>375</v>
      </c>
      <c r="G244" s="197"/>
      <c r="H244" s="200">
        <v>64</v>
      </c>
      <c r="I244" s="201"/>
      <c r="J244" s="197"/>
      <c r="K244" s="197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138</v>
      </c>
      <c r="AU244" s="206" t="s">
        <v>83</v>
      </c>
      <c r="AV244" s="12" t="s">
        <v>83</v>
      </c>
      <c r="AW244" s="12" t="s">
        <v>35</v>
      </c>
      <c r="AX244" s="12" t="s">
        <v>73</v>
      </c>
      <c r="AY244" s="206" t="s">
        <v>127</v>
      </c>
    </row>
    <row r="245" spans="2:51" s="14" customFormat="1" ht="12">
      <c r="B245" s="217"/>
      <c r="C245" s="218"/>
      <c r="D245" s="193" t="s">
        <v>138</v>
      </c>
      <c r="E245" s="219" t="s">
        <v>19</v>
      </c>
      <c r="F245" s="220" t="s">
        <v>162</v>
      </c>
      <c r="G245" s="218"/>
      <c r="H245" s="221">
        <v>92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138</v>
      </c>
      <c r="AU245" s="227" t="s">
        <v>83</v>
      </c>
      <c r="AV245" s="14" t="s">
        <v>134</v>
      </c>
      <c r="AW245" s="14" t="s">
        <v>35</v>
      </c>
      <c r="AX245" s="14" t="s">
        <v>81</v>
      </c>
      <c r="AY245" s="227" t="s">
        <v>127</v>
      </c>
    </row>
    <row r="246" spans="2:65" s="1" customFormat="1" ht="16.5" customHeight="1">
      <c r="B246" s="34"/>
      <c r="C246" s="228" t="s">
        <v>376</v>
      </c>
      <c r="D246" s="228" t="s">
        <v>278</v>
      </c>
      <c r="E246" s="229" t="s">
        <v>377</v>
      </c>
      <c r="F246" s="230" t="s">
        <v>378</v>
      </c>
      <c r="G246" s="231" t="s">
        <v>217</v>
      </c>
      <c r="H246" s="232">
        <v>93.84</v>
      </c>
      <c r="I246" s="233"/>
      <c r="J246" s="234">
        <f>ROUND(I246*H246,2)</f>
        <v>0</v>
      </c>
      <c r="K246" s="230" t="s">
        <v>133</v>
      </c>
      <c r="L246" s="235"/>
      <c r="M246" s="236" t="s">
        <v>19</v>
      </c>
      <c r="N246" s="237" t="s">
        <v>44</v>
      </c>
      <c r="O246" s="63"/>
      <c r="P246" s="189">
        <f>O246*H246</f>
        <v>0</v>
      </c>
      <c r="Q246" s="189">
        <v>0.0009</v>
      </c>
      <c r="R246" s="189">
        <f>Q246*H246</f>
        <v>0.084456</v>
      </c>
      <c r="S246" s="189">
        <v>0</v>
      </c>
      <c r="T246" s="190">
        <f>S246*H246</f>
        <v>0</v>
      </c>
      <c r="AR246" s="191" t="s">
        <v>185</v>
      </c>
      <c r="AT246" s="191" t="s">
        <v>278</v>
      </c>
      <c r="AU246" s="191" t="s">
        <v>83</v>
      </c>
      <c r="AY246" s="17" t="s">
        <v>127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7" t="s">
        <v>81</v>
      </c>
      <c r="BK246" s="192">
        <f>ROUND(I246*H246,2)</f>
        <v>0</v>
      </c>
      <c r="BL246" s="17" t="s">
        <v>134</v>
      </c>
      <c r="BM246" s="191" t="s">
        <v>379</v>
      </c>
    </row>
    <row r="247" spans="2:51" s="12" customFormat="1" ht="12">
      <c r="B247" s="196"/>
      <c r="C247" s="197"/>
      <c r="D247" s="193" t="s">
        <v>138</v>
      </c>
      <c r="E247" s="198" t="s">
        <v>19</v>
      </c>
      <c r="F247" s="199" t="s">
        <v>380</v>
      </c>
      <c r="G247" s="197"/>
      <c r="H247" s="200">
        <v>93.84</v>
      </c>
      <c r="I247" s="201"/>
      <c r="J247" s="197"/>
      <c r="K247" s="197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138</v>
      </c>
      <c r="AU247" s="206" t="s">
        <v>83</v>
      </c>
      <c r="AV247" s="12" t="s">
        <v>83</v>
      </c>
      <c r="AW247" s="12" t="s">
        <v>35</v>
      </c>
      <c r="AX247" s="12" t="s">
        <v>81</v>
      </c>
      <c r="AY247" s="206" t="s">
        <v>127</v>
      </c>
    </row>
    <row r="248" spans="2:65" s="1" customFormat="1" ht="16.5" customHeight="1">
      <c r="B248" s="34"/>
      <c r="C248" s="180" t="s">
        <v>381</v>
      </c>
      <c r="D248" s="180" t="s">
        <v>129</v>
      </c>
      <c r="E248" s="181" t="s">
        <v>382</v>
      </c>
      <c r="F248" s="182" t="s">
        <v>383</v>
      </c>
      <c r="G248" s="183" t="s">
        <v>132</v>
      </c>
      <c r="H248" s="184">
        <v>6.003</v>
      </c>
      <c r="I248" s="185"/>
      <c r="J248" s="186">
        <f>ROUND(I248*H248,2)</f>
        <v>0</v>
      </c>
      <c r="K248" s="182" t="s">
        <v>133</v>
      </c>
      <c r="L248" s="38"/>
      <c r="M248" s="187" t="s">
        <v>19</v>
      </c>
      <c r="N248" s="188" t="s">
        <v>44</v>
      </c>
      <c r="O248" s="63"/>
      <c r="P248" s="189">
        <f>O248*H248</f>
        <v>0</v>
      </c>
      <c r="Q248" s="189">
        <v>1.9205</v>
      </c>
      <c r="R248" s="189">
        <f>Q248*H248</f>
        <v>11.528761500000002</v>
      </c>
      <c r="S248" s="189">
        <v>0</v>
      </c>
      <c r="T248" s="190">
        <f>S248*H248</f>
        <v>0</v>
      </c>
      <c r="AR248" s="191" t="s">
        <v>134</v>
      </c>
      <c r="AT248" s="191" t="s">
        <v>129</v>
      </c>
      <c r="AU248" s="191" t="s">
        <v>83</v>
      </c>
      <c r="AY248" s="17" t="s">
        <v>127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7" t="s">
        <v>81</v>
      </c>
      <c r="BK248" s="192">
        <f>ROUND(I248*H248,2)</f>
        <v>0</v>
      </c>
      <c r="BL248" s="17" t="s">
        <v>134</v>
      </c>
      <c r="BM248" s="191" t="s">
        <v>384</v>
      </c>
    </row>
    <row r="249" spans="2:47" s="1" customFormat="1" ht="39">
      <c r="B249" s="34"/>
      <c r="C249" s="35"/>
      <c r="D249" s="193" t="s">
        <v>136</v>
      </c>
      <c r="E249" s="35"/>
      <c r="F249" s="194" t="s">
        <v>385</v>
      </c>
      <c r="G249" s="35"/>
      <c r="H249" s="35"/>
      <c r="I249" s="107"/>
      <c r="J249" s="35"/>
      <c r="K249" s="35"/>
      <c r="L249" s="38"/>
      <c r="M249" s="195"/>
      <c r="N249" s="63"/>
      <c r="O249" s="63"/>
      <c r="P249" s="63"/>
      <c r="Q249" s="63"/>
      <c r="R249" s="63"/>
      <c r="S249" s="63"/>
      <c r="T249" s="64"/>
      <c r="AT249" s="17" t="s">
        <v>136</v>
      </c>
      <c r="AU249" s="17" t="s">
        <v>83</v>
      </c>
    </row>
    <row r="250" spans="2:51" s="12" customFormat="1" ht="12">
      <c r="B250" s="196"/>
      <c r="C250" s="197"/>
      <c r="D250" s="193" t="s">
        <v>138</v>
      </c>
      <c r="E250" s="198" t="s">
        <v>19</v>
      </c>
      <c r="F250" s="199" t="s">
        <v>386</v>
      </c>
      <c r="G250" s="197"/>
      <c r="H250" s="200">
        <v>6.003</v>
      </c>
      <c r="I250" s="201"/>
      <c r="J250" s="197"/>
      <c r="K250" s="197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138</v>
      </c>
      <c r="AU250" s="206" t="s">
        <v>83</v>
      </c>
      <c r="AV250" s="12" t="s">
        <v>83</v>
      </c>
      <c r="AW250" s="12" t="s">
        <v>35</v>
      </c>
      <c r="AX250" s="12" t="s">
        <v>81</v>
      </c>
      <c r="AY250" s="206" t="s">
        <v>127</v>
      </c>
    </row>
    <row r="251" spans="2:65" s="1" customFormat="1" ht="16.5" customHeight="1">
      <c r="B251" s="34"/>
      <c r="C251" s="180" t="s">
        <v>387</v>
      </c>
      <c r="D251" s="180" t="s">
        <v>129</v>
      </c>
      <c r="E251" s="181" t="s">
        <v>388</v>
      </c>
      <c r="F251" s="182" t="s">
        <v>389</v>
      </c>
      <c r="G251" s="183" t="s">
        <v>153</v>
      </c>
      <c r="H251" s="184">
        <v>38</v>
      </c>
      <c r="I251" s="185"/>
      <c r="J251" s="186">
        <f>ROUND(I251*H251,2)</f>
        <v>0</v>
      </c>
      <c r="K251" s="182" t="s">
        <v>133</v>
      </c>
      <c r="L251" s="38"/>
      <c r="M251" s="187" t="s">
        <v>19</v>
      </c>
      <c r="N251" s="188" t="s">
        <v>44</v>
      </c>
      <c r="O251" s="63"/>
      <c r="P251" s="189">
        <f>O251*H251</f>
        <v>0</v>
      </c>
      <c r="Q251" s="189">
        <v>0.0004896</v>
      </c>
      <c r="R251" s="189">
        <f>Q251*H251</f>
        <v>0.018604799999999998</v>
      </c>
      <c r="S251" s="189">
        <v>0</v>
      </c>
      <c r="T251" s="190">
        <f>S251*H251</f>
        <v>0</v>
      </c>
      <c r="AR251" s="191" t="s">
        <v>134</v>
      </c>
      <c r="AT251" s="191" t="s">
        <v>129</v>
      </c>
      <c r="AU251" s="191" t="s">
        <v>83</v>
      </c>
      <c r="AY251" s="17" t="s">
        <v>127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7" t="s">
        <v>81</v>
      </c>
      <c r="BK251" s="192">
        <f>ROUND(I251*H251,2)</f>
        <v>0</v>
      </c>
      <c r="BL251" s="17" t="s">
        <v>134</v>
      </c>
      <c r="BM251" s="191" t="s">
        <v>390</v>
      </c>
    </row>
    <row r="252" spans="2:47" s="1" customFormat="1" ht="48.75">
      <c r="B252" s="34"/>
      <c r="C252" s="35"/>
      <c r="D252" s="193" t="s">
        <v>136</v>
      </c>
      <c r="E252" s="35"/>
      <c r="F252" s="194" t="s">
        <v>391</v>
      </c>
      <c r="G252" s="35"/>
      <c r="H252" s="35"/>
      <c r="I252" s="107"/>
      <c r="J252" s="35"/>
      <c r="K252" s="35"/>
      <c r="L252" s="38"/>
      <c r="M252" s="195"/>
      <c r="N252" s="63"/>
      <c r="O252" s="63"/>
      <c r="P252" s="63"/>
      <c r="Q252" s="63"/>
      <c r="R252" s="63"/>
      <c r="S252" s="63"/>
      <c r="T252" s="64"/>
      <c r="AT252" s="17" t="s">
        <v>136</v>
      </c>
      <c r="AU252" s="17" t="s">
        <v>83</v>
      </c>
    </row>
    <row r="253" spans="2:51" s="12" customFormat="1" ht="12">
      <c r="B253" s="196"/>
      <c r="C253" s="197"/>
      <c r="D253" s="193" t="s">
        <v>138</v>
      </c>
      <c r="E253" s="198" t="s">
        <v>19</v>
      </c>
      <c r="F253" s="199" t="s">
        <v>392</v>
      </c>
      <c r="G253" s="197"/>
      <c r="H253" s="200">
        <v>38</v>
      </c>
      <c r="I253" s="201"/>
      <c r="J253" s="197"/>
      <c r="K253" s="197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138</v>
      </c>
      <c r="AU253" s="206" t="s">
        <v>83</v>
      </c>
      <c r="AV253" s="12" t="s">
        <v>83</v>
      </c>
      <c r="AW253" s="12" t="s">
        <v>35</v>
      </c>
      <c r="AX253" s="12" t="s">
        <v>81</v>
      </c>
      <c r="AY253" s="206" t="s">
        <v>127</v>
      </c>
    </row>
    <row r="254" spans="2:65" s="1" customFormat="1" ht="16.5" customHeight="1">
      <c r="B254" s="34"/>
      <c r="C254" s="180" t="s">
        <v>393</v>
      </c>
      <c r="D254" s="180" t="s">
        <v>129</v>
      </c>
      <c r="E254" s="181" t="s">
        <v>394</v>
      </c>
      <c r="F254" s="182" t="s">
        <v>395</v>
      </c>
      <c r="G254" s="183" t="s">
        <v>153</v>
      </c>
      <c r="H254" s="184">
        <v>343</v>
      </c>
      <c r="I254" s="185"/>
      <c r="J254" s="186">
        <f>ROUND(I254*H254,2)</f>
        <v>0</v>
      </c>
      <c r="K254" s="182" t="s">
        <v>133</v>
      </c>
      <c r="L254" s="38"/>
      <c r="M254" s="187" t="s">
        <v>19</v>
      </c>
      <c r="N254" s="188" t="s">
        <v>44</v>
      </c>
      <c r="O254" s="63"/>
      <c r="P254" s="189">
        <f>O254*H254</f>
        <v>0</v>
      </c>
      <c r="Q254" s="189">
        <v>0.0011628</v>
      </c>
      <c r="R254" s="189">
        <f>Q254*H254</f>
        <v>0.39884040000000004</v>
      </c>
      <c r="S254" s="189">
        <v>0</v>
      </c>
      <c r="T254" s="190">
        <f>S254*H254</f>
        <v>0</v>
      </c>
      <c r="AR254" s="191" t="s">
        <v>134</v>
      </c>
      <c r="AT254" s="191" t="s">
        <v>129</v>
      </c>
      <c r="AU254" s="191" t="s">
        <v>83</v>
      </c>
      <c r="AY254" s="17" t="s">
        <v>127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7" t="s">
        <v>81</v>
      </c>
      <c r="BK254" s="192">
        <f>ROUND(I254*H254,2)</f>
        <v>0</v>
      </c>
      <c r="BL254" s="17" t="s">
        <v>134</v>
      </c>
      <c r="BM254" s="191" t="s">
        <v>396</v>
      </c>
    </row>
    <row r="255" spans="2:47" s="1" customFormat="1" ht="48.75">
      <c r="B255" s="34"/>
      <c r="C255" s="35"/>
      <c r="D255" s="193" t="s">
        <v>136</v>
      </c>
      <c r="E255" s="35"/>
      <c r="F255" s="194" t="s">
        <v>391</v>
      </c>
      <c r="G255" s="35"/>
      <c r="H255" s="35"/>
      <c r="I255" s="107"/>
      <c r="J255" s="35"/>
      <c r="K255" s="35"/>
      <c r="L255" s="38"/>
      <c r="M255" s="195"/>
      <c r="N255" s="63"/>
      <c r="O255" s="63"/>
      <c r="P255" s="63"/>
      <c r="Q255" s="63"/>
      <c r="R255" s="63"/>
      <c r="S255" s="63"/>
      <c r="T255" s="64"/>
      <c r="AT255" s="17" t="s">
        <v>136</v>
      </c>
      <c r="AU255" s="17" t="s">
        <v>83</v>
      </c>
    </row>
    <row r="256" spans="2:51" s="12" customFormat="1" ht="12">
      <c r="B256" s="196"/>
      <c r="C256" s="197"/>
      <c r="D256" s="193" t="s">
        <v>138</v>
      </c>
      <c r="E256" s="198" t="s">
        <v>19</v>
      </c>
      <c r="F256" s="199" t="s">
        <v>397</v>
      </c>
      <c r="G256" s="197"/>
      <c r="H256" s="200">
        <v>343</v>
      </c>
      <c r="I256" s="201"/>
      <c r="J256" s="197"/>
      <c r="K256" s="197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138</v>
      </c>
      <c r="AU256" s="206" t="s">
        <v>83</v>
      </c>
      <c r="AV256" s="12" t="s">
        <v>83</v>
      </c>
      <c r="AW256" s="12" t="s">
        <v>35</v>
      </c>
      <c r="AX256" s="12" t="s">
        <v>81</v>
      </c>
      <c r="AY256" s="206" t="s">
        <v>127</v>
      </c>
    </row>
    <row r="257" spans="2:65" s="1" customFormat="1" ht="16.5" customHeight="1">
      <c r="B257" s="34"/>
      <c r="C257" s="180" t="s">
        <v>398</v>
      </c>
      <c r="D257" s="180" t="s">
        <v>129</v>
      </c>
      <c r="E257" s="181" t="s">
        <v>399</v>
      </c>
      <c r="F257" s="182" t="s">
        <v>400</v>
      </c>
      <c r="G257" s="183" t="s">
        <v>132</v>
      </c>
      <c r="H257" s="184">
        <v>2.28</v>
      </c>
      <c r="I257" s="185"/>
      <c r="J257" s="186">
        <f>ROUND(I257*H257,2)</f>
        <v>0</v>
      </c>
      <c r="K257" s="182" t="s">
        <v>133</v>
      </c>
      <c r="L257" s="38"/>
      <c r="M257" s="187" t="s">
        <v>19</v>
      </c>
      <c r="N257" s="188" t="s">
        <v>44</v>
      </c>
      <c r="O257" s="63"/>
      <c r="P257" s="189">
        <f>O257*H257</f>
        <v>0</v>
      </c>
      <c r="Q257" s="189">
        <v>1.98</v>
      </c>
      <c r="R257" s="189">
        <f>Q257*H257</f>
        <v>4.514399999999999</v>
      </c>
      <c r="S257" s="189">
        <v>0</v>
      </c>
      <c r="T257" s="190">
        <f>S257*H257</f>
        <v>0</v>
      </c>
      <c r="AR257" s="191" t="s">
        <v>134</v>
      </c>
      <c r="AT257" s="191" t="s">
        <v>129</v>
      </c>
      <c r="AU257" s="191" t="s">
        <v>83</v>
      </c>
      <c r="AY257" s="17" t="s">
        <v>127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7" t="s">
        <v>81</v>
      </c>
      <c r="BK257" s="192">
        <f>ROUND(I257*H257,2)</f>
        <v>0</v>
      </c>
      <c r="BL257" s="17" t="s">
        <v>134</v>
      </c>
      <c r="BM257" s="191" t="s">
        <v>401</v>
      </c>
    </row>
    <row r="258" spans="2:47" s="1" customFormat="1" ht="48.75">
      <c r="B258" s="34"/>
      <c r="C258" s="35"/>
      <c r="D258" s="193" t="s">
        <v>136</v>
      </c>
      <c r="E258" s="35"/>
      <c r="F258" s="194" t="s">
        <v>402</v>
      </c>
      <c r="G258" s="35"/>
      <c r="H258" s="35"/>
      <c r="I258" s="107"/>
      <c r="J258" s="35"/>
      <c r="K258" s="35"/>
      <c r="L258" s="38"/>
      <c r="M258" s="195"/>
      <c r="N258" s="63"/>
      <c r="O258" s="63"/>
      <c r="P258" s="63"/>
      <c r="Q258" s="63"/>
      <c r="R258" s="63"/>
      <c r="S258" s="63"/>
      <c r="T258" s="64"/>
      <c r="AT258" s="17" t="s">
        <v>136</v>
      </c>
      <c r="AU258" s="17" t="s">
        <v>83</v>
      </c>
    </row>
    <row r="259" spans="2:51" s="12" customFormat="1" ht="12">
      <c r="B259" s="196"/>
      <c r="C259" s="197"/>
      <c r="D259" s="193" t="s">
        <v>138</v>
      </c>
      <c r="E259" s="198" t="s">
        <v>19</v>
      </c>
      <c r="F259" s="199" t="s">
        <v>403</v>
      </c>
      <c r="G259" s="197"/>
      <c r="H259" s="200">
        <v>2.28</v>
      </c>
      <c r="I259" s="201"/>
      <c r="J259" s="197"/>
      <c r="K259" s="197"/>
      <c r="L259" s="202"/>
      <c r="M259" s="203"/>
      <c r="N259" s="204"/>
      <c r="O259" s="204"/>
      <c r="P259" s="204"/>
      <c r="Q259" s="204"/>
      <c r="R259" s="204"/>
      <c r="S259" s="204"/>
      <c r="T259" s="205"/>
      <c r="AT259" s="206" t="s">
        <v>138</v>
      </c>
      <c r="AU259" s="206" t="s">
        <v>83</v>
      </c>
      <c r="AV259" s="12" t="s">
        <v>83</v>
      </c>
      <c r="AW259" s="12" t="s">
        <v>35</v>
      </c>
      <c r="AX259" s="12" t="s">
        <v>81</v>
      </c>
      <c r="AY259" s="206" t="s">
        <v>127</v>
      </c>
    </row>
    <row r="260" spans="2:65" s="1" customFormat="1" ht="16.5" customHeight="1">
      <c r="B260" s="34"/>
      <c r="C260" s="180" t="s">
        <v>404</v>
      </c>
      <c r="D260" s="180" t="s">
        <v>129</v>
      </c>
      <c r="E260" s="181" t="s">
        <v>405</v>
      </c>
      <c r="F260" s="182" t="s">
        <v>406</v>
      </c>
      <c r="G260" s="183" t="s">
        <v>132</v>
      </c>
      <c r="H260" s="184">
        <v>2.052</v>
      </c>
      <c r="I260" s="185"/>
      <c r="J260" s="186">
        <f>ROUND(I260*H260,2)</f>
        <v>0</v>
      </c>
      <c r="K260" s="182" t="s">
        <v>133</v>
      </c>
      <c r="L260" s="38"/>
      <c r="M260" s="187" t="s">
        <v>19</v>
      </c>
      <c r="N260" s="188" t="s">
        <v>44</v>
      </c>
      <c r="O260" s="63"/>
      <c r="P260" s="189">
        <f>O260*H260</f>
        <v>0</v>
      </c>
      <c r="Q260" s="189">
        <v>2.256342204</v>
      </c>
      <c r="R260" s="189">
        <f>Q260*H260</f>
        <v>4.630014202608001</v>
      </c>
      <c r="S260" s="189">
        <v>0</v>
      </c>
      <c r="T260" s="190">
        <f>S260*H260</f>
        <v>0</v>
      </c>
      <c r="AR260" s="191" t="s">
        <v>134</v>
      </c>
      <c r="AT260" s="191" t="s">
        <v>129</v>
      </c>
      <c r="AU260" s="191" t="s">
        <v>83</v>
      </c>
      <c r="AY260" s="17" t="s">
        <v>127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7" t="s">
        <v>81</v>
      </c>
      <c r="BK260" s="192">
        <f>ROUND(I260*H260,2)</f>
        <v>0</v>
      </c>
      <c r="BL260" s="17" t="s">
        <v>134</v>
      </c>
      <c r="BM260" s="191" t="s">
        <v>407</v>
      </c>
    </row>
    <row r="261" spans="2:47" s="1" customFormat="1" ht="58.5">
      <c r="B261" s="34"/>
      <c r="C261" s="35"/>
      <c r="D261" s="193" t="s">
        <v>136</v>
      </c>
      <c r="E261" s="35"/>
      <c r="F261" s="194" t="s">
        <v>408</v>
      </c>
      <c r="G261" s="35"/>
      <c r="H261" s="35"/>
      <c r="I261" s="107"/>
      <c r="J261" s="35"/>
      <c r="K261" s="35"/>
      <c r="L261" s="38"/>
      <c r="M261" s="195"/>
      <c r="N261" s="63"/>
      <c r="O261" s="63"/>
      <c r="P261" s="63"/>
      <c r="Q261" s="63"/>
      <c r="R261" s="63"/>
      <c r="S261" s="63"/>
      <c r="T261" s="64"/>
      <c r="AT261" s="17" t="s">
        <v>136</v>
      </c>
      <c r="AU261" s="17" t="s">
        <v>83</v>
      </c>
    </row>
    <row r="262" spans="2:51" s="12" customFormat="1" ht="12">
      <c r="B262" s="196"/>
      <c r="C262" s="197"/>
      <c r="D262" s="193" t="s">
        <v>138</v>
      </c>
      <c r="E262" s="198" t="s">
        <v>19</v>
      </c>
      <c r="F262" s="199" t="s">
        <v>409</v>
      </c>
      <c r="G262" s="197"/>
      <c r="H262" s="200">
        <v>2.052</v>
      </c>
      <c r="I262" s="201"/>
      <c r="J262" s="197"/>
      <c r="K262" s="197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138</v>
      </c>
      <c r="AU262" s="206" t="s">
        <v>83</v>
      </c>
      <c r="AV262" s="12" t="s">
        <v>83</v>
      </c>
      <c r="AW262" s="12" t="s">
        <v>35</v>
      </c>
      <c r="AX262" s="12" t="s">
        <v>81</v>
      </c>
      <c r="AY262" s="206" t="s">
        <v>127</v>
      </c>
    </row>
    <row r="263" spans="2:51" s="13" customFormat="1" ht="12">
      <c r="B263" s="207"/>
      <c r="C263" s="208"/>
      <c r="D263" s="193" t="s">
        <v>138</v>
      </c>
      <c r="E263" s="209" t="s">
        <v>19</v>
      </c>
      <c r="F263" s="210" t="s">
        <v>410</v>
      </c>
      <c r="G263" s="208"/>
      <c r="H263" s="209" t="s">
        <v>19</v>
      </c>
      <c r="I263" s="211"/>
      <c r="J263" s="208"/>
      <c r="K263" s="208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138</v>
      </c>
      <c r="AU263" s="216" t="s">
        <v>83</v>
      </c>
      <c r="AV263" s="13" t="s">
        <v>81</v>
      </c>
      <c r="AW263" s="13" t="s">
        <v>35</v>
      </c>
      <c r="AX263" s="13" t="s">
        <v>73</v>
      </c>
      <c r="AY263" s="216" t="s">
        <v>127</v>
      </c>
    </row>
    <row r="264" spans="2:65" s="1" customFormat="1" ht="16.5" customHeight="1">
      <c r="B264" s="34"/>
      <c r="C264" s="180" t="s">
        <v>411</v>
      </c>
      <c r="D264" s="180" t="s">
        <v>129</v>
      </c>
      <c r="E264" s="181" t="s">
        <v>412</v>
      </c>
      <c r="F264" s="182" t="s">
        <v>413</v>
      </c>
      <c r="G264" s="183" t="s">
        <v>132</v>
      </c>
      <c r="H264" s="184">
        <v>0.456</v>
      </c>
      <c r="I264" s="185"/>
      <c r="J264" s="186">
        <f>ROUND(I264*H264,2)</f>
        <v>0</v>
      </c>
      <c r="K264" s="182" t="s">
        <v>133</v>
      </c>
      <c r="L264" s="38"/>
      <c r="M264" s="187" t="s">
        <v>19</v>
      </c>
      <c r="N264" s="188" t="s">
        <v>44</v>
      </c>
      <c r="O264" s="63"/>
      <c r="P264" s="189">
        <f>O264*H264</f>
        <v>0</v>
      </c>
      <c r="Q264" s="189">
        <v>2.256342204</v>
      </c>
      <c r="R264" s="189">
        <f>Q264*H264</f>
        <v>1.028892045024</v>
      </c>
      <c r="S264" s="189">
        <v>0</v>
      </c>
      <c r="T264" s="190">
        <f>S264*H264</f>
        <v>0</v>
      </c>
      <c r="AR264" s="191" t="s">
        <v>134</v>
      </c>
      <c r="AT264" s="191" t="s">
        <v>129</v>
      </c>
      <c r="AU264" s="191" t="s">
        <v>83</v>
      </c>
      <c r="AY264" s="17" t="s">
        <v>127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7" t="s">
        <v>81</v>
      </c>
      <c r="BK264" s="192">
        <f>ROUND(I264*H264,2)</f>
        <v>0</v>
      </c>
      <c r="BL264" s="17" t="s">
        <v>134</v>
      </c>
      <c r="BM264" s="191" t="s">
        <v>414</v>
      </c>
    </row>
    <row r="265" spans="2:47" s="1" customFormat="1" ht="58.5">
      <c r="B265" s="34"/>
      <c r="C265" s="35"/>
      <c r="D265" s="193" t="s">
        <v>136</v>
      </c>
      <c r="E265" s="35"/>
      <c r="F265" s="194" t="s">
        <v>408</v>
      </c>
      <c r="G265" s="35"/>
      <c r="H265" s="35"/>
      <c r="I265" s="107"/>
      <c r="J265" s="35"/>
      <c r="K265" s="35"/>
      <c r="L265" s="38"/>
      <c r="M265" s="195"/>
      <c r="N265" s="63"/>
      <c r="O265" s="63"/>
      <c r="P265" s="63"/>
      <c r="Q265" s="63"/>
      <c r="R265" s="63"/>
      <c r="S265" s="63"/>
      <c r="T265" s="64"/>
      <c r="AT265" s="17" t="s">
        <v>136</v>
      </c>
      <c r="AU265" s="17" t="s">
        <v>83</v>
      </c>
    </row>
    <row r="266" spans="2:51" s="12" customFormat="1" ht="12">
      <c r="B266" s="196"/>
      <c r="C266" s="197"/>
      <c r="D266" s="193" t="s">
        <v>138</v>
      </c>
      <c r="E266" s="198" t="s">
        <v>19</v>
      </c>
      <c r="F266" s="199" t="s">
        <v>415</v>
      </c>
      <c r="G266" s="197"/>
      <c r="H266" s="200">
        <v>0.456</v>
      </c>
      <c r="I266" s="201"/>
      <c r="J266" s="197"/>
      <c r="K266" s="197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138</v>
      </c>
      <c r="AU266" s="206" t="s">
        <v>83</v>
      </c>
      <c r="AV266" s="12" t="s">
        <v>83</v>
      </c>
      <c r="AW266" s="12" t="s">
        <v>35</v>
      </c>
      <c r="AX266" s="12" t="s">
        <v>81</v>
      </c>
      <c r="AY266" s="206" t="s">
        <v>127</v>
      </c>
    </row>
    <row r="267" spans="2:51" s="13" customFormat="1" ht="12">
      <c r="B267" s="207"/>
      <c r="C267" s="208"/>
      <c r="D267" s="193" t="s">
        <v>138</v>
      </c>
      <c r="E267" s="209" t="s">
        <v>19</v>
      </c>
      <c r="F267" s="210" t="s">
        <v>410</v>
      </c>
      <c r="G267" s="208"/>
      <c r="H267" s="209" t="s">
        <v>19</v>
      </c>
      <c r="I267" s="211"/>
      <c r="J267" s="208"/>
      <c r="K267" s="208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138</v>
      </c>
      <c r="AU267" s="216" t="s">
        <v>83</v>
      </c>
      <c r="AV267" s="13" t="s">
        <v>81</v>
      </c>
      <c r="AW267" s="13" t="s">
        <v>35</v>
      </c>
      <c r="AX267" s="13" t="s">
        <v>73</v>
      </c>
      <c r="AY267" s="216" t="s">
        <v>127</v>
      </c>
    </row>
    <row r="268" spans="2:65" s="1" customFormat="1" ht="16.5" customHeight="1">
      <c r="B268" s="34"/>
      <c r="C268" s="180" t="s">
        <v>416</v>
      </c>
      <c r="D268" s="180" t="s">
        <v>129</v>
      </c>
      <c r="E268" s="181" t="s">
        <v>417</v>
      </c>
      <c r="F268" s="182" t="s">
        <v>418</v>
      </c>
      <c r="G268" s="183" t="s">
        <v>132</v>
      </c>
      <c r="H268" s="184">
        <v>41.823</v>
      </c>
      <c r="I268" s="185"/>
      <c r="J268" s="186">
        <f>ROUND(I268*H268,2)</f>
        <v>0</v>
      </c>
      <c r="K268" s="182" t="s">
        <v>133</v>
      </c>
      <c r="L268" s="38"/>
      <c r="M268" s="187" t="s">
        <v>19</v>
      </c>
      <c r="N268" s="188" t="s">
        <v>44</v>
      </c>
      <c r="O268" s="63"/>
      <c r="P268" s="189">
        <f>O268*H268</f>
        <v>0</v>
      </c>
      <c r="Q268" s="189">
        <v>2.256342204</v>
      </c>
      <c r="R268" s="189">
        <f>Q268*H268</f>
        <v>94.36699999789201</v>
      </c>
      <c r="S268" s="189">
        <v>0</v>
      </c>
      <c r="T268" s="190">
        <f>S268*H268</f>
        <v>0</v>
      </c>
      <c r="AR268" s="191" t="s">
        <v>134</v>
      </c>
      <c r="AT268" s="191" t="s">
        <v>129</v>
      </c>
      <c r="AU268" s="191" t="s">
        <v>83</v>
      </c>
      <c r="AY268" s="17" t="s">
        <v>127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7" t="s">
        <v>81</v>
      </c>
      <c r="BK268" s="192">
        <f>ROUND(I268*H268,2)</f>
        <v>0</v>
      </c>
      <c r="BL268" s="17" t="s">
        <v>134</v>
      </c>
      <c r="BM268" s="191" t="s">
        <v>419</v>
      </c>
    </row>
    <row r="269" spans="2:47" s="1" customFormat="1" ht="58.5">
      <c r="B269" s="34"/>
      <c r="C269" s="35"/>
      <c r="D269" s="193" t="s">
        <v>136</v>
      </c>
      <c r="E269" s="35"/>
      <c r="F269" s="194" t="s">
        <v>408</v>
      </c>
      <c r="G269" s="35"/>
      <c r="H269" s="35"/>
      <c r="I269" s="107"/>
      <c r="J269" s="35"/>
      <c r="K269" s="35"/>
      <c r="L269" s="38"/>
      <c r="M269" s="195"/>
      <c r="N269" s="63"/>
      <c r="O269" s="63"/>
      <c r="P269" s="63"/>
      <c r="Q269" s="63"/>
      <c r="R269" s="63"/>
      <c r="S269" s="63"/>
      <c r="T269" s="64"/>
      <c r="AT269" s="17" t="s">
        <v>136</v>
      </c>
      <c r="AU269" s="17" t="s">
        <v>83</v>
      </c>
    </row>
    <row r="270" spans="2:51" s="13" customFormat="1" ht="12">
      <c r="B270" s="207"/>
      <c r="C270" s="208"/>
      <c r="D270" s="193" t="s">
        <v>138</v>
      </c>
      <c r="E270" s="209" t="s">
        <v>19</v>
      </c>
      <c r="F270" s="210" t="s">
        <v>179</v>
      </c>
      <c r="G270" s="208"/>
      <c r="H270" s="209" t="s">
        <v>19</v>
      </c>
      <c r="I270" s="211"/>
      <c r="J270" s="208"/>
      <c r="K270" s="208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138</v>
      </c>
      <c r="AU270" s="216" t="s">
        <v>83</v>
      </c>
      <c r="AV270" s="13" t="s">
        <v>81</v>
      </c>
      <c r="AW270" s="13" t="s">
        <v>35</v>
      </c>
      <c r="AX270" s="13" t="s">
        <v>73</v>
      </c>
      <c r="AY270" s="216" t="s">
        <v>127</v>
      </c>
    </row>
    <row r="271" spans="2:51" s="12" customFormat="1" ht="12">
      <c r="B271" s="196"/>
      <c r="C271" s="197"/>
      <c r="D271" s="193" t="s">
        <v>138</v>
      </c>
      <c r="E271" s="198" t="s">
        <v>19</v>
      </c>
      <c r="F271" s="199" t="s">
        <v>420</v>
      </c>
      <c r="G271" s="197"/>
      <c r="H271" s="200">
        <v>31.671</v>
      </c>
      <c r="I271" s="201"/>
      <c r="J271" s="197"/>
      <c r="K271" s="197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138</v>
      </c>
      <c r="AU271" s="206" t="s">
        <v>83</v>
      </c>
      <c r="AV271" s="12" t="s">
        <v>83</v>
      </c>
      <c r="AW271" s="12" t="s">
        <v>35</v>
      </c>
      <c r="AX271" s="12" t="s">
        <v>73</v>
      </c>
      <c r="AY271" s="206" t="s">
        <v>127</v>
      </c>
    </row>
    <row r="272" spans="2:51" s="12" customFormat="1" ht="12">
      <c r="B272" s="196"/>
      <c r="C272" s="197"/>
      <c r="D272" s="193" t="s">
        <v>138</v>
      </c>
      <c r="E272" s="198" t="s">
        <v>19</v>
      </c>
      <c r="F272" s="199" t="s">
        <v>421</v>
      </c>
      <c r="G272" s="197"/>
      <c r="H272" s="200">
        <v>9.104</v>
      </c>
      <c r="I272" s="201"/>
      <c r="J272" s="197"/>
      <c r="K272" s="197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138</v>
      </c>
      <c r="AU272" s="206" t="s">
        <v>83</v>
      </c>
      <c r="AV272" s="12" t="s">
        <v>83</v>
      </c>
      <c r="AW272" s="12" t="s">
        <v>35</v>
      </c>
      <c r="AX272" s="12" t="s">
        <v>73</v>
      </c>
      <c r="AY272" s="206" t="s">
        <v>127</v>
      </c>
    </row>
    <row r="273" spans="2:51" s="12" customFormat="1" ht="12">
      <c r="B273" s="196"/>
      <c r="C273" s="197"/>
      <c r="D273" s="193" t="s">
        <v>138</v>
      </c>
      <c r="E273" s="198" t="s">
        <v>19</v>
      </c>
      <c r="F273" s="199" t="s">
        <v>422</v>
      </c>
      <c r="G273" s="197"/>
      <c r="H273" s="200">
        <v>0.419</v>
      </c>
      <c r="I273" s="201"/>
      <c r="J273" s="197"/>
      <c r="K273" s="197"/>
      <c r="L273" s="202"/>
      <c r="M273" s="203"/>
      <c r="N273" s="204"/>
      <c r="O273" s="204"/>
      <c r="P273" s="204"/>
      <c r="Q273" s="204"/>
      <c r="R273" s="204"/>
      <c r="S273" s="204"/>
      <c r="T273" s="205"/>
      <c r="AT273" s="206" t="s">
        <v>138</v>
      </c>
      <c r="AU273" s="206" t="s">
        <v>83</v>
      </c>
      <c r="AV273" s="12" t="s">
        <v>83</v>
      </c>
      <c r="AW273" s="12" t="s">
        <v>35</v>
      </c>
      <c r="AX273" s="12" t="s">
        <v>73</v>
      </c>
      <c r="AY273" s="206" t="s">
        <v>127</v>
      </c>
    </row>
    <row r="274" spans="2:51" s="12" customFormat="1" ht="12">
      <c r="B274" s="196"/>
      <c r="C274" s="197"/>
      <c r="D274" s="193" t="s">
        <v>138</v>
      </c>
      <c r="E274" s="198" t="s">
        <v>19</v>
      </c>
      <c r="F274" s="199" t="s">
        <v>423</v>
      </c>
      <c r="G274" s="197"/>
      <c r="H274" s="200">
        <v>0.629</v>
      </c>
      <c r="I274" s="201"/>
      <c r="J274" s="197"/>
      <c r="K274" s="197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138</v>
      </c>
      <c r="AU274" s="206" t="s">
        <v>83</v>
      </c>
      <c r="AV274" s="12" t="s">
        <v>83</v>
      </c>
      <c r="AW274" s="12" t="s">
        <v>35</v>
      </c>
      <c r="AX274" s="12" t="s">
        <v>73</v>
      </c>
      <c r="AY274" s="206" t="s">
        <v>127</v>
      </c>
    </row>
    <row r="275" spans="2:51" s="14" customFormat="1" ht="12">
      <c r="B275" s="217"/>
      <c r="C275" s="218"/>
      <c r="D275" s="193" t="s">
        <v>138</v>
      </c>
      <c r="E275" s="219" t="s">
        <v>19</v>
      </c>
      <c r="F275" s="220" t="s">
        <v>162</v>
      </c>
      <c r="G275" s="218"/>
      <c r="H275" s="221">
        <v>41.82299999999999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138</v>
      </c>
      <c r="AU275" s="227" t="s">
        <v>83</v>
      </c>
      <c r="AV275" s="14" t="s">
        <v>134</v>
      </c>
      <c r="AW275" s="14" t="s">
        <v>35</v>
      </c>
      <c r="AX275" s="14" t="s">
        <v>81</v>
      </c>
      <c r="AY275" s="227" t="s">
        <v>127</v>
      </c>
    </row>
    <row r="276" spans="2:65" s="1" customFormat="1" ht="16.5" customHeight="1">
      <c r="B276" s="34"/>
      <c r="C276" s="180" t="s">
        <v>424</v>
      </c>
      <c r="D276" s="180" t="s">
        <v>129</v>
      </c>
      <c r="E276" s="181" t="s">
        <v>425</v>
      </c>
      <c r="F276" s="182" t="s">
        <v>426</v>
      </c>
      <c r="G276" s="183" t="s">
        <v>132</v>
      </c>
      <c r="H276" s="184">
        <v>13.547</v>
      </c>
      <c r="I276" s="185"/>
      <c r="J276" s="186">
        <f>ROUND(I276*H276,2)</f>
        <v>0</v>
      </c>
      <c r="K276" s="182" t="s">
        <v>133</v>
      </c>
      <c r="L276" s="38"/>
      <c r="M276" s="187" t="s">
        <v>19</v>
      </c>
      <c r="N276" s="188" t="s">
        <v>44</v>
      </c>
      <c r="O276" s="63"/>
      <c r="P276" s="189">
        <f>O276*H276</f>
        <v>0</v>
      </c>
      <c r="Q276" s="189">
        <v>2.256342204</v>
      </c>
      <c r="R276" s="189">
        <f>Q276*H276</f>
        <v>30.566667837588003</v>
      </c>
      <c r="S276" s="189">
        <v>0</v>
      </c>
      <c r="T276" s="190">
        <f>S276*H276</f>
        <v>0</v>
      </c>
      <c r="AR276" s="191" t="s">
        <v>134</v>
      </c>
      <c r="AT276" s="191" t="s">
        <v>129</v>
      </c>
      <c r="AU276" s="191" t="s">
        <v>83</v>
      </c>
      <c r="AY276" s="17" t="s">
        <v>127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7" t="s">
        <v>81</v>
      </c>
      <c r="BK276" s="192">
        <f>ROUND(I276*H276,2)</f>
        <v>0</v>
      </c>
      <c r="BL276" s="17" t="s">
        <v>134</v>
      </c>
      <c r="BM276" s="191" t="s">
        <v>427</v>
      </c>
    </row>
    <row r="277" spans="2:47" s="1" customFormat="1" ht="87.75">
      <c r="B277" s="34"/>
      <c r="C277" s="35"/>
      <c r="D277" s="193" t="s">
        <v>136</v>
      </c>
      <c r="E277" s="35"/>
      <c r="F277" s="194" t="s">
        <v>428</v>
      </c>
      <c r="G277" s="35"/>
      <c r="H277" s="35"/>
      <c r="I277" s="107"/>
      <c r="J277" s="35"/>
      <c r="K277" s="35"/>
      <c r="L277" s="38"/>
      <c r="M277" s="195"/>
      <c r="N277" s="63"/>
      <c r="O277" s="63"/>
      <c r="P277" s="63"/>
      <c r="Q277" s="63"/>
      <c r="R277" s="63"/>
      <c r="S277" s="63"/>
      <c r="T277" s="64"/>
      <c r="AT277" s="17" t="s">
        <v>136</v>
      </c>
      <c r="AU277" s="17" t="s">
        <v>83</v>
      </c>
    </row>
    <row r="278" spans="2:51" s="12" customFormat="1" ht="12">
      <c r="B278" s="196"/>
      <c r="C278" s="197"/>
      <c r="D278" s="193" t="s">
        <v>138</v>
      </c>
      <c r="E278" s="198" t="s">
        <v>19</v>
      </c>
      <c r="F278" s="199" t="s">
        <v>429</v>
      </c>
      <c r="G278" s="197"/>
      <c r="H278" s="200">
        <v>13.547</v>
      </c>
      <c r="I278" s="201"/>
      <c r="J278" s="197"/>
      <c r="K278" s="197"/>
      <c r="L278" s="202"/>
      <c r="M278" s="203"/>
      <c r="N278" s="204"/>
      <c r="O278" s="204"/>
      <c r="P278" s="204"/>
      <c r="Q278" s="204"/>
      <c r="R278" s="204"/>
      <c r="S278" s="204"/>
      <c r="T278" s="205"/>
      <c r="AT278" s="206" t="s">
        <v>138</v>
      </c>
      <c r="AU278" s="206" t="s">
        <v>83</v>
      </c>
      <c r="AV278" s="12" t="s">
        <v>83</v>
      </c>
      <c r="AW278" s="12" t="s">
        <v>35</v>
      </c>
      <c r="AX278" s="12" t="s">
        <v>81</v>
      </c>
      <c r="AY278" s="206" t="s">
        <v>127</v>
      </c>
    </row>
    <row r="279" spans="2:51" s="13" customFormat="1" ht="12">
      <c r="B279" s="207"/>
      <c r="C279" s="208"/>
      <c r="D279" s="193" t="s">
        <v>138</v>
      </c>
      <c r="E279" s="209" t="s">
        <v>19</v>
      </c>
      <c r="F279" s="210" t="s">
        <v>410</v>
      </c>
      <c r="G279" s="208"/>
      <c r="H279" s="209" t="s">
        <v>19</v>
      </c>
      <c r="I279" s="211"/>
      <c r="J279" s="208"/>
      <c r="K279" s="208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138</v>
      </c>
      <c r="AU279" s="216" t="s">
        <v>83</v>
      </c>
      <c r="AV279" s="13" t="s">
        <v>81</v>
      </c>
      <c r="AW279" s="13" t="s">
        <v>35</v>
      </c>
      <c r="AX279" s="13" t="s">
        <v>73</v>
      </c>
      <c r="AY279" s="216" t="s">
        <v>127</v>
      </c>
    </row>
    <row r="280" spans="2:65" s="1" customFormat="1" ht="16.5" customHeight="1">
      <c r="B280" s="34"/>
      <c r="C280" s="180" t="s">
        <v>430</v>
      </c>
      <c r="D280" s="180" t="s">
        <v>129</v>
      </c>
      <c r="E280" s="181" t="s">
        <v>431</v>
      </c>
      <c r="F280" s="182" t="s">
        <v>432</v>
      </c>
      <c r="G280" s="183" t="s">
        <v>217</v>
      </c>
      <c r="H280" s="184">
        <v>57</v>
      </c>
      <c r="I280" s="185"/>
      <c r="J280" s="186">
        <f>ROUND(I280*H280,2)</f>
        <v>0</v>
      </c>
      <c r="K280" s="182" t="s">
        <v>133</v>
      </c>
      <c r="L280" s="38"/>
      <c r="M280" s="187" t="s">
        <v>19</v>
      </c>
      <c r="N280" s="188" t="s">
        <v>44</v>
      </c>
      <c r="O280" s="63"/>
      <c r="P280" s="189">
        <f>O280*H280</f>
        <v>0</v>
      </c>
      <c r="Q280" s="189">
        <v>0.0026919</v>
      </c>
      <c r="R280" s="189">
        <f>Q280*H280</f>
        <v>0.1534383</v>
      </c>
      <c r="S280" s="189">
        <v>0</v>
      </c>
      <c r="T280" s="190">
        <f>S280*H280</f>
        <v>0</v>
      </c>
      <c r="AR280" s="191" t="s">
        <v>134</v>
      </c>
      <c r="AT280" s="191" t="s">
        <v>129</v>
      </c>
      <c r="AU280" s="191" t="s">
        <v>83</v>
      </c>
      <c r="AY280" s="17" t="s">
        <v>127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7" t="s">
        <v>81</v>
      </c>
      <c r="BK280" s="192">
        <f>ROUND(I280*H280,2)</f>
        <v>0</v>
      </c>
      <c r="BL280" s="17" t="s">
        <v>134</v>
      </c>
      <c r="BM280" s="191" t="s">
        <v>433</v>
      </c>
    </row>
    <row r="281" spans="2:47" s="1" customFormat="1" ht="39">
      <c r="B281" s="34"/>
      <c r="C281" s="35"/>
      <c r="D281" s="193" t="s">
        <v>136</v>
      </c>
      <c r="E281" s="35"/>
      <c r="F281" s="194" t="s">
        <v>434</v>
      </c>
      <c r="G281" s="35"/>
      <c r="H281" s="35"/>
      <c r="I281" s="107"/>
      <c r="J281" s="35"/>
      <c r="K281" s="35"/>
      <c r="L281" s="38"/>
      <c r="M281" s="195"/>
      <c r="N281" s="63"/>
      <c r="O281" s="63"/>
      <c r="P281" s="63"/>
      <c r="Q281" s="63"/>
      <c r="R281" s="63"/>
      <c r="S281" s="63"/>
      <c r="T281" s="64"/>
      <c r="AT281" s="17" t="s">
        <v>136</v>
      </c>
      <c r="AU281" s="17" t="s">
        <v>83</v>
      </c>
    </row>
    <row r="282" spans="2:51" s="12" customFormat="1" ht="12">
      <c r="B282" s="196"/>
      <c r="C282" s="197"/>
      <c r="D282" s="193" t="s">
        <v>138</v>
      </c>
      <c r="E282" s="198" t="s">
        <v>19</v>
      </c>
      <c r="F282" s="199" t="s">
        <v>435</v>
      </c>
      <c r="G282" s="197"/>
      <c r="H282" s="200">
        <v>57</v>
      </c>
      <c r="I282" s="201"/>
      <c r="J282" s="197"/>
      <c r="K282" s="197"/>
      <c r="L282" s="202"/>
      <c r="M282" s="203"/>
      <c r="N282" s="204"/>
      <c r="O282" s="204"/>
      <c r="P282" s="204"/>
      <c r="Q282" s="204"/>
      <c r="R282" s="204"/>
      <c r="S282" s="204"/>
      <c r="T282" s="205"/>
      <c r="AT282" s="206" t="s">
        <v>138</v>
      </c>
      <c r="AU282" s="206" t="s">
        <v>83</v>
      </c>
      <c r="AV282" s="12" t="s">
        <v>83</v>
      </c>
      <c r="AW282" s="12" t="s">
        <v>35</v>
      </c>
      <c r="AX282" s="12" t="s">
        <v>81</v>
      </c>
      <c r="AY282" s="206" t="s">
        <v>127</v>
      </c>
    </row>
    <row r="283" spans="2:65" s="1" customFormat="1" ht="16.5" customHeight="1">
      <c r="B283" s="34"/>
      <c r="C283" s="180" t="s">
        <v>436</v>
      </c>
      <c r="D283" s="180" t="s">
        <v>129</v>
      </c>
      <c r="E283" s="181" t="s">
        <v>437</v>
      </c>
      <c r="F283" s="182" t="s">
        <v>438</v>
      </c>
      <c r="G283" s="183" t="s">
        <v>217</v>
      </c>
      <c r="H283" s="184">
        <v>57</v>
      </c>
      <c r="I283" s="185"/>
      <c r="J283" s="186">
        <f>ROUND(I283*H283,2)</f>
        <v>0</v>
      </c>
      <c r="K283" s="182" t="s">
        <v>133</v>
      </c>
      <c r="L283" s="38"/>
      <c r="M283" s="187" t="s">
        <v>19</v>
      </c>
      <c r="N283" s="188" t="s">
        <v>44</v>
      </c>
      <c r="O283" s="63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AR283" s="191" t="s">
        <v>134</v>
      </c>
      <c r="AT283" s="191" t="s">
        <v>129</v>
      </c>
      <c r="AU283" s="191" t="s">
        <v>83</v>
      </c>
      <c r="AY283" s="17" t="s">
        <v>127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7" t="s">
        <v>81</v>
      </c>
      <c r="BK283" s="192">
        <f>ROUND(I283*H283,2)</f>
        <v>0</v>
      </c>
      <c r="BL283" s="17" t="s">
        <v>134</v>
      </c>
      <c r="BM283" s="191" t="s">
        <v>439</v>
      </c>
    </row>
    <row r="284" spans="2:47" s="1" customFormat="1" ht="39">
      <c r="B284" s="34"/>
      <c r="C284" s="35"/>
      <c r="D284" s="193" t="s">
        <v>136</v>
      </c>
      <c r="E284" s="35"/>
      <c r="F284" s="194" t="s">
        <v>434</v>
      </c>
      <c r="G284" s="35"/>
      <c r="H284" s="35"/>
      <c r="I284" s="107"/>
      <c r="J284" s="35"/>
      <c r="K284" s="35"/>
      <c r="L284" s="38"/>
      <c r="M284" s="195"/>
      <c r="N284" s="63"/>
      <c r="O284" s="63"/>
      <c r="P284" s="63"/>
      <c r="Q284" s="63"/>
      <c r="R284" s="63"/>
      <c r="S284" s="63"/>
      <c r="T284" s="64"/>
      <c r="AT284" s="17" t="s">
        <v>136</v>
      </c>
      <c r="AU284" s="17" t="s">
        <v>83</v>
      </c>
    </row>
    <row r="285" spans="2:65" s="1" customFormat="1" ht="16.5" customHeight="1">
      <c r="B285" s="34"/>
      <c r="C285" s="180" t="s">
        <v>440</v>
      </c>
      <c r="D285" s="180" t="s">
        <v>129</v>
      </c>
      <c r="E285" s="181" t="s">
        <v>441</v>
      </c>
      <c r="F285" s="182" t="s">
        <v>442</v>
      </c>
      <c r="G285" s="183" t="s">
        <v>264</v>
      </c>
      <c r="H285" s="184">
        <v>0.542</v>
      </c>
      <c r="I285" s="185"/>
      <c r="J285" s="186">
        <f>ROUND(I285*H285,2)</f>
        <v>0</v>
      </c>
      <c r="K285" s="182" t="s">
        <v>133</v>
      </c>
      <c r="L285" s="38"/>
      <c r="M285" s="187" t="s">
        <v>19</v>
      </c>
      <c r="N285" s="188" t="s">
        <v>44</v>
      </c>
      <c r="O285" s="63"/>
      <c r="P285" s="189">
        <f>O285*H285</f>
        <v>0</v>
      </c>
      <c r="Q285" s="189">
        <v>1.06017026</v>
      </c>
      <c r="R285" s="189">
        <f>Q285*H285</f>
        <v>0.57461228092</v>
      </c>
      <c r="S285" s="189">
        <v>0</v>
      </c>
      <c r="T285" s="190">
        <f>S285*H285</f>
        <v>0</v>
      </c>
      <c r="AR285" s="191" t="s">
        <v>134</v>
      </c>
      <c r="AT285" s="191" t="s">
        <v>129</v>
      </c>
      <c r="AU285" s="191" t="s">
        <v>83</v>
      </c>
      <c r="AY285" s="17" t="s">
        <v>127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7" t="s">
        <v>81</v>
      </c>
      <c r="BK285" s="192">
        <f>ROUND(I285*H285,2)</f>
        <v>0</v>
      </c>
      <c r="BL285" s="17" t="s">
        <v>134</v>
      </c>
      <c r="BM285" s="191" t="s">
        <v>443</v>
      </c>
    </row>
    <row r="286" spans="2:47" s="1" customFormat="1" ht="29.25">
      <c r="B286" s="34"/>
      <c r="C286" s="35"/>
      <c r="D286" s="193" t="s">
        <v>136</v>
      </c>
      <c r="E286" s="35"/>
      <c r="F286" s="194" t="s">
        <v>444</v>
      </c>
      <c r="G286" s="35"/>
      <c r="H286" s="35"/>
      <c r="I286" s="107"/>
      <c r="J286" s="35"/>
      <c r="K286" s="35"/>
      <c r="L286" s="38"/>
      <c r="M286" s="195"/>
      <c r="N286" s="63"/>
      <c r="O286" s="63"/>
      <c r="P286" s="63"/>
      <c r="Q286" s="63"/>
      <c r="R286" s="63"/>
      <c r="S286" s="63"/>
      <c r="T286" s="64"/>
      <c r="AT286" s="17" t="s">
        <v>136</v>
      </c>
      <c r="AU286" s="17" t="s">
        <v>83</v>
      </c>
    </row>
    <row r="287" spans="2:51" s="12" customFormat="1" ht="12">
      <c r="B287" s="196"/>
      <c r="C287" s="197"/>
      <c r="D287" s="193" t="s">
        <v>138</v>
      </c>
      <c r="E287" s="198" t="s">
        <v>19</v>
      </c>
      <c r="F287" s="199" t="s">
        <v>445</v>
      </c>
      <c r="G287" s="197"/>
      <c r="H287" s="200">
        <v>0.542</v>
      </c>
      <c r="I287" s="201"/>
      <c r="J287" s="197"/>
      <c r="K287" s="197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138</v>
      </c>
      <c r="AU287" s="206" t="s">
        <v>83</v>
      </c>
      <c r="AV287" s="12" t="s">
        <v>83</v>
      </c>
      <c r="AW287" s="12" t="s">
        <v>35</v>
      </c>
      <c r="AX287" s="12" t="s">
        <v>81</v>
      </c>
      <c r="AY287" s="206" t="s">
        <v>127</v>
      </c>
    </row>
    <row r="288" spans="2:65" s="1" customFormat="1" ht="16.5" customHeight="1">
      <c r="B288" s="34"/>
      <c r="C288" s="180" t="s">
        <v>446</v>
      </c>
      <c r="D288" s="180" t="s">
        <v>129</v>
      </c>
      <c r="E288" s="181" t="s">
        <v>447</v>
      </c>
      <c r="F288" s="182" t="s">
        <v>448</v>
      </c>
      <c r="G288" s="183" t="s">
        <v>132</v>
      </c>
      <c r="H288" s="184">
        <v>12.039</v>
      </c>
      <c r="I288" s="185"/>
      <c r="J288" s="186">
        <f>ROUND(I288*H288,2)</f>
        <v>0</v>
      </c>
      <c r="K288" s="182" t="s">
        <v>133</v>
      </c>
      <c r="L288" s="38"/>
      <c r="M288" s="187" t="s">
        <v>19</v>
      </c>
      <c r="N288" s="188" t="s">
        <v>44</v>
      </c>
      <c r="O288" s="63"/>
      <c r="P288" s="189">
        <f>O288*H288</f>
        <v>0</v>
      </c>
      <c r="Q288" s="189">
        <v>2.256342204</v>
      </c>
      <c r="R288" s="189">
        <f>Q288*H288</f>
        <v>27.164103793956</v>
      </c>
      <c r="S288" s="189">
        <v>0</v>
      </c>
      <c r="T288" s="190">
        <f>S288*H288</f>
        <v>0</v>
      </c>
      <c r="AR288" s="191" t="s">
        <v>134</v>
      </c>
      <c r="AT288" s="191" t="s">
        <v>129</v>
      </c>
      <c r="AU288" s="191" t="s">
        <v>83</v>
      </c>
      <c r="AY288" s="17" t="s">
        <v>127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7" t="s">
        <v>81</v>
      </c>
      <c r="BK288" s="192">
        <f>ROUND(I288*H288,2)</f>
        <v>0</v>
      </c>
      <c r="BL288" s="17" t="s">
        <v>134</v>
      </c>
      <c r="BM288" s="191" t="s">
        <v>449</v>
      </c>
    </row>
    <row r="289" spans="2:47" s="1" customFormat="1" ht="58.5">
      <c r="B289" s="34"/>
      <c r="C289" s="35"/>
      <c r="D289" s="193" t="s">
        <v>136</v>
      </c>
      <c r="E289" s="35"/>
      <c r="F289" s="194" t="s">
        <v>408</v>
      </c>
      <c r="G289" s="35"/>
      <c r="H289" s="35"/>
      <c r="I289" s="107"/>
      <c r="J289" s="35"/>
      <c r="K289" s="35"/>
      <c r="L289" s="38"/>
      <c r="M289" s="195"/>
      <c r="N289" s="63"/>
      <c r="O289" s="63"/>
      <c r="P289" s="63"/>
      <c r="Q289" s="63"/>
      <c r="R289" s="63"/>
      <c r="S289" s="63"/>
      <c r="T289" s="64"/>
      <c r="AT289" s="17" t="s">
        <v>136</v>
      </c>
      <c r="AU289" s="17" t="s">
        <v>83</v>
      </c>
    </row>
    <row r="290" spans="2:51" s="13" customFormat="1" ht="12">
      <c r="B290" s="207"/>
      <c r="C290" s="208"/>
      <c r="D290" s="193" t="s">
        <v>138</v>
      </c>
      <c r="E290" s="209" t="s">
        <v>19</v>
      </c>
      <c r="F290" s="210" t="s">
        <v>156</v>
      </c>
      <c r="G290" s="208"/>
      <c r="H290" s="209" t="s">
        <v>19</v>
      </c>
      <c r="I290" s="211"/>
      <c r="J290" s="208"/>
      <c r="K290" s="208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138</v>
      </c>
      <c r="AU290" s="216" t="s">
        <v>83</v>
      </c>
      <c r="AV290" s="13" t="s">
        <v>81</v>
      </c>
      <c r="AW290" s="13" t="s">
        <v>35</v>
      </c>
      <c r="AX290" s="13" t="s">
        <v>73</v>
      </c>
      <c r="AY290" s="216" t="s">
        <v>127</v>
      </c>
    </row>
    <row r="291" spans="2:51" s="12" customFormat="1" ht="12">
      <c r="B291" s="196"/>
      <c r="C291" s="197"/>
      <c r="D291" s="193" t="s">
        <v>138</v>
      </c>
      <c r="E291" s="198" t="s">
        <v>19</v>
      </c>
      <c r="F291" s="199" t="s">
        <v>450</v>
      </c>
      <c r="G291" s="197"/>
      <c r="H291" s="200">
        <v>2.671</v>
      </c>
      <c r="I291" s="201"/>
      <c r="J291" s="197"/>
      <c r="K291" s="197"/>
      <c r="L291" s="202"/>
      <c r="M291" s="203"/>
      <c r="N291" s="204"/>
      <c r="O291" s="204"/>
      <c r="P291" s="204"/>
      <c r="Q291" s="204"/>
      <c r="R291" s="204"/>
      <c r="S291" s="204"/>
      <c r="T291" s="205"/>
      <c r="AT291" s="206" t="s">
        <v>138</v>
      </c>
      <c r="AU291" s="206" t="s">
        <v>83</v>
      </c>
      <c r="AV291" s="12" t="s">
        <v>83</v>
      </c>
      <c r="AW291" s="12" t="s">
        <v>35</v>
      </c>
      <c r="AX291" s="12" t="s">
        <v>73</v>
      </c>
      <c r="AY291" s="206" t="s">
        <v>127</v>
      </c>
    </row>
    <row r="292" spans="2:51" s="12" customFormat="1" ht="12">
      <c r="B292" s="196"/>
      <c r="C292" s="197"/>
      <c r="D292" s="193" t="s">
        <v>138</v>
      </c>
      <c r="E292" s="198" t="s">
        <v>19</v>
      </c>
      <c r="F292" s="199" t="s">
        <v>451</v>
      </c>
      <c r="G292" s="197"/>
      <c r="H292" s="200">
        <v>3.815</v>
      </c>
      <c r="I292" s="201"/>
      <c r="J292" s="197"/>
      <c r="K292" s="197"/>
      <c r="L292" s="202"/>
      <c r="M292" s="203"/>
      <c r="N292" s="204"/>
      <c r="O292" s="204"/>
      <c r="P292" s="204"/>
      <c r="Q292" s="204"/>
      <c r="R292" s="204"/>
      <c r="S292" s="204"/>
      <c r="T292" s="205"/>
      <c r="AT292" s="206" t="s">
        <v>138</v>
      </c>
      <c r="AU292" s="206" t="s">
        <v>83</v>
      </c>
      <c r="AV292" s="12" t="s">
        <v>83</v>
      </c>
      <c r="AW292" s="12" t="s">
        <v>35</v>
      </c>
      <c r="AX292" s="12" t="s">
        <v>73</v>
      </c>
      <c r="AY292" s="206" t="s">
        <v>127</v>
      </c>
    </row>
    <row r="293" spans="2:51" s="12" customFormat="1" ht="12">
      <c r="B293" s="196"/>
      <c r="C293" s="197"/>
      <c r="D293" s="193" t="s">
        <v>138</v>
      </c>
      <c r="E293" s="198" t="s">
        <v>19</v>
      </c>
      <c r="F293" s="199" t="s">
        <v>452</v>
      </c>
      <c r="G293" s="197"/>
      <c r="H293" s="200">
        <v>4.324</v>
      </c>
      <c r="I293" s="201"/>
      <c r="J293" s="197"/>
      <c r="K293" s="197"/>
      <c r="L293" s="202"/>
      <c r="M293" s="203"/>
      <c r="N293" s="204"/>
      <c r="O293" s="204"/>
      <c r="P293" s="204"/>
      <c r="Q293" s="204"/>
      <c r="R293" s="204"/>
      <c r="S293" s="204"/>
      <c r="T293" s="205"/>
      <c r="AT293" s="206" t="s">
        <v>138</v>
      </c>
      <c r="AU293" s="206" t="s">
        <v>83</v>
      </c>
      <c r="AV293" s="12" t="s">
        <v>83</v>
      </c>
      <c r="AW293" s="12" t="s">
        <v>35</v>
      </c>
      <c r="AX293" s="12" t="s">
        <v>73</v>
      </c>
      <c r="AY293" s="206" t="s">
        <v>127</v>
      </c>
    </row>
    <row r="294" spans="2:51" s="12" customFormat="1" ht="12">
      <c r="B294" s="196"/>
      <c r="C294" s="197"/>
      <c r="D294" s="193" t="s">
        <v>138</v>
      </c>
      <c r="E294" s="198" t="s">
        <v>19</v>
      </c>
      <c r="F294" s="199" t="s">
        <v>453</v>
      </c>
      <c r="G294" s="197"/>
      <c r="H294" s="200">
        <v>0.353</v>
      </c>
      <c r="I294" s="201"/>
      <c r="J294" s="197"/>
      <c r="K294" s="197"/>
      <c r="L294" s="202"/>
      <c r="M294" s="203"/>
      <c r="N294" s="204"/>
      <c r="O294" s="204"/>
      <c r="P294" s="204"/>
      <c r="Q294" s="204"/>
      <c r="R294" s="204"/>
      <c r="S294" s="204"/>
      <c r="T294" s="205"/>
      <c r="AT294" s="206" t="s">
        <v>138</v>
      </c>
      <c r="AU294" s="206" t="s">
        <v>83</v>
      </c>
      <c r="AV294" s="12" t="s">
        <v>83</v>
      </c>
      <c r="AW294" s="12" t="s">
        <v>35</v>
      </c>
      <c r="AX294" s="12" t="s">
        <v>73</v>
      </c>
      <c r="AY294" s="206" t="s">
        <v>127</v>
      </c>
    </row>
    <row r="295" spans="2:51" s="12" customFormat="1" ht="12">
      <c r="B295" s="196"/>
      <c r="C295" s="197"/>
      <c r="D295" s="193" t="s">
        <v>138</v>
      </c>
      <c r="E295" s="198" t="s">
        <v>19</v>
      </c>
      <c r="F295" s="199" t="s">
        <v>454</v>
      </c>
      <c r="G295" s="197"/>
      <c r="H295" s="200">
        <v>0.367</v>
      </c>
      <c r="I295" s="201"/>
      <c r="J295" s="197"/>
      <c r="K295" s="197"/>
      <c r="L295" s="202"/>
      <c r="M295" s="203"/>
      <c r="N295" s="204"/>
      <c r="O295" s="204"/>
      <c r="P295" s="204"/>
      <c r="Q295" s="204"/>
      <c r="R295" s="204"/>
      <c r="S295" s="204"/>
      <c r="T295" s="205"/>
      <c r="AT295" s="206" t="s">
        <v>138</v>
      </c>
      <c r="AU295" s="206" t="s">
        <v>83</v>
      </c>
      <c r="AV295" s="12" t="s">
        <v>83</v>
      </c>
      <c r="AW295" s="12" t="s">
        <v>35</v>
      </c>
      <c r="AX295" s="12" t="s">
        <v>73</v>
      </c>
      <c r="AY295" s="206" t="s">
        <v>127</v>
      </c>
    </row>
    <row r="296" spans="2:51" s="12" customFormat="1" ht="12">
      <c r="B296" s="196"/>
      <c r="C296" s="197"/>
      <c r="D296" s="193" t="s">
        <v>138</v>
      </c>
      <c r="E296" s="198" t="s">
        <v>19</v>
      </c>
      <c r="F296" s="199" t="s">
        <v>455</v>
      </c>
      <c r="G296" s="197"/>
      <c r="H296" s="200">
        <v>0.509</v>
      </c>
      <c r="I296" s="201"/>
      <c r="J296" s="197"/>
      <c r="K296" s="197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138</v>
      </c>
      <c r="AU296" s="206" t="s">
        <v>83</v>
      </c>
      <c r="AV296" s="12" t="s">
        <v>83</v>
      </c>
      <c r="AW296" s="12" t="s">
        <v>35</v>
      </c>
      <c r="AX296" s="12" t="s">
        <v>73</v>
      </c>
      <c r="AY296" s="206" t="s">
        <v>127</v>
      </c>
    </row>
    <row r="297" spans="2:51" s="14" customFormat="1" ht="12">
      <c r="B297" s="217"/>
      <c r="C297" s="218"/>
      <c r="D297" s="193" t="s">
        <v>138</v>
      </c>
      <c r="E297" s="219" t="s">
        <v>19</v>
      </c>
      <c r="F297" s="220" t="s">
        <v>162</v>
      </c>
      <c r="G297" s="218"/>
      <c r="H297" s="221">
        <v>12.038999999999998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138</v>
      </c>
      <c r="AU297" s="227" t="s">
        <v>83</v>
      </c>
      <c r="AV297" s="14" t="s">
        <v>134</v>
      </c>
      <c r="AW297" s="14" t="s">
        <v>35</v>
      </c>
      <c r="AX297" s="14" t="s">
        <v>81</v>
      </c>
      <c r="AY297" s="227" t="s">
        <v>127</v>
      </c>
    </row>
    <row r="298" spans="2:65" s="1" customFormat="1" ht="16.5" customHeight="1">
      <c r="B298" s="34"/>
      <c r="C298" s="228" t="s">
        <v>456</v>
      </c>
      <c r="D298" s="228" t="s">
        <v>278</v>
      </c>
      <c r="E298" s="229" t="s">
        <v>457</v>
      </c>
      <c r="F298" s="230" t="s">
        <v>458</v>
      </c>
      <c r="G298" s="231" t="s">
        <v>153</v>
      </c>
      <c r="H298" s="232">
        <v>12</v>
      </c>
      <c r="I298" s="233"/>
      <c r="J298" s="234">
        <f>ROUND(I298*H298,2)</f>
        <v>0</v>
      </c>
      <c r="K298" s="230" t="s">
        <v>133</v>
      </c>
      <c r="L298" s="235"/>
      <c r="M298" s="236" t="s">
        <v>19</v>
      </c>
      <c r="N298" s="237" t="s">
        <v>44</v>
      </c>
      <c r="O298" s="63"/>
      <c r="P298" s="189">
        <f>O298*H298</f>
        <v>0</v>
      </c>
      <c r="Q298" s="189">
        <v>0.00427</v>
      </c>
      <c r="R298" s="189">
        <f>Q298*H298</f>
        <v>0.05124000000000001</v>
      </c>
      <c r="S298" s="189">
        <v>0</v>
      </c>
      <c r="T298" s="190">
        <f>S298*H298</f>
        <v>0</v>
      </c>
      <c r="AR298" s="191" t="s">
        <v>185</v>
      </c>
      <c r="AT298" s="191" t="s">
        <v>278</v>
      </c>
      <c r="AU298" s="191" t="s">
        <v>83</v>
      </c>
      <c r="AY298" s="17" t="s">
        <v>127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7" t="s">
        <v>81</v>
      </c>
      <c r="BK298" s="192">
        <f>ROUND(I298*H298,2)</f>
        <v>0</v>
      </c>
      <c r="BL298" s="17" t="s">
        <v>134</v>
      </c>
      <c r="BM298" s="191" t="s">
        <v>459</v>
      </c>
    </row>
    <row r="299" spans="2:51" s="12" customFormat="1" ht="12">
      <c r="B299" s="196"/>
      <c r="C299" s="197"/>
      <c r="D299" s="193" t="s">
        <v>138</v>
      </c>
      <c r="E299" s="198" t="s">
        <v>19</v>
      </c>
      <c r="F299" s="199" t="s">
        <v>460</v>
      </c>
      <c r="G299" s="197"/>
      <c r="H299" s="200">
        <v>12</v>
      </c>
      <c r="I299" s="201"/>
      <c r="J299" s="197"/>
      <c r="K299" s="197"/>
      <c r="L299" s="202"/>
      <c r="M299" s="203"/>
      <c r="N299" s="204"/>
      <c r="O299" s="204"/>
      <c r="P299" s="204"/>
      <c r="Q299" s="204"/>
      <c r="R299" s="204"/>
      <c r="S299" s="204"/>
      <c r="T299" s="205"/>
      <c r="AT299" s="206" t="s">
        <v>138</v>
      </c>
      <c r="AU299" s="206" t="s">
        <v>83</v>
      </c>
      <c r="AV299" s="12" t="s">
        <v>83</v>
      </c>
      <c r="AW299" s="12" t="s">
        <v>35</v>
      </c>
      <c r="AX299" s="12" t="s">
        <v>81</v>
      </c>
      <c r="AY299" s="206" t="s">
        <v>127</v>
      </c>
    </row>
    <row r="300" spans="2:65" s="1" customFormat="1" ht="16.5" customHeight="1">
      <c r="B300" s="34"/>
      <c r="C300" s="180" t="s">
        <v>461</v>
      </c>
      <c r="D300" s="180" t="s">
        <v>129</v>
      </c>
      <c r="E300" s="181" t="s">
        <v>462</v>
      </c>
      <c r="F300" s="182" t="s">
        <v>463</v>
      </c>
      <c r="G300" s="183" t="s">
        <v>153</v>
      </c>
      <c r="H300" s="184">
        <v>160.2</v>
      </c>
      <c r="I300" s="185"/>
      <c r="J300" s="186">
        <f>ROUND(I300*H300,2)</f>
        <v>0</v>
      </c>
      <c r="K300" s="182" t="s">
        <v>19</v>
      </c>
      <c r="L300" s="38"/>
      <c r="M300" s="187" t="s">
        <v>19</v>
      </c>
      <c r="N300" s="188" t="s">
        <v>44</v>
      </c>
      <c r="O300" s="63"/>
      <c r="P300" s="189">
        <f>O300*H300</f>
        <v>0</v>
      </c>
      <c r="Q300" s="189">
        <v>0.012</v>
      </c>
      <c r="R300" s="189">
        <f>Q300*H300</f>
        <v>1.9223999999999999</v>
      </c>
      <c r="S300" s="189">
        <v>0</v>
      </c>
      <c r="T300" s="190">
        <f>S300*H300</f>
        <v>0</v>
      </c>
      <c r="AR300" s="191" t="s">
        <v>134</v>
      </c>
      <c r="AT300" s="191" t="s">
        <v>129</v>
      </c>
      <c r="AU300" s="191" t="s">
        <v>83</v>
      </c>
      <c r="AY300" s="17" t="s">
        <v>127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7" t="s">
        <v>81</v>
      </c>
      <c r="BK300" s="192">
        <f>ROUND(I300*H300,2)</f>
        <v>0</v>
      </c>
      <c r="BL300" s="17" t="s">
        <v>134</v>
      </c>
      <c r="BM300" s="191" t="s">
        <v>464</v>
      </c>
    </row>
    <row r="301" spans="2:47" s="1" customFormat="1" ht="29.25">
      <c r="B301" s="34"/>
      <c r="C301" s="35"/>
      <c r="D301" s="193" t="s">
        <v>136</v>
      </c>
      <c r="E301" s="35"/>
      <c r="F301" s="194" t="s">
        <v>465</v>
      </c>
      <c r="G301" s="35"/>
      <c r="H301" s="35"/>
      <c r="I301" s="107"/>
      <c r="J301" s="35"/>
      <c r="K301" s="35"/>
      <c r="L301" s="38"/>
      <c r="M301" s="195"/>
      <c r="N301" s="63"/>
      <c r="O301" s="63"/>
      <c r="P301" s="63"/>
      <c r="Q301" s="63"/>
      <c r="R301" s="63"/>
      <c r="S301" s="63"/>
      <c r="T301" s="64"/>
      <c r="AT301" s="17" t="s">
        <v>136</v>
      </c>
      <c r="AU301" s="17" t="s">
        <v>83</v>
      </c>
    </row>
    <row r="302" spans="2:51" s="13" customFormat="1" ht="12">
      <c r="B302" s="207"/>
      <c r="C302" s="208"/>
      <c r="D302" s="193" t="s">
        <v>138</v>
      </c>
      <c r="E302" s="209" t="s">
        <v>19</v>
      </c>
      <c r="F302" s="210" t="s">
        <v>156</v>
      </c>
      <c r="G302" s="208"/>
      <c r="H302" s="209" t="s">
        <v>19</v>
      </c>
      <c r="I302" s="211"/>
      <c r="J302" s="208"/>
      <c r="K302" s="208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138</v>
      </c>
      <c r="AU302" s="216" t="s">
        <v>83</v>
      </c>
      <c r="AV302" s="13" t="s">
        <v>81</v>
      </c>
      <c r="AW302" s="13" t="s">
        <v>35</v>
      </c>
      <c r="AX302" s="13" t="s">
        <v>73</v>
      </c>
      <c r="AY302" s="216" t="s">
        <v>127</v>
      </c>
    </row>
    <row r="303" spans="2:51" s="12" customFormat="1" ht="12">
      <c r="B303" s="196"/>
      <c r="C303" s="197"/>
      <c r="D303" s="193" t="s">
        <v>138</v>
      </c>
      <c r="E303" s="198" t="s">
        <v>19</v>
      </c>
      <c r="F303" s="199" t="s">
        <v>157</v>
      </c>
      <c r="G303" s="197"/>
      <c r="H303" s="200">
        <v>37.8</v>
      </c>
      <c r="I303" s="201"/>
      <c r="J303" s="197"/>
      <c r="K303" s="197"/>
      <c r="L303" s="202"/>
      <c r="M303" s="203"/>
      <c r="N303" s="204"/>
      <c r="O303" s="204"/>
      <c r="P303" s="204"/>
      <c r="Q303" s="204"/>
      <c r="R303" s="204"/>
      <c r="S303" s="204"/>
      <c r="T303" s="205"/>
      <c r="AT303" s="206" t="s">
        <v>138</v>
      </c>
      <c r="AU303" s="206" t="s">
        <v>83</v>
      </c>
      <c r="AV303" s="12" t="s">
        <v>83</v>
      </c>
      <c r="AW303" s="12" t="s">
        <v>35</v>
      </c>
      <c r="AX303" s="12" t="s">
        <v>73</v>
      </c>
      <c r="AY303" s="206" t="s">
        <v>127</v>
      </c>
    </row>
    <row r="304" spans="2:51" s="12" customFormat="1" ht="12">
      <c r="B304" s="196"/>
      <c r="C304" s="197"/>
      <c r="D304" s="193" t="s">
        <v>138</v>
      </c>
      <c r="E304" s="198" t="s">
        <v>19</v>
      </c>
      <c r="F304" s="199" t="s">
        <v>158</v>
      </c>
      <c r="G304" s="197"/>
      <c r="H304" s="200">
        <v>54</v>
      </c>
      <c r="I304" s="201"/>
      <c r="J304" s="197"/>
      <c r="K304" s="197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138</v>
      </c>
      <c r="AU304" s="206" t="s">
        <v>83</v>
      </c>
      <c r="AV304" s="12" t="s">
        <v>83</v>
      </c>
      <c r="AW304" s="12" t="s">
        <v>35</v>
      </c>
      <c r="AX304" s="12" t="s">
        <v>73</v>
      </c>
      <c r="AY304" s="206" t="s">
        <v>127</v>
      </c>
    </row>
    <row r="305" spans="2:51" s="12" customFormat="1" ht="12">
      <c r="B305" s="196"/>
      <c r="C305" s="197"/>
      <c r="D305" s="193" t="s">
        <v>138</v>
      </c>
      <c r="E305" s="198" t="s">
        <v>19</v>
      </c>
      <c r="F305" s="199" t="s">
        <v>466</v>
      </c>
      <c r="G305" s="197"/>
      <c r="H305" s="200">
        <v>61.2</v>
      </c>
      <c r="I305" s="201"/>
      <c r="J305" s="197"/>
      <c r="K305" s="197"/>
      <c r="L305" s="202"/>
      <c r="M305" s="203"/>
      <c r="N305" s="204"/>
      <c r="O305" s="204"/>
      <c r="P305" s="204"/>
      <c r="Q305" s="204"/>
      <c r="R305" s="204"/>
      <c r="S305" s="204"/>
      <c r="T305" s="205"/>
      <c r="AT305" s="206" t="s">
        <v>138</v>
      </c>
      <c r="AU305" s="206" t="s">
        <v>83</v>
      </c>
      <c r="AV305" s="12" t="s">
        <v>83</v>
      </c>
      <c r="AW305" s="12" t="s">
        <v>35</v>
      </c>
      <c r="AX305" s="12" t="s">
        <v>73</v>
      </c>
      <c r="AY305" s="206" t="s">
        <v>127</v>
      </c>
    </row>
    <row r="306" spans="2:51" s="12" customFormat="1" ht="12">
      <c r="B306" s="196"/>
      <c r="C306" s="197"/>
      <c r="D306" s="193" t="s">
        <v>138</v>
      </c>
      <c r="E306" s="198" t="s">
        <v>19</v>
      </c>
      <c r="F306" s="199" t="s">
        <v>161</v>
      </c>
      <c r="G306" s="197"/>
      <c r="H306" s="200">
        <v>7.2</v>
      </c>
      <c r="I306" s="201"/>
      <c r="J306" s="197"/>
      <c r="K306" s="197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138</v>
      </c>
      <c r="AU306" s="206" t="s">
        <v>83</v>
      </c>
      <c r="AV306" s="12" t="s">
        <v>83</v>
      </c>
      <c r="AW306" s="12" t="s">
        <v>35</v>
      </c>
      <c r="AX306" s="12" t="s">
        <v>73</v>
      </c>
      <c r="AY306" s="206" t="s">
        <v>127</v>
      </c>
    </row>
    <row r="307" spans="2:51" s="14" customFormat="1" ht="12">
      <c r="B307" s="217"/>
      <c r="C307" s="218"/>
      <c r="D307" s="193" t="s">
        <v>138</v>
      </c>
      <c r="E307" s="219" t="s">
        <v>19</v>
      </c>
      <c r="F307" s="220" t="s">
        <v>162</v>
      </c>
      <c r="G307" s="218"/>
      <c r="H307" s="221">
        <v>160.2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138</v>
      </c>
      <c r="AU307" s="227" t="s">
        <v>83</v>
      </c>
      <c r="AV307" s="14" t="s">
        <v>134</v>
      </c>
      <c r="AW307" s="14" t="s">
        <v>35</v>
      </c>
      <c r="AX307" s="14" t="s">
        <v>81</v>
      </c>
      <c r="AY307" s="227" t="s">
        <v>127</v>
      </c>
    </row>
    <row r="308" spans="2:65" s="1" customFormat="1" ht="16.5" customHeight="1">
      <c r="B308" s="34"/>
      <c r="C308" s="180" t="s">
        <v>467</v>
      </c>
      <c r="D308" s="180" t="s">
        <v>129</v>
      </c>
      <c r="E308" s="181" t="s">
        <v>468</v>
      </c>
      <c r="F308" s="182" t="s">
        <v>469</v>
      </c>
      <c r="G308" s="183" t="s">
        <v>153</v>
      </c>
      <c r="H308" s="184">
        <v>1.8</v>
      </c>
      <c r="I308" s="185"/>
      <c r="J308" s="186">
        <f>ROUND(I308*H308,2)</f>
        <v>0</v>
      </c>
      <c r="K308" s="182" t="s">
        <v>19</v>
      </c>
      <c r="L308" s="38"/>
      <c r="M308" s="187" t="s">
        <v>19</v>
      </c>
      <c r="N308" s="188" t="s">
        <v>44</v>
      </c>
      <c r="O308" s="63"/>
      <c r="P308" s="189">
        <f>O308*H308</f>
        <v>0</v>
      </c>
      <c r="Q308" s="189">
        <v>0.032</v>
      </c>
      <c r="R308" s="189">
        <f>Q308*H308</f>
        <v>0.057600000000000005</v>
      </c>
      <c r="S308" s="189">
        <v>0</v>
      </c>
      <c r="T308" s="190">
        <f>S308*H308</f>
        <v>0</v>
      </c>
      <c r="AR308" s="191" t="s">
        <v>134</v>
      </c>
      <c r="AT308" s="191" t="s">
        <v>129</v>
      </c>
      <c r="AU308" s="191" t="s">
        <v>83</v>
      </c>
      <c r="AY308" s="17" t="s">
        <v>127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7" t="s">
        <v>81</v>
      </c>
      <c r="BK308" s="192">
        <f>ROUND(I308*H308,2)</f>
        <v>0</v>
      </c>
      <c r="BL308" s="17" t="s">
        <v>134</v>
      </c>
      <c r="BM308" s="191" t="s">
        <v>470</v>
      </c>
    </row>
    <row r="309" spans="2:47" s="1" customFormat="1" ht="29.25">
      <c r="B309" s="34"/>
      <c r="C309" s="35"/>
      <c r="D309" s="193" t="s">
        <v>136</v>
      </c>
      <c r="E309" s="35"/>
      <c r="F309" s="194" t="s">
        <v>465</v>
      </c>
      <c r="G309" s="35"/>
      <c r="H309" s="35"/>
      <c r="I309" s="107"/>
      <c r="J309" s="35"/>
      <c r="K309" s="35"/>
      <c r="L309" s="38"/>
      <c r="M309" s="195"/>
      <c r="N309" s="63"/>
      <c r="O309" s="63"/>
      <c r="P309" s="63"/>
      <c r="Q309" s="63"/>
      <c r="R309" s="63"/>
      <c r="S309" s="63"/>
      <c r="T309" s="64"/>
      <c r="AT309" s="17" t="s">
        <v>136</v>
      </c>
      <c r="AU309" s="17" t="s">
        <v>83</v>
      </c>
    </row>
    <row r="310" spans="2:51" s="12" customFormat="1" ht="12">
      <c r="B310" s="196"/>
      <c r="C310" s="197"/>
      <c r="D310" s="193" t="s">
        <v>138</v>
      </c>
      <c r="E310" s="198" t="s">
        <v>19</v>
      </c>
      <c r="F310" s="199" t="s">
        <v>160</v>
      </c>
      <c r="G310" s="197"/>
      <c r="H310" s="200">
        <v>1.8</v>
      </c>
      <c r="I310" s="201"/>
      <c r="J310" s="197"/>
      <c r="K310" s="197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138</v>
      </c>
      <c r="AU310" s="206" t="s">
        <v>83</v>
      </c>
      <c r="AV310" s="12" t="s">
        <v>83</v>
      </c>
      <c r="AW310" s="12" t="s">
        <v>35</v>
      </c>
      <c r="AX310" s="12" t="s">
        <v>81</v>
      </c>
      <c r="AY310" s="206" t="s">
        <v>127</v>
      </c>
    </row>
    <row r="311" spans="2:63" s="11" customFormat="1" ht="22.9" customHeight="1">
      <c r="B311" s="164"/>
      <c r="C311" s="165"/>
      <c r="D311" s="166" t="s">
        <v>72</v>
      </c>
      <c r="E311" s="178" t="s">
        <v>145</v>
      </c>
      <c r="F311" s="178" t="s">
        <v>471</v>
      </c>
      <c r="G311" s="165"/>
      <c r="H311" s="165"/>
      <c r="I311" s="168"/>
      <c r="J311" s="179">
        <f>BK311</f>
        <v>0</v>
      </c>
      <c r="K311" s="165"/>
      <c r="L311" s="170"/>
      <c r="M311" s="171"/>
      <c r="N311" s="172"/>
      <c r="O311" s="172"/>
      <c r="P311" s="173">
        <f>SUM(P312:P385)</f>
        <v>0</v>
      </c>
      <c r="Q311" s="172"/>
      <c r="R311" s="173">
        <f>SUM(R312:R385)</f>
        <v>91.71744697167003</v>
      </c>
      <c r="S311" s="172"/>
      <c r="T311" s="174">
        <f>SUM(T312:T385)</f>
        <v>0</v>
      </c>
      <c r="AR311" s="175" t="s">
        <v>81</v>
      </c>
      <c r="AT311" s="176" t="s">
        <v>72</v>
      </c>
      <c r="AU311" s="176" t="s">
        <v>81</v>
      </c>
      <c r="AY311" s="175" t="s">
        <v>127</v>
      </c>
      <c r="BK311" s="177">
        <f>SUM(BK312:BK385)</f>
        <v>0</v>
      </c>
    </row>
    <row r="312" spans="2:65" s="1" customFormat="1" ht="24" customHeight="1">
      <c r="B312" s="34"/>
      <c r="C312" s="180" t="s">
        <v>472</v>
      </c>
      <c r="D312" s="180" t="s">
        <v>129</v>
      </c>
      <c r="E312" s="181" t="s">
        <v>473</v>
      </c>
      <c r="F312" s="182" t="s">
        <v>474</v>
      </c>
      <c r="G312" s="183" t="s">
        <v>217</v>
      </c>
      <c r="H312" s="184">
        <v>53.2</v>
      </c>
      <c r="I312" s="185"/>
      <c r="J312" s="186">
        <f>ROUND(I312*H312,2)</f>
        <v>0</v>
      </c>
      <c r="K312" s="182" t="s">
        <v>133</v>
      </c>
      <c r="L312" s="38"/>
      <c r="M312" s="187" t="s">
        <v>19</v>
      </c>
      <c r="N312" s="188" t="s">
        <v>44</v>
      </c>
      <c r="O312" s="63"/>
      <c r="P312" s="189">
        <f>O312*H312</f>
        <v>0</v>
      </c>
      <c r="Q312" s="189">
        <v>0.43939102</v>
      </c>
      <c r="R312" s="189">
        <f>Q312*H312</f>
        <v>23.375602264</v>
      </c>
      <c r="S312" s="189">
        <v>0</v>
      </c>
      <c r="T312" s="190">
        <f>S312*H312</f>
        <v>0</v>
      </c>
      <c r="AR312" s="191" t="s">
        <v>134</v>
      </c>
      <c r="AT312" s="191" t="s">
        <v>129</v>
      </c>
      <c r="AU312" s="191" t="s">
        <v>83</v>
      </c>
      <c r="AY312" s="17" t="s">
        <v>127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7" t="s">
        <v>81</v>
      </c>
      <c r="BK312" s="192">
        <f>ROUND(I312*H312,2)</f>
        <v>0</v>
      </c>
      <c r="BL312" s="17" t="s">
        <v>134</v>
      </c>
      <c r="BM312" s="191" t="s">
        <v>475</v>
      </c>
    </row>
    <row r="313" spans="2:47" s="1" customFormat="1" ht="68.25">
      <c r="B313" s="34"/>
      <c r="C313" s="35"/>
      <c r="D313" s="193" t="s">
        <v>136</v>
      </c>
      <c r="E313" s="35"/>
      <c r="F313" s="194" t="s">
        <v>476</v>
      </c>
      <c r="G313" s="35"/>
      <c r="H313" s="35"/>
      <c r="I313" s="107"/>
      <c r="J313" s="35"/>
      <c r="K313" s="35"/>
      <c r="L313" s="38"/>
      <c r="M313" s="195"/>
      <c r="N313" s="63"/>
      <c r="O313" s="63"/>
      <c r="P313" s="63"/>
      <c r="Q313" s="63"/>
      <c r="R313" s="63"/>
      <c r="S313" s="63"/>
      <c r="T313" s="64"/>
      <c r="AT313" s="17" t="s">
        <v>136</v>
      </c>
      <c r="AU313" s="17" t="s">
        <v>83</v>
      </c>
    </row>
    <row r="314" spans="2:51" s="12" customFormat="1" ht="12">
      <c r="B314" s="196"/>
      <c r="C314" s="197"/>
      <c r="D314" s="193" t="s">
        <v>138</v>
      </c>
      <c r="E314" s="198" t="s">
        <v>19</v>
      </c>
      <c r="F314" s="199" t="s">
        <v>477</v>
      </c>
      <c r="G314" s="197"/>
      <c r="H314" s="200">
        <v>53.2</v>
      </c>
      <c r="I314" s="201"/>
      <c r="J314" s="197"/>
      <c r="K314" s="197"/>
      <c r="L314" s="202"/>
      <c r="M314" s="203"/>
      <c r="N314" s="204"/>
      <c r="O314" s="204"/>
      <c r="P314" s="204"/>
      <c r="Q314" s="204"/>
      <c r="R314" s="204"/>
      <c r="S314" s="204"/>
      <c r="T314" s="205"/>
      <c r="AT314" s="206" t="s">
        <v>138</v>
      </c>
      <c r="AU314" s="206" t="s">
        <v>83</v>
      </c>
      <c r="AV314" s="12" t="s">
        <v>83</v>
      </c>
      <c r="AW314" s="12" t="s">
        <v>35</v>
      </c>
      <c r="AX314" s="12" t="s">
        <v>81</v>
      </c>
      <c r="AY314" s="206" t="s">
        <v>127</v>
      </c>
    </row>
    <row r="315" spans="2:51" s="13" customFormat="1" ht="12">
      <c r="B315" s="207"/>
      <c r="C315" s="208"/>
      <c r="D315" s="193" t="s">
        <v>138</v>
      </c>
      <c r="E315" s="209" t="s">
        <v>19</v>
      </c>
      <c r="F315" s="210" t="s">
        <v>410</v>
      </c>
      <c r="G315" s="208"/>
      <c r="H315" s="209" t="s">
        <v>19</v>
      </c>
      <c r="I315" s="211"/>
      <c r="J315" s="208"/>
      <c r="K315" s="208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138</v>
      </c>
      <c r="AU315" s="216" t="s">
        <v>83</v>
      </c>
      <c r="AV315" s="13" t="s">
        <v>81</v>
      </c>
      <c r="AW315" s="13" t="s">
        <v>35</v>
      </c>
      <c r="AX315" s="13" t="s">
        <v>73</v>
      </c>
      <c r="AY315" s="216" t="s">
        <v>127</v>
      </c>
    </row>
    <row r="316" spans="2:65" s="1" customFormat="1" ht="24" customHeight="1">
      <c r="B316" s="34"/>
      <c r="C316" s="180" t="s">
        <v>478</v>
      </c>
      <c r="D316" s="180" t="s">
        <v>129</v>
      </c>
      <c r="E316" s="181" t="s">
        <v>479</v>
      </c>
      <c r="F316" s="182" t="s">
        <v>480</v>
      </c>
      <c r="G316" s="183" t="s">
        <v>264</v>
      </c>
      <c r="H316" s="184">
        <v>1.277</v>
      </c>
      <c r="I316" s="185"/>
      <c r="J316" s="186">
        <f>ROUND(I316*H316,2)</f>
        <v>0</v>
      </c>
      <c r="K316" s="182" t="s">
        <v>133</v>
      </c>
      <c r="L316" s="38"/>
      <c r="M316" s="187" t="s">
        <v>19</v>
      </c>
      <c r="N316" s="188" t="s">
        <v>44</v>
      </c>
      <c r="O316" s="63"/>
      <c r="P316" s="189">
        <f>O316*H316</f>
        <v>0</v>
      </c>
      <c r="Q316" s="189">
        <v>1.04881371</v>
      </c>
      <c r="R316" s="189">
        <f>Q316*H316</f>
        <v>1.3393351076699997</v>
      </c>
      <c r="S316" s="189">
        <v>0</v>
      </c>
      <c r="T316" s="190">
        <f>S316*H316</f>
        <v>0</v>
      </c>
      <c r="AR316" s="191" t="s">
        <v>134</v>
      </c>
      <c r="AT316" s="191" t="s">
        <v>129</v>
      </c>
      <c r="AU316" s="191" t="s">
        <v>83</v>
      </c>
      <c r="AY316" s="17" t="s">
        <v>127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7" t="s">
        <v>81</v>
      </c>
      <c r="BK316" s="192">
        <f>ROUND(I316*H316,2)</f>
        <v>0</v>
      </c>
      <c r="BL316" s="17" t="s">
        <v>134</v>
      </c>
      <c r="BM316" s="191" t="s">
        <v>481</v>
      </c>
    </row>
    <row r="317" spans="2:51" s="12" customFormat="1" ht="12">
      <c r="B317" s="196"/>
      <c r="C317" s="197"/>
      <c r="D317" s="193" t="s">
        <v>138</v>
      </c>
      <c r="E317" s="198" t="s">
        <v>19</v>
      </c>
      <c r="F317" s="199" t="s">
        <v>482</v>
      </c>
      <c r="G317" s="197"/>
      <c r="H317" s="200">
        <v>1.277</v>
      </c>
      <c r="I317" s="201"/>
      <c r="J317" s="197"/>
      <c r="K317" s="197"/>
      <c r="L317" s="202"/>
      <c r="M317" s="203"/>
      <c r="N317" s="204"/>
      <c r="O317" s="204"/>
      <c r="P317" s="204"/>
      <c r="Q317" s="204"/>
      <c r="R317" s="204"/>
      <c r="S317" s="204"/>
      <c r="T317" s="205"/>
      <c r="AT317" s="206" t="s">
        <v>138</v>
      </c>
      <c r="AU317" s="206" t="s">
        <v>83</v>
      </c>
      <c r="AV317" s="12" t="s">
        <v>83</v>
      </c>
      <c r="AW317" s="12" t="s">
        <v>35</v>
      </c>
      <c r="AX317" s="12" t="s">
        <v>81</v>
      </c>
      <c r="AY317" s="206" t="s">
        <v>127</v>
      </c>
    </row>
    <row r="318" spans="2:65" s="1" customFormat="1" ht="24" customHeight="1">
      <c r="B318" s="34"/>
      <c r="C318" s="180" t="s">
        <v>483</v>
      </c>
      <c r="D318" s="180" t="s">
        <v>129</v>
      </c>
      <c r="E318" s="181" t="s">
        <v>484</v>
      </c>
      <c r="F318" s="182" t="s">
        <v>485</v>
      </c>
      <c r="G318" s="183" t="s">
        <v>153</v>
      </c>
      <c r="H318" s="184">
        <v>80</v>
      </c>
      <c r="I318" s="185"/>
      <c r="J318" s="186">
        <f>ROUND(I318*H318,2)</f>
        <v>0</v>
      </c>
      <c r="K318" s="182" t="s">
        <v>133</v>
      </c>
      <c r="L318" s="38"/>
      <c r="M318" s="187" t="s">
        <v>19</v>
      </c>
      <c r="N318" s="188" t="s">
        <v>44</v>
      </c>
      <c r="O318" s="63"/>
      <c r="P318" s="189">
        <f>O318*H318</f>
        <v>0</v>
      </c>
      <c r="Q318" s="189">
        <v>0.40974</v>
      </c>
      <c r="R318" s="189">
        <f>Q318*H318</f>
        <v>32.7792</v>
      </c>
      <c r="S318" s="189">
        <v>0</v>
      </c>
      <c r="T318" s="190">
        <f>S318*H318</f>
        <v>0</v>
      </c>
      <c r="AR318" s="191" t="s">
        <v>134</v>
      </c>
      <c r="AT318" s="191" t="s">
        <v>129</v>
      </c>
      <c r="AU318" s="191" t="s">
        <v>83</v>
      </c>
      <c r="AY318" s="17" t="s">
        <v>127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7" t="s">
        <v>81</v>
      </c>
      <c r="BK318" s="192">
        <f>ROUND(I318*H318,2)</f>
        <v>0</v>
      </c>
      <c r="BL318" s="17" t="s">
        <v>134</v>
      </c>
      <c r="BM318" s="191" t="s">
        <v>486</v>
      </c>
    </row>
    <row r="319" spans="2:47" s="1" customFormat="1" ht="78">
      <c r="B319" s="34"/>
      <c r="C319" s="35"/>
      <c r="D319" s="193" t="s">
        <v>136</v>
      </c>
      <c r="E319" s="35"/>
      <c r="F319" s="194" t="s">
        <v>487</v>
      </c>
      <c r="G319" s="35"/>
      <c r="H319" s="35"/>
      <c r="I319" s="107"/>
      <c r="J319" s="35"/>
      <c r="K319" s="35"/>
      <c r="L319" s="38"/>
      <c r="M319" s="195"/>
      <c r="N319" s="63"/>
      <c r="O319" s="63"/>
      <c r="P319" s="63"/>
      <c r="Q319" s="63"/>
      <c r="R319" s="63"/>
      <c r="S319" s="63"/>
      <c r="T319" s="64"/>
      <c r="AT319" s="17" t="s">
        <v>136</v>
      </c>
      <c r="AU319" s="17" t="s">
        <v>83</v>
      </c>
    </row>
    <row r="320" spans="2:51" s="12" customFormat="1" ht="12">
      <c r="B320" s="196"/>
      <c r="C320" s="197"/>
      <c r="D320" s="193" t="s">
        <v>138</v>
      </c>
      <c r="E320" s="198" t="s">
        <v>19</v>
      </c>
      <c r="F320" s="199" t="s">
        <v>488</v>
      </c>
      <c r="G320" s="197"/>
      <c r="H320" s="200">
        <v>80</v>
      </c>
      <c r="I320" s="201"/>
      <c r="J320" s="197"/>
      <c r="K320" s="197"/>
      <c r="L320" s="202"/>
      <c r="M320" s="203"/>
      <c r="N320" s="204"/>
      <c r="O320" s="204"/>
      <c r="P320" s="204"/>
      <c r="Q320" s="204"/>
      <c r="R320" s="204"/>
      <c r="S320" s="204"/>
      <c r="T320" s="205"/>
      <c r="AT320" s="206" t="s">
        <v>138</v>
      </c>
      <c r="AU320" s="206" t="s">
        <v>83</v>
      </c>
      <c r="AV320" s="12" t="s">
        <v>83</v>
      </c>
      <c r="AW320" s="12" t="s">
        <v>35</v>
      </c>
      <c r="AX320" s="12" t="s">
        <v>81</v>
      </c>
      <c r="AY320" s="206" t="s">
        <v>127</v>
      </c>
    </row>
    <row r="321" spans="2:65" s="1" customFormat="1" ht="16.5" customHeight="1">
      <c r="B321" s="34"/>
      <c r="C321" s="180" t="s">
        <v>489</v>
      </c>
      <c r="D321" s="180" t="s">
        <v>129</v>
      </c>
      <c r="E321" s="181" t="s">
        <v>490</v>
      </c>
      <c r="F321" s="182" t="s">
        <v>491</v>
      </c>
      <c r="G321" s="183" t="s">
        <v>132</v>
      </c>
      <c r="H321" s="184">
        <v>42</v>
      </c>
      <c r="I321" s="185"/>
      <c r="J321" s="186">
        <f>ROUND(I321*H321,2)</f>
        <v>0</v>
      </c>
      <c r="K321" s="182" t="s">
        <v>19</v>
      </c>
      <c r="L321" s="38"/>
      <c r="M321" s="187" t="s">
        <v>19</v>
      </c>
      <c r="N321" s="188" t="s">
        <v>44</v>
      </c>
      <c r="O321" s="63"/>
      <c r="P321" s="189">
        <f>O321*H321</f>
        <v>0</v>
      </c>
      <c r="Q321" s="189">
        <v>0.18352</v>
      </c>
      <c r="R321" s="189">
        <f>Q321*H321</f>
        <v>7.707839999999999</v>
      </c>
      <c r="S321" s="189">
        <v>0</v>
      </c>
      <c r="T321" s="190">
        <f>S321*H321</f>
        <v>0</v>
      </c>
      <c r="AR321" s="191" t="s">
        <v>134</v>
      </c>
      <c r="AT321" s="191" t="s">
        <v>129</v>
      </c>
      <c r="AU321" s="191" t="s">
        <v>83</v>
      </c>
      <c r="AY321" s="17" t="s">
        <v>127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7" t="s">
        <v>81</v>
      </c>
      <c r="BK321" s="192">
        <f>ROUND(I321*H321,2)</f>
        <v>0</v>
      </c>
      <c r="BL321" s="17" t="s">
        <v>134</v>
      </c>
      <c r="BM321" s="191" t="s">
        <v>492</v>
      </c>
    </row>
    <row r="322" spans="2:51" s="12" customFormat="1" ht="12">
      <c r="B322" s="196"/>
      <c r="C322" s="197"/>
      <c r="D322" s="193" t="s">
        <v>138</v>
      </c>
      <c r="E322" s="198" t="s">
        <v>19</v>
      </c>
      <c r="F322" s="199" t="s">
        <v>493</v>
      </c>
      <c r="G322" s="197"/>
      <c r="H322" s="200">
        <v>42</v>
      </c>
      <c r="I322" s="201"/>
      <c r="J322" s="197"/>
      <c r="K322" s="197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138</v>
      </c>
      <c r="AU322" s="206" t="s">
        <v>83</v>
      </c>
      <c r="AV322" s="12" t="s">
        <v>83</v>
      </c>
      <c r="AW322" s="12" t="s">
        <v>35</v>
      </c>
      <c r="AX322" s="12" t="s">
        <v>81</v>
      </c>
      <c r="AY322" s="206" t="s">
        <v>127</v>
      </c>
    </row>
    <row r="323" spans="2:65" s="1" customFormat="1" ht="24" customHeight="1">
      <c r="B323" s="34"/>
      <c r="C323" s="180" t="s">
        <v>494</v>
      </c>
      <c r="D323" s="180" t="s">
        <v>129</v>
      </c>
      <c r="E323" s="181" t="s">
        <v>495</v>
      </c>
      <c r="F323" s="182" t="s">
        <v>496</v>
      </c>
      <c r="G323" s="183" t="s">
        <v>319</v>
      </c>
      <c r="H323" s="184">
        <v>8</v>
      </c>
      <c r="I323" s="185"/>
      <c r="J323" s="186">
        <f>ROUND(I323*H323,2)</f>
        <v>0</v>
      </c>
      <c r="K323" s="182" t="s">
        <v>133</v>
      </c>
      <c r="L323" s="38"/>
      <c r="M323" s="187" t="s">
        <v>19</v>
      </c>
      <c r="N323" s="188" t="s">
        <v>44</v>
      </c>
      <c r="O323" s="63"/>
      <c r="P323" s="189">
        <f>O323*H323</f>
        <v>0</v>
      </c>
      <c r="Q323" s="189">
        <v>0.00468</v>
      </c>
      <c r="R323" s="189">
        <f>Q323*H323</f>
        <v>0.03744</v>
      </c>
      <c r="S323" s="189">
        <v>0</v>
      </c>
      <c r="T323" s="190">
        <f>S323*H323</f>
        <v>0</v>
      </c>
      <c r="AR323" s="191" t="s">
        <v>134</v>
      </c>
      <c r="AT323" s="191" t="s">
        <v>129</v>
      </c>
      <c r="AU323" s="191" t="s">
        <v>83</v>
      </c>
      <c r="AY323" s="17" t="s">
        <v>127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17" t="s">
        <v>81</v>
      </c>
      <c r="BK323" s="192">
        <f>ROUND(I323*H323,2)</f>
        <v>0</v>
      </c>
      <c r="BL323" s="17" t="s">
        <v>134</v>
      </c>
      <c r="BM323" s="191" t="s">
        <v>497</v>
      </c>
    </row>
    <row r="324" spans="2:47" s="1" customFormat="1" ht="97.5">
      <c r="B324" s="34"/>
      <c r="C324" s="35"/>
      <c r="D324" s="193" t="s">
        <v>136</v>
      </c>
      <c r="E324" s="35"/>
      <c r="F324" s="194" t="s">
        <v>498</v>
      </c>
      <c r="G324" s="35"/>
      <c r="H324" s="35"/>
      <c r="I324" s="107"/>
      <c r="J324" s="35"/>
      <c r="K324" s="35"/>
      <c r="L324" s="38"/>
      <c r="M324" s="195"/>
      <c r="N324" s="63"/>
      <c r="O324" s="63"/>
      <c r="P324" s="63"/>
      <c r="Q324" s="63"/>
      <c r="R324" s="63"/>
      <c r="S324" s="63"/>
      <c r="T324" s="64"/>
      <c r="AT324" s="17" t="s">
        <v>136</v>
      </c>
      <c r="AU324" s="17" t="s">
        <v>83</v>
      </c>
    </row>
    <row r="325" spans="2:51" s="12" customFormat="1" ht="12">
      <c r="B325" s="196"/>
      <c r="C325" s="197"/>
      <c r="D325" s="193" t="s">
        <v>138</v>
      </c>
      <c r="E325" s="198" t="s">
        <v>19</v>
      </c>
      <c r="F325" s="199" t="s">
        <v>499</v>
      </c>
      <c r="G325" s="197"/>
      <c r="H325" s="200">
        <v>8</v>
      </c>
      <c r="I325" s="201"/>
      <c r="J325" s="197"/>
      <c r="K325" s="197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138</v>
      </c>
      <c r="AU325" s="206" t="s">
        <v>83</v>
      </c>
      <c r="AV325" s="12" t="s">
        <v>83</v>
      </c>
      <c r="AW325" s="12" t="s">
        <v>35</v>
      </c>
      <c r="AX325" s="12" t="s">
        <v>81</v>
      </c>
      <c r="AY325" s="206" t="s">
        <v>127</v>
      </c>
    </row>
    <row r="326" spans="2:65" s="1" customFormat="1" ht="24" customHeight="1">
      <c r="B326" s="34"/>
      <c r="C326" s="180" t="s">
        <v>500</v>
      </c>
      <c r="D326" s="180" t="s">
        <v>129</v>
      </c>
      <c r="E326" s="181" t="s">
        <v>501</v>
      </c>
      <c r="F326" s="182" t="s">
        <v>502</v>
      </c>
      <c r="G326" s="183" t="s">
        <v>319</v>
      </c>
      <c r="H326" s="184">
        <v>83</v>
      </c>
      <c r="I326" s="185"/>
      <c r="J326" s="186">
        <f>ROUND(I326*H326,2)</f>
        <v>0</v>
      </c>
      <c r="K326" s="182" t="s">
        <v>133</v>
      </c>
      <c r="L326" s="38"/>
      <c r="M326" s="187" t="s">
        <v>19</v>
      </c>
      <c r="N326" s="188" t="s">
        <v>44</v>
      </c>
      <c r="O326" s="63"/>
      <c r="P326" s="189">
        <f>O326*H326</f>
        <v>0</v>
      </c>
      <c r="Q326" s="189">
        <v>0.00702</v>
      </c>
      <c r="R326" s="189">
        <f>Q326*H326</f>
        <v>0.5826600000000001</v>
      </c>
      <c r="S326" s="189">
        <v>0</v>
      </c>
      <c r="T326" s="190">
        <f>S326*H326</f>
        <v>0</v>
      </c>
      <c r="AR326" s="191" t="s">
        <v>134</v>
      </c>
      <c r="AT326" s="191" t="s">
        <v>129</v>
      </c>
      <c r="AU326" s="191" t="s">
        <v>83</v>
      </c>
      <c r="AY326" s="17" t="s">
        <v>127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7" t="s">
        <v>81</v>
      </c>
      <c r="BK326" s="192">
        <f>ROUND(I326*H326,2)</f>
        <v>0</v>
      </c>
      <c r="BL326" s="17" t="s">
        <v>134</v>
      </c>
      <c r="BM326" s="191" t="s">
        <v>503</v>
      </c>
    </row>
    <row r="327" spans="2:47" s="1" customFormat="1" ht="97.5">
      <c r="B327" s="34"/>
      <c r="C327" s="35"/>
      <c r="D327" s="193" t="s">
        <v>136</v>
      </c>
      <c r="E327" s="35"/>
      <c r="F327" s="194" t="s">
        <v>498</v>
      </c>
      <c r="G327" s="35"/>
      <c r="H327" s="35"/>
      <c r="I327" s="107"/>
      <c r="J327" s="35"/>
      <c r="K327" s="35"/>
      <c r="L327" s="38"/>
      <c r="M327" s="195"/>
      <c r="N327" s="63"/>
      <c r="O327" s="63"/>
      <c r="P327" s="63"/>
      <c r="Q327" s="63"/>
      <c r="R327" s="63"/>
      <c r="S327" s="63"/>
      <c r="T327" s="64"/>
      <c r="AT327" s="17" t="s">
        <v>136</v>
      </c>
      <c r="AU327" s="17" t="s">
        <v>83</v>
      </c>
    </row>
    <row r="328" spans="2:51" s="12" customFormat="1" ht="12">
      <c r="B328" s="196"/>
      <c r="C328" s="197"/>
      <c r="D328" s="193" t="s">
        <v>138</v>
      </c>
      <c r="E328" s="198" t="s">
        <v>19</v>
      </c>
      <c r="F328" s="199" t="s">
        <v>504</v>
      </c>
      <c r="G328" s="197"/>
      <c r="H328" s="200">
        <v>81</v>
      </c>
      <c r="I328" s="201"/>
      <c r="J328" s="197"/>
      <c r="K328" s="197"/>
      <c r="L328" s="202"/>
      <c r="M328" s="203"/>
      <c r="N328" s="204"/>
      <c r="O328" s="204"/>
      <c r="P328" s="204"/>
      <c r="Q328" s="204"/>
      <c r="R328" s="204"/>
      <c r="S328" s="204"/>
      <c r="T328" s="205"/>
      <c r="AT328" s="206" t="s">
        <v>138</v>
      </c>
      <c r="AU328" s="206" t="s">
        <v>83</v>
      </c>
      <c r="AV328" s="12" t="s">
        <v>83</v>
      </c>
      <c r="AW328" s="12" t="s">
        <v>35</v>
      </c>
      <c r="AX328" s="12" t="s">
        <v>73</v>
      </c>
      <c r="AY328" s="206" t="s">
        <v>127</v>
      </c>
    </row>
    <row r="329" spans="2:51" s="12" customFormat="1" ht="12">
      <c r="B329" s="196"/>
      <c r="C329" s="197"/>
      <c r="D329" s="193" t="s">
        <v>138</v>
      </c>
      <c r="E329" s="198" t="s">
        <v>19</v>
      </c>
      <c r="F329" s="199" t="s">
        <v>505</v>
      </c>
      <c r="G329" s="197"/>
      <c r="H329" s="200">
        <v>2</v>
      </c>
      <c r="I329" s="201"/>
      <c r="J329" s="197"/>
      <c r="K329" s="197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138</v>
      </c>
      <c r="AU329" s="206" t="s">
        <v>83</v>
      </c>
      <c r="AV329" s="12" t="s">
        <v>83</v>
      </c>
      <c r="AW329" s="12" t="s">
        <v>35</v>
      </c>
      <c r="AX329" s="12" t="s">
        <v>73</v>
      </c>
      <c r="AY329" s="206" t="s">
        <v>127</v>
      </c>
    </row>
    <row r="330" spans="2:51" s="14" customFormat="1" ht="12">
      <c r="B330" s="217"/>
      <c r="C330" s="218"/>
      <c r="D330" s="193" t="s">
        <v>138</v>
      </c>
      <c r="E330" s="219" t="s">
        <v>19</v>
      </c>
      <c r="F330" s="220" t="s">
        <v>162</v>
      </c>
      <c r="G330" s="218"/>
      <c r="H330" s="221">
        <v>83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138</v>
      </c>
      <c r="AU330" s="227" t="s">
        <v>83</v>
      </c>
      <c r="AV330" s="14" t="s">
        <v>134</v>
      </c>
      <c r="AW330" s="14" t="s">
        <v>35</v>
      </c>
      <c r="AX330" s="14" t="s">
        <v>81</v>
      </c>
      <c r="AY330" s="227" t="s">
        <v>127</v>
      </c>
    </row>
    <row r="331" spans="2:65" s="1" customFormat="1" ht="24" customHeight="1">
      <c r="B331" s="34"/>
      <c r="C331" s="180" t="s">
        <v>506</v>
      </c>
      <c r="D331" s="180" t="s">
        <v>129</v>
      </c>
      <c r="E331" s="181" t="s">
        <v>507</v>
      </c>
      <c r="F331" s="182" t="s">
        <v>508</v>
      </c>
      <c r="G331" s="183" t="s">
        <v>319</v>
      </c>
      <c r="H331" s="184">
        <v>94</v>
      </c>
      <c r="I331" s="185"/>
      <c r="J331" s="186">
        <f>ROUND(I331*H331,2)</f>
        <v>0</v>
      </c>
      <c r="K331" s="182" t="s">
        <v>19</v>
      </c>
      <c r="L331" s="38"/>
      <c r="M331" s="187" t="s">
        <v>19</v>
      </c>
      <c r="N331" s="188" t="s">
        <v>44</v>
      </c>
      <c r="O331" s="63"/>
      <c r="P331" s="189">
        <f>O331*H331</f>
        <v>0</v>
      </c>
      <c r="Q331" s="189">
        <v>0.17489</v>
      </c>
      <c r="R331" s="189">
        <f>Q331*H331</f>
        <v>16.43966</v>
      </c>
      <c r="S331" s="189">
        <v>0</v>
      </c>
      <c r="T331" s="190">
        <f>S331*H331</f>
        <v>0</v>
      </c>
      <c r="AR331" s="191" t="s">
        <v>134</v>
      </c>
      <c r="AT331" s="191" t="s">
        <v>129</v>
      </c>
      <c r="AU331" s="191" t="s">
        <v>83</v>
      </c>
      <c r="AY331" s="17" t="s">
        <v>127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17" t="s">
        <v>81</v>
      </c>
      <c r="BK331" s="192">
        <f>ROUND(I331*H331,2)</f>
        <v>0</v>
      </c>
      <c r="BL331" s="17" t="s">
        <v>134</v>
      </c>
      <c r="BM331" s="191" t="s">
        <v>509</v>
      </c>
    </row>
    <row r="332" spans="2:47" s="1" customFormat="1" ht="39">
      <c r="B332" s="34"/>
      <c r="C332" s="35"/>
      <c r="D332" s="193" t="s">
        <v>136</v>
      </c>
      <c r="E332" s="35"/>
      <c r="F332" s="194" t="s">
        <v>510</v>
      </c>
      <c r="G332" s="35"/>
      <c r="H332" s="35"/>
      <c r="I332" s="107"/>
      <c r="J332" s="35"/>
      <c r="K332" s="35"/>
      <c r="L332" s="38"/>
      <c r="M332" s="195"/>
      <c r="N332" s="63"/>
      <c r="O332" s="63"/>
      <c r="P332" s="63"/>
      <c r="Q332" s="63"/>
      <c r="R332" s="63"/>
      <c r="S332" s="63"/>
      <c r="T332" s="64"/>
      <c r="AT332" s="17" t="s">
        <v>136</v>
      </c>
      <c r="AU332" s="17" t="s">
        <v>83</v>
      </c>
    </row>
    <row r="333" spans="2:51" s="13" customFormat="1" ht="12">
      <c r="B333" s="207"/>
      <c r="C333" s="208"/>
      <c r="D333" s="193" t="s">
        <v>138</v>
      </c>
      <c r="E333" s="209" t="s">
        <v>19</v>
      </c>
      <c r="F333" s="210" t="s">
        <v>156</v>
      </c>
      <c r="G333" s="208"/>
      <c r="H333" s="209" t="s">
        <v>19</v>
      </c>
      <c r="I333" s="211"/>
      <c r="J333" s="208"/>
      <c r="K333" s="208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138</v>
      </c>
      <c r="AU333" s="216" t="s">
        <v>83</v>
      </c>
      <c r="AV333" s="13" t="s">
        <v>81</v>
      </c>
      <c r="AW333" s="13" t="s">
        <v>35</v>
      </c>
      <c r="AX333" s="13" t="s">
        <v>73</v>
      </c>
      <c r="AY333" s="216" t="s">
        <v>127</v>
      </c>
    </row>
    <row r="334" spans="2:51" s="12" customFormat="1" ht="12">
      <c r="B334" s="196"/>
      <c r="C334" s="197"/>
      <c r="D334" s="193" t="s">
        <v>138</v>
      </c>
      <c r="E334" s="198" t="s">
        <v>19</v>
      </c>
      <c r="F334" s="199" t="s">
        <v>511</v>
      </c>
      <c r="G334" s="197"/>
      <c r="H334" s="200">
        <v>34</v>
      </c>
      <c r="I334" s="201"/>
      <c r="J334" s="197"/>
      <c r="K334" s="197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138</v>
      </c>
      <c r="AU334" s="206" t="s">
        <v>83</v>
      </c>
      <c r="AV334" s="12" t="s">
        <v>83</v>
      </c>
      <c r="AW334" s="12" t="s">
        <v>35</v>
      </c>
      <c r="AX334" s="12" t="s">
        <v>73</v>
      </c>
      <c r="AY334" s="206" t="s">
        <v>127</v>
      </c>
    </row>
    <row r="335" spans="2:51" s="12" customFormat="1" ht="12">
      <c r="B335" s="196"/>
      <c r="C335" s="197"/>
      <c r="D335" s="193" t="s">
        <v>138</v>
      </c>
      <c r="E335" s="198" t="s">
        <v>19</v>
      </c>
      <c r="F335" s="199" t="s">
        <v>512</v>
      </c>
      <c r="G335" s="197"/>
      <c r="H335" s="200">
        <v>60</v>
      </c>
      <c r="I335" s="201"/>
      <c r="J335" s="197"/>
      <c r="K335" s="197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138</v>
      </c>
      <c r="AU335" s="206" t="s">
        <v>83</v>
      </c>
      <c r="AV335" s="12" t="s">
        <v>83</v>
      </c>
      <c r="AW335" s="12" t="s">
        <v>35</v>
      </c>
      <c r="AX335" s="12" t="s">
        <v>73</v>
      </c>
      <c r="AY335" s="206" t="s">
        <v>127</v>
      </c>
    </row>
    <row r="336" spans="2:51" s="14" customFormat="1" ht="12">
      <c r="B336" s="217"/>
      <c r="C336" s="218"/>
      <c r="D336" s="193" t="s">
        <v>138</v>
      </c>
      <c r="E336" s="219" t="s">
        <v>19</v>
      </c>
      <c r="F336" s="220" t="s">
        <v>162</v>
      </c>
      <c r="G336" s="218"/>
      <c r="H336" s="221">
        <v>94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138</v>
      </c>
      <c r="AU336" s="227" t="s">
        <v>83</v>
      </c>
      <c r="AV336" s="14" t="s">
        <v>134</v>
      </c>
      <c r="AW336" s="14" t="s">
        <v>35</v>
      </c>
      <c r="AX336" s="14" t="s">
        <v>81</v>
      </c>
      <c r="AY336" s="227" t="s">
        <v>127</v>
      </c>
    </row>
    <row r="337" spans="2:65" s="1" customFormat="1" ht="16.5" customHeight="1">
      <c r="B337" s="34"/>
      <c r="C337" s="228" t="s">
        <v>513</v>
      </c>
      <c r="D337" s="228" t="s">
        <v>278</v>
      </c>
      <c r="E337" s="229" t="s">
        <v>514</v>
      </c>
      <c r="F337" s="230" t="s">
        <v>515</v>
      </c>
      <c r="G337" s="231" t="s">
        <v>319</v>
      </c>
      <c r="H337" s="232">
        <v>14</v>
      </c>
      <c r="I337" s="233"/>
      <c r="J337" s="234">
        <f aca="true" t="shared" si="0" ref="J337:J345">ROUND(I337*H337,2)</f>
        <v>0</v>
      </c>
      <c r="K337" s="230" t="s">
        <v>19</v>
      </c>
      <c r="L337" s="235"/>
      <c r="M337" s="236" t="s">
        <v>19</v>
      </c>
      <c r="N337" s="237" t="s">
        <v>44</v>
      </c>
      <c r="O337" s="63"/>
      <c r="P337" s="189">
        <f aca="true" t="shared" si="1" ref="P337:P345">O337*H337</f>
        <v>0</v>
      </c>
      <c r="Q337" s="189">
        <v>0.015</v>
      </c>
      <c r="R337" s="189">
        <f aca="true" t="shared" si="2" ref="R337:R345">Q337*H337</f>
        <v>0.21</v>
      </c>
      <c r="S337" s="189">
        <v>0</v>
      </c>
      <c r="T337" s="190">
        <f aca="true" t="shared" si="3" ref="T337:T345">S337*H337</f>
        <v>0</v>
      </c>
      <c r="AR337" s="191" t="s">
        <v>185</v>
      </c>
      <c r="AT337" s="191" t="s">
        <v>278</v>
      </c>
      <c r="AU337" s="191" t="s">
        <v>83</v>
      </c>
      <c r="AY337" s="17" t="s">
        <v>127</v>
      </c>
      <c r="BE337" s="192">
        <f aca="true" t="shared" si="4" ref="BE337:BE345">IF(N337="základní",J337,0)</f>
        <v>0</v>
      </c>
      <c r="BF337" s="192">
        <f aca="true" t="shared" si="5" ref="BF337:BF345">IF(N337="snížená",J337,0)</f>
        <v>0</v>
      </c>
      <c r="BG337" s="192">
        <f aca="true" t="shared" si="6" ref="BG337:BG345">IF(N337="zákl. přenesená",J337,0)</f>
        <v>0</v>
      </c>
      <c r="BH337" s="192">
        <f aca="true" t="shared" si="7" ref="BH337:BH345">IF(N337="sníž. přenesená",J337,0)</f>
        <v>0</v>
      </c>
      <c r="BI337" s="192">
        <f aca="true" t="shared" si="8" ref="BI337:BI345">IF(N337="nulová",J337,0)</f>
        <v>0</v>
      </c>
      <c r="BJ337" s="17" t="s">
        <v>81</v>
      </c>
      <c r="BK337" s="192">
        <f aca="true" t="shared" si="9" ref="BK337:BK345">ROUND(I337*H337,2)</f>
        <v>0</v>
      </c>
      <c r="BL337" s="17" t="s">
        <v>134</v>
      </c>
      <c r="BM337" s="191" t="s">
        <v>516</v>
      </c>
    </row>
    <row r="338" spans="2:65" s="1" customFormat="1" ht="16.5" customHeight="1">
      <c r="B338" s="34"/>
      <c r="C338" s="228" t="s">
        <v>517</v>
      </c>
      <c r="D338" s="228" t="s">
        <v>278</v>
      </c>
      <c r="E338" s="229" t="s">
        <v>518</v>
      </c>
      <c r="F338" s="230" t="s">
        <v>519</v>
      </c>
      <c r="G338" s="231" t="s">
        <v>319</v>
      </c>
      <c r="H338" s="232">
        <v>72</v>
      </c>
      <c r="I338" s="233"/>
      <c r="J338" s="234">
        <f t="shared" si="0"/>
        <v>0</v>
      </c>
      <c r="K338" s="230" t="s">
        <v>19</v>
      </c>
      <c r="L338" s="235"/>
      <c r="M338" s="236" t="s">
        <v>19</v>
      </c>
      <c r="N338" s="237" t="s">
        <v>44</v>
      </c>
      <c r="O338" s="63"/>
      <c r="P338" s="189">
        <f t="shared" si="1"/>
        <v>0</v>
      </c>
      <c r="Q338" s="189">
        <v>0.012</v>
      </c>
      <c r="R338" s="189">
        <f t="shared" si="2"/>
        <v>0.864</v>
      </c>
      <c r="S338" s="189">
        <v>0</v>
      </c>
      <c r="T338" s="190">
        <f t="shared" si="3"/>
        <v>0</v>
      </c>
      <c r="AR338" s="191" t="s">
        <v>185</v>
      </c>
      <c r="AT338" s="191" t="s">
        <v>278</v>
      </c>
      <c r="AU338" s="191" t="s">
        <v>83</v>
      </c>
      <c r="AY338" s="17" t="s">
        <v>127</v>
      </c>
      <c r="BE338" s="192">
        <f t="shared" si="4"/>
        <v>0</v>
      </c>
      <c r="BF338" s="192">
        <f t="shared" si="5"/>
        <v>0</v>
      </c>
      <c r="BG338" s="192">
        <f t="shared" si="6"/>
        <v>0</v>
      </c>
      <c r="BH338" s="192">
        <f t="shared" si="7"/>
        <v>0</v>
      </c>
      <c r="BI338" s="192">
        <f t="shared" si="8"/>
        <v>0</v>
      </c>
      <c r="BJ338" s="17" t="s">
        <v>81</v>
      </c>
      <c r="BK338" s="192">
        <f t="shared" si="9"/>
        <v>0</v>
      </c>
      <c r="BL338" s="17" t="s">
        <v>134</v>
      </c>
      <c r="BM338" s="191" t="s">
        <v>520</v>
      </c>
    </row>
    <row r="339" spans="2:65" s="1" customFormat="1" ht="16.5" customHeight="1">
      <c r="B339" s="34"/>
      <c r="C339" s="228" t="s">
        <v>521</v>
      </c>
      <c r="D339" s="228" t="s">
        <v>278</v>
      </c>
      <c r="E339" s="229" t="s">
        <v>522</v>
      </c>
      <c r="F339" s="230" t="s">
        <v>523</v>
      </c>
      <c r="G339" s="231" t="s">
        <v>319</v>
      </c>
      <c r="H339" s="232">
        <v>2</v>
      </c>
      <c r="I339" s="233"/>
      <c r="J339" s="234">
        <f t="shared" si="0"/>
        <v>0</v>
      </c>
      <c r="K339" s="230" t="s">
        <v>19</v>
      </c>
      <c r="L339" s="235"/>
      <c r="M339" s="236" t="s">
        <v>19</v>
      </c>
      <c r="N339" s="237" t="s">
        <v>44</v>
      </c>
      <c r="O339" s="63"/>
      <c r="P339" s="189">
        <f t="shared" si="1"/>
        <v>0</v>
      </c>
      <c r="Q339" s="189">
        <v>0.02856</v>
      </c>
      <c r="R339" s="189">
        <f t="shared" si="2"/>
        <v>0.05712</v>
      </c>
      <c r="S339" s="189">
        <v>0</v>
      </c>
      <c r="T339" s="190">
        <f t="shared" si="3"/>
        <v>0</v>
      </c>
      <c r="AR339" s="191" t="s">
        <v>185</v>
      </c>
      <c r="AT339" s="191" t="s">
        <v>278</v>
      </c>
      <c r="AU339" s="191" t="s">
        <v>83</v>
      </c>
      <c r="AY339" s="17" t="s">
        <v>127</v>
      </c>
      <c r="BE339" s="192">
        <f t="shared" si="4"/>
        <v>0</v>
      </c>
      <c r="BF339" s="192">
        <f t="shared" si="5"/>
        <v>0</v>
      </c>
      <c r="BG339" s="192">
        <f t="shared" si="6"/>
        <v>0</v>
      </c>
      <c r="BH339" s="192">
        <f t="shared" si="7"/>
        <v>0</v>
      </c>
      <c r="BI339" s="192">
        <f t="shared" si="8"/>
        <v>0</v>
      </c>
      <c r="BJ339" s="17" t="s">
        <v>81</v>
      </c>
      <c r="BK339" s="192">
        <f t="shared" si="9"/>
        <v>0</v>
      </c>
      <c r="BL339" s="17" t="s">
        <v>134</v>
      </c>
      <c r="BM339" s="191" t="s">
        <v>524</v>
      </c>
    </row>
    <row r="340" spans="2:65" s="1" customFormat="1" ht="16.5" customHeight="1">
      <c r="B340" s="34"/>
      <c r="C340" s="228" t="s">
        <v>525</v>
      </c>
      <c r="D340" s="228" t="s">
        <v>278</v>
      </c>
      <c r="E340" s="229" t="s">
        <v>526</v>
      </c>
      <c r="F340" s="230" t="s">
        <v>527</v>
      </c>
      <c r="G340" s="231" t="s">
        <v>319</v>
      </c>
      <c r="H340" s="232">
        <v>6</v>
      </c>
      <c r="I340" s="233"/>
      <c r="J340" s="234">
        <f t="shared" si="0"/>
        <v>0</v>
      </c>
      <c r="K340" s="230" t="s">
        <v>19</v>
      </c>
      <c r="L340" s="235"/>
      <c r="M340" s="236" t="s">
        <v>19</v>
      </c>
      <c r="N340" s="237" t="s">
        <v>44</v>
      </c>
      <c r="O340" s="63"/>
      <c r="P340" s="189">
        <f t="shared" si="1"/>
        <v>0</v>
      </c>
      <c r="Q340" s="189">
        <v>0.02856</v>
      </c>
      <c r="R340" s="189">
        <f t="shared" si="2"/>
        <v>0.17135999999999998</v>
      </c>
      <c r="S340" s="189">
        <v>0</v>
      </c>
      <c r="T340" s="190">
        <f t="shared" si="3"/>
        <v>0</v>
      </c>
      <c r="AR340" s="191" t="s">
        <v>185</v>
      </c>
      <c r="AT340" s="191" t="s">
        <v>278</v>
      </c>
      <c r="AU340" s="191" t="s">
        <v>83</v>
      </c>
      <c r="AY340" s="17" t="s">
        <v>127</v>
      </c>
      <c r="BE340" s="192">
        <f t="shared" si="4"/>
        <v>0</v>
      </c>
      <c r="BF340" s="192">
        <f t="shared" si="5"/>
        <v>0</v>
      </c>
      <c r="BG340" s="192">
        <f t="shared" si="6"/>
        <v>0</v>
      </c>
      <c r="BH340" s="192">
        <f t="shared" si="7"/>
        <v>0</v>
      </c>
      <c r="BI340" s="192">
        <f t="shared" si="8"/>
        <v>0</v>
      </c>
      <c r="BJ340" s="17" t="s">
        <v>81</v>
      </c>
      <c r="BK340" s="192">
        <f t="shared" si="9"/>
        <v>0</v>
      </c>
      <c r="BL340" s="17" t="s">
        <v>134</v>
      </c>
      <c r="BM340" s="191" t="s">
        <v>528</v>
      </c>
    </row>
    <row r="341" spans="2:65" s="1" customFormat="1" ht="16.5" customHeight="1">
      <c r="B341" s="34"/>
      <c r="C341" s="228" t="s">
        <v>529</v>
      </c>
      <c r="D341" s="228" t="s">
        <v>278</v>
      </c>
      <c r="E341" s="229" t="s">
        <v>530</v>
      </c>
      <c r="F341" s="230" t="s">
        <v>531</v>
      </c>
      <c r="G341" s="231" t="s">
        <v>319</v>
      </c>
      <c r="H341" s="232">
        <v>2</v>
      </c>
      <c r="I341" s="233"/>
      <c r="J341" s="234">
        <f t="shared" si="0"/>
        <v>0</v>
      </c>
      <c r="K341" s="230" t="s">
        <v>19</v>
      </c>
      <c r="L341" s="235"/>
      <c r="M341" s="236" t="s">
        <v>19</v>
      </c>
      <c r="N341" s="237" t="s">
        <v>44</v>
      </c>
      <c r="O341" s="63"/>
      <c r="P341" s="189">
        <f t="shared" si="1"/>
        <v>0</v>
      </c>
      <c r="Q341" s="189">
        <v>0.01</v>
      </c>
      <c r="R341" s="189">
        <f t="shared" si="2"/>
        <v>0.02</v>
      </c>
      <c r="S341" s="189">
        <v>0</v>
      </c>
      <c r="T341" s="190">
        <f t="shared" si="3"/>
        <v>0</v>
      </c>
      <c r="AR341" s="191" t="s">
        <v>185</v>
      </c>
      <c r="AT341" s="191" t="s">
        <v>278</v>
      </c>
      <c r="AU341" s="191" t="s">
        <v>83</v>
      </c>
      <c r="AY341" s="17" t="s">
        <v>127</v>
      </c>
      <c r="BE341" s="192">
        <f t="shared" si="4"/>
        <v>0</v>
      </c>
      <c r="BF341" s="192">
        <f t="shared" si="5"/>
        <v>0</v>
      </c>
      <c r="BG341" s="192">
        <f t="shared" si="6"/>
        <v>0</v>
      </c>
      <c r="BH341" s="192">
        <f t="shared" si="7"/>
        <v>0</v>
      </c>
      <c r="BI341" s="192">
        <f t="shared" si="8"/>
        <v>0</v>
      </c>
      <c r="BJ341" s="17" t="s">
        <v>81</v>
      </c>
      <c r="BK341" s="192">
        <f t="shared" si="9"/>
        <v>0</v>
      </c>
      <c r="BL341" s="17" t="s">
        <v>134</v>
      </c>
      <c r="BM341" s="191" t="s">
        <v>532</v>
      </c>
    </row>
    <row r="342" spans="2:65" s="1" customFormat="1" ht="16.5" customHeight="1">
      <c r="B342" s="34"/>
      <c r="C342" s="228" t="s">
        <v>533</v>
      </c>
      <c r="D342" s="228" t="s">
        <v>278</v>
      </c>
      <c r="E342" s="229" t="s">
        <v>534</v>
      </c>
      <c r="F342" s="230" t="s">
        <v>535</v>
      </c>
      <c r="G342" s="231" t="s">
        <v>319</v>
      </c>
      <c r="H342" s="232">
        <v>2</v>
      </c>
      <c r="I342" s="233"/>
      <c r="J342" s="234">
        <f t="shared" si="0"/>
        <v>0</v>
      </c>
      <c r="K342" s="230" t="s">
        <v>19</v>
      </c>
      <c r="L342" s="235"/>
      <c r="M342" s="236" t="s">
        <v>19</v>
      </c>
      <c r="N342" s="237" t="s">
        <v>44</v>
      </c>
      <c r="O342" s="63"/>
      <c r="P342" s="189">
        <f t="shared" si="1"/>
        <v>0</v>
      </c>
      <c r="Q342" s="189">
        <v>0.01</v>
      </c>
      <c r="R342" s="189">
        <f t="shared" si="2"/>
        <v>0.02</v>
      </c>
      <c r="S342" s="189">
        <v>0</v>
      </c>
      <c r="T342" s="190">
        <f t="shared" si="3"/>
        <v>0</v>
      </c>
      <c r="AR342" s="191" t="s">
        <v>185</v>
      </c>
      <c r="AT342" s="191" t="s">
        <v>278</v>
      </c>
      <c r="AU342" s="191" t="s">
        <v>83</v>
      </c>
      <c r="AY342" s="17" t="s">
        <v>127</v>
      </c>
      <c r="BE342" s="192">
        <f t="shared" si="4"/>
        <v>0</v>
      </c>
      <c r="BF342" s="192">
        <f t="shared" si="5"/>
        <v>0</v>
      </c>
      <c r="BG342" s="192">
        <f t="shared" si="6"/>
        <v>0</v>
      </c>
      <c r="BH342" s="192">
        <f t="shared" si="7"/>
        <v>0</v>
      </c>
      <c r="BI342" s="192">
        <f t="shared" si="8"/>
        <v>0</v>
      </c>
      <c r="BJ342" s="17" t="s">
        <v>81</v>
      </c>
      <c r="BK342" s="192">
        <f t="shared" si="9"/>
        <v>0</v>
      </c>
      <c r="BL342" s="17" t="s">
        <v>134</v>
      </c>
      <c r="BM342" s="191" t="s">
        <v>536</v>
      </c>
    </row>
    <row r="343" spans="2:65" s="1" customFormat="1" ht="16.5" customHeight="1">
      <c r="B343" s="34"/>
      <c r="C343" s="228" t="s">
        <v>537</v>
      </c>
      <c r="D343" s="228" t="s">
        <v>278</v>
      </c>
      <c r="E343" s="229" t="s">
        <v>538</v>
      </c>
      <c r="F343" s="230" t="s">
        <v>539</v>
      </c>
      <c r="G343" s="231" t="s">
        <v>319</v>
      </c>
      <c r="H343" s="232">
        <v>7</v>
      </c>
      <c r="I343" s="233"/>
      <c r="J343" s="234">
        <f t="shared" si="0"/>
        <v>0</v>
      </c>
      <c r="K343" s="230" t="s">
        <v>19</v>
      </c>
      <c r="L343" s="235"/>
      <c r="M343" s="236" t="s">
        <v>19</v>
      </c>
      <c r="N343" s="237" t="s">
        <v>44</v>
      </c>
      <c r="O343" s="63"/>
      <c r="P343" s="189">
        <f t="shared" si="1"/>
        <v>0</v>
      </c>
      <c r="Q343" s="189">
        <v>0.006</v>
      </c>
      <c r="R343" s="189">
        <f t="shared" si="2"/>
        <v>0.042</v>
      </c>
      <c r="S343" s="189">
        <v>0</v>
      </c>
      <c r="T343" s="190">
        <f t="shared" si="3"/>
        <v>0</v>
      </c>
      <c r="AR343" s="191" t="s">
        <v>185</v>
      </c>
      <c r="AT343" s="191" t="s">
        <v>278</v>
      </c>
      <c r="AU343" s="191" t="s">
        <v>83</v>
      </c>
      <c r="AY343" s="17" t="s">
        <v>127</v>
      </c>
      <c r="BE343" s="192">
        <f t="shared" si="4"/>
        <v>0</v>
      </c>
      <c r="BF343" s="192">
        <f t="shared" si="5"/>
        <v>0</v>
      </c>
      <c r="BG343" s="192">
        <f t="shared" si="6"/>
        <v>0</v>
      </c>
      <c r="BH343" s="192">
        <f t="shared" si="7"/>
        <v>0</v>
      </c>
      <c r="BI343" s="192">
        <f t="shared" si="8"/>
        <v>0</v>
      </c>
      <c r="BJ343" s="17" t="s">
        <v>81</v>
      </c>
      <c r="BK343" s="192">
        <f t="shared" si="9"/>
        <v>0</v>
      </c>
      <c r="BL343" s="17" t="s">
        <v>134</v>
      </c>
      <c r="BM343" s="191" t="s">
        <v>540</v>
      </c>
    </row>
    <row r="344" spans="2:65" s="1" customFormat="1" ht="16.5" customHeight="1">
      <c r="B344" s="34"/>
      <c r="C344" s="228" t="s">
        <v>541</v>
      </c>
      <c r="D344" s="228" t="s">
        <v>278</v>
      </c>
      <c r="E344" s="229" t="s">
        <v>542</v>
      </c>
      <c r="F344" s="230" t="s">
        <v>543</v>
      </c>
      <c r="G344" s="231" t="s">
        <v>319</v>
      </c>
      <c r="H344" s="232">
        <v>14</v>
      </c>
      <c r="I344" s="233"/>
      <c r="J344" s="234">
        <f t="shared" si="0"/>
        <v>0</v>
      </c>
      <c r="K344" s="230" t="s">
        <v>19</v>
      </c>
      <c r="L344" s="235"/>
      <c r="M344" s="236" t="s">
        <v>19</v>
      </c>
      <c r="N344" s="237" t="s">
        <v>44</v>
      </c>
      <c r="O344" s="63"/>
      <c r="P344" s="189">
        <f t="shared" si="1"/>
        <v>0</v>
      </c>
      <c r="Q344" s="189">
        <v>0.007</v>
      </c>
      <c r="R344" s="189">
        <f t="shared" si="2"/>
        <v>0.098</v>
      </c>
      <c r="S344" s="189">
        <v>0</v>
      </c>
      <c r="T344" s="190">
        <f t="shared" si="3"/>
        <v>0</v>
      </c>
      <c r="AR344" s="191" t="s">
        <v>185</v>
      </c>
      <c r="AT344" s="191" t="s">
        <v>278</v>
      </c>
      <c r="AU344" s="191" t="s">
        <v>83</v>
      </c>
      <c r="AY344" s="17" t="s">
        <v>127</v>
      </c>
      <c r="BE344" s="192">
        <f t="shared" si="4"/>
        <v>0</v>
      </c>
      <c r="BF344" s="192">
        <f t="shared" si="5"/>
        <v>0</v>
      </c>
      <c r="BG344" s="192">
        <f t="shared" si="6"/>
        <v>0</v>
      </c>
      <c r="BH344" s="192">
        <f t="shared" si="7"/>
        <v>0</v>
      </c>
      <c r="BI344" s="192">
        <f t="shared" si="8"/>
        <v>0</v>
      </c>
      <c r="BJ344" s="17" t="s">
        <v>81</v>
      </c>
      <c r="BK344" s="192">
        <f t="shared" si="9"/>
        <v>0</v>
      </c>
      <c r="BL344" s="17" t="s">
        <v>134</v>
      </c>
      <c r="BM344" s="191" t="s">
        <v>544</v>
      </c>
    </row>
    <row r="345" spans="2:65" s="1" customFormat="1" ht="16.5" customHeight="1">
      <c r="B345" s="34"/>
      <c r="C345" s="180" t="s">
        <v>545</v>
      </c>
      <c r="D345" s="180" t="s">
        <v>129</v>
      </c>
      <c r="E345" s="181" t="s">
        <v>546</v>
      </c>
      <c r="F345" s="182" t="s">
        <v>547</v>
      </c>
      <c r="G345" s="183" t="s">
        <v>319</v>
      </c>
      <c r="H345" s="184">
        <v>1</v>
      </c>
      <c r="I345" s="185"/>
      <c r="J345" s="186">
        <f t="shared" si="0"/>
        <v>0</v>
      </c>
      <c r="K345" s="182" t="s">
        <v>133</v>
      </c>
      <c r="L345" s="38"/>
      <c r="M345" s="187" t="s">
        <v>19</v>
      </c>
      <c r="N345" s="188" t="s">
        <v>44</v>
      </c>
      <c r="O345" s="63"/>
      <c r="P345" s="189">
        <f t="shared" si="1"/>
        <v>0</v>
      </c>
      <c r="Q345" s="189">
        <v>0</v>
      </c>
      <c r="R345" s="189">
        <f t="shared" si="2"/>
        <v>0</v>
      </c>
      <c r="S345" s="189">
        <v>0</v>
      </c>
      <c r="T345" s="190">
        <f t="shared" si="3"/>
        <v>0</v>
      </c>
      <c r="AR345" s="191" t="s">
        <v>134</v>
      </c>
      <c r="AT345" s="191" t="s">
        <v>129</v>
      </c>
      <c r="AU345" s="191" t="s">
        <v>83</v>
      </c>
      <c r="AY345" s="17" t="s">
        <v>127</v>
      </c>
      <c r="BE345" s="192">
        <f t="shared" si="4"/>
        <v>0</v>
      </c>
      <c r="BF345" s="192">
        <f t="shared" si="5"/>
        <v>0</v>
      </c>
      <c r="BG345" s="192">
        <f t="shared" si="6"/>
        <v>0</v>
      </c>
      <c r="BH345" s="192">
        <f t="shared" si="7"/>
        <v>0</v>
      </c>
      <c r="BI345" s="192">
        <f t="shared" si="8"/>
        <v>0</v>
      </c>
      <c r="BJ345" s="17" t="s">
        <v>81</v>
      </c>
      <c r="BK345" s="192">
        <f t="shared" si="9"/>
        <v>0</v>
      </c>
      <c r="BL345" s="17" t="s">
        <v>134</v>
      </c>
      <c r="BM345" s="191" t="s">
        <v>548</v>
      </c>
    </row>
    <row r="346" spans="2:47" s="1" customFormat="1" ht="48.75">
      <c r="B346" s="34"/>
      <c r="C346" s="35"/>
      <c r="D346" s="193" t="s">
        <v>136</v>
      </c>
      <c r="E346" s="35"/>
      <c r="F346" s="194" t="s">
        <v>549</v>
      </c>
      <c r="G346" s="35"/>
      <c r="H346" s="35"/>
      <c r="I346" s="107"/>
      <c r="J346" s="35"/>
      <c r="K346" s="35"/>
      <c r="L346" s="38"/>
      <c r="M346" s="195"/>
      <c r="N346" s="63"/>
      <c r="O346" s="63"/>
      <c r="P346" s="63"/>
      <c r="Q346" s="63"/>
      <c r="R346" s="63"/>
      <c r="S346" s="63"/>
      <c r="T346" s="64"/>
      <c r="AT346" s="17" t="s">
        <v>136</v>
      </c>
      <c r="AU346" s="17" t="s">
        <v>83</v>
      </c>
    </row>
    <row r="347" spans="2:51" s="12" customFormat="1" ht="12">
      <c r="B347" s="196"/>
      <c r="C347" s="197"/>
      <c r="D347" s="193" t="s">
        <v>138</v>
      </c>
      <c r="E347" s="198" t="s">
        <v>19</v>
      </c>
      <c r="F347" s="199" t="s">
        <v>550</v>
      </c>
      <c r="G347" s="197"/>
      <c r="H347" s="200">
        <v>1</v>
      </c>
      <c r="I347" s="201"/>
      <c r="J347" s="197"/>
      <c r="K347" s="197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138</v>
      </c>
      <c r="AU347" s="206" t="s">
        <v>83</v>
      </c>
      <c r="AV347" s="12" t="s">
        <v>83</v>
      </c>
      <c r="AW347" s="12" t="s">
        <v>35</v>
      </c>
      <c r="AX347" s="12" t="s">
        <v>81</v>
      </c>
      <c r="AY347" s="206" t="s">
        <v>127</v>
      </c>
    </row>
    <row r="348" spans="2:65" s="1" customFormat="1" ht="16.5" customHeight="1">
      <c r="B348" s="34"/>
      <c r="C348" s="228" t="s">
        <v>551</v>
      </c>
      <c r="D348" s="228" t="s">
        <v>278</v>
      </c>
      <c r="E348" s="229" t="s">
        <v>552</v>
      </c>
      <c r="F348" s="230" t="s">
        <v>553</v>
      </c>
      <c r="G348" s="231" t="s">
        <v>319</v>
      </c>
      <c r="H348" s="232">
        <v>1</v>
      </c>
      <c r="I348" s="233"/>
      <c r="J348" s="234">
        <f>ROUND(I348*H348,2)</f>
        <v>0</v>
      </c>
      <c r="K348" s="230" t="s">
        <v>19</v>
      </c>
      <c r="L348" s="235"/>
      <c r="M348" s="236" t="s">
        <v>19</v>
      </c>
      <c r="N348" s="237" t="s">
        <v>44</v>
      </c>
      <c r="O348" s="63"/>
      <c r="P348" s="189">
        <f>O348*H348</f>
        <v>0</v>
      </c>
      <c r="Q348" s="189">
        <v>0.0985</v>
      </c>
      <c r="R348" s="189">
        <f>Q348*H348</f>
        <v>0.0985</v>
      </c>
      <c r="S348" s="189">
        <v>0</v>
      </c>
      <c r="T348" s="190">
        <f>S348*H348</f>
        <v>0</v>
      </c>
      <c r="AR348" s="191" t="s">
        <v>185</v>
      </c>
      <c r="AT348" s="191" t="s">
        <v>278</v>
      </c>
      <c r="AU348" s="191" t="s">
        <v>83</v>
      </c>
      <c r="AY348" s="17" t="s">
        <v>127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7" t="s">
        <v>81</v>
      </c>
      <c r="BK348" s="192">
        <f>ROUND(I348*H348,2)</f>
        <v>0</v>
      </c>
      <c r="BL348" s="17" t="s">
        <v>134</v>
      </c>
      <c r="BM348" s="191" t="s">
        <v>554</v>
      </c>
    </row>
    <row r="349" spans="2:65" s="1" customFormat="1" ht="16.5" customHeight="1">
      <c r="B349" s="34"/>
      <c r="C349" s="180" t="s">
        <v>555</v>
      </c>
      <c r="D349" s="180" t="s">
        <v>129</v>
      </c>
      <c r="E349" s="181" t="s">
        <v>556</v>
      </c>
      <c r="F349" s="182" t="s">
        <v>557</v>
      </c>
      <c r="G349" s="183" t="s">
        <v>319</v>
      </c>
      <c r="H349" s="184">
        <v>1</v>
      </c>
      <c r="I349" s="185"/>
      <c r="J349" s="186">
        <f>ROUND(I349*H349,2)</f>
        <v>0</v>
      </c>
      <c r="K349" s="182" t="s">
        <v>133</v>
      </c>
      <c r="L349" s="38"/>
      <c r="M349" s="187" t="s">
        <v>19</v>
      </c>
      <c r="N349" s="188" t="s">
        <v>44</v>
      </c>
      <c r="O349" s="63"/>
      <c r="P349" s="189">
        <f>O349*H349</f>
        <v>0</v>
      </c>
      <c r="Q349" s="189">
        <v>0</v>
      </c>
      <c r="R349" s="189">
        <f>Q349*H349</f>
        <v>0</v>
      </c>
      <c r="S349" s="189">
        <v>0</v>
      </c>
      <c r="T349" s="190">
        <f>S349*H349</f>
        <v>0</v>
      </c>
      <c r="AR349" s="191" t="s">
        <v>134</v>
      </c>
      <c r="AT349" s="191" t="s">
        <v>129</v>
      </c>
      <c r="AU349" s="191" t="s">
        <v>83</v>
      </c>
      <c r="AY349" s="17" t="s">
        <v>127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7" t="s">
        <v>81</v>
      </c>
      <c r="BK349" s="192">
        <f>ROUND(I349*H349,2)</f>
        <v>0</v>
      </c>
      <c r="BL349" s="17" t="s">
        <v>134</v>
      </c>
      <c r="BM349" s="191" t="s">
        <v>558</v>
      </c>
    </row>
    <row r="350" spans="2:47" s="1" customFormat="1" ht="48.75">
      <c r="B350" s="34"/>
      <c r="C350" s="35"/>
      <c r="D350" s="193" t="s">
        <v>136</v>
      </c>
      <c r="E350" s="35"/>
      <c r="F350" s="194" t="s">
        <v>549</v>
      </c>
      <c r="G350" s="35"/>
      <c r="H350" s="35"/>
      <c r="I350" s="107"/>
      <c r="J350" s="35"/>
      <c r="K350" s="35"/>
      <c r="L350" s="38"/>
      <c r="M350" s="195"/>
      <c r="N350" s="63"/>
      <c r="O350" s="63"/>
      <c r="P350" s="63"/>
      <c r="Q350" s="63"/>
      <c r="R350" s="63"/>
      <c r="S350" s="63"/>
      <c r="T350" s="64"/>
      <c r="AT350" s="17" t="s">
        <v>136</v>
      </c>
      <c r="AU350" s="17" t="s">
        <v>83</v>
      </c>
    </row>
    <row r="351" spans="2:51" s="12" customFormat="1" ht="12">
      <c r="B351" s="196"/>
      <c r="C351" s="197"/>
      <c r="D351" s="193" t="s">
        <v>138</v>
      </c>
      <c r="E351" s="198" t="s">
        <v>19</v>
      </c>
      <c r="F351" s="199" t="s">
        <v>559</v>
      </c>
      <c r="G351" s="197"/>
      <c r="H351" s="200">
        <v>1</v>
      </c>
      <c r="I351" s="201"/>
      <c r="J351" s="197"/>
      <c r="K351" s="197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138</v>
      </c>
      <c r="AU351" s="206" t="s">
        <v>83</v>
      </c>
      <c r="AV351" s="12" t="s">
        <v>83</v>
      </c>
      <c r="AW351" s="12" t="s">
        <v>35</v>
      </c>
      <c r="AX351" s="12" t="s">
        <v>81</v>
      </c>
      <c r="AY351" s="206" t="s">
        <v>127</v>
      </c>
    </row>
    <row r="352" spans="2:65" s="1" customFormat="1" ht="16.5" customHeight="1">
      <c r="B352" s="34"/>
      <c r="C352" s="228" t="s">
        <v>560</v>
      </c>
      <c r="D352" s="228" t="s">
        <v>278</v>
      </c>
      <c r="E352" s="229" t="s">
        <v>561</v>
      </c>
      <c r="F352" s="230" t="s">
        <v>562</v>
      </c>
      <c r="G352" s="231" t="s">
        <v>319</v>
      </c>
      <c r="H352" s="232">
        <v>1</v>
      </c>
      <c r="I352" s="233"/>
      <c r="J352" s="234">
        <f>ROUND(I352*H352,2)</f>
        <v>0</v>
      </c>
      <c r="K352" s="230" t="s">
        <v>19</v>
      </c>
      <c r="L352" s="235"/>
      <c r="M352" s="236" t="s">
        <v>19</v>
      </c>
      <c r="N352" s="237" t="s">
        <v>44</v>
      </c>
      <c r="O352" s="63"/>
      <c r="P352" s="189">
        <f>O352*H352</f>
        <v>0</v>
      </c>
      <c r="Q352" s="189">
        <v>0.0985</v>
      </c>
      <c r="R352" s="189">
        <f>Q352*H352</f>
        <v>0.0985</v>
      </c>
      <c r="S352" s="189">
        <v>0</v>
      </c>
      <c r="T352" s="190">
        <f>S352*H352</f>
        <v>0</v>
      </c>
      <c r="AR352" s="191" t="s">
        <v>185</v>
      </c>
      <c r="AT352" s="191" t="s">
        <v>278</v>
      </c>
      <c r="AU352" s="191" t="s">
        <v>83</v>
      </c>
      <c r="AY352" s="17" t="s">
        <v>127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7" t="s">
        <v>81</v>
      </c>
      <c r="BK352" s="192">
        <f>ROUND(I352*H352,2)</f>
        <v>0</v>
      </c>
      <c r="BL352" s="17" t="s">
        <v>134</v>
      </c>
      <c r="BM352" s="191" t="s">
        <v>563</v>
      </c>
    </row>
    <row r="353" spans="2:65" s="1" customFormat="1" ht="16.5" customHeight="1">
      <c r="B353" s="34"/>
      <c r="C353" s="180" t="s">
        <v>564</v>
      </c>
      <c r="D353" s="180" t="s">
        <v>129</v>
      </c>
      <c r="E353" s="181" t="s">
        <v>565</v>
      </c>
      <c r="F353" s="182" t="s">
        <v>566</v>
      </c>
      <c r="G353" s="183" t="s">
        <v>319</v>
      </c>
      <c r="H353" s="184">
        <v>3</v>
      </c>
      <c r="I353" s="185"/>
      <c r="J353" s="186">
        <f>ROUND(I353*H353,2)</f>
        <v>0</v>
      </c>
      <c r="K353" s="182" t="s">
        <v>133</v>
      </c>
      <c r="L353" s="38"/>
      <c r="M353" s="187" t="s">
        <v>19</v>
      </c>
      <c r="N353" s="188" t="s">
        <v>44</v>
      </c>
      <c r="O353" s="63"/>
      <c r="P353" s="189">
        <f>O353*H353</f>
        <v>0</v>
      </c>
      <c r="Q353" s="189">
        <v>0</v>
      </c>
      <c r="R353" s="189">
        <f>Q353*H353</f>
        <v>0</v>
      </c>
      <c r="S353" s="189">
        <v>0</v>
      </c>
      <c r="T353" s="190">
        <f>S353*H353</f>
        <v>0</v>
      </c>
      <c r="AR353" s="191" t="s">
        <v>134</v>
      </c>
      <c r="AT353" s="191" t="s">
        <v>129</v>
      </c>
      <c r="AU353" s="191" t="s">
        <v>83</v>
      </c>
      <c r="AY353" s="17" t="s">
        <v>127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7" t="s">
        <v>81</v>
      </c>
      <c r="BK353" s="192">
        <f>ROUND(I353*H353,2)</f>
        <v>0</v>
      </c>
      <c r="BL353" s="17" t="s">
        <v>134</v>
      </c>
      <c r="BM353" s="191" t="s">
        <v>567</v>
      </c>
    </row>
    <row r="354" spans="2:47" s="1" customFormat="1" ht="48.75">
      <c r="B354" s="34"/>
      <c r="C354" s="35"/>
      <c r="D354" s="193" t="s">
        <v>136</v>
      </c>
      <c r="E354" s="35"/>
      <c r="F354" s="194" t="s">
        <v>549</v>
      </c>
      <c r="G354" s="35"/>
      <c r="H354" s="35"/>
      <c r="I354" s="107"/>
      <c r="J354" s="35"/>
      <c r="K354" s="35"/>
      <c r="L354" s="38"/>
      <c r="M354" s="195"/>
      <c r="N354" s="63"/>
      <c r="O354" s="63"/>
      <c r="P354" s="63"/>
      <c r="Q354" s="63"/>
      <c r="R354" s="63"/>
      <c r="S354" s="63"/>
      <c r="T354" s="64"/>
      <c r="AT354" s="17" t="s">
        <v>136</v>
      </c>
      <c r="AU354" s="17" t="s">
        <v>83</v>
      </c>
    </row>
    <row r="355" spans="2:51" s="12" customFormat="1" ht="12">
      <c r="B355" s="196"/>
      <c r="C355" s="197"/>
      <c r="D355" s="193" t="s">
        <v>138</v>
      </c>
      <c r="E355" s="198" t="s">
        <v>19</v>
      </c>
      <c r="F355" s="199" t="s">
        <v>559</v>
      </c>
      <c r="G355" s="197"/>
      <c r="H355" s="200">
        <v>1</v>
      </c>
      <c r="I355" s="201"/>
      <c r="J355" s="197"/>
      <c r="K355" s="197"/>
      <c r="L355" s="202"/>
      <c r="M355" s="203"/>
      <c r="N355" s="204"/>
      <c r="O355" s="204"/>
      <c r="P355" s="204"/>
      <c r="Q355" s="204"/>
      <c r="R355" s="204"/>
      <c r="S355" s="204"/>
      <c r="T355" s="205"/>
      <c r="AT355" s="206" t="s">
        <v>138</v>
      </c>
      <c r="AU355" s="206" t="s">
        <v>83</v>
      </c>
      <c r="AV355" s="12" t="s">
        <v>83</v>
      </c>
      <c r="AW355" s="12" t="s">
        <v>35</v>
      </c>
      <c r="AX355" s="12" t="s">
        <v>73</v>
      </c>
      <c r="AY355" s="206" t="s">
        <v>127</v>
      </c>
    </row>
    <row r="356" spans="2:51" s="12" customFormat="1" ht="12">
      <c r="B356" s="196"/>
      <c r="C356" s="197"/>
      <c r="D356" s="193" t="s">
        <v>138</v>
      </c>
      <c r="E356" s="198" t="s">
        <v>19</v>
      </c>
      <c r="F356" s="199" t="s">
        <v>568</v>
      </c>
      <c r="G356" s="197"/>
      <c r="H356" s="200">
        <v>2</v>
      </c>
      <c r="I356" s="201"/>
      <c r="J356" s="197"/>
      <c r="K356" s="197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138</v>
      </c>
      <c r="AU356" s="206" t="s">
        <v>83</v>
      </c>
      <c r="AV356" s="12" t="s">
        <v>83</v>
      </c>
      <c r="AW356" s="12" t="s">
        <v>35</v>
      </c>
      <c r="AX356" s="12" t="s">
        <v>73</v>
      </c>
      <c r="AY356" s="206" t="s">
        <v>127</v>
      </c>
    </row>
    <row r="357" spans="2:51" s="14" customFormat="1" ht="12">
      <c r="B357" s="217"/>
      <c r="C357" s="218"/>
      <c r="D357" s="193" t="s">
        <v>138</v>
      </c>
      <c r="E357" s="219" t="s">
        <v>19</v>
      </c>
      <c r="F357" s="220" t="s">
        <v>162</v>
      </c>
      <c r="G357" s="218"/>
      <c r="H357" s="221">
        <v>3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138</v>
      </c>
      <c r="AU357" s="227" t="s">
        <v>83</v>
      </c>
      <c r="AV357" s="14" t="s">
        <v>134</v>
      </c>
      <c r="AW357" s="14" t="s">
        <v>35</v>
      </c>
      <c r="AX357" s="14" t="s">
        <v>81</v>
      </c>
      <c r="AY357" s="227" t="s">
        <v>127</v>
      </c>
    </row>
    <row r="358" spans="2:65" s="1" customFormat="1" ht="16.5" customHeight="1">
      <c r="B358" s="34"/>
      <c r="C358" s="228" t="s">
        <v>569</v>
      </c>
      <c r="D358" s="228" t="s">
        <v>278</v>
      </c>
      <c r="E358" s="229" t="s">
        <v>570</v>
      </c>
      <c r="F358" s="230" t="s">
        <v>571</v>
      </c>
      <c r="G358" s="231" t="s">
        <v>319</v>
      </c>
      <c r="H358" s="232">
        <v>1</v>
      </c>
      <c r="I358" s="233"/>
      <c r="J358" s="234">
        <f>ROUND(I358*H358,2)</f>
        <v>0</v>
      </c>
      <c r="K358" s="230" t="s">
        <v>19</v>
      </c>
      <c r="L358" s="235"/>
      <c r="M358" s="236" t="s">
        <v>19</v>
      </c>
      <c r="N358" s="237" t="s">
        <v>44</v>
      </c>
      <c r="O358" s="63"/>
      <c r="P358" s="189">
        <f>O358*H358</f>
        <v>0</v>
      </c>
      <c r="Q358" s="189">
        <v>0.5116</v>
      </c>
      <c r="R358" s="189">
        <f>Q358*H358</f>
        <v>0.5116</v>
      </c>
      <c r="S358" s="189">
        <v>0</v>
      </c>
      <c r="T358" s="190">
        <f>S358*H358</f>
        <v>0</v>
      </c>
      <c r="AR358" s="191" t="s">
        <v>185</v>
      </c>
      <c r="AT358" s="191" t="s">
        <v>278</v>
      </c>
      <c r="AU358" s="191" t="s">
        <v>83</v>
      </c>
      <c r="AY358" s="17" t="s">
        <v>127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7" t="s">
        <v>81</v>
      </c>
      <c r="BK358" s="192">
        <f>ROUND(I358*H358,2)</f>
        <v>0</v>
      </c>
      <c r="BL358" s="17" t="s">
        <v>134</v>
      </c>
      <c r="BM358" s="191" t="s">
        <v>572</v>
      </c>
    </row>
    <row r="359" spans="2:65" s="1" customFormat="1" ht="16.5" customHeight="1">
      <c r="B359" s="34"/>
      <c r="C359" s="228" t="s">
        <v>573</v>
      </c>
      <c r="D359" s="228" t="s">
        <v>278</v>
      </c>
      <c r="E359" s="229" t="s">
        <v>574</v>
      </c>
      <c r="F359" s="230" t="s">
        <v>575</v>
      </c>
      <c r="G359" s="231" t="s">
        <v>319</v>
      </c>
      <c r="H359" s="232">
        <v>2</v>
      </c>
      <c r="I359" s="233"/>
      <c r="J359" s="234">
        <f>ROUND(I359*H359,2)</f>
        <v>0</v>
      </c>
      <c r="K359" s="230" t="s">
        <v>19</v>
      </c>
      <c r="L359" s="235"/>
      <c r="M359" s="236" t="s">
        <v>19</v>
      </c>
      <c r="N359" s="237" t="s">
        <v>44</v>
      </c>
      <c r="O359" s="63"/>
      <c r="P359" s="189">
        <f>O359*H359</f>
        <v>0</v>
      </c>
      <c r="Q359" s="189">
        <v>0.5116</v>
      </c>
      <c r="R359" s="189">
        <f>Q359*H359</f>
        <v>1.0232</v>
      </c>
      <c r="S359" s="189">
        <v>0</v>
      </c>
      <c r="T359" s="190">
        <f>S359*H359</f>
        <v>0</v>
      </c>
      <c r="AR359" s="191" t="s">
        <v>185</v>
      </c>
      <c r="AT359" s="191" t="s">
        <v>278</v>
      </c>
      <c r="AU359" s="191" t="s">
        <v>83</v>
      </c>
      <c r="AY359" s="17" t="s">
        <v>127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17" t="s">
        <v>81</v>
      </c>
      <c r="BK359" s="192">
        <f>ROUND(I359*H359,2)</f>
        <v>0</v>
      </c>
      <c r="BL359" s="17" t="s">
        <v>134</v>
      </c>
      <c r="BM359" s="191" t="s">
        <v>576</v>
      </c>
    </row>
    <row r="360" spans="2:65" s="1" customFormat="1" ht="24" customHeight="1">
      <c r="B360" s="34"/>
      <c r="C360" s="180" t="s">
        <v>577</v>
      </c>
      <c r="D360" s="180" t="s">
        <v>129</v>
      </c>
      <c r="E360" s="181" t="s">
        <v>578</v>
      </c>
      <c r="F360" s="182" t="s">
        <v>579</v>
      </c>
      <c r="G360" s="183" t="s">
        <v>153</v>
      </c>
      <c r="H360" s="184">
        <v>258.28</v>
      </c>
      <c r="I360" s="185"/>
      <c r="J360" s="186">
        <f>ROUND(I360*H360,2)</f>
        <v>0</v>
      </c>
      <c r="K360" s="182" t="s">
        <v>340</v>
      </c>
      <c r="L360" s="38"/>
      <c r="M360" s="187" t="s">
        <v>19</v>
      </c>
      <c r="N360" s="188" t="s">
        <v>44</v>
      </c>
      <c r="O360" s="63"/>
      <c r="P360" s="189">
        <f>O360*H360</f>
        <v>0</v>
      </c>
      <c r="Q360" s="189">
        <v>0</v>
      </c>
      <c r="R360" s="189">
        <f>Q360*H360</f>
        <v>0</v>
      </c>
      <c r="S360" s="189">
        <v>0</v>
      </c>
      <c r="T360" s="190">
        <f>S360*H360</f>
        <v>0</v>
      </c>
      <c r="AR360" s="191" t="s">
        <v>134</v>
      </c>
      <c r="AT360" s="191" t="s">
        <v>129</v>
      </c>
      <c r="AU360" s="191" t="s">
        <v>83</v>
      </c>
      <c r="AY360" s="17" t="s">
        <v>127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17" t="s">
        <v>81</v>
      </c>
      <c r="BK360" s="192">
        <f>ROUND(I360*H360,2)</f>
        <v>0</v>
      </c>
      <c r="BL360" s="17" t="s">
        <v>134</v>
      </c>
      <c r="BM360" s="191" t="s">
        <v>580</v>
      </c>
    </row>
    <row r="361" spans="2:47" s="1" customFormat="1" ht="29.25">
      <c r="B361" s="34"/>
      <c r="C361" s="35"/>
      <c r="D361" s="193" t="s">
        <v>136</v>
      </c>
      <c r="E361" s="35"/>
      <c r="F361" s="194" t="s">
        <v>581</v>
      </c>
      <c r="G361" s="35"/>
      <c r="H361" s="35"/>
      <c r="I361" s="107"/>
      <c r="J361" s="35"/>
      <c r="K361" s="35"/>
      <c r="L361" s="38"/>
      <c r="M361" s="195"/>
      <c r="N361" s="63"/>
      <c r="O361" s="63"/>
      <c r="P361" s="63"/>
      <c r="Q361" s="63"/>
      <c r="R361" s="63"/>
      <c r="S361" s="63"/>
      <c r="T361" s="64"/>
      <c r="AT361" s="17" t="s">
        <v>136</v>
      </c>
      <c r="AU361" s="17" t="s">
        <v>83</v>
      </c>
    </row>
    <row r="362" spans="2:51" s="12" customFormat="1" ht="12">
      <c r="B362" s="196"/>
      <c r="C362" s="197"/>
      <c r="D362" s="193" t="s">
        <v>138</v>
      </c>
      <c r="E362" s="198" t="s">
        <v>19</v>
      </c>
      <c r="F362" s="199" t="s">
        <v>582</v>
      </c>
      <c r="G362" s="197"/>
      <c r="H362" s="200">
        <v>258.28</v>
      </c>
      <c r="I362" s="201"/>
      <c r="J362" s="197"/>
      <c r="K362" s="197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138</v>
      </c>
      <c r="AU362" s="206" t="s">
        <v>83</v>
      </c>
      <c r="AV362" s="12" t="s">
        <v>83</v>
      </c>
      <c r="AW362" s="12" t="s">
        <v>35</v>
      </c>
      <c r="AX362" s="12" t="s">
        <v>81</v>
      </c>
      <c r="AY362" s="206" t="s">
        <v>127</v>
      </c>
    </row>
    <row r="363" spans="2:65" s="1" customFormat="1" ht="16.5" customHeight="1">
      <c r="B363" s="34"/>
      <c r="C363" s="180" t="s">
        <v>583</v>
      </c>
      <c r="D363" s="180" t="s">
        <v>129</v>
      </c>
      <c r="E363" s="181" t="s">
        <v>584</v>
      </c>
      <c r="F363" s="182" t="s">
        <v>585</v>
      </c>
      <c r="G363" s="183" t="s">
        <v>319</v>
      </c>
      <c r="H363" s="184">
        <v>1</v>
      </c>
      <c r="I363" s="185"/>
      <c r="J363" s="186">
        <f>ROUND(I363*H363,2)</f>
        <v>0</v>
      </c>
      <c r="K363" s="182" t="s">
        <v>133</v>
      </c>
      <c r="L363" s="38"/>
      <c r="M363" s="187" t="s">
        <v>19</v>
      </c>
      <c r="N363" s="188" t="s">
        <v>44</v>
      </c>
      <c r="O363" s="63"/>
      <c r="P363" s="189">
        <f>O363*H363</f>
        <v>0</v>
      </c>
      <c r="Q363" s="189">
        <v>0</v>
      </c>
      <c r="R363" s="189">
        <f>Q363*H363</f>
        <v>0</v>
      </c>
      <c r="S363" s="189">
        <v>0</v>
      </c>
      <c r="T363" s="190">
        <f>S363*H363</f>
        <v>0</v>
      </c>
      <c r="AR363" s="191" t="s">
        <v>134</v>
      </c>
      <c r="AT363" s="191" t="s">
        <v>129</v>
      </c>
      <c r="AU363" s="191" t="s">
        <v>83</v>
      </c>
      <c r="AY363" s="17" t="s">
        <v>127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7" t="s">
        <v>81</v>
      </c>
      <c r="BK363" s="192">
        <f>ROUND(I363*H363,2)</f>
        <v>0</v>
      </c>
      <c r="BL363" s="17" t="s">
        <v>134</v>
      </c>
      <c r="BM363" s="191" t="s">
        <v>586</v>
      </c>
    </row>
    <row r="364" spans="2:47" s="1" customFormat="1" ht="48.75">
      <c r="B364" s="34"/>
      <c r="C364" s="35"/>
      <c r="D364" s="193" t="s">
        <v>136</v>
      </c>
      <c r="E364" s="35"/>
      <c r="F364" s="194" t="s">
        <v>587</v>
      </c>
      <c r="G364" s="35"/>
      <c r="H364" s="35"/>
      <c r="I364" s="107"/>
      <c r="J364" s="35"/>
      <c r="K364" s="35"/>
      <c r="L364" s="38"/>
      <c r="M364" s="195"/>
      <c r="N364" s="63"/>
      <c r="O364" s="63"/>
      <c r="P364" s="63"/>
      <c r="Q364" s="63"/>
      <c r="R364" s="63"/>
      <c r="S364" s="63"/>
      <c r="T364" s="64"/>
      <c r="AT364" s="17" t="s">
        <v>136</v>
      </c>
      <c r="AU364" s="17" t="s">
        <v>83</v>
      </c>
    </row>
    <row r="365" spans="2:65" s="1" customFormat="1" ht="24" customHeight="1">
      <c r="B365" s="34"/>
      <c r="C365" s="228" t="s">
        <v>588</v>
      </c>
      <c r="D365" s="228" t="s">
        <v>278</v>
      </c>
      <c r="E365" s="229" t="s">
        <v>589</v>
      </c>
      <c r="F365" s="230" t="s">
        <v>590</v>
      </c>
      <c r="G365" s="231" t="s">
        <v>319</v>
      </c>
      <c r="H365" s="232">
        <v>1</v>
      </c>
      <c r="I365" s="233"/>
      <c r="J365" s="234">
        <f>ROUND(I365*H365,2)</f>
        <v>0</v>
      </c>
      <c r="K365" s="230" t="s">
        <v>19</v>
      </c>
      <c r="L365" s="235"/>
      <c r="M365" s="236" t="s">
        <v>19</v>
      </c>
      <c r="N365" s="237" t="s">
        <v>44</v>
      </c>
      <c r="O365" s="63"/>
      <c r="P365" s="189">
        <f>O365*H365</f>
        <v>0</v>
      </c>
      <c r="Q365" s="189">
        <v>0.12</v>
      </c>
      <c r="R365" s="189">
        <f>Q365*H365</f>
        <v>0.12</v>
      </c>
      <c r="S365" s="189">
        <v>0</v>
      </c>
      <c r="T365" s="190">
        <f>S365*H365</f>
        <v>0</v>
      </c>
      <c r="AR365" s="191" t="s">
        <v>185</v>
      </c>
      <c r="AT365" s="191" t="s">
        <v>278</v>
      </c>
      <c r="AU365" s="191" t="s">
        <v>83</v>
      </c>
      <c r="AY365" s="17" t="s">
        <v>127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7" t="s">
        <v>81</v>
      </c>
      <c r="BK365" s="192">
        <f>ROUND(I365*H365,2)</f>
        <v>0</v>
      </c>
      <c r="BL365" s="17" t="s">
        <v>134</v>
      </c>
      <c r="BM365" s="191" t="s">
        <v>591</v>
      </c>
    </row>
    <row r="366" spans="2:65" s="1" customFormat="1" ht="24" customHeight="1">
      <c r="B366" s="34"/>
      <c r="C366" s="180" t="s">
        <v>592</v>
      </c>
      <c r="D366" s="180" t="s">
        <v>129</v>
      </c>
      <c r="E366" s="181" t="s">
        <v>593</v>
      </c>
      <c r="F366" s="182" t="s">
        <v>594</v>
      </c>
      <c r="G366" s="183" t="s">
        <v>153</v>
      </c>
      <c r="H366" s="184">
        <v>38</v>
      </c>
      <c r="I366" s="185"/>
      <c r="J366" s="186">
        <f>ROUND(I366*H366,2)</f>
        <v>0</v>
      </c>
      <c r="K366" s="182" t="s">
        <v>133</v>
      </c>
      <c r="L366" s="38"/>
      <c r="M366" s="187" t="s">
        <v>19</v>
      </c>
      <c r="N366" s="188" t="s">
        <v>44</v>
      </c>
      <c r="O366" s="63"/>
      <c r="P366" s="189">
        <f>O366*H366</f>
        <v>0</v>
      </c>
      <c r="Q366" s="189">
        <v>0.036404</v>
      </c>
      <c r="R366" s="189">
        <f>Q366*H366</f>
        <v>1.383352</v>
      </c>
      <c r="S366" s="189">
        <v>0</v>
      </c>
      <c r="T366" s="190">
        <f>S366*H366</f>
        <v>0</v>
      </c>
      <c r="AR366" s="191" t="s">
        <v>134</v>
      </c>
      <c r="AT366" s="191" t="s">
        <v>129</v>
      </c>
      <c r="AU366" s="191" t="s">
        <v>83</v>
      </c>
      <c r="AY366" s="17" t="s">
        <v>127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17" t="s">
        <v>81</v>
      </c>
      <c r="BK366" s="192">
        <f>ROUND(I366*H366,2)</f>
        <v>0</v>
      </c>
      <c r="BL366" s="17" t="s">
        <v>134</v>
      </c>
      <c r="BM366" s="191" t="s">
        <v>595</v>
      </c>
    </row>
    <row r="367" spans="2:47" s="1" customFormat="1" ht="117">
      <c r="B367" s="34"/>
      <c r="C367" s="35"/>
      <c r="D367" s="193" t="s">
        <v>136</v>
      </c>
      <c r="E367" s="35"/>
      <c r="F367" s="194" t="s">
        <v>596</v>
      </c>
      <c r="G367" s="35"/>
      <c r="H367" s="35"/>
      <c r="I367" s="107"/>
      <c r="J367" s="35"/>
      <c r="K367" s="35"/>
      <c r="L367" s="38"/>
      <c r="M367" s="195"/>
      <c r="N367" s="63"/>
      <c r="O367" s="63"/>
      <c r="P367" s="63"/>
      <c r="Q367" s="63"/>
      <c r="R367" s="63"/>
      <c r="S367" s="63"/>
      <c r="T367" s="64"/>
      <c r="AT367" s="17" t="s">
        <v>136</v>
      </c>
      <c r="AU367" s="17" t="s">
        <v>83</v>
      </c>
    </row>
    <row r="368" spans="2:51" s="12" customFormat="1" ht="12">
      <c r="B368" s="196"/>
      <c r="C368" s="197"/>
      <c r="D368" s="193" t="s">
        <v>138</v>
      </c>
      <c r="E368" s="198" t="s">
        <v>19</v>
      </c>
      <c r="F368" s="199" t="s">
        <v>597</v>
      </c>
      <c r="G368" s="197"/>
      <c r="H368" s="200">
        <v>38</v>
      </c>
      <c r="I368" s="201"/>
      <c r="J368" s="197"/>
      <c r="K368" s="197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138</v>
      </c>
      <c r="AU368" s="206" t="s">
        <v>83</v>
      </c>
      <c r="AV368" s="12" t="s">
        <v>83</v>
      </c>
      <c r="AW368" s="12" t="s">
        <v>35</v>
      </c>
      <c r="AX368" s="12" t="s">
        <v>81</v>
      </c>
      <c r="AY368" s="206" t="s">
        <v>127</v>
      </c>
    </row>
    <row r="369" spans="2:65" s="1" customFormat="1" ht="16.5" customHeight="1">
      <c r="B369" s="34"/>
      <c r="C369" s="180" t="s">
        <v>598</v>
      </c>
      <c r="D369" s="180" t="s">
        <v>129</v>
      </c>
      <c r="E369" s="181" t="s">
        <v>599</v>
      </c>
      <c r="F369" s="182" t="s">
        <v>600</v>
      </c>
      <c r="G369" s="183" t="s">
        <v>153</v>
      </c>
      <c r="H369" s="184">
        <v>14.22</v>
      </c>
      <c r="I369" s="185"/>
      <c r="J369" s="186">
        <f>ROUND(I369*H369,2)</f>
        <v>0</v>
      </c>
      <c r="K369" s="182" t="s">
        <v>133</v>
      </c>
      <c r="L369" s="38"/>
      <c r="M369" s="187" t="s">
        <v>19</v>
      </c>
      <c r="N369" s="188" t="s">
        <v>44</v>
      </c>
      <c r="O369" s="63"/>
      <c r="P369" s="189">
        <f>O369*H369</f>
        <v>0</v>
      </c>
      <c r="Q369" s="189">
        <v>0</v>
      </c>
      <c r="R369" s="189">
        <f>Q369*H369</f>
        <v>0</v>
      </c>
      <c r="S369" s="189">
        <v>0</v>
      </c>
      <c r="T369" s="190">
        <f>S369*H369</f>
        <v>0</v>
      </c>
      <c r="AR369" s="191" t="s">
        <v>134</v>
      </c>
      <c r="AT369" s="191" t="s">
        <v>129</v>
      </c>
      <c r="AU369" s="191" t="s">
        <v>83</v>
      </c>
      <c r="AY369" s="17" t="s">
        <v>127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7" t="s">
        <v>81</v>
      </c>
      <c r="BK369" s="192">
        <f>ROUND(I369*H369,2)</f>
        <v>0</v>
      </c>
      <c r="BL369" s="17" t="s">
        <v>134</v>
      </c>
      <c r="BM369" s="191" t="s">
        <v>601</v>
      </c>
    </row>
    <row r="370" spans="2:47" s="1" customFormat="1" ht="29.25">
      <c r="B370" s="34"/>
      <c r="C370" s="35"/>
      <c r="D370" s="193" t="s">
        <v>136</v>
      </c>
      <c r="E370" s="35"/>
      <c r="F370" s="194" t="s">
        <v>602</v>
      </c>
      <c r="G370" s="35"/>
      <c r="H370" s="35"/>
      <c r="I370" s="107"/>
      <c r="J370" s="35"/>
      <c r="K370" s="35"/>
      <c r="L370" s="38"/>
      <c r="M370" s="195"/>
      <c r="N370" s="63"/>
      <c r="O370" s="63"/>
      <c r="P370" s="63"/>
      <c r="Q370" s="63"/>
      <c r="R370" s="63"/>
      <c r="S370" s="63"/>
      <c r="T370" s="64"/>
      <c r="AT370" s="17" t="s">
        <v>136</v>
      </c>
      <c r="AU370" s="17" t="s">
        <v>83</v>
      </c>
    </row>
    <row r="371" spans="2:51" s="12" customFormat="1" ht="12">
      <c r="B371" s="196"/>
      <c r="C371" s="197"/>
      <c r="D371" s="193" t="s">
        <v>138</v>
      </c>
      <c r="E371" s="198" t="s">
        <v>19</v>
      </c>
      <c r="F371" s="199" t="s">
        <v>603</v>
      </c>
      <c r="G371" s="197"/>
      <c r="H371" s="200">
        <v>14.22</v>
      </c>
      <c r="I371" s="201"/>
      <c r="J371" s="197"/>
      <c r="K371" s="197"/>
      <c r="L371" s="202"/>
      <c r="M371" s="203"/>
      <c r="N371" s="204"/>
      <c r="O371" s="204"/>
      <c r="P371" s="204"/>
      <c r="Q371" s="204"/>
      <c r="R371" s="204"/>
      <c r="S371" s="204"/>
      <c r="T371" s="205"/>
      <c r="AT371" s="206" t="s">
        <v>138</v>
      </c>
      <c r="AU371" s="206" t="s">
        <v>83</v>
      </c>
      <c r="AV371" s="12" t="s">
        <v>83</v>
      </c>
      <c r="AW371" s="12" t="s">
        <v>35</v>
      </c>
      <c r="AX371" s="12" t="s">
        <v>81</v>
      </c>
      <c r="AY371" s="206" t="s">
        <v>127</v>
      </c>
    </row>
    <row r="372" spans="2:65" s="1" customFormat="1" ht="16.5" customHeight="1">
      <c r="B372" s="34"/>
      <c r="C372" s="228" t="s">
        <v>604</v>
      </c>
      <c r="D372" s="228" t="s">
        <v>278</v>
      </c>
      <c r="E372" s="229" t="s">
        <v>605</v>
      </c>
      <c r="F372" s="230" t="s">
        <v>606</v>
      </c>
      <c r="G372" s="231" t="s">
        <v>153</v>
      </c>
      <c r="H372" s="232">
        <v>14.22</v>
      </c>
      <c r="I372" s="233"/>
      <c r="J372" s="234">
        <f>ROUND(I372*H372,2)</f>
        <v>0</v>
      </c>
      <c r="K372" s="230" t="s">
        <v>19</v>
      </c>
      <c r="L372" s="235"/>
      <c r="M372" s="236" t="s">
        <v>19</v>
      </c>
      <c r="N372" s="237" t="s">
        <v>44</v>
      </c>
      <c r="O372" s="63"/>
      <c r="P372" s="189">
        <f>O372*H372</f>
        <v>0</v>
      </c>
      <c r="Q372" s="189">
        <v>0.00248</v>
      </c>
      <c r="R372" s="189">
        <f>Q372*H372</f>
        <v>0.0352656</v>
      </c>
      <c r="S372" s="189">
        <v>0</v>
      </c>
      <c r="T372" s="190">
        <f>S372*H372</f>
        <v>0</v>
      </c>
      <c r="AR372" s="191" t="s">
        <v>185</v>
      </c>
      <c r="AT372" s="191" t="s">
        <v>278</v>
      </c>
      <c r="AU372" s="191" t="s">
        <v>83</v>
      </c>
      <c r="AY372" s="17" t="s">
        <v>127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7" t="s">
        <v>81</v>
      </c>
      <c r="BK372" s="192">
        <f>ROUND(I372*H372,2)</f>
        <v>0</v>
      </c>
      <c r="BL372" s="17" t="s">
        <v>134</v>
      </c>
      <c r="BM372" s="191" t="s">
        <v>607</v>
      </c>
    </row>
    <row r="373" spans="2:65" s="1" customFormat="1" ht="16.5" customHeight="1">
      <c r="B373" s="34"/>
      <c r="C373" s="180" t="s">
        <v>608</v>
      </c>
      <c r="D373" s="180" t="s">
        <v>129</v>
      </c>
      <c r="E373" s="181" t="s">
        <v>609</v>
      </c>
      <c r="F373" s="182" t="s">
        <v>610</v>
      </c>
      <c r="G373" s="183" t="s">
        <v>153</v>
      </c>
      <c r="H373" s="184">
        <v>165</v>
      </c>
      <c r="I373" s="185"/>
      <c r="J373" s="186">
        <f>ROUND(I373*H373,2)</f>
        <v>0</v>
      </c>
      <c r="K373" s="182" t="s">
        <v>133</v>
      </c>
      <c r="L373" s="38"/>
      <c r="M373" s="187" t="s">
        <v>19</v>
      </c>
      <c r="N373" s="188" t="s">
        <v>44</v>
      </c>
      <c r="O373" s="63"/>
      <c r="P373" s="189">
        <f>O373*H373</f>
        <v>0</v>
      </c>
      <c r="Q373" s="189">
        <v>0</v>
      </c>
      <c r="R373" s="189">
        <f>Q373*H373</f>
        <v>0</v>
      </c>
      <c r="S373" s="189">
        <v>0</v>
      </c>
      <c r="T373" s="190">
        <f>S373*H373</f>
        <v>0</v>
      </c>
      <c r="AR373" s="191" t="s">
        <v>134</v>
      </c>
      <c r="AT373" s="191" t="s">
        <v>129</v>
      </c>
      <c r="AU373" s="191" t="s">
        <v>83</v>
      </c>
      <c r="AY373" s="17" t="s">
        <v>127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7" t="s">
        <v>81</v>
      </c>
      <c r="BK373" s="192">
        <f>ROUND(I373*H373,2)</f>
        <v>0</v>
      </c>
      <c r="BL373" s="17" t="s">
        <v>134</v>
      </c>
      <c r="BM373" s="191" t="s">
        <v>611</v>
      </c>
    </row>
    <row r="374" spans="2:47" s="1" customFormat="1" ht="29.25">
      <c r="B374" s="34"/>
      <c r="C374" s="35"/>
      <c r="D374" s="193" t="s">
        <v>136</v>
      </c>
      <c r="E374" s="35"/>
      <c r="F374" s="194" t="s">
        <v>602</v>
      </c>
      <c r="G374" s="35"/>
      <c r="H374" s="35"/>
      <c r="I374" s="107"/>
      <c r="J374" s="35"/>
      <c r="K374" s="35"/>
      <c r="L374" s="38"/>
      <c r="M374" s="195"/>
      <c r="N374" s="63"/>
      <c r="O374" s="63"/>
      <c r="P374" s="63"/>
      <c r="Q374" s="63"/>
      <c r="R374" s="63"/>
      <c r="S374" s="63"/>
      <c r="T374" s="64"/>
      <c r="AT374" s="17" t="s">
        <v>136</v>
      </c>
      <c r="AU374" s="17" t="s">
        <v>83</v>
      </c>
    </row>
    <row r="375" spans="2:51" s="12" customFormat="1" ht="12">
      <c r="B375" s="196"/>
      <c r="C375" s="197"/>
      <c r="D375" s="193" t="s">
        <v>138</v>
      </c>
      <c r="E375" s="198" t="s">
        <v>19</v>
      </c>
      <c r="F375" s="199" t="s">
        <v>612</v>
      </c>
      <c r="G375" s="197"/>
      <c r="H375" s="200">
        <v>165</v>
      </c>
      <c r="I375" s="201"/>
      <c r="J375" s="197"/>
      <c r="K375" s="197"/>
      <c r="L375" s="202"/>
      <c r="M375" s="203"/>
      <c r="N375" s="204"/>
      <c r="O375" s="204"/>
      <c r="P375" s="204"/>
      <c r="Q375" s="204"/>
      <c r="R375" s="204"/>
      <c r="S375" s="204"/>
      <c r="T375" s="205"/>
      <c r="AT375" s="206" t="s">
        <v>138</v>
      </c>
      <c r="AU375" s="206" t="s">
        <v>83</v>
      </c>
      <c r="AV375" s="12" t="s">
        <v>83</v>
      </c>
      <c r="AW375" s="12" t="s">
        <v>35</v>
      </c>
      <c r="AX375" s="12" t="s">
        <v>81</v>
      </c>
      <c r="AY375" s="206" t="s">
        <v>127</v>
      </c>
    </row>
    <row r="376" spans="2:65" s="1" customFormat="1" ht="16.5" customHeight="1">
      <c r="B376" s="34"/>
      <c r="C376" s="228" t="s">
        <v>613</v>
      </c>
      <c r="D376" s="228" t="s">
        <v>278</v>
      </c>
      <c r="E376" s="229" t="s">
        <v>614</v>
      </c>
      <c r="F376" s="230" t="s">
        <v>615</v>
      </c>
      <c r="G376" s="231" t="s">
        <v>319</v>
      </c>
      <c r="H376" s="232">
        <v>165</v>
      </c>
      <c r="I376" s="233"/>
      <c r="J376" s="234">
        <f>ROUND(I376*H376,2)</f>
        <v>0</v>
      </c>
      <c r="K376" s="230" t="s">
        <v>19</v>
      </c>
      <c r="L376" s="235"/>
      <c r="M376" s="236" t="s">
        <v>19</v>
      </c>
      <c r="N376" s="237" t="s">
        <v>44</v>
      </c>
      <c r="O376" s="63"/>
      <c r="P376" s="189">
        <f>O376*H376</f>
        <v>0</v>
      </c>
      <c r="Q376" s="189">
        <v>0.0178</v>
      </c>
      <c r="R376" s="189">
        <f>Q376*H376</f>
        <v>2.937</v>
      </c>
      <c r="S376" s="189">
        <v>0</v>
      </c>
      <c r="T376" s="190">
        <f>S376*H376</f>
        <v>0</v>
      </c>
      <c r="AR376" s="191" t="s">
        <v>185</v>
      </c>
      <c r="AT376" s="191" t="s">
        <v>278</v>
      </c>
      <c r="AU376" s="191" t="s">
        <v>83</v>
      </c>
      <c r="AY376" s="17" t="s">
        <v>127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7" t="s">
        <v>81</v>
      </c>
      <c r="BK376" s="192">
        <f>ROUND(I376*H376,2)</f>
        <v>0</v>
      </c>
      <c r="BL376" s="17" t="s">
        <v>134</v>
      </c>
      <c r="BM376" s="191" t="s">
        <v>616</v>
      </c>
    </row>
    <row r="377" spans="2:65" s="1" customFormat="1" ht="16.5" customHeight="1">
      <c r="B377" s="34"/>
      <c r="C377" s="180" t="s">
        <v>617</v>
      </c>
      <c r="D377" s="180" t="s">
        <v>129</v>
      </c>
      <c r="E377" s="181" t="s">
        <v>618</v>
      </c>
      <c r="F377" s="182" t="s">
        <v>619</v>
      </c>
      <c r="G377" s="183" t="s">
        <v>153</v>
      </c>
      <c r="H377" s="184">
        <v>204.98</v>
      </c>
      <c r="I377" s="185"/>
      <c r="J377" s="186">
        <f>ROUND(I377*H377,2)</f>
        <v>0</v>
      </c>
      <c r="K377" s="182" t="s">
        <v>133</v>
      </c>
      <c r="L377" s="38"/>
      <c r="M377" s="187" t="s">
        <v>19</v>
      </c>
      <c r="N377" s="188" t="s">
        <v>44</v>
      </c>
      <c r="O377" s="63"/>
      <c r="P377" s="189">
        <f>O377*H377</f>
        <v>0</v>
      </c>
      <c r="Q377" s="189">
        <v>0</v>
      </c>
      <c r="R377" s="189">
        <f>Q377*H377</f>
        <v>0</v>
      </c>
      <c r="S377" s="189">
        <v>0</v>
      </c>
      <c r="T377" s="190">
        <f>S377*H377</f>
        <v>0</v>
      </c>
      <c r="AR377" s="191" t="s">
        <v>134</v>
      </c>
      <c r="AT377" s="191" t="s">
        <v>129</v>
      </c>
      <c r="AU377" s="191" t="s">
        <v>83</v>
      </c>
      <c r="AY377" s="17" t="s">
        <v>127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7" t="s">
        <v>81</v>
      </c>
      <c r="BK377" s="192">
        <f>ROUND(I377*H377,2)</f>
        <v>0</v>
      </c>
      <c r="BL377" s="17" t="s">
        <v>134</v>
      </c>
      <c r="BM377" s="191" t="s">
        <v>620</v>
      </c>
    </row>
    <row r="378" spans="2:47" s="1" customFormat="1" ht="29.25">
      <c r="B378" s="34"/>
      <c r="C378" s="35"/>
      <c r="D378" s="193" t="s">
        <v>136</v>
      </c>
      <c r="E378" s="35"/>
      <c r="F378" s="194" t="s">
        <v>602</v>
      </c>
      <c r="G378" s="35"/>
      <c r="H378" s="35"/>
      <c r="I378" s="107"/>
      <c r="J378" s="35"/>
      <c r="K378" s="35"/>
      <c r="L378" s="38"/>
      <c r="M378" s="195"/>
      <c r="N378" s="63"/>
      <c r="O378" s="63"/>
      <c r="P378" s="63"/>
      <c r="Q378" s="63"/>
      <c r="R378" s="63"/>
      <c r="S378" s="63"/>
      <c r="T378" s="64"/>
      <c r="AT378" s="17" t="s">
        <v>136</v>
      </c>
      <c r="AU378" s="17" t="s">
        <v>83</v>
      </c>
    </row>
    <row r="379" spans="2:51" s="12" customFormat="1" ht="12">
      <c r="B379" s="196"/>
      <c r="C379" s="197"/>
      <c r="D379" s="193" t="s">
        <v>138</v>
      </c>
      <c r="E379" s="198" t="s">
        <v>19</v>
      </c>
      <c r="F379" s="199" t="s">
        <v>621</v>
      </c>
      <c r="G379" s="197"/>
      <c r="H379" s="200">
        <v>75.84</v>
      </c>
      <c r="I379" s="201"/>
      <c r="J379" s="197"/>
      <c r="K379" s="197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138</v>
      </c>
      <c r="AU379" s="206" t="s">
        <v>83</v>
      </c>
      <c r="AV379" s="12" t="s">
        <v>83</v>
      </c>
      <c r="AW379" s="12" t="s">
        <v>35</v>
      </c>
      <c r="AX379" s="12" t="s">
        <v>73</v>
      </c>
      <c r="AY379" s="206" t="s">
        <v>127</v>
      </c>
    </row>
    <row r="380" spans="2:51" s="12" customFormat="1" ht="12">
      <c r="B380" s="196"/>
      <c r="C380" s="197"/>
      <c r="D380" s="193" t="s">
        <v>138</v>
      </c>
      <c r="E380" s="198" t="s">
        <v>19</v>
      </c>
      <c r="F380" s="199" t="s">
        <v>622</v>
      </c>
      <c r="G380" s="197"/>
      <c r="H380" s="200">
        <v>129.14</v>
      </c>
      <c r="I380" s="201"/>
      <c r="J380" s="197"/>
      <c r="K380" s="197"/>
      <c r="L380" s="202"/>
      <c r="M380" s="203"/>
      <c r="N380" s="204"/>
      <c r="O380" s="204"/>
      <c r="P380" s="204"/>
      <c r="Q380" s="204"/>
      <c r="R380" s="204"/>
      <c r="S380" s="204"/>
      <c r="T380" s="205"/>
      <c r="AT380" s="206" t="s">
        <v>138</v>
      </c>
      <c r="AU380" s="206" t="s">
        <v>83</v>
      </c>
      <c r="AV380" s="12" t="s">
        <v>83</v>
      </c>
      <c r="AW380" s="12" t="s">
        <v>35</v>
      </c>
      <c r="AX380" s="12" t="s">
        <v>73</v>
      </c>
      <c r="AY380" s="206" t="s">
        <v>127</v>
      </c>
    </row>
    <row r="381" spans="2:51" s="14" customFormat="1" ht="12">
      <c r="B381" s="217"/>
      <c r="C381" s="218"/>
      <c r="D381" s="193" t="s">
        <v>138</v>
      </c>
      <c r="E381" s="219" t="s">
        <v>19</v>
      </c>
      <c r="F381" s="220" t="s">
        <v>162</v>
      </c>
      <c r="G381" s="218"/>
      <c r="H381" s="221">
        <v>204.98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138</v>
      </c>
      <c r="AU381" s="227" t="s">
        <v>83</v>
      </c>
      <c r="AV381" s="14" t="s">
        <v>134</v>
      </c>
      <c r="AW381" s="14" t="s">
        <v>35</v>
      </c>
      <c r="AX381" s="14" t="s">
        <v>81</v>
      </c>
      <c r="AY381" s="227" t="s">
        <v>127</v>
      </c>
    </row>
    <row r="382" spans="2:65" s="1" customFormat="1" ht="16.5" customHeight="1">
      <c r="B382" s="34"/>
      <c r="C382" s="228" t="s">
        <v>623</v>
      </c>
      <c r="D382" s="228" t="s">
        <v>278</v>
      </c>
      <c r="E382" s="229" t="s">
        <v>614</v>
      </c>
      <c r="F382" s="230" t="s">
        <v>615</v>
      </c>
      <c r="G382" s="231" t="s">
        <v>319</v>
      </c>
      <c r="H382" s="232">
        <v>75.84</v>
      </c>
      <c r="I382" s="233"/>
      <c r="J382" s="234">
        <f>ROUND(I382*H382,2)</f>
        <v>0</v>
      </c>
      <c r="K382" s="230" t="s">
        <v>19</v>
      </c>
      <c r="L382" s="235"/>
      <c r="M382" s="236" t="s">
        <v>19</v>
      </c>
      <c r="N382" s="237" t="s">
        <v>44</v>
      </c>
      <c r="O382" s="63"/>
      <c r="P382" s="189">
        <f>O382*H382</f>
        <v>0</v>
      </c>
      <c r="Q382" s="189">
        <v>0.0178</v>
      </c>
      <c r="R382" s="189">
        <f>Q382*H382</f>
        <v>1.349952</v>
      </c>
      <c r="S382" s="189">
        <v>0</v>
      </c>
      <c r="T382" s="190">
        <f>S382*H382</f>
        <v>0</v>
      </c>
      <c r="AR382" s="191" t="s">
        <v>185</v>
      </c>
      <c r="AT382" s="191" t="s">
        <v>278</v>
      </c>
      <c r="AU382" s="191" t="s">
        <v>83</v>
      </c>
      <c r="AY382" s="17" t="s">
        <v>127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17" t="s">
        <v>81</v>
      </c>
      <c r="BK382" s="192">
        <f>ROUND(I382*H382,2)</f>
        <v>0</v>
      </c>
      <c r="BL382" s="17" t="s">
        <v>134</v>
      </c>
      <c r="BM382" s="191" t="s">
        <v>624</v>
      </c>
    </row>
    <row r="383" spans="2:65" s="1" customFormat="1" ht="16.5" customHeight="1">
      <c r="B383" s="34"/>
      <c r="C383" s="228" t="s">
        <v>625</v>
      </c>
      <c r="D383" s="228" t="s">
        <v>278</v>
      </c>
      <c r="E383" s="229" t="s">
        <v>626</v>
      </c>
      <c r="F383" s="230" t="s">
        <v>627</v>
      </c>
      <c r="G383" s="231" t="s">
        <v>217</v>
      </c>
      <c r="H383" s="232">
        <v>415.86</v>
      </c>
      <c r="I383" s="233"/>
      <c r="J383" s="234">
        <f>ROUND(I383*H383,2)</f>
        <v>0</v>
      </c>
      <c r="K383" s="230" t="s">
        <v>19</v>
      </c>
      <c r="L383" s="235"/>
      <c r="M383" s="236" t="s">
        <v>19</v>
      </c>
      <c r="N383" s="237" t="s">
        <v>44</v>
      </c>
      <c r="O383" s="63"/>
      <c r="P383" s="189">
        <f>O383*H383</f>
        <v>0</v>
      </c>
      <c r="Q383" s="189">
        <v>0.001</v>
      </c>
      <c r="R383" s="189">
        <f>Q383*H383</f>
        <v>0.41586</v>
      </c>
      <c r="S383" s="189">
        <v>0</v>
      </c>
      <c r="T383" s="190">
        <f>S383*H383</f>
        <v>0</v>
      </c>
      <c r="AR383" s="191" t="s">
        <v>185</v>
      </c>
      <c r="AT383" s="191" t="s">
        <v>278</v>
      </c>
      <c r="AU383" s="191" t="s">
        <v>83</v>
      </c>
      <c r="AY383" s="17" t="s">
        <v>127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17" t="s">
        <v>81</v>
      </c>
      <c r="BK383" s="192">
        <f>ROUND(I383*H383,2)</f>
        <v>0</v>
      </c>
      <c r="BL383" s="17" t="s">
        <v>134</v>
      </c>
      <c r="BM383" s="191" t="s">
        <v>628</v>
      </c>
    </row>
    <row r="384" spans="2:51" s="12" customFormat="1" ht="12">
      <c r="B384" s="196"/>
      <c r="C384" s="197"/>
      <c r="D384" s="193" t="s">
        <v>138</v>
      </c>
      <c r="E384" s="198" t="s">
        <v>19</v>
      </c>
      <c r="F384" s="199" t="s">
        <v>629</v>
      </c>
      <c r="G384" s="197"/>
      <c r="H384" s="200">
        <v>415.86</v>
      </c>
      <c r="I384" s="201"/>
      <c r="J384" s="197"/>
      <c r="K384" s="197"/>
      <c r="L384" s="202"/>
      <c r="M384" s="203"/>
      <c r="N384" s="204"/>
      <c r="O384" s="204"/>
      <c r="P384" s="204"/>
      <c r="Q384" s="204"/>
      <c r="R384" s="204"/>
      <c r="S384" s="204"/>
      <c r="T384" s="205"/>
      <c r="AT384" s="206" t="s">
        <v>138</v>
      </c>
      <c r="AU384" s="206" t="s">
        <v>83</v>
      </c>
      <c r="AV384" s="12" t="s">
        <v>83</v>
      </c>
      <c r="AW384" s="12" t="s">
        <v>35</v>
      </c>
      <c r="AX384" s="12" t="s">
        <v>81</v>
      </c>
      <c r="AY384" s="206" t="s">
        <v>127</v>
      </c>
    </row>
    <row r="385" spans="2:65" s="1" customFormat="1" ht="16.5" customHeight="1">
      <c r="B385" s="34"/>
      <c r="C385" s="180" t="s">
        <v>630</v>
      </c>
      <c r="D385" s="180" t="s">
        <v>129</v>
      </c>
      <c r="E385" s="181" t="s">
        <v>631</v>
      </c>
      <c r="F385" s="182" t="s">
        <v>632</v>
      </c>
      <c r="G385" s="183" t="s">
        <v>319</v>
      </c>
      <c r="H385" s="184">
        <v>80</v>
      </c>
      <c r="I385" s="185"/>
      <c r="J385" s="186">
        <f>ROUND(I385*H385,2)</f>
        <v>0</v>
      </c>
      <c r="K385" s="182" t="s">
        <v>19</v>
      </c>
      <c r="L385" s="38"/>
      <c r="M385" s="187" t="s">
        <v>19</v>
      </c>
      <c r="N385" s="188" t="s">
        <v>44</v>
      </c>
      <c r="O385" s="63"/>
      <c r="P385" s="189">
        <f>O385*H385</f>
        <v>0</v>
      </c>
      <c r="Q385" s="189">
        <v>0</v>
      </c>
      <c r="R385" s="189">
        <f>Q385*H385</f>
        <v>0</v>
      </c>
      <c r="S385" s="189">
        <v>0</v>
      </c>
      <c r="T385" s="190">
        <f>S385*H385</f>
        <v>0</v>
      </c>
      <c r="AR385" s="191" t="s">
        <v>633</v>
      </c>
      <c r="AT385" s="191" t="s">
        <v>129</v>
      </c>
      <c r="AU385" s="191" t="s">
        <v>83</v>
      </c>
      <c r="AY385" s="17" t="s">
        <v>127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17" t="s">
        <v>81</v>
      </c>
      <c r="BK385" s="192">
        <f>ROUND(I385*H385,2)</f>
        <v>0</v>
      </c>
      <c r="BL385" s="17" t="s">
        <v>633</v>
      </c>
      <c r="BM385" s="191" t="s">
        <v>634</v>
      </c>
    </row>
    <row r="386" spans="2:63" s="11" customFormat="1" ht="22.9" customHeight="1">
      <c r="B386" s="164"/>
      <c r="C386" s="165"/>
      <c r="D386" s="166" t="s">
        <v>72</v>
      </c>
      <c r="E386" s="178" t="s">
        <v>362</v>
      </c>
      <c r="F386" s="178" t="s">
        <v>635</v>
      </c>
      <c r="G386" s="165"/>
      <c r="H386" s="165"/>
      <c r="I386" s="168"/>
      <c r="J386" s="179">
        <f>BK386</f>
        <v>0</v>
      </c>
      <c r="K386" s="165"/>
      <c r="L386" s="170"/>
      <c r="M386" s="171"/>
      <c r="N386" s="172"/>
      <c r="O386" s="172"/>
      <c r="P386" s="173">
        <f>SUM(P387:P397)</f>
        <v>0</v>
      </c>
      <c r="Q386" s="172"/>
      <c r="R386" s="173">
        <f>SUM(R387:R397)</f>
        <v>38.64512</v>
      </c>
      <c r="S386" s="172"/>
      <c r="T386" s="174">
        <f>SUM(T387:T397)</f>
        <v>0</v>
      </c>
      <c r="AR386" s="175" t="s">
        <v>81</v>
      </c>
      <c r="AT386" s="176" t="s">
        <v>72</v>
      </c>
      <c r="AU386" s="176" t="s">
        <v>81</v>
      </c>
      <c r="AY386" s="175" t="s">
        <v>127</v>
      </c>
      <c r="BK386" s="177">
        <f>SUM(BK387:BK397)</f>
        <v>0</v>
      </c>
    </row>
    <row r="387" spans="2:65" s="1" customFormat="1" ht="16.5" customHeight="1">
      <c r="B387" s="34"/>
      <c r="C387" s="180" t="s">
        <v>636</v>
      </c>
      <c r="D387" s="180" t="s">
        <v>129</v>
      </c>
      <c r="E387" s="181" t="s">
        <v>637</v>
      </c>
      <c r="F387" s="182" t="s">
        <v>638</v>
      </c>
      <c r="G387" s="183" t="s">
        <v>319</v>
      </c>
      <c r="H387" s="184">
        <v>1</v>
      </c>
      <c r="I387" s="185"/>
      <c r="J387" s="186">
        <f>ROUND(I387*H387,2)</f>
        <v>0</v>
      </c>
      <c r="K387" s="182" t="s">
        <v>19</v>
      </c>
      <c r="L387" s="38"/>
      <c r="M387" s="187" t="s">
        <v>19</v>
      </c>
      <c r="N387" s="188" t="s">
        <v>44</v>
      </c>
      <c r="O387" s="63"/>
      <c r="P387" s="189">
        <f>O387*H387</f>
        <v>0</v>
      </c>
      <c r="Q387" s="189">
        <v>0.1</v>
      </c>
      <c r="R387" s="189">
        <f>Q387*H387</f>
        <v>0.1</v>
      </c>
      <c r="S387" s="189">
        <v>0</v>
      </c>
      <c r="T387" s="190">
        <f>S387*H387</f>
        <v>0</v>
      </c>
      <c r="AR387" s="191" t="s">
        <v>134</v>
      </c>
      <c r="AT387" s="191" t="s">
        <v>129</v>
      </c>
      <c r="AU387" s="191" t="s">
        <v>83</v>
      </c>
      <c r="AY387" s="17" t="s">
        <v>127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17" t="s">
        <v>81</v>
      </c>
      <c r="BK387" s="192">
        <f>ROUND(I387*H387,2)</f>
        <v>0</v>
      </c>
      <c r="BL387" s="17" t="s">
        <v>134</v>
      </c>
      <c r="BM387" s="191" t="s">
        <v>639</v>
      </c>
    </row>
    <row r="388" spans="2:51" s="12" customFormat="1" ht="12">
      <c r="B388" s="196"/>
      <c r="C388" s="197"/>
      <c r="D388" s="193" t="s">
        <v>138</v>
      </c>
      <c r="E388" s="198" t="s">
        <v>19</v>
      </c>
      <c r="F388" s="199" t="s">
        <v>640</v>
      </c>
      <c r="G388" s="197"/>
      <c r="H388" s="200">
        <v>1</v>
      </c>
      <c r="I388" s="201"/>
      <c r="J388" s="197"/>
      <c r="K388" s="197"/>
      <c r="L388" s="202"/>
      <c r="M388" s="203"/>
      <c r="N388" s="204"/>
      <c r="O388" s="204"/>
      <c r="P388" s="204"/>
      <c r="Q388" s="204"/>
      <c r="R388" s="204"/>
      <c r="S388" s="204"/>
      <c r="T388" s="205"/>
      <c r="AT388" s="206" t="s">
        <v>138</v>
      </c>
      <c r="AU388" s="206" t="s">
        <v>83</v>
      </c>
      <c r="AV388" s="12" t="s">
        <v>83</v>
      </c>
      <c r="AW388" s="12" t="s">
        <v>35</v>
      </c>
      <c r="AX388" s="12" t="s">
        <v>81</v>
      </c>
      <c r="AY388" s="206" t="s">
        <v>127</v>
      </c>
    </row>
    <row r="389" spans="2:65" s="1" customFormat="1" ht="16.5" customHeight="1">
      <c r="B389" s="34"/>
      <c r="C389" s="180" t="s">
        <v>641</v>
      </c>
      <c r="D389" s="180" t="s">
        <v>129</v>
      </c>
      <c r="E389" s="181" t="s">
        <v>642</v>
      </c>
      <c r="F389" s="182" t="s">
        <v>643</v>
      </c>
      <c r="G389" s="183" t="s">
        <v>319</v>
      </c>
      <c r="H389" s="184">
        <v>1</v>
      </c>
      <c r="I389" s="185"/>
      <c r="J389" s="186">
        <f>ROUND(I389*H389,2)</f>
        <v>0</v>
      </c>
      <c r="K389" s="182" t="s">
        <v>19</v>
      </c>
      <c r="L389" s="38"/>
      <c r="M389" s="187" t="s">
        <v>19</v>
      </c>
      <c r="N389" s="188" t="s">
        <v>44</v>
      </c>
      <c r="O389" s="63"/>
      <c r="P389" s="189">
        <f>O389*H389</f>
        <v>0</v>
      </c>
      <c r="Q389" s="189">
        <v>35</v>
      </c>
      <c r="R389" s="189">
        <f>Q389*H389</f>
        <v>35</v>
      </c>
      <c r="S389" s="189">
        <v>0</v>
      </c>
      <c r="T389" s="190">
        <f>S389*H389</f>
        <v>0</v>
      </c>
      <c r="AR389" s="191" t="s">
        <v>134</v>
      </c>
      <c r="AT389" s="191" t="s">
        <v>129</v>
      </c>
      <c r="AU389" s="191" t="s">
        <v>83</v>
      </c>
      <c r="AY389" s="17" t="s">
        <v>127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7" t="s">
        <v>81</v>
      </c>
      <c r="BK389" s="192">
        <f>ROUND(I389*H389,2)</f>
        <v>0</v>
      </c>
      <c r="BL389" s="17" t="s">
        <v>134</v>
      </c>
      <c r="BM389" s="191" t="s">
        <v>644</v>
      </c>
    </row>
    <row r="390" spans="2:51" s="12" customFormat="1" ht="12">
      <c r="B390" s="196"/>
      <c r="C390" s="197"/>
      <c r="D390" s="193" t="s">
        <v>138</v>
      </c>
      <c r="E390" s="198" t="s">
        <v>19</v>
      </c>
      <c r="F390" s="199" t="s">
        <v>645</v>
      </c>
      <c r="G390" s="197"/>
      <c r="H390" s="200">
        <v>1</v>
      </c>
      <c r="I390" s="201"/>
      <c r="J390" s="197"/>
      <c r="K390" s="197"/>
      <c r="L390" s="202"/>
      <c r="M390" s="203"/>
      <c r="N390" s="204"/>
      <c r="O390" s="204"/>
      <c r="P390" s="204"/>
      <c r="Q390" s="204"/>
      <c r="R390" s="204"/>
      <c r="S390" s="204"/>
      <c r="T390" s="205"/>
      <c r="AT390" s="206" t="s">
        <v>138</v>
      </c>
      <c r="AU390" s="206" t="s">
        <v>83</v>
      </c>
      <c r="AV390" s="12" t="s">
        <v>83</v>
      </c>
      <c r="AW390" s="12" t="s">
        <v>35</v>
      </c>
      <c r="AX390" s="12" t="s">
        <v>81</v>
      </c>
      <c r="AY390" s="206" t="s">
        <v>127</v>
      </c>
    </row>
    <row r="391" spans="2:65" s="1" customFormat="1" ht="16.5" customHeight="1">
      <c r="B391" s="34"/>
      <c r="C391" s="180" t="s">
        <v>646</v>
      </c>
      <c r="D391" s="180" t="s">
        <v>129</v>
      </c>
      <c r="E391" s="181" t="s">
        <v>647</v>
      </c>
      <c r="F391" s="182" t="s">
        <v>648</v>
      </c>
      <c r="G391" s="183" t="s">
        <v>319</v>
      </c>
      <c r="H391" s="184">
        <v>221.57</v>
      </c>
      <c r="I391" s="185"/>
      <c r="J391" s="186">
        <f>ROUND(I391*H391,2)</f>
        <v>0</v>
      </c>
      <c r="K391" s="182" t="s">
        <v>19</v>
      </c>
      <c r="L391" s="38"/>
      <c r="M391" s="187" t="s">
        <v>19</v>
      </c>
      <c r="N391" s="188" t="s">
        <v>44</v>
      </c>
      <c r="O391" s="63"/>
      <c r="P391" s="189">
        <f>O391*H391</f>
        <v>0</v>
      </c>
      <c r="Q391" s="189">
        <v>0.016</v>
      </c>
      <c r="R391" s="189">
        <f>Q391*H391</f>
        <v>3.54512</v>
      </c>
      <c r="S391" s="189">
        <v>0</v>
      </c>
      <c r="T391" s="190">
        <f>S391*H391</f>
        <v>0</v>
      </c>
      <c r="AR391" s="191" t="s">
        <v>134</v>
      </c>
      <c r="AT391" s="191" t="s">
        <v>129</v>
      </c>
      <c r="AU391" s="191" t="s">
        <v>83</v>
      </c>
      <c r="AY391" s="17" t="s">
        <v>127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17" t="s">
        <v>81</v>
      </c>
      <c r="BK391" s="192">
        <f>ROUND(I391*H391,2)</f>
        <v>0</v>
      </c>
      <c r="BL391" s="17" t="s">
        <v>134</v>
      </c>
      <c r="BM391" s="191" t="s">
        <v>649</v>
      </c>
    </row>
    <row r="392" spans="2:51" s="13" customFormat="1" ht="12">
      <c r="B392" s="207"/>
      <c r="C392" s="208"/>
      <c r="D392" s="193" t="s">
        <v>138</v>
      </c>
      <c r="E392" s="209" t="s">
        <v>19</v>
      </c>
      <c r="F392" s="210" t="s">
        <v>156</v>
      </c>
      <c r="G392" s="208"/>
      <c r="H392" s="209" t="s">
        <v>19</v>
      </c>
      <c r="I392" s="211"/>
      <c r="J392" s="208"/>
      <c r="K392" s="208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138</v>
      </c>
      <c r="AU392" s="216" t="s">
        <v>83</v>
      </c>
      <c r="AV392" s="13" t="s">
        <v>81</v>
      </c>
      <c r="AW392" s="13" t="s">
        <v>35</v>
      </c>
      <c r="AX392" s="13" t="s">
        <v>73</v>
      </c>
      <c r="AY392" s="216" t="s">
        <v>127</v>
      </c>
    </row>
    <row r="393" spans="2:51" s="12" customFormat="1" ht="12">
      <c r="B393" s="196"/>
      <c r="C393" s="197"/>
      <c r="D393" s="193" t="s">
        <v>138</v>
      </c>
      <c r="E393" s="198" t="s">
        <v>19</v>
      </c>
      <c r="F393" s="199" t="s">
        <v>650</v>
      </c>
      <c r="G393" s="197"/>
      <c r="H393" s="200">
        <v>92.43</v>
      </c>
      <c r="I393" s="201"/>
      <c r="J393" s="197"/>
      <c r="K393" s="197"/>
      <c r="L393" s="202"/>
      <c r="M393" s="203"/>
      <c r="N393" s="204"/>
      <c r="O393" s="204"/>
      <c r="P393" s="204"/>
      <c r="Q393" s="204"/>
      <c r="R393" s="204"/>
      <c r="S393" s="204"/>
      <c r="T393" s="205"/>
      <c r="AT393" s="206" t="s">
        <v>138</v>
      </c>
      <c r="AU393" s="206" t="s">
        <v>83</v>
      </c>
      <c r="AV393" s="12" t="s">
        <v>83</v>
      </c>
      <c r="AW393" s="12" t="s">
        <v>35</v>
      </c>
      <c r="AX393" s="12" t="s">
        <v>73</v>
      </c>
      <c r="AY393" s="206" t="s">
        <v>127</v>
      </c>
    </row>
    <row r="394" spans="2:51" s="12" customFormat="1" ht="12">
      <c r="B394" s="196"/>
      <c r="C394" s="197"/>
      <c r="D394" s="193" t="s">
        <v>138</v>
      </c>
      <c r="E394" s="198" t="s">
        <v>19</v>
      </c>
      <c r="F394" s="199" t="s">
        <v>622</v>
      </c>
      <c r="G394" s="197"/>
      <c r="H394" s="200">
        <v>129.14</v>
      </c>
      <c r="I394" s="201"/>
      <c r="J394" s="197"/>
      <c r="K394" s="197"/>
      <c r="L394" s="202"/>
      <c r="M394" s="203"/>
      <c r="N394" s="204"/>
      <c r="O394" s="204"/>
      <c r="P394" s="204"/>
      <c r="Q394" s="204"/>
      <c r="R394" s="204"/>
      <c r="S394" s="204"/>
      <c r="T394" s="205"/>
      <c r="AT394" s="206" t="s">
        <v>138</v>
      </c>
      <c r="AU394" s="206" t="s">
        <v>83</v>
      </c>
      <c r="AV394" s="12" t="s">
        <v>83</v>
      </c>
      <c r="AW394" s="12" t="s">
        <v>35</v>
      </c>
      <c r="AX394" s="12" t="s">
        <v>73</v>
      </c>
      <c r="AY394" s="206" t="s">
        <v>127</v>
      </c>
    </row>
    <row r="395" spans="2:51" s="14" customFormat="1" ht="12">
      <c r="B395" s="217"/>
      <c r="C395" s="218"/>
      <c r="D395" s="193" t="s">
        <v>138</v>
      </c>
      <c r="E395" s="219" t="s">
        <v>19</v>
      </c>
      <c r="F395" s="220" t="s">
        <v>162</v>
      </c>
      <c r="G395" s="218"/>
      <c r="H395" s="221">
        <v>221.57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138</v>
      </c>
      <c r="AU395" s="227" t="s">
        <v>83</v>
      </c>
      <c r="AV395" s="14" t="s">
        <v>134</v>
      </c>
      <c r="AW395" s="14" t="s">
        <v>35</v>
      </c>
      <c r="AX395" s="14" t="s">
        <v>81</v>
      </c>
      <c r="AY395" s="227" t="s">
        <v>127</v>
      </c>
    </row>
    <row r="396" spans="2:65" s="1" customFormat="1" ht="16.5" customHeight="1">
      <c r="B396" s="34"/>
      <c r="C396" s="180" t="s">
        <v>651</v>
      </c>
      <c r="D396" s="180" t="s">
        <v>129</v>
      </c>
      <c r="E396" s="181" t="s">
        <v>652</v>
      </c>
      <c r="F396" s="182" t="s">
        <v>653</v>
      </c>
      <c r="G396" s="183" t="s">
        <v>654</v>
      </c>
      <c r="H396" s="184">
        <v>110</v>
      </c>
      <c r="I396" s="185"/>
      <c r="J396" s="186">
        <f>ROUND(I396*H396,2)</f>
        <v>0</v>
      </c>
      <c r="K396" s="182" t="s">
        <v>19</v>
      </c>
      <c r="L396" s="38"/>
      <c r="M396" s="187" t="s">
        <v>19</v>
      </c>
      <c r="N396" s="188" t="s">
        <v>44</v>
      </c>
      <c r="O396" s="63"/>
      <c r="P396" s="189">
        <f>O396*H396</f>
        <v>0</v>
      </c>
      <c r="Q396" s="189">
        <v>0</v>
      </c>
      <c r="R396" s="189">
        <f>Q396*H396</f>
        <v>0</v>
      </c>
      <c r="S396" s="189">
        <v>0</v>
      </c>
      <c r="T396" s="190">
        <f>S396*H396</f>
        <v>0</v>
      </c>
      <c r="AR396" s="191" t="s">
        <v>230</v>
      </c>
      <c r="AT396" s="191" t="s">
        <v>129</v>
      </c>
      <c r="AU396" s="191" t="s">
        <v>83</v>
      </c>
      <c r="AY396" s="17" t="s">
        <v>127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17" t="s">
        <v>81</v>
      </c>
      <c r="BK396" s="192">
        <f>ROUND(I396*H396,2)</f>
        <v>0</v>
      </c>
      <c r="BL396" s="17" t="s">
        <v>230</v>
      </c>
      <c r="BM396" s="191" t="s">
        <v>655</v>
      </c>
    </row>
    <row r="397" spans="2:51" s="12" customFormat="1" ht="12">
      <c r="B397" s="196"/>
      <c r="C397" s="197"/>
      <c r="D397" s="193" t="s">
        <v>138</v>
      </c>
      <c r="E397" s="198" t="s">
        <v>19</v>
      </c>
      <c r="F397" s="199" t="s">
        <v>656</v>
      </c>
      <c r="G397" s="197"/>
      <c r="H397" s="200">
        <v>110</v>
      </c>
      <c r="I397" s="201"/>
      <c r="J397" s="197"/>
      <c r="K397" s="197"/>
      <c r="L397" s="202"/>
      <c r="M397" s="203"/>
      <c r="N397" s="204"/>
      <c r="O397" s="204"/>
      <c r="P397" s="204"/>
      <c r="Q397" s="204"/>
      <c r="R397" s="204"/>
      <c r="S397" s="204"/>
      <c r="T397" s="205"/>
      <c r="AT397" s="206" t="s">
        <v>138</v>
      </c>
      <c r="AU397" s="206" t="s">
        <v>83</v>
      </c>
      <c r="AV397" s="12" t="s">
        <v>83</v>
      </c>
      <c r="AW397" s="12" t="s">
        <v>35</v>
      </c>
      <c r="AX397" s="12" t="s">
        <v>81</v>
      </c>
      <c r="AY397" s="206" t="s">
        <v>127</v>
      </c>
    </row>
    <row r="398" spans="2:63" s="11" customFormat="1" ht="22.9" customHeight="1">
      <c r="B398" s="164"/>
      <c r="C398" s="165"/>
      <c r="D398" s="166" t="s">
        <v>72</v>
      </c>
      <c r="E398" s="178" t="s">
        <v>134</v>
      </c>
      <c r="F398" s="178" t="s">
        <v>657</v>
      </c>
      <c r="G398" s="165"/>
      <c r="H398" s="165"/>
      <c r="I398" s="168"/>
      <c r="J398" s="179">
        <f>BK398</f>
        <v>0</v>
      </c>
      <c r="K398" s="165"/>
      <c r="L398" s="170"/>
      <c r="M398" s="171"/>
      <c r="N398" s="172"/>
      <c r="O398" s="172"/>
      <c r="P398" s="173">
        <f>SUM(P399:P442)</f>
        <v>0</v>
      </c>
      <c r="Q398" s="172"/>
      <c r="R398" s="173">
        <f>SUM(R399:R442)</f>
        <v>21.956621237879997</v>
      </c>
      <c r="S398" s="172"/>
      <c r="T398" s="174">
        <f>SUM(T399:T442)</f>
        <v>0</v>
      </c>
      <c r="AR398" s="175" t="s">
        <v>81</v>
      </c>
      <c r="AT398" s="176" t="s">
        <v>72</v>
      </c>
      <c r="AU398" s="176" t="s">
        <v>81</v>
      </c>
      <c r="AY398" s="175" t="s">
        <v>127</v>
      </c>
      <c r="BK398" s="177">
        <f>SUM(BK399:BK442)</f>
        <v>0</v>
      </c>
    </row>
    <row r="399" spans="2:65" s="1" customFormat="1" ht="24" customHeight="1">
      <c r="B399" s="34"/>
      <c r="C399" s="180" t="s">
        <v>658</v>
      </c>
      <c r="D399" s="180" t="s">
        <v>129</v>
      </c>
      <c r="E399" s="181" t="s">
        <v>659</v>
      </c>
      <c r="F399" s="182" t="s">
        <v>660</v>
      </c>
      <c r="G399" s="183" t="s">
        <v>132</v>
      </c>
      <c r="H399" s="184">
        <v>5.012</v>
      </c>
      <c r="I399" s="185"/>
      <c r="J399" s="186">
        <f>ROUND(I399*H399,2)</f>
        <v>0</v>
      </c>
      <c r="K399" s="182" t="s">
        <v>133</v>
      </c>
      <c r="L399" s="38"/>
      <c r="M399" s="187" t="s">
        <v>19</v>
      </c>
      <c r="N399" s="188" t="s">
        <v>44</v>
      </c>
      <c r="O399" s="63"/>
      <c r="P399" s="189">
        <f>O399*H399</f>
        <v>0</v>
      </c>
      <c r="Q399" s="189">
        <v>2.25641574</v>
      </c>
      <c r="R399" s="189">
        <f>Q399*H399</f>
        <v>11.309155688879999</v>
      </c>
      <c r="S399" s="189">
        <v>0</v>
      </c>
      <c r="T399" s="190">
        <f>S399*H399</f>
        <v>0</v>
      </c>
      <c r="AR399" s="191" t="s">
        <v>134</v>
      </c>
      <c r="AT399" s="191" t="s">
        <v>129</v>
      </c>
      <c r="AU399" s="191" t="s">
        <v>83</v>
      </c>
      <c r="AY399" s="17" t="s">
        <v>127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17" t="s">
        <v>81</v>
      </c>
      <c r="BK399" s="192">
        <f>ROUND(I399*H399,2)</f>
        <v>0</v>
      </c>
      <c r="BL399" s="17" t="s">
        <v>134</v>
      </c>
      <c r="BM399" s="191" t="s">
        <v>661</v>
      </c>
    </row>
    <row r="400" spans="2:51" s="13" customFormat="1" ht="12">
      <c r="B400" s="207"/>
      <c r="C400" s="208"/>
      <c r="D400" s="193" t="s">
        <v>138</v>
      </c>
      <c r="E400" s="209" t="s">
        <v>19</v>
      </c>
      <c r="F400" s="210" t="s">
        <v>179</v>
      </c>
      <c r="G400" s="208"/>
      <c r="H400" s="209" t="s">
        <v>19</v>
      </c>
      <c r="I400" s="211"/>
      <c r="J400" s="208"/>
      <c r="K400" s="208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138</v>
      </c>
      <c r="AU400" s="216" t="s">
        <v>83</v>
      </c>
      <c r="AV400" s="13" t="s">
        <v>81</v>
      </c>
      <c r="AW400" s="13" t="s">
        <v>35</v>
      </c>
      <c r="AX400" s="13" t="s">
        <v>73</v>
      </c>
      <c r="AY400" s="216" t="s">
        <v>127</v>
      </c>
    </row>
    <row r="401" spans="2:51" s="12" customFormat="1" ht="12">
      <c r="B401" s="196"/>
      <c r="C401" s="197"/>
      <c r="D401" s="193" t="s">
        <v>138</v>
      </c>
      <c r="E401" s="198" t="s">
        <v>19</v>
      </c>
      <c r="F401" s="199" t="s">
        <v>662</v>
      </c>
      <c r="G401" s="197"/>
      <c r="H401" s="200">
        <v>0.276</v>
      </c>
      <c r="I401" s="201"/>
      <c r="J401" s="197"/>
      <c r="K401" s="197"/>
      <c r="L401" s="202"/>
      <c r="M401" s="203"/>
      <c r="N401" s="204"/>
      <c r="O401" s="204"/>
      <c r="P401" s="204"/>
      <c r="Q401" s="204"/>
      <c r="R401" s="204"/>
      <c r="S401" s="204"/>
      <c r="T401" s="205"/>
      <c r="AT401" s="206" t="s">
        <v>138</v>
      </c>
      <c r="AU401" s="206" t="s">
        <v>83</v>
      </c>
      <c r="AV401" s="12" t="s">
        <v>83</v>
      </c>
      <c r="AW401" s="12" t="s">
        <v>35</v>
      </c>
      <c r="AX401" s="12" t="s">
        <v>73</v>
      </c>
      <c r="AY401" s="206" t="s">
        <v>127</v>
      </c>
    </row>
    <row r="402" spans="2:51" s="12" customFormat="1" ht="12">
      <c r="B402" s="196"/>
      <c r="C402" s="197"/>
      <c r="D402" s="193" t="s">
        <v>138</v>
      </c>
      <c r="E402" s="198" t="s">
        <v>19</v>
      </c>
      <c r="F402" s="199" t="s">
        <v>663</v>
      </c>
      <c r="G402" s="197"/>
      <c r="H402" s="200">
        <v>0.414</v>
      </c>
      <c r="I402" s="201"/>
      <c r="J402" s="197"/>
      <c r="K402" s="197"/>
      <c r="L402" s="202"/>
      <c r="M402" s="203"/>
      <c r="N402" s="204"/>
      <c r="O402" s="204"/>
      <c r="P402" s="204"/>
      <c r="Q402" s="204"/>
      <c r="R402" s="204"/>
      <c r="S402" s="204"/>
      <c r="T402" s="205"/>
      <c r="AT402" s="206" t="s">
        <v>138</v>
      </c>
      <c r="AU402" s="206" t="s">
        <v>83</v>
      </c>
      <c r="AV402" s="12" t="s">
        <v>83</v>
      </c>
      <c r="AW402" s="12" t="s">
        <v>35</v>
      </c>
      <c r="AX402" s="12" t="s">
        <v>73</v>
      </c>
      <c r="AY402" s="206" t="s">
        <v>127</v>
      </c>
    </row>
    <row r="403" spans="2:51" s="13" customFormat="1" ht="12">
      <c r="B403" s="207"/>
      <c r="C403" s="208"/>
      <c r="D403" s="193" t="s">
        <v>138</v>
      </c>
      <c r="E403" s="209" t="s">
        <v>19</v>
      </c>
      <c r="F403" s="210" t="s">
        <v>664</v>
      </c>
      <c r="G403" s="208"/>
      <c r="H403" s="209" t="s">
        <v>19</v>
      </c>
      <c r="I403" s="211"/>
      <c r="J403" s="208"/>
      <c r="K403" s="208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138</v>
      </c>
      <c r="AU403" s="216" t="s">
        <v>83</v>
      </c>
      <c r="AV403" s="13" t="s">
        <v>81</v>
      </c>
      <c r="AW403" s="13" t="s">
        <v>35</v>
      </c>
      <c r="AX403" s="13" t="s">
        <v>73</v>
      </c>
      <c r="AY403" s="216" t="s">
        <v>127</v>
      </c>
    </row>
    <row r="404" spans="2:51" s="12" customFormat="1" ht="12">
      <c r="B404" s="196"/>
      <c r="C404" s="197"/>
      <c r="D404" s="193" t="s">
        <v>138</v>
      </c>
      <c r="E404" s="198" t="s">
        <v>19</v>
      </c>
      <c r="F404" s="199" t="s">
        <v>665</v>
      </c>
      <c r="G404" s="197"/>
      <c r="H404" s="200">
        <v>4.322</v>
      </c>
      <c r="I404" s="201"/>
      <c r="J404" s="197"/>
      <c r="K404" s="197"/>
      <c r="L404" s="202"/>
      <c r="M404" s="203"/>
      <c r="N404" s="204"/>
      <c r="O404" s="204"/>
      <c r="P404" s="204"/>
      <c r="Q404" s="204"/>
      <c r="R404" s="204"/>
      <c r="S404" s="204"/>
      <c r="T404" s="205"/>
      <c r="AT404" s="206" t="s">
        <v>138</v>
      </c>
      <c r="AU404" s="206" t="s">
        <v>83</v>
      </c>
      <c r="AV404" s="12" t="s">
        <v>83</v>
      </c>
      <c r="AW404" s="12" t="s">
        <v>35</v>
      </c>
      <c r="AX404" s="12" t="s">
        <v>73</v>
      </c>
      <c r="AY404" s="206" t="s">
        <v>127</v>
      </c>
    </row>
    <row r="405" spans="2:51" s="14" customFormat="1" ht="12">
      <c r="B405" s="217"/>
      <c r="C405" s="218"/>
      <c r="D405" s="193" t="s">
        <v>138</v>
      </c>
      <c r="E405" s="219" t="s">
        <v>19</v>
      </c>
      <c r="F405" s="220" t="s">
        <v>162</v>
      </c>
      <c r="G405" s="218"/>
      <c r="H405" s="221">
        <v>5.0120000000000005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138</v>
      </c>
      <c r="AU405" s="227" t="s">
        <v>83</v>
      </c>
      <c r="AV405" s="14" t="s">
        <v>134</v>
      </c>
      <c r="AW405" s="14" t="s">
        <v>35</v>
      </c>
      <c r="AX405" s="14" t="s">
        <v>81</v>
      </c>
      <c r="AY405" s="227" t="s">
        <v>127</v>
      </c>
    </row>
    <row r="406" spans="2:65" s="1" customFormat="1" ht="24" customHeight="1">
      <c r="B406" s="34"/>
      <c r="C406" s="180" t="s">
        <v>666</v>
      </c>
      <c r="D406" s="180" t="s">
        <v>129</v>
      </c>
      <c r="E406" s="181" t="s">
        <v>667</v>
      </c>
      <c r="F406" s="182" t="s">
        <v>668</v>
      </c>
      <c r="G406" s="183" t="s">
        <v>264</v>
      </c>
      <c r="H406" s="184">
        <v>0.451</v>
      </c>
      <c r="I406" s="185"/>
      <c r="J406" s="186">
        <f>ROUND(I406*H406,2)</f>
        <v>0</v>
      </c>
      <c r="K406" s="182" t="s">
        <v>133</v>
      </c>
      <c r="L406" s="38"/>
      <c r="M406" s="187" t="s">
        <v>19</v>
      </c>
      <c r="N406" s="188" t="s">
        <v>44</v>
      </c>
      <c r="O406" s="63"/>
      <c r="P406" s="189">
        <f>O406*H406</f>
        <v>0</v>
      </c>
      <c r="Q406" s="189">
        <v>1.048867</v>
      </c>
      <c r="R406" s="189">
        <f>Q406*H406</f>
        <v>0.473039017</v>
      </c>
      <c r="S406" s="189">
        <v>0</v>
      </c>
      <c r="T406" s="190">
        <f>S406*H406</f>
        <v>0</v>
      </c>
      <c r="AR406" s="191" t="s">
        <v>134</v>
      </c>
      <c r="AT406" s="191" t="s">
        <v>129</v>
      </c>
      <c r="AU406" s="191" t="s">
        <v>83</v>
      </c>
      <c r="AY406" s="17" t="s">
        <v>127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17" t="s">
        <v>81</v>
      </c>
      <c r="BK406" s="192">
        <f>ROUND(I406*H406,2)</f>
        <v>0</v>
      </c>
      <c r="BL406" s="17" t="s">
        <v>134</v>
      </c>
      <c r="BM406" s="191" t="s">
        <v>669</v>
      </c>
    </row>
    <row r="407" spans="2:51" s="12" customFormat="1" ht="12">
      <c r="B407" s="196"/>
      <c r="C407" s="197"/>
      <c r="D407" s="193" t="s">
        <v>138</v>
      </c>
      <c r="E407" s="198" t="s">
        <v>19</v>
      </c>
      <c r="F407" s="199" t="s">
        <v>670</v>
      </c>
      <c r="G407" s="197"/>
      <c r="H407" s="200">
        <v>0.451</v>
      </c>
      <c r="I407" s="201"/>
      <c r="J407" s="197"/>
      <c r="K407" s="197"/>
      <c r="L407" s="202"/>
      <c r="M407" s="203"/>
      <c r="N407" s="204"/>
      <c r="O407" s="204"/>
      <c r="P407" s="204"/>
      <c r="Q407" s="204"/>
      <c r="R407" s="204"/>
      <c r="S407" s="204"/>
      <c r="T407" s="205"/>
      <c r="AT407" s="206" t="s">
        <v>138</v>
      </c>
      <c r="AU407" s="206" t="s">
        <v>83</v>
      </c>
      <c r="AV407" s="12" t="s">
        <v>83</v>
      </c>
      <c r="AW407" s="12" t="s">
        <v>35</v>
      </c>
      <c r="AX407" s="12" t="s">
        <v>81</v>
      </c>
      <c r="AY407" s="206" t="s">
        <v>127</v>
      </c>
    </row>
    <row r="408" spans="2:65" s="1" customFormat="1" ht="24" customHeight="1">
      <c r="B408" s="34"/>
      <c r="C408" s="180" t="s">
        <v>671</v>
      </c>
      <c r="D408" s="180" t="s">
        <v>129</v>
      </c>
      <c r="E408" s="181" t="s">
        <v>672</v>
      </c>
      <c r="F408" s="182" t="s">
        <v>673</v>
      </c>
      <c r="G408" s="183" t="s">
        <v>217</v>
      </c>
      <c r="H408" s="184">
        <v>39.5</v>
      </c>
      <c r="I408" s="185"/>
      <c r="J408" s="186">
        <f>ROUND(I408*H408,2)</f>
        <v>0</v>
      </c>
      <c r="K408" s="182" t="s">
        <v>133</v>
      </c>
      <c r="L408" s="38"/>
      <c r="M408" s="187" t="s">
        <v>19</v>
      </c>
      <c r="N408" s="188" t="s">
        <v>44</v>
      </c>
      <c r="O408" s="63"/>
      <c r="P408" s="189">
        <f>O408*H408</f>
        <v>0</v>
      </c>
      <c r="Q408" s="189">
        <v>0.012824856</v>
      </c>
      <c r="R408" s="189">
        <f>Q408*H408</f>
        <v>0.5065818120000001</v>
      </c>
      <c r="S408" s="189">
        <v>0</v>
      </c>
      <c r="T408" s="190">
        <f>S408*H408</f>
        <v>0</v>
      </c>
      <c r="AR408" s="191" t="s">
        <v>134</v>
      </c>
      <c r="AT408" s="191" t="s">
        <v>129</v>
      </c>
      <c r="AU408" s="191" t="s">
        <v>83</v>
      </c>
      <c r="AY408" s="17" t="s">
        <v>127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17" t="s">
        <v>81</v>
      </c>
      <c r="BK408" s="192">
        <f>ROUND(I408*H408,2)</f>
        <v>0</v>
      </c>
      <c r="BL408" s="17" t="s">
        <v>134</v>
      </c>
      <c r="BM408" s="191" t="s">
        <v>674</v>
      </c>
    </row>
    <row r="409" spans="2:51" s="13" customFormat="1" ht="12">
      <c r="B409" s="207"/>
      <c r="C409" s="208"/>
      <c r="D409" s="193" t="s">
        <v>138</v>
      </c>
      <c r="E409" s="209" t="s">
        <v>19</v>
      </c>
      <c r="F409" s="210" t="s">
        <v>156</v>
      </c>
      <c r="G409" s="208"/>
      <c r="H409" s="209" t="s">
        <v>19</v>
      </c>
      <c r="I409" s="211"/>
      <c r="J409" s="208"/>
      <c r="K409" s="208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138</v>
      </c>
      <c r="AU409" s="216" t="s">
        <v>83</v>
      </c>
      <c r="AV409" s="13" t="s">
        <v>81</v>
      </c>
      <c r="AW409" s="13" t="s">
        <v>35</v>
      </c>
      <c r="AX409" s="13" t="s">
        <v>73</v>
      </c>
      <c r="AY409" s="216" t="s">
        <v>127</v>
      </c>
    </row>
    <row r="410" spans="2:51" s="12" customFormat="1" ht="12">
      <c r="B410" s="196"/>
      <c r="C410" s="197"/>
      <c r="D410" s="193" t="s">
        <v>138</v>
      </c>
      <c r="E410" s="198" t="s">
        <v>19</v>
      </c>
      <c r="F410" s="199" t="s">
        <v>675</v>
      </c>
      <c r="G410" s="197"/>
      <c r="H410" s="200">
        <v>2.44</v>
      </c>
      <c r="I410" s="201"/>
      <c r="J410" s="197"/>
      <c r="K410" s="197"/>
      <c r="L410" s="202"/>
      <c r="M410" s="203"/>
      <c r="N410" s="204"/>
      <c r="O410" s="204"/>
      <c r="P410" s="204"/>
      <c r="Q410" s="204"/>
      <c r="R410" s="204"/>
      <c r="S410" s="204"/>
      <c r="T410" s="205"/>
      <c r="AT410" s="206" t="s">
        <v>138</v>
      </c>
      <c r="AU410" s="206" t="s">
        <v>83</v>
      </c>
      <c r="AV410" s="12" t="s">
        <v>83</v>
      </c>
      <c r="AW410" s="12" t="s">
        <v>35</v>
      </c>
      <c r="AX410" s="12" t="s">
        <v>73</v>
      </c>
      <c r="AY410" s="206" t="s">
        <v>127</v>
      </c>
    </row>
    <row r="411" spans="2:51" s="12" customFormat="1" ht="12">
      <c r="B411" s="196"/>
      <c r="C411" s="197"/>
      <c r="D411" s="193" t="s">
        <v>138</v>
      </c>
      <c r="E411" s="198" t="s">
        <v>19</v>
      </c>
      <c r="F411" s="199" t="s">
        <v>676</v>
      </c>
      <c r="G411" s="197"/>
      <c r="H411" s="200">
        <v>2.54</v>
      </c>
      <c r="I411" s="201"/>
      <c r="J411" s="197"/>
      <c r="K411" s="197"/>
      <c r="L411" s="202"/>
      <c r="M411" s="203"/>
      <c r="N411" s="204"/>
      <c r="O411" s="204"/>
      <c r="P411" s="204"/>
      <c r="Q411" s="204"/>
      <c r="R411" s="204"/>
      <c r="S411" s="204"/>
      <c r="T411" s="205"/>
      <c r="AT411" s="206" t="s">
        <v>138</v>
      </c>
      <c r="AU411" s="206" t="s">
        <v>83</v>
      </c>
      <c r="AV411" s="12" t="s">
        <v>83</v>
      </c>
      <c r="AW411" s="12" t="s">
        <v>35</v>
      </c>
      <c r="AX411" s="12" t="s">
        <v>73</v>
      </c>
      <c r="AY411" s="206" t="s">
        <v>127</v>
      </c>
    </row>
    <row r="412" spans="2:51" s="13" customFormat="1" ht="12">
      <c r="B412" s="207"/>
      <c r="C412" s="208"/>
      <c r="D412" s="193" t="s">
        <v>138</v>
      </c>
      <c r="E412" s="209" t="s">
        <v>19</v>
      </c>
      <c r="F412" s="210" t="s">
        <v>664</v>
      </c>
      <c r="G412" s="208"/>
      <c r="H412" s="209" t="s">
        <v>19</v>
      </c>
      <c r="I412" s="211"/>
      <c r="J412" s="208"/>
      <c r="K412" s="208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138</v>
      </c>
      <c r="AU412" s="216" t="s">
        <v>83</v>
      </c>
      <c r="AV412" s="13" t="s">
        <v>81</v>
      </c>
      <c r="AW412" s="13" t="s">
        <v>35</v>
      </c>
      <c r="AX412" s="13" t="s">
        <v>73</v>
      </c>
      <c r="AY412" s="216" t="s">
        <v>127</v>
      </c>
    </row>
    <row r="413" spans="2:51" s="12" customFormat="1" ht="12">
      <c r="B413" s="196"/>
      <c r="C413" s="197"/>
      <c r="D413" s="193" t="s">
        <v>138</v>
      </c>
      <c r="E413" s="198" t="s">
        <v>19</v>
      </c>
      <c r="F413" s="199" t="s">
        <v>677</v>
      </c>
      <c r="G413" s="197"/>
      <c r="H413" s="200">
        <v>34.52</v>
      </c>
      <c r="I413" s="201"/>
      <c r="J413" s="197"/>
      <c r="K413" s="197"/>
      <c r="L413" s="202"/>
      <c r="M413" s="203"/>
      <c r="N413" s="204"/>
      <c r="O413" s="204"/>
      <c r="P413" s="204"/>
      <c r="Q413" s="204"/>
      <c r="R413" s="204"/>
      <c r="S413" s="204"/>
      <c r="T413" s="205"/>
      <c r="AT413" s="206" t="s">
        <v>138</v>
      </c>
      <c r="AU413" s="206" t="s">
        <v>83</v>
      </c>
      <c r="AV413" s="12" t="s">
        <v>83</v>
      </c>
      <c r="AW413" s="12" t="s">
        <v>35</v>
      </c>
      <c r="AX413" s="12" t="s">
        <v>73</v>
      </c>
      <c r="AY413" s="206" t="s">
        <v>127</v>
      </c>
    </row>
    <row r="414" spans="2:51" s="14" customFormat="1" ht="12">
      <c r="B414" s="217"/>
      <c r="C414" s="218"/>
      <c r="D414" s="193" t="s">
        <v>138</v>
      </c>
      <c r="E414" s="219" t="s">
        <v>19</v>
      </c>
      <c r="F414" s="220" t="s">
        <v>162</v>
      </c>
      <c r="G414" s="218"/>
      <c r="H414" s="221">
        <v>39.5</v>
      </c>
      <c r="I414" s="222"/>
      <c r="J414" s="218"/>
      <c r="K414" s="218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138</v>
      </c>
      <c r="AU414" s="227" t="s">
        <v>83</v>
      </c>
      <c r="AV414" s="14" t="s">
        <v>134</v>
      </c>
      <c r="AW414" s="14" t="s">
        <v>35</v>
      </c>
      <c r="AX414" s="14" t="s">
        <v>81</v>
      </c>
      <c r="AY414" s="227" t="s">
        <v>127</v>
      </c>
    </row>
    <row r="415" spans="2:65" s="1" customFormat="1" ht="24" customHeight="1">
      <c r="B415" s="34"/>
      <c r="C415" s="180" t="s">
        <v>678</v>
      </c>
      <c r="D415" s="180" t="s">
        <v>129</v>
      </c>
      <c r="E415" s="181" t="s">
        <v>679</v>
      </c>
      <c r="F415" s="182" t="s">
        <v>680</v>
      </c>
      <c r="G415" s="183" t="s">
        <v>217</v>
      </c>
      <c r="H415" s="184">
        <v>39.5</v>
      </c>
      <c r="I415" s="185"/>
      <c r="J415" s="186">
        <f>ROUND(I415*H415,2)</f>
        <v>0</v>
      </c>
      <c r="K415" s="182" t="s">
        <v>133</v>
      </c>
      <c r="L415" s="38"/>
      <c r="M415" s="187" t="s">
        <v>19</v>
      </c>
      <c r="N415" s="188" t="s">
        <v>44</v>
      </c>
      <c r="O415" s="63"/>
      <c r="P415" s="189">
        <f>O415*H415</f>
        <v>0</v>
      </c>
      <c r="Q415" s="189">
        <v>0</v>
      </c>
      <c r="R415" s="189">
        <f>Q415*H415</f>
        <v>0</v>
      </c>
      <c r="S415" s="189">
        <v>0</v>
      </c>
      <c r="T415" s="190">
        <f>S415*H415</f>
        <v>0</v>
      </c>
      <c r="AR415" s="191" t="s">
        <v>134</v>
      </c>
      <c r="AT415" s="191" t="s">
        <v>129</v>
      </c>
      <c r="AU415" s="191" t="s">
        <v>83</v>
      </c>
      <c r="AY415" s="17" t="s">
        <v>127</v>
      </c>
      <c r="BE415" s="192">
        <f>IF(N415="základní",J415,0)</f>
        <v>0</v>
      </c>
      <c r="BF415" s="192">
        <f>IF(N415="snížená",J415,0)</f>
        <v>0</v>
      </c>
      <c r="BG415" s="192">
        <f>IF(N415="zákl. přenesená",J415,0)</f>
        <v>0</v>
      </c>
      <c r="BH415" s="192">
        <f>IF(N415="sníž. přenesená",J415,0)</f>
        <v>0</v>
      </c>
      <c r="BI415" s="192">
        <f>IF(N415="nulová",J415,0)</f>
        <v>0</v>
      </c>
      <c r="BJ415" s="17" t="s">
        <v>81</v>
      </c>
      <c r="BK415" s="192">
        <f>ROUND(I415*H415,2)</f>
        <v>0</v>
      </c>
      <c r="BL415" s="17" t="s">
        <v>134</v>
      </c>
      <c r="BM415" s="191" t="s">
        <v>681</v>
      </c>
    </row>
    <row r="416" spans="2:65" s="1" customFormat="1" ht="24" customHeight="1">
      <c r="B416" s="34"/>
      <c r="C416" s="180" t="s">
        <v>682</v>
      </c>
      <c r="D416" s="180" t="s">
        <v>129</v>
      </c>
      <c r="E416" s="181" t="s">
        <v>683</v>
      </c>
      <c r="F416" s="182" t="s">
        <v>684</v>
      </c>
      <c r="G416" s="183" t="s">
        <v>153</v>
      </c>
      <c r="H416" s="184">
        <v>32</v>
      </c>
      <c r="I416" s="185"/>
      <c r="J416" s="186">
        <f>ROUND(I416*H416,2)</f>
        <v>0</v>
      </c>
      <c r="K416" s="182" t="s">
        <v>133</v>
      </c>
      <c r="L416" s="38"/>
      <c r="M416" s="187" t="s">
        <v>19</v>
      </c>
      <c r="N416" s="188" t="s">
        <v>44</v>
      </c>
      <c r="O416" s="63"/>
      <c r="P416" s="189">
        <f>O416*H416</f>
        <v>0</v>
      </c>
      <c r="Q416" s="189">
        <v>0.03465428</v>
      </c>
      <c r="R416" s="189">
        <f>Q416*H416</f>
        <v>1.10893696</v>
      </c>
      <c r="S416" s="189">
        <v>0</v>
      </c>
      <c r="T416" s="190">
        <f>S416*H416</f>
        <v>0</v>
      </c>
      <c r="AR416" s="191" t="s">
        <v>134</v>
      </c>
      <c r="AT416" s="191" t="s">
        <v>129</v>
      </c>
      <c r="AU416" s="191" t="s">
        <v>83</v>
      </c>
      <c r="AY416" s="17" t="s">
        <v>127</v>
      </c>
      <c r="BE416" s="192">
        <f>IF(N416="základní",J416,0)</f>
        <v>0</v>
      </c>
      <c r="BF416" s="192">
        <f>IF(N416="snížená",J416,0)</f>
        <v>0</v>
      </c>
      <c r="BG416" s="192">
        <f>IF(N416="zákl. přenesená",J416,0)</f>
        <v>0</v>
      </c>
      <c r="BH416" s="192">
        <f>IF(N416="sníž. přenesená",J416,0)</f>
        <v>0</v>
      </c>
      <c r="BI416" s="192">
        <f>IF(N416="nulová",J416,0)</f>
        <v>0</v>
      </c>
      <c r="BJ416" s="17" t="s">
        <v>81</v>
      </c>
      <c r="BK416" s="192">
        <f>ROUND(I416*H416,2)</f>
        <v>0</v>
      </c>
      <c r="BL416" s="17" t="s">
        <v>134</v>
      </c>
      <c r="BM416" s="191" t="s">
        <v>685</v>
      </c>
    </row>
    <row r="417" spans="2:47" s="1" customFormat="1" ht="48.75">
      <c r="B417" s="34"/>
      <c r="C417" s="35"/>
      <c r="D417" s="193" t="s">
        <v>136</v>
      </c>
      <c r="E417" s="35"/>
      <c r="F417" s="194" t="s">
        <v>686</v>
      </c>
      <c r="G417" s="35"/>
      <c r="H417" s="35"/>
      <c r="I417" s="107"/>
      <c r="J417" s="35"/>
      <c r="K417" s="35"/>
      <c r="L417" s="38"/>
      <c r="M417" s="195"/>
      <c r="N417" s="63"/>
      <c r="O417" s="63"/>
      <c r="P417" s="63"/>
      <c r="Q417" s="63"/>
      <c r="R417" s="63"/>
      <c r="S417" s="63"/>
      <c r="T417" s="64"/>
      <c r="AT417" s="17" t="s">
        <v>136</v>
      </c>
      <c r="AU417" s="17" t="s">
        <v>83</v>
      </c>
    </row>
    <row r="418" spans="2:51" s="12" customFormat="1" ht="12">
      <c r="B418" s="196"/>
      <c r="C418" s="197"/>
      <c r="D418" s="193" t="s">
        <v>138</v>
      </c>
      <c r="E418" s="198" t="s">
        <v>19</v>
      </c>
      <c r="F418" s="199" t="s">
        <v>687</v>
      </c>
      <c r="G418" s="197"/>
      <c r="H418" s="200">
        <v>8</v>
      </c>
      <c r="I418" s="201"/>
      <c r="J418" s="197"/>
      <c r="K418" s="197"/>
      <c r="L418" s="202"/>
      <c r="M418" s="203"/>
      <c r="N418" s="204"/>
      <c r="O418" s="204"/>
      <c r="P418" s="204"/>
      <c r="Q418" s="204"/>
      <c r="R418" s="204"/>
      <c r="S418" s="204"/>
      <c r="T418" s="205"/>
      <c r="AT418" s="206" t="s">
        <v>138</v>
      </c>
      <c r="AU418" s="206" t="s">
        <v>83</v>
      </c>
      <c r="AV418" s="12" t="s">
        <v>83</v>
      </c>
      <c r="AW418" s="12" t="s">
        <v>35</v>
      </c>
      <c r="AX418" s="12" t="s">
        <v>73</v>
      </c>
      <c r="AY418" s="206" t="s">
        <v>127</v>
      </c>
    </row>
    <row r="419" spans="2:51" s="12" customFormat="1" ht="12">
      <c r="B419" s="196"/>
      <c r="C419" s="197"/>
      <c r="D419" s="193" t="s">
        <v>138</v>
      </c>
      <c r="E419" s="198" t="s">
        <v>19</v>
      </c>
      <c r="F419" s="199" t="s">
        <v>688</v>
      </c>
      <c r="G419" s="197"/>
      <c r="H419" s="200">
        <v>12</v>
      </c>
      <c r="I419" s="201"/>
      <c r="J419" s="197"/>
      <c r="K419" s="197"/>
      <c r="L419" s="202"/>
      <c r="M419" s="203"/>
      <c r="N419" s="204"/>
      <c r="O419" s="204"/>
      <c r="P419" s="204"/>
      <c r="Q419" s="204"/>
      <c r="R419" s="204"/>
      <c r="S419" s="204"/>
      <c r="T419" s="205"/>
      <c r="AT419" s="206" t="s">
        <v>138</v>
      </c>
      <c r="AU419" s="206" t="s">
        <v>83</v>
      </c>
      <c r="AV419" s="12" t="s">
        <v>83</v>
      </c>
      <c r="AW419" s="12" t="s">
        <v>35</v>
      </c>
      <c r="AX419" s="12" t="s">
        <v>73</v>
      </c>
      <c r="AY419" s="206" t="s">
        <v>127</v>
      </c>
    </row>
    <row r="420" spans="2:51" s="12" customFormat="1" ht="12">
      <c r="B420" s="196"/>
      <c r="C420" s="197"/>
      <c r="D420" s="193" t="s">
        <v>138</v>
      </c>
      <c r="E420" s="198" t="s">
        <v>19</v>
      </c>
      <c r="F420" s="199" t="s">
        <v>689</v>
      </c>
      <c r="G420" s="197"/>
      <c r="H420" s="200">
        <v>12</v>
      </c>
      <c r="I420" s="201"/>
      <c r="J420" s="197"/>
      <c r="K420" s="197"/>
      <c r="L420" s="202"/>
      <c r="M420" s="203"/>
      <c r="N420" s="204"/>
      <c r="O420" s="204"/>
      <c r="P420" s="204"/>
      <c r="Q420" s="204"/>
      <c r="R420" s="204"/>
      <c r="S420" s="204"/>
      <c r="T420" s="205"/>
      <c r="AT420" s="206" t="s">
        <v>138</v>
      </c>
      <c r="AU420" s="206" t="s">
        <v>83</v>
      </c>
      <c r="AV420" s="12" t="s">
        <v>83</v>
      </c>
      <c r="AW420" s="12" t="s">
        <v>35</v>
      </c>
      <c r="AX420" s="12" t="s">
        <v>73</v>
      </c>
      <c r="AY420" s="206" t="s">
        <v>127</v>
      </c>
    </row>
    <row r="421" spans="2:51" s="14" customFormat="1" ht="12">
      <c r="B421" s="217"/>
      <c r="C421" s="218"/>
      <c r="D421" s="193" t="s">
        <v>138</v>
      </c>
      <c r="E421" s="219" t="s">
        <v>19</v>
      </c>
      <c r="F421" s="220" t="s">
        <v>162</v>
      </c>
      <c r="G421" s="218"/>
      <c r="H421" s="221">
        <v>32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138</v>
      </c>
      <c r="AU421" s="227" t="s">
        <v>83</v>
      </c>
      <c r="AV421" s="14" t="s">
        <v>134</v>
      </c>
      <c r="AW421" s="14" t="s">
        <v>35</v>
      </c>
      <c r="AX421" s="14" t="s">
        <v>81</v>
      </c>
      <c r="AY421" s="227" t="s">
        <v>127</v>
      </c>
    </row>
    <row r="422" spans="2:65" s="1" customFormat="1" ht="16.5" customHeight="1">
      <c r="B422" s="34"/>
      <c r="C422" s="228" t="s">
        <v>690</v>
      </c>
      <c r="D422" s="228" t="s">
        <v>278</v>
      </c>
      <c r="E422" s="229" t="s">
        <v>691</v>
      </c>
      <c r="F422" s="230" t="s">
        <v>692</v>
      </c>
      <c r="G422" s="231" t="s">
        <v>319</v>
      </c>
      <c r="H422" s="232">
        <v>8</v>
      </c>
      <c r="I422" s="233"/>
      <c r="J422" s="234">
        <f>ROUND(I422*H422,2)</f>
        <v>0</v>
      </c>
      <c r="K422" s="230" t="s">
        <v>19</v>
      </c>
      <c r="L422" s="235"/>
      <c r="M422" s="236" t="s">
        <v>19</v>
      </c>
      <c r="N422" s="237" t="s">
        <v>44</v>
      </c>
      <c r="O422" s="63"/>
      <c r="P422" s="189">
        <f>O422*H422</f>
        <v>0</v>
      </c>
      <c r="Q422" s="189">
        <v>0.27788</v>
      </c>
      <c r="R422" s="189">
        <f>Q422*H422</f>
        <v>2.22304</v>
      </c>
      <c r="S422" s="189">
        <v>0</v>
      </c>
      <c r="T422" s="190">
        <f>S422*H422</f>
        <v>0</v>
      </c>
      <c r="AR422" s="191" t="s">
        <v>185</v>
      </c>
      <c r="AT422" s="191" t="s">
        <v>278</v>
      </c>
      <c r="AU422" s="191" t="s">
        <v>83</v>
      </c>
      <c r="AY422" s="17" t="s">
        <v>127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17" t="s">
        <v>81</v>
      </c>
      <c r="BK422" s="192">
        <f>ROUND(I422*H422,2)</f>
        <v>0</v>
      </c>
      <c r="BL422" s="17" t="s">
        <v>134</v>
      </c>
      <c r="BM422" s="191" t="s">
        <v>693</v>
      </c>
    </row>
    <row r="423" spans="2:51" s="12" customFormat="1" ht="12">
      <c r="B423" s="196"/>
      <c r="C423" s="197"/>
      <c r="D423" s="193" t="s">
        <v>138</v>
      </c>
      <c r="E423" s="198" t="s">
        <v>19</v>
      </c>
      <c r="F423" s="199" t="s">
        <v>694</v>
      </c>
      <c r="G423" s="197"/>
      <c r="H423" s="200">
        <v>8</v>
      </c>
      <c r="I423" s="201"/>
      <c r="J423" s="197"/>
      <c r="K423" s="197"/>
      <c r="L423" s="202"/>
      <c r="M423" s="203"/>
      <c r="N423" s="204"/>
      <c r="O423" s="204"/>
      <c r="P423" s="204"/>
      <c r="Q423" s="204"/>
      <c r="R423" s="204"/>
      <c r="S423" s="204"/>
      <c r="T423" s="205"/>
      <c r="AT423" s="206" t="s">
        <v>138</v>
      </c>
      <c r="AU423" s="206" t="s">
        <v>83</v>
      </c>
      <c r="AV423" s="12" t="s">
        <v>83</v>
      </c>
      <c r="AW423" s="12" t="s">
        <v>35</v>
      </c>
      <c r="AX423" s="12" t="s">
        <v>81</v>
      </c>
      <c r="AY423" s="206" t="s">
        <v>127</v>
      </c>
    </row>
    <row r="424" spans="2:65" s="1" customFormat="1" ht="16.5" customHeight="1">
      <c r="B424" s="34"/>
      <c r="C424" s="228" t="s">
        <v>695</v>
      </c>
      <c r="D424" s="228" t="s">
        <v>278</v>
      </c>
      <c r="E424" s="229" t="s">
        <v>696</v>
      </c>
      <c r="F424" s="230" t="s">
        <v>697</v>
      </c>
      <c r="G424" s="231" t="s">
        <v>319</v>
      </c>
      <c r="H424" s="232">
        <v>8</v>
      </c>
      <c r="I424" s="233"/>
      <c r="J424" s="234">
        <f>ROUND(I424*H424,2)</f>
        <v>0</v>
      </c>
      <c r="K424" s="230" t="s">
        <v>19</v>
      </c>
      <c r="L424" s="235"/>
      <c r="M424" s="236" t="s">
        <v>19</v>
      </c>
      <c r="N424" s="237" t="s">
        <v>44</v>
      </c>
      <c r="O424" s="63"/>
      <c r="P424" s="189">
        <f>O424*H424</f>
        <v>0</v>
      </c>
      <c r="Q424" s="189">
        <v>0.13125</v>
      </c>
      <c r="R424" s="189">
        <f>Q424*H424</f>
        <v>1.05</v>
      </c>
      <c r="S424" s="189">
        <v>0</v>
      </c>
      <c r="T424" s="190">
        <f>S424*H424</f>
        <v>0</v>
      </c>
      <c r="AR424" s="191" t="s">
        <v>185</v>
      </c>
      <c r="AT424" s="191" t="s">
        <v>278</v>
      </c>
      <c r="AU424" s="191" t="s">
        <v>83</v>
      </c>
      <c r="AY424" s="17" t="s">
        <v>127</v>
      </c>
      <c r="BE424" s="192">
        <f>IF(N424="základní",J424,0)</f>
        <v>0</v>
      </c>
      <c r="BF424" s="192">
        <f>IF(N424="snížená",J424,0)</f>
        <v>0</v>
      </c>
      <c r="BG424" s="192">
        <f>IF(N424="zákl. přenesená",J424,0)</f>
        <v>0</v>
      </c>
      <c r="BH424" s="192">
        <f>IF(N424="sníž. přenesená",J424,0)</f>
        <v>0</v>
      </c>
      <c r="BI424" s="192">
        <f>IF(N424="nulová",J424,0)</f>
        <v>0</v>
      </c>
      <c r="BJ424" s="17" t="s">
        <v>81</v>
      </c>
      <c r="BK424" s="192">
        <f>ROUND(I424*H424,2)</f>
        <v>0</v>
      </c>
      <c r="BL424" s="17" t="s">
        <v>134</v>
      </c>
      <c r="BM424" s="191" t="s">
        <v>698</v>
      </c>
    </row>
    <row r="425" spans="2:51" s="12" customFormat="1" ht="12">
      <c r="B425" s="196"/>
      <c r="C425" s="197"/>
      <c r="D425" s="193" t="s">
        <v>138</v>
      </c>
      <c r="E425" s="198" t="s">
        <v>19</v>
      </c>
      <c r="F425" s="199" t="s">
        <v>185</v>
      </c>
      <c r="G425" s="197"/>
      <c r="H425" s="200">
        <v>8</v>
      </c>
      <c r="I425" s="201"/>
      <c r="J425" s="197"/>
      <c r="K425" s="197"/>
      <c r="L425" s="202"/>
      <c r="M425" s="203"/>
      <c r="N425" s="204"/>
      <c r="O425" s="204"/>
      <c r="P425" s="204"/>
      <c r="Q425" s="204"/>
      <c r="R425" s="204"/>
      <c r="S425" s="204"/>
      <c r="T425" s="205"/>
      <c r="AT425" s="206" t="s">
        <v>138</v>
      </c>
      <c r="AU425" s="206" t="s">
        <v>83</v>
      </c>
      <c r="AV425" s="12" t="s">
        <v>83</v>
      </c>
      <c r="AW425" s="12" t="s">
        <v>35</v>
      </c>
      <c r="AX425" s="12" t="s">
        <v>81</v>
      </c>
      <c r="AY425" s="206" t="s">
        <v>127</v>
      </c>
    </row>
    <row r="426" spans="2:65" s="1" customFormat="1" ht="16.5" customHeight="1">
      <c r="B426" s="34"/>
      <c r="C426" s="228" t="s">
        <v>699</v>
      </c>
      <c r="D426" s="228" t="s">
        <v>278</v>
      </c>
      <c r="E426" s="229" t="s">
        <v>700</v>
      </c>
      <c r="F426" s="230" t="s">
        <v>701</v>
      </c>
      <c r="G426" s="231" t="s">
        <v>319</v>
      </c>
      <c r="H426" s="232">
        <v>8</v>
      </c>
      <c r="I426" s="233"/>
      <c r="J426" s="234">
        <f>ROUND(I426*H426,2)</f>
        <v>0</v>
      </c>
      <c r="K426" s="230" t="s">
        <v>19</v>
      </c>
      <c r="L426" s="235"/>
      <c r="M426" s="236" t="s">
        <v>19</v>
      </c>
      <c r="N426" s="237" t="s">
        <v>44</v>
      </c>
      <c r="O426" s="63"/>
      <c r="P426" s="189">
        <f>O426*H426</f>
        <v>0</v>
      </c>
      <c r="Q426" s="189">
        <v>0.13125</v>
      </c>
      <c r="R426" s="189">
        <f>Q426*H426</f>
        <v>1.05</v>
      </c>
      <c r="S426" s="189">
        <v>0</v>
      </c>
      <c r="T426" s="190">
        <f>S426*H426</f>
        <v>0</v>
      </c>
      <c r="AR426" s="191" t="s">
        <v>185</v>
      </c>
      <c r="AT426" s="191" t="s">
        <v>278</v>
      </c>
      <c r="AU426" s="191" t="s">
        <v>83</v>
      </c>
      <c r="AY426" s="17" t="s">
        <v>127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17" t="s">
        <v>81</v>
      </c>
      <c r="BK426" s="192">
        <f>ROUND(I426*H426,2)</f>
        <v>0</v>
      </c>
      <c r="BL426" s="17" t="s">
        <v>134</v>
      </c>
      <c r="BM426" s="191" t="s">
        <v>702</v>
      </c>
    </row>
    <row r="427" spans="2:51" s="12" customFormat="1" ht="12">
      <c r="B427" s="196"/>
      <c r="C427" s="197"/>
      <c r="D427" s="193" t="s">
        <v>138</v>
      </c>
      <c r="E427" s="198" t="s">
        <v>19</v>
      </c>
      <c r="F427" s="199" t="s">
        <v>703</v>
      </c>
      <c r="G427" s="197"/>
      <c r="H427" s="200">
        <v>8</v>
      </c>
      <c r="I427" s="201"/>
      <c r="J427" s="197"/>
      <c r="K427" s="197"/>
      <c r="L427" s="202"/>
      <c r="M427" s="203"/>
      <c r="N427" s="204"/>
      <c r="O427" s="204"/>
      <c r="P427" s="204"/>
      <c r="Q427" s="204"/>
      <c r="R427" s="204"/>
      <c r="S427" s="204"/>
      <c r="T427" s="205"/>
      <c r="AT427" s="206" t="s">
        <v>138</v>
      </c>
      <c r="AU427" s="206" t="s">
        <v>83</v>
      </c>
      <c r="AV427" s="12" t="s">
        <v>83</v>
      </c>
      <c r="AW427" s="12" t="s">
        <v>35</v>
      </c>
      <c r="AX427" s="12" t="s">
        <v>81</v>
      </c>
      <c r="AY427" s="206" t="s">
        <v>127</v>
      </c>
    </row>
    <row r="428" spans="2:65" s="1" customFormat="1" ht="24" customHeight="1">
      <c r="B428" s="34"/>
      <c r="C428" s="180" t="s">
        <v>704</v>
      </c>
      <c r="D428" s="180" t="s">
        <v>129</v>
      </c>
      <c r="E428" s="181" t="s">
        <v>705</v>
      </c>
      <c r="F428" s="182" t="s">
        <v>706</v>
      </c>
      <c r="G428" s="183" t="s">
        <v>153</v>
      </c>
      <c r="H428" s="184">
        <v>20</v>
      </c>
      <c r="I428" s="185"/>
      <c r="J428" s="186">
        <f>ROUND(I428*H428,2)</f>
        <v>0</v>
      </c>
      <c r="K428" s="182" t="s">
        <v>133</v>
      </c>
      <c r="L428" s="38"/>
      <c r="M428" s="187" t="s">
        <v>19</v>
      </c>
      <c r="N428" s="188" t="s">
        <v>44</v>
      </c>
      <c r="O428" s="63"/>
      <c r="P428" s="189">
        <f>O428*H428</f>
        <v>0</v>
      </c>
      <c r="Q428" s="189">
        <v>0.1015983</v>
      </c>
      <c r="R428" s="189">
        <f>Q428*H428</f>
        <v>2.031966</v>
      </c>
      <c r="S428" s="189">
        <v>0</v>
      </c>
      <c r="T428" s="190">
        <f>S428*H428</f>
        <v>0</v>
      </c>
      <c r="AR428" s="191" t="s">
        <v>134</v>
      </c>
      <c r="AT428" s="191" t="s">
        <v>129</v>
      </c>
      <c r="AU428" s="191" t="s">
        <v>83</v>
      </c>
      <c r="AY428" s="17" t="s">
        <v>127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17" t="s">
        <v>81</v>
      </c>
      <c r="BK428" s="192">
        <f>ROUND(I428*H428,2)</f>
        <v>0</v>
      </c>
      <c r="BL428" s="17" t="s">
        <v>134</v>
      </c>
      <c r="BM428" s="191" t="s">
        <v>707</v>
      </c>
    </row>
    <row r="429" spans="2:51" s="12" customFormat="1" ht="12">
      <c r="B429" s="196"/>
      <c r="C429" s="197"/>
      <c r="D429" s="193" t="s">
        <v>138</v>
      </c>
      <c r="E429" s="198" t="s">
        <v>19</v>
      </c>
      <c r="F429" s="199" t="s">
        <v>708</v>
      </c>
      <c r="G429" s="197"/>
      <c r="H429" s="200">
        <v>8</v>
      </c>
      <c r="I429" s="201"/>
      <c r="J429" s="197"/>
      <c r="K429" s="197"/>
      <c r="L429" s="202"/>
      <c r="M429" s="203"/>
      <c r="N429" s="204"/>
      <c r="O429" s="204"/>
      <c r="P429" s="204"/>
      <c r="Q429" s="204"/>
      <c r="R429" s="204"/>
      <c r="S429" s="204"/>
      <c r="T429" s="205"/>
      <c r="AT429" s="206" t="s">
        <v>138</v>
      </c>
      <c r="AU429" s="206" t="s">
        <v>83</v>
      </c>
      <c r="AV429" s="12" t="s">
        <v>83</v>
      </c>
      <c r="AW429" s="12" t="s">
        <v>35</v>
      </c>
      <c r="AX429" s="12" t="s">
        <v>73</v>
      </c>
      <c r="AY429" s="206" t="s">
        <v>127</v>
      </c>
    </row>
    <row r="430" spans="2:51" s="12" customFormat="1" ht="12">
      <c r="B430" s="196"/>
      <c r="C430" s="197"/>
      <c r="D430" s="193" t="s">
        <v>138</v>
      </c>
      <c r="E430" s="198" t="s">
        <v>19</v>
      </c>
      <c r="F430" s="199" t="s">
        <v>709</v>
      </c>
      <c r="G430" s="197"/>
      <c r="H430" s="200">
        <v>12</v>
      </c>
      <c r="I430" s="201"/>
      <c r="J430" s="197"/>
      <c r="K430" s="197"/>
      <c r="L430" s="202"/>
      <c r="M430" s="203"/>
      <c r="N430" s="204"/>
      <c r="O430" s="204"/>
      <c r="P430" s="204"/>
      <c r="Q430" s="204"/>
      <c r="R430" s="204"/>
      <c r="S430" s="204"/>
      <c r="T430" s="205"/>
      <c r="AT430" s="206" t="s">
        <v>138</v>
      </c>
      <c r="AU430" s="206" t="s">
        <v>83</v>
      </c>
      <c r="AV430" s="12" t="s">
        <v>83</v>
      </c>
      <c r="AW430" s="12" t="s">
        <v>35</v>
      </c>
      <c r="AX430" s="12" t="s">
        <v>73</v>
      </c>
      <c r="AY430" s="206" t="s">
        <v>127</v>
      </c>
    </row>
    <row r="431" spans="2:51" s="14" customFormat="1" ht="12">
      <c r="B431" s="217"/>
      <c r="C431" s="218"/>
      <c r="D431" s="193" t="s">
        <v>138</v>
      </c>
      <c r="E431" s="219" t="s">
        <v>19</v>
      </c>
      <c r="F431" s="220" t="s">
        <v>162</v>
      </c>
      <c r="G431" s="218"/>
      <c r="H431" s="221">
        <v>20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138</v>
      </c>
      <c r="AU431" s="227" t="s">
        <v>83</v>
      </c>
      <c r="AV431" s="14" t="s">
        <v>134</v>
      </c>
      <c r="AW431" s="14" t="s">
        <v>35</v>
      </c>
      <c r="AX431" s="14" t="s">
        <v>81</v>
      </c>
      <c r="AY431" s="227" t="s">
        <v>127</v>
      </c>
    </row>
    <row r="432" spans="2:65" s="1" customFormat="1" ht="16.5" customHeight="1">
      <c r="B432" s="34"/>
      <c r="C432" s="180" t="s">
        <v>710</v>
      </c>
      <c r="D432" s="180" t="s">
        <v>129</v>
      </c>
      <c r="E432" s="181" t="s">
        <v>711</v>
      </c>
      <c r="F432" s="182" t="s">
        <v>712</v>
      </c>
      <c r="G432" s="183" t="s">
        <v>217</v>
      </c>
      <c r="H432" s="184">
        <v>9</v>
      </c>
      <c r="I432" s="185"/>
      <c r="J432" s="186">
        <f>ROUND(I432*H432,2)</f>
        <v>0</v>
      </c>
      <c r="K432" s="182" t="s">
        <v>133</v>
      </c>
      <c r="L432" s="38"/>
      <c r="M432" s="187" t="s">
        <v>19</v>
      </c>
      <c r="N432" s="188" t="s">
        <v>44</v>
      </c>
      <c r="O432" s="63"/>
      <c r="P432" s="189">
        <f>O432*H432</f>
        <v>0</v>
      </c>
      <c r="Q432" s="189">
        <v>0.00658464</v>
      </c>
      <c r="R432" s="189">
        <f>Q432*H432</f>
        <v>0.059261760000000004</v>
      </c>
      <c r="S432" s="189">
        <v>0</v>
      </c>
      <c r="T432" s="190">
        <f>S432*H432</f>
        <v>0</v>
      </c>
      <c r="AR432" s="191" t="s">
        <v>134</v>
      </c>
      <c r="AT432" s="191" t="s">
        <v>129</v>
      </c>
      <c r="AU432" s="191" t="s">
        <v>83</v>
      </c>
      <c r="AY432" s="17" t="s">
        <v>127</v>
      </c>
      <c r="BE432" s="192">
        <f>IF(N432="základní",J432,0)</f>
        <v>0</v>
      </c>
      <c r="BF432" s="192">
        <f>IF(N432="snížená",J432,0)</f>
        <v>0</v>
      </c>
      <c r="BG432" s="192">
        <f>IF(N432="zákl. přenesená",J432,0)</f>
        <v>0</v>
      </c>
      <c r="BH432" s="192">
        <f>IF(N432="sníž. přenesená",J432,0)</f>
        <v>0</v>
      </c>
      <c r="BI432" s="192">
        <f>IF(N432="nulová",J432,0)</f>
        <v>0</v>
      </c>
      <c r="BJ432" s="17" t="s">
        <v>81</v>
      </c>
      <c r="BK432" s="192">
        <f>ROUND(I432*H432,2)</f>
        <v>0</v>
      </c>
      <c r="BL432" s="17" t="s">
        <v>134</v>
      </c>
      <c r="BM432" s="191" t="s">
        <v>713</v>
      </c>
    </row>
    <row r="433" spans="2:47" s="1" customFormat="1" ht="29.25">
      <c r="B433" s="34"/>
      <c r="C433" s="35"/>
      <c r="D433" s="193" t="s">
        <v>136</v>
      </c>
      <c r="E433" s="35"/>
      <c r="F433" s="194" t="s">
        <v>714</v>
      </c>
      <c r="G433" s="35"/>
      <c r="H433" s="35"/>
      <c r="I433" s="107"/>
      <c r="J433" s="35"/>
      <c r="K433" s="35"/>
      <c r="L433" s="38"/>
      <c r="M433" s="195"/>
      <c r="N433" s="63"/>
      <c r="O433" s="63"/>
      <c r="P433" s="63"/>
      <c r="Q433" s="63"/>
      <c r="R433" s="63"/>
      <c r="S433" s="63"/>
      <c r="T433" s="64"/>
      <c r="AT433" s="17" t="s">
        <v>136</v>
      </c>
      <c r="AU433" s="17" t="s">
        <v>83</v>
      </c>
    </row>
    <row r="434" spans="2:51" s="12" customFormat="1" ht="12">
      <c r="B434" s="196"/>
      <c r="C434" s="197"/>
      <c r="D434" s="193" t="s">
        <v>138</v>
      </c>
      <c r="E434" s="198" t="s">
        <v>19</v>
      </c>
      <c r="F434" s="199" t="s">
        <v>715</v>
      </c>
      <c r="G434" s="197"/>
      <c r="H434" s="200">
        <v>3.6</v>
      </c>
      <c r="I434" s="201"/>
      <c r="J434" s="197"/>
      <c r="K434" s="197"/>
      <c r="L434" s="202"/>
      <c r="M434" s="203"/>
      <c r="N434" s="204"/>
      <c r="O434" s="204"/>
      <c r="P434" s="204"/>
      <c r="Q434" s="204"/>
      <c r="R434" s="204"/>
      <c r="S434" s="204"/>
      <c r="T434" s="205"/>
      <c r="AT434" s="206" t="s">
        <v>138</v>
      </c>
      <c r="AU434" s="206" t="s">
        <v>83</v>
      </c>
      <c r="AV434" s="12" t="s">
        <v>83</v>
      </c>
      <c r="AW434" s="12" t="s">
        <v>35</v>
      </c>
      <c r="AX434" s="12" t="s">
        <v>73</v>
      </c>
      <c r="AY434" s="206" t="s">
        <v>127</v>
      </c>
    </row>
    <row r="435" spans="2:51" s="12" customFormat="1" ht="12">
      <c r="B435" s="196"/>
      <c r="C435" s="197"/>
      <c r="D435" s="193" t="s">
        <v>138</v>
      </c>
      <c r="E435" s="198" t="s">
        <v>19</v>
      </c>
      <c r="F435" s="199" t="s">
        <v>716</v>
      </c>
      <c r="G435" s="197"/>
      <c r="H435" s="200">
        <v>5.4</v>
      </c>
      <c r="I435" s="201"/>
      <c r="J435" s="197"/>
      <c r="K435" s="197"/>
      <c r="L435" s="202"/>
      <c r="M435" s="203"/>
      <c r="N435" s="204"/>
      <c r="O435" s="204"/>
      <c r="P435" s="204"/>
      <c r="Q435" s="204"/>
      <c r="R435" s="204"/>
      <c r="S435" s="204"/>
      <c r="T435" s="205"/>
      <c r="AT435" s="206" t="s">
        <v>138</v>
      </c>
      <c r="AU435" s="206" t="s">
        <v>83</v>
      </c>
      <c r="AV435" s="12" t="s">
        <v>83</v>
      </c>
      <c r="AW435" s="12" t="s">
        <v>35</v>
      </c>
      <c r="AX435" s="12" t="s">
        <v>73</v>
      </c>
      <c r="AY435" s="206" t="s">
        <v>127</v>
      </c>
    </row>
    <row r="436" spans="2:51" s="14" customFormat="1" ht="12">
      <c r="B436" s="217"/>
      <c r="C436" s="218"/>
      <c r="D436" s="193" t="s">
        <v>138</v>
      </c>
      <c r="E436" s="219" t="s">
        <v>19</v>
      </c>
      <c r="F436" s="220" t="s">
        <v>162</v>
      </c>
      <c r="G436" s="218"/>
      <c r="H436" s="221">
        <v>9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138</v>
      </c>
      <c r="AU436" s="227" t="s">
        <v>83</v>
      </c>
      <c r="AV436" s="14" t="s">
        <v>134</v>
      </c>
      <c r="AW436" s="14" t="s">
        <v>35</v>
      </c>
      <c r="AX436" s="14" t="s">
        <v>81</v>
      </c>
      <c r="AY436" s="227" t="s">
        <v>127</v>
      </c>
    </row>
    <row r="437" spans="2:65" s="1" customFormat="1" ht="16.5" customHeight="1">
      <c r="B437" s="34"/>
      <c r="C437" s="180" t="s">
        <v>717</v>
      </c>
      <c r="D437" s="180" t="s">
        <v>129</v>
      </c>
      <c r="E437" s="181" t="s">
        <v>718</v>
      </c>
      <c r="F437" s="182" t="s">
        <v>719</v>
      </c>
      <c r="G437" s="183" t="s">
        <v>217</v>
      </c>
      <c r="H437" s="184">
        <v>9</v>
      </c>
      <c r="I437" s="185"/>
      <c r="J437" s="186">
        <f>ROUND(I437*H437,2)</f>
        <v>0</v>
      </c>
      <c r="K437" s="182" t="s">
        <v>133</v>
      </c>
      <c r="L437" s="38"/>
      <c r="M437" s="187" t="s">
        <v>19</v>
      </c>
      <c r="N437" s="188" t="s">
        <v>44</v>
      </c>
      <c r="O437" s="63"/>
      <c r="P437" s="189">
        <f>O437*H437</f>
        <v>0</v>
      </c>
      <c r="Q437" s="189">
        <v>0</v>
      </c>
      <c r="R437" s="189">
        <f>Q437*H437</f>
        <v>0</v>
      </c>
      <c r="S437" s="189">
        <v>0</v>
      </c>
      <c r="T437" s="190">
        <f>S437*H437</f>
        <v>0</v>
      </c>
      <c r="AR437" s="191" t="s">
        <v>134</v>
      </c>
      <c r="AT437" s="191" t="s">
        <v>129</v>
      </c>
      <c r="AU437" s="191" t="s">
        <v>83</v>
      </c>
      <c r="AY437" s="17" t="s">
        <v>127</v>
      </c>
      <c r="BE437" s="192">
        <f>IF(N437="základní",J437,0)</f>
        <v>0</v>
      </c>
      <c r="BF437" s="192">
        <f>IF(N437="snížená",J437,0)</f>
        <v>0</v>
      </c>
      <c r="BG437" s="192">
        <f>IF(N437="zákl. přenesená",J437,0)</f>
        <v>0</v>
      </c>
      <c r="BH437" s="192">
        <f>IF(N437="sníž. přenesená",J437,0)</f>
        <v>0</v>
      </c>
      <c r="BI437" s="192">
        <f>IF(N437="nulová",J437,0)</f>
        <v>0</v>
      </c>
      <c r="BJ437" s="17" t="s">
        <v>81</v>
      </c>
      <c r="BK437" s="192">
        <f>ROUND(I437*H437,2)</f>
        <v>0</v>
      </c>
      <c r="BL437" s="17" t="s">
        <v>134</v>
      </c>
      <c r="BM437" s="191" t="s">
        <v>720</v>
      </c>
    </row>
    <row r="438" spans="2:47" s="1" customFormat="1" ht="29.25">
      <c r="B438" s="34"/>
      <c r="C438" s="35"/>
      <c r="D438" s="193" t="s">
        <v>136</v>
      </c>
      <c r="E438" s="35"/>
      <c r="F438" s="194" t="s">
        <v>714</v>
      </c>
      <c r="G438" s="35"/>
      <c r="H438" s="35"/>
      <c r="I438" s="107"/>
      <c r="J438" s="35"/>
      <c r="K438" s="35"/>
      <c r="L438" s="38"/>
      <c r="M438" s="195"/>
      <c r="N438" s="63"/>
      <c r="O438" s="63"/>
      <c r="P438" s="63"/>
      <c r="Q438" s="63"/>
      <c r="R438" s="63"/>
      <c r="S438" s="63"/>
      <c r="T438" s="64"/>
      <c r="AT438" s="17" t="s">
        <v>136</v>
      </c>
      <c r="AU438" s="17" t="s">
        <v>83</v>
      </c>
    </row>
    <row r="439" spans="2:51" s="12" customFormat="1" ht="12">
      <c r="B439" s="196"/>
      <c r="C439" s="197"/>
      <c r="D439" s="193" t="s">
        <v>138</v>
      </c>
      <c r="E439" s="198" t="s">
        <v>19</v>
      </c>
      <c r="F439" s="199" t="s">
        <v>721</v>
      </c>
      <c r="G439" s="197"/>
      <c r="H439" s="200">
        <v>9</v>
      </c>
      <c r="I439" s="201"/>
      <c r="J439" s="197"/>
      <c r="K439" s="197"/>
      <c r="L439" s="202"/>
      <c r="M439" s="203"/>
      <c r="N439" s="204"/>
      <c r="O439" s="204"/>
      <c r="P439" s="204"/>
      <c r="Q439" s="204"/>
      <c r="R439" s="204"/>
      <c r="S439" s="204"/>
      <c r="T439" s="205"/>
      <c r="AT439" s="206" t="s">
        <v>138</v>
      </c>
      <c r="AU439" s="206" t="s">
        <v>83</v>
      </c>
      <c r="AV439" s="12" t="s">
        <v>83</v>
      </c>
      <c r="AW439" s="12" t="s">
        <v>35</v>
      </c>
      <c r="AX439" s="12" t="s">
        <v>81</v>
      </c>
      <c r="AY439" s="206" t="s">
        <v>127</v>
      </c>
    </row>
    <row r="440" spans="2:65" s="1" customFormat="1" ht="24" customHeight="1">
      <c r="B440" s="34"/>
      <c r="C440" s="180" t="s">
        <v>722</v>
      </c>
      <c r="D440" s="180" t="s">
        <v>129</v>
      </c>
      <c r="E440" s="181" t="s">
        <v>723</v>
      </c>
      <c r="F440" s="182" t="s">
        <v>724</v>
      </c>
      <c r="G440" s="183" t="s">
        <v>132</v>
      </c>
      <c r="H440" s="184">
        <v>0.96</v>
      </c>
      <c r="I440" s="185"/>
      <c r="J440" s="186">
        <f>ROUND(I440*H440,2)</f>
        <v>0</v>
      </c>
      <c r="K440" s="182" t="s">
        <v>133</v>
      </c>
      <c r="L440" s="38"/>
      <c r="M440" s="187" t="s">
        <v>19</v>
      </c>
      <c r="N440" s="188" t="s">
        <v>44</v>
      </c>
      <c r="O440" s="63"/>
      <c r="P440" s="189">
        <f>O440*H440</f>
        <v>0</v>
      </c>
      <c r="Q440" s="189">
        <v>2.234</v>
      </c>
      <c r="R440" s="189">
        <f>Q440*H440</f>
        <v>2.14464</v>
      </c>
      <c r="S440" s="189">
        <v>0</v>
      </c>
      <c r="T440" s="190">
        <f>S440*H440</f>
        <v>0</v>
      </c>
      <c r="AR440" s="191" t="s">
        <v>134</v>
      </c>
      <c r="AT440" s="191" t="s">
        <v>129</v>
      </c>
      <c r="AU440" s="191" t="s">
        <v>83</v>
      </c>
      <c r="AY440" s="17" t="s">
        <v>127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17" t="s">
        <v>81</v>
      </c>
      <c r="BK440" s="192">
        <f>ROUND(I440*H440,2)</f>
        <v>0</v>
      </c>
      <c r="BL440" s="17" t="s">
        <v>134</v>
      </c>
      <c r="BM440" s="191" t="s">
        <v>725</v>
      </c>
    </row>
    <row r="441" spans="2:47" s="1" customFormat="1" ht="39">
      <c r="B441" s="34"/>
      <c r="C441" s="35"/>
      <c r="D441" s="193" t="s">
        <v>136</v>
      </c>
      <c r="E441" s="35"/>
      <c r="F441" s="194" t="s">
        <v>726</v>
      </c>
      <c r="G441" s="35"/>
      <c r="H441" s="35"/>
      <c r="I441" s="107"/>
      <c r="J441" s="35"/>
      <c r="K441" s="35"/>
      <c r="L441" s="38"/>
      <c r="M441" s="195"/>
      <c r="N441" s="63"/>
      <c r="O441" s="63"/>
      <c r="P441" s="63"/>
      <c r="Q441" s="63"/>
      <c r="R441" s="63"/>
      <c r="S441" s="63"/>
      <c r="T441" s="64"/>
      <c r="AT441" s="17" t="s">
        <v>136</v>
      </c>
      <c r="AU441" s="17" t="s">
        <v>83</v>
      </c>
    </row>
    <row r="442" spans="2:51" s="12" customFormat="1" ht="12">
      <c r="B442" s="196"/>
      <c r="C442" s="197"/>
      <c r="D442" s="193" t="s">
        <v>138</v>
      </c>
      <c r="E442" s="198" t="s">
        <v>19</v>
      </c>
      <c r="F442" s="199" t="s">
        <v>727</v>
      </c>
      <c r="G442" s="197"/>
      <c r="H442" s="200">
        <v>0.96</v>
      </c>
      <c r="I442" s="201"/>
      <c r="J442" s="197"/>
      <c r="K442" s="197"/>
      <c r="L442" s="202"/>
      <c r="M442" s="203"/>
      <c r="N442" s="204"/>
      <c r="O442" s="204"/>
      <c r="P442" s="204"/>
      <c r="Q442" s="204"/>
      <c r="R442" s="204"/>
      <c r="S442" s="204"/>
      <c r="T442" s="205"/>
      <c r="AT442" s="206" t="s">
        <v>138</v>
      </c>
      <c r="AU442" s="206" t="s">
        <v>83</v>
      </c>
      <c r="AV442" s="12" t="s">
        <v>83</v>
      </c>
      <c r="AW442" s="12" t="s">
        <v>35</v>
      </c>
      <c r="AX442" s="12" t="s">
        <v>81</v>
      </c>
      <c r="AY442" s="206" t="s">
        <v>127</v>
      </c>
    </row>
    <row r="443" spans="2:63" s="11" customFormat="1" ht="22.9" customHeight="1">
      <c r="B443" s="164"/>
      <c r="C443" s="165"/>
      <c r="D443" s="166" t="s">
        <v>72</v>
      </c>
      <c r="E443" s="178" t="s">
        <v>163</v>
      </c>
      <c r="F443" s="178" t="s">
        <v>728</v>
      </c>
      <c r="G443" s="165"/>
      <c r="H443" s="165"/>
      <c r="I443" s="168"/>
      <c r="J443" s="179">
        <f>BK443</f>
        <v>0</v>
      </c>
      <c r="K443" s="165"/>
      <c r="L443" s="170"/>
      <c r="M443" s="171"/>
      <c r="N443" s="172"/>
      <c r="O443" s="172"/>
      <c r="P443" s="173">
        <f>SUM(P444:P493)</f>
        <v>0</v>
      </c>
      <c r="Q443" s="172"/>
      <c r="R443" s="173">
        <f>SUM(R444:R493)</f>
        <v>1536.2499829999997</v>
      </c>
      <c r="S443" s="172"/>
      <c r="T443" s="174">
        <f>SUM(T444:T493)</f>
        <v>0</v>
      </c>
      <c r="AR443" s="175" t="s">
        <v>81</v>
      </c>
      <c r="AT443" s="176" t="s">
        <v>72</v>
      </c>
      <c r="AU443" s="176" t="s">
        <v>81</v>
      </c>
      <c r="AY443" s="175" t="s">
        <v>127</v>
      </c>
      <c r="BK443" s="177">
        <f>SUM(BK444:BK493)</f>
        <v>0</v>
      </c>
    </row>
    <row r="444" spans="2:65" s="1" customFormat="1" ht="16.5" customHeight="1">
      <c r="B444" s="34"/>
      <c r="C444" s="180" t="s">
        <v>729</v>
      </c>
      <c r="D444" s="180" t="s">
        <v>129</v>
      </c>
      <c r="E444" s="181" t="s">
        <v>730</v>
      </c>
      <c r="F444" s="182" t="s">
        <v>731</v>
      </c>
      <c r="G444" s="183" t="s">
        <v>217</v>
      </c>
      <c r="H444" s="184">
        <v>1990.15</v>
      </c>
      <c r="I444" s="185"/>
      <c r="J444" s="186">
        <f>ROUND(I444*H444,2)</f>
        <v>0</v>
      </c>
      <c r="K444" s="182" t="s">
        <v>133</v>
      </c>
      <c r="L444" s="38"/>
      <c r="M444" s="187" t="s">
        <v>19</v>
      </c>
      <c r="N444" s="188" t="s">
        <v>44</v>
      </c>
      <c r="O444" s="63"/>
      <c r="P444" s="189">
        <f>O444*H444</f>
        <v>0</v>
      </c>
      <c r="Q444" s="189">
        <v>0.2024</v>
      </c>
      <c r="R444" s="189">
        <f>Q444*H444</f>
        <v>402.80636</v>
      </c>
      <c r="S444" s="189">
        <v>0</v>
      </c>
      <c r="T444" s="190">
        <f>S444*H444</f>
        <v>0</v>
      </c>
      <c r="AR444" s="191" t="s">
        <v>134</v>
      </c>
      <c r="AT444" s="191" t="s">
        <v>129</v>
      </c>
      <c r="AU444" s="191" t="s">
        <v>83</v>
      </c>
      <c r="AY444" s="17" t="s">
        <v>127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17" t="s">
        <v>81</v>
      </c>
      <c r="BK444" s="192">
        <f>ROUND(I444*H444,2)</f>
        <v>0</v>
      </c>
      <c r="BL444" s="17" t="s">
        <v>134</v>
      </c>
      <c r="BM444" s="191" t="s">
        <v>732</v>
      </c>
    </row>
    <row r="445" spans="2:51" s="12" customFormat="1" ht="12">
      <c r="B445" s="196"/>
      <c r="C445" s="197"/>
      <c r="D445" s="193" t="s">
        <v>138</v>
      </c>
      <c r="E445" s="198" t="s">
        <v>19</v>
      </c>
      <c r="F445" s="199" t="s">
        <v>733</v>
      </c>
      <c r="G445" s="197"/>
      <c r="H445" s="200">
        <v>427.15</v>
      </c>
      <c r="I445" s="201"/>
      <c r="J445" s="197"/>
      <c r="K445" s="197"/>
      <c r="L445" s="202"/>
      <c r="M445" s="203"/>
      <c r="N445" s="204"/>
      <c r="O445" s="204"/>
      <c r="P445" s="204"/>
      <c r="Q445" s="204"/>
      <c r="R445" s="204"/>
      <c r="S445" s="204"/>
      <c r="T445" s="205"/>
      <c r="AT445" s="206" t="s">
        <v>138</v>
      </c>
      <c r="AU445" s="206" t="s">
        <v>83</v>
      </c>
      <c r="AV445" s="12" t="s">
        <v>83</v>
      </c>
      <c r="AW445" s="12" t="s">
        <v>35</v>
      </c>
      <c r="AX445" s="12" t="s">
        <v>73</v>
      </c>
      <c r="AY445" s="206" t="s">
        <v>127</v>
      </c>
    </row>
    <row r="446" spans="2:51" s="12" customFormat="1" ht="12">
      <c r="B446" s="196"/>
      <c r="C446" s="197"/>
      <c r="D446" s="193" t="s">
        <v>138</v>
      </c>
      <c r="E446" s="198" t="s">
        <v>19</v>
      </c>
      <c r="F446" s="199" t="s">
        <v>734</v>
      </c>
      <c r="G446" s="197"/>
      <c r="H446" s="200">
        <v>595</v>
      </c>
      <c r="I446" s="201"/>
      <c r="J446" s="197"/>
      <c r="K446" s="197"/>
      <c r="L446" s="202"/>
      <c r="M446" s="203"/>
      <c r="N446" s="204"/>
      <c r="O446" s="204"/>
      <c r="P446" s="204"/>
      <c r="Q446" s="204"/>
      <c r="R446" s="204"/>
      <c r="S446" s="204"/>
      <c r="T446" s="205"/>
      <c r="AT446" s="206" t="s">
        <v>138</v>
      </c>
      <c r="AU446" s="206" t="s">
        <v>83</v>
      </c>
      <c r="AV446" s="12" t="s">
        <v>83</v>
      </c>
      <c r="AW446" s="12" t="s">
        <v>35</v>
      </c>
      <c r="AX446" s="12" t="s">
        <v>73</v>
      </c>
      <c r="AY446" s="206" t="s">
        <v>127</v>
      </c>
    </row>
    <row r="447" spans="2:51" s="12" customFormat="1" ht="12">
      <c r="B447" s="196"/>
      <c r="C447" s="197"/>
      <c r="D447" s="193" t="s">
        <v>138</v>
      </c>
      <c r="E447" s="198" t="s">
        <v>19</v>
      </c>
      <c r="F447" s="199" t="s">
        <v>735</v>
      </c>
      <c r="G447" s="197"/>
      <c r="H447" s="200">
        <v>968</v>
      </c>
      <c r="I447" s="201"/>
      <c r="J447" s="197"/>
      <c r="K447" s="197"/>
      <c r="L447" s="202"/>
      <c r="M447" s="203"/>
      <c r="N447" s="204"/>
      <c r="O447" s="204"/>
      <c r="P447" s="204"/>
      <c r="Q447" s="204"/>
      <c r="R447" s="204"/>
      <c r="S447" s="204"/>
      <c r="T447" s="205"/>
      <c r="AT447" s="206" t="s">
        <v>138</v>
      </c>
      <c r="AU447" s="206" t="s">
        <v>83</v>
      </c>
      <c r="AV447" s="12" t="s">
        <v>83</v>
      </c>
      <c r="AW447" s="12" t="s">
        <v>35</v>
      </c>
      <c r="AX447" s="12" t="s">
        <v>73</v>
      </c>
      <c r="AY447" s="206" t="s">
        <v>127</v>
      </c>
    </row>
    <row r="448" spans="2:51" s="14" customFormat="1" ht="12">
      <c r="B448" s="217"/>
      <c r="C448" s="218"/>
      <c r="D448" s="193" t="s">
        <v>138</v>
      </c>
      <c r="E448" s="219" t="s">
        <v>19</v>
      </c>
      <c r="F448" s="220" t="s">
        <v>162</v>
      </c>
      <c r="G448" s="218"/>
      <c r="H448" s="221">
        <v>1990.15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138</v>
      </c>
      <c r="AU448" s="227" t="s">
        <v>83</v>
      </c>
      <c r="AV448" s="14" t="s">
        <v>134</v>
      </c>
      <c r="AW448" s="14" t="s">
        <v>35</v>
      </c>
      <c r="AX448" s="14" t="s">
        <v>81</v>
      </c>
      <c r="AY448" s="227" t="s">
        <v>127</v>
      </c>
    </row>
    <row r="449" spans="2:51" s="13" customFormat="1" ht="12">
      <c r="B449" s="207"/>
      <c r="C449" s="208"/>
      <c r="D449" s="193" t="s">
        <v>138</v>
      </c>
      <c r="E449" s="209" t="s">
        <v>19</v>
      </c>
      <c r="F449" s="210" t="s">
        <v>736</v>
      </c>
      <c r="G449" s="208"/>
      <c r="H449" s="209" t="s">
        <v>19</v>
      </c>
      <c r="I449" s="211"/>
      <c r="J449" s="208"/>
      <c r="K449" s="208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138</v>
      </c>
      <c r="AU449" s="216" t="s">
        <v>83</v>
      </c>
      <c r="AV449" s="13" t="s">
        <v>81</v>
      </c>
      <c r="AW449" s="13" t="s">
        <v>35</v>
      </c>
      <c r="AX449" s="13" t="s">
        <v>73</v>
      </c>
      <c r="AY449" s="216" t="s">
        <v>127</v>
      </c>
    </row>
    <row r="450" spans="2:65" s="1" customFormat="1" ht="24" customHeight="1">
      <c r="B450" s="34"/>
      <c r="C450" s="180" t="s">
        <v>737</v>
      </c>
      <c r="D450" s="180" t="s">
        <v>129</v>
      </c>
      <c r="E450" s="181" t="s">
        <v>738</v>
      </c>
      <c r="F450" s="182" t="s">
        <v>739</v>
      </c>
      <c r="G450" s="183" t="s">
        <v>217</v>
      </c>
      <c r="H450" s="184">
        <v>2203.209</v>
      </c>
      <c r="I450" s="185"/>
      <c r="J450" s="186">
        <f>ROUND(I450*H450,2)</f>
        <v>0</v>
      </c>
      <c r="K450" s="182" t="s">
        <v>133</v>
      </c>
      <c r="L450" s="38"/>
      <c r="M450" s="187" t="s">
        <v>19</v>
      </c>
      <c r="N450" s="188" t="s">
        <v>44</v>
      </c>
      <c r="O450" s="63"/>
      <c r="P450" s="189">
        <f>O450*H450</f>
        <v>0</v>
      </c>
      <c r="Q450" s="189">
        <v>0.106</v>
      </c>
      <c r="R450" s="189">
        <f>Q450*H450</f>
        <v>233.54015399999997</v>
      </c>
      <c r="S450" s="189">
        <v>0</v>
      </c>
      <c r="T450" s="190">
        <f>S450*H450</f>
        <v>0</v>
      </c>
      <c r="AR450" s="191" t="s">
        <v>134</v>
      </c>
      <c r="AT450" s="191" t="s">
        <v>129</v>
      </c>
      <c r="AU450" s="191" t="s">
        <v>83</v>
      </c>
      <c r="AY450" s="17" t="s">
        <v>127</v>
      </c>
      <c r="BE450" s="192">
        <f>IF(N450="základní",J450,0)</f>
        <v>0</v>
      </c>
      <c r="BF450" s="192">
        <f>IF(N450="snížená",J450,0)</f>
        <v>0</v>
      </c>
      <c r="BG450" s="192">
        <f>IF(N450="zákl. přenesená",J450,0)</f>
        <v>0</v>
      </c>
      <c r="BH450" s="192">
        <f>IF(N450="sníž. přenesená",J450,0)</f>
        <v>0</v>
      </c>
      <c r="BI450" s="192">
        <f>IF(N450="nulová",J450,0)</f>
        <v>0</v>
      </c>
      <c r="BJ450" s="17" t="s">
        <v>81</v>
      </c>
      <c r="BK450" s="192">
        <f>ROUND(I450*H450,2)</f>
        <v>0</v>
      </c>
      <c r="BL450" s="17" t="s">
        <v>134</v>
      </c>
      <c r="BM450" s="191" t="s">
        <v>740</v>
      </c>
    </row>
    <row r="451" spans="2:51" s="12" customFormat="1" ht="12">
      <c r="B451" s="196"/>
      <c r="C451" s="197"/>
      <c r="D451" s="193" t="s">
        <v>138</v>
      </c>
      <c r="E451" s="198" t="s">
        <v>19</v>
      </c>
      <c r="F451" s="199" t="s">
        <v>741</v>
      </c>
      <c r="G451" s="197"/>
      <c r="H451" s="200">
        <v>427.15</v>
      </c>
      <c r="I451" s="201"/>
      <c r="J451" s="197"/>
      <c r="K451" s="197"/>
      <c r="L451" s="202"/>
      <c r="M451" s="203"/>
      <c r="N451" s="204"/>
      <c r="O451" s="204"/>
      <c r="P451" s="204"/>
      <c r="Q451" s="204"/>
      <c r="R451" s="204"/>
      <c r="S451" s="204"/>
      <c r="T451" s="205"/>
      <c r="AT451" s="206" t="s">
        <v>138</v>
      </c>
      <c r="AU451" s="206" t="s">
        <v>83</v>
      </c>
      <c r="AV451" s="12" t="s">
        <v>83</v>
      </c>
      <c r="AW451" s="12" t="s">
        <v>35</v>
      </c>
      <c r="AX451" s="12" t="s">
        <v>73</v>
      </c>
      <c r="AY451" s="206" t="s">
        <v>127</v>
      </c>
    </row>
    <row r="452" spans="2:51" s="12" customFormat="1" ht="12">
      <c r="B452" s="196"/>
      <c r="C452" s="197"/>
      <c r="D452" s="193" t="s">
        <v>138</v>
      </c>
      <c r="E452" s="198" t="s">
        <v>19</v>
      </c>
      <c r="F452" s="199" t="s">
        <v>742</v>
      </c>
      <c r="G452" s="197"/>
      <c r="H452" s="200">
        <v>595</v>
      </c>
      <c r="I452" s="201"/>
      <c r="J452" s="197"/>
      <c r="K452" s="197"/>
      <c r="L452" s="202"/>
      <c r="M452" s="203"/>
      <c r="N452" s="204"/>
      <c r="O452" s="204"/>
      <c r="P452" s="204"/>
      <c r="Q452" s="204"/>
      <c r="R452" s="204"/>
      <c r="S452" s="204"/>
      <c r="T452" s="205"/>
      <c r="AT452" s="206" t="s">
        <v>138</v>
      </c>
      <c r="AU452" s="206" t="s">
        <v>83</v>
      </c>
      <c r="AV452" s="12" t="s">
        <v>83</v>
      </c>
      <c r="AW452" s="12" t="s">
        <v>35</v>
      </c>
      <c r="AX452" s="12" t="s">
        <v>73</v>
      </c>
      <c r="AY452" s="206" t="s">
        <v>127</v>
      </c>
    </row>
    <row r="453" spans="2:51" s="12" customFormat="1" ht="12">
      <c r="B453" s="196"/>
      <c r="C453" s="197"/>
      <c r="D453" s="193" t="s">
        <v>138</v>
      </c>
      <c r="E453" s="198" t="s">
        <v>19</v>
      </c>
      <c r="F453" s="199" t="s">
        <v>743</v>
      </c>
      <c r="G453" s="197"/>
      <c r="H453" s="200">
        <v>968</v>
      </c>
      <c r="I453" s="201"/>
      <c r="J453" s="197"/>
      <c r="K453" s="197"/>
      <c r="L453" s="202"/>
      <c r="M453" s="203"/>
      <c r="N453" s="204"/>
      <c r="O453" s="204"/>
      <c r="P453" s="204"/>
      <c r="Q453" s="204"/>
      <c r="R453" s="204"/>
      <c r="S453" s="204"/>
      <c r="T453" s="205"/>
      <c r="AT453" s="206" t="s">
        <v>138</v>
      </c>
      <c r="AU453" s="206" t="s">
        <v>83</v>
      </c>
      <c r="AV453" s="12" t="s">
        <v>83</v>
      </c>
      <c r="AW453" s="12" t="s">
        <v>35</v>
      </c>
      <c r="AX453" s="12" t="s">
        <v>73</v>
      </c>
      <c r="AY453" s="206" t="s">
        <v>127</v>
      </c>
    </row>
    <row r="454" spans="2:51" s="12" customFormat="1" ht="12">
      <c r="B454" s="196"/>
      <c r="C454" s="197"/>
      <c r="D454" s="193" t="s">
        <v>138</v>
      </c>
      <c r="E454" s="198" t="s">
        <v>19</v>
      </c>
      <c r="F454" s="199" t="s">
        <v>744</v>
      </c>
      <c r="G454" s="197"/>
      <c r="H454" s="200">
        <v>212.375</v>
      </c>
      <c r="I454" s="201"/>
      <c r="J454" s="197"/>
      <c r="K454" s="197"/>
      <c r="L454" s="202"/>
      <c r="M454" s="203"/>
      <c r="N454" s="204"/>
      <c r="O454" s="204"/>
      <c r="P454" s="204"/>
      <c r="Q454" s="204"/>
      <c r="R454" s="204"/>
      <c r="S454" s="204"/>
      <c r="T454" s="205"/>
      <c r="AT454" s="206" t="s">
        <v>138</v>
      </c>
      <c r="AU454" s="206" t="s">
        <v>83</v>
      </c>
      <c r="AV454" s="12" t="s">
        <v>83</v>
      </c>
      <c r="AW454" s="12" t="s">
        <v>35</v>
      </c>
      <c r="AX454" s="12" t="s">
        <v>73</v>
      </c>
      <c r="AY454" s="206" t="s">
        <v>127</v>
      </c>
    </row>
    <row r="455" spans="2:51" s="12" customFormat="1" ht="12">
      <c r="B455" s="196"/>
      <c r="C455" s="197"/>
      <c r="D455" s="193" t="s">
        <v>138</v>
      </c>
      <c r="E455" s="198" t="s">
        <v>19</v>
      </c>
      <c r="F455" s="199" t="s">
        <v>745</v>
      </c>
      <c r="G455" s="197"/>
      <c r="H455" s="200">
        <v>0.684</v>
      </c>
      <c r="I455" s="201"/>
      <c r="J455" s="197"/>
      <c r="K455" s="197"/>
      <c r="L455" s="202"/>
      <c r="M455" s="203"/>
      <c r="N455" s="204"/>
      <c r="O455" s="204"/>
      <c r="P455" s="204"/>
      <c r="Q455" s="204"/>
      <c r="R455" s="204"/>
      <c r="S455" s="204"/>
      <c r="T455" s="205"/>
      <c r="AT455" s="206" t="s">
        <v>138</v>
      </c>
      <c r="AU455" s="206" t="s">
        <v>83</v>
      </c>
      <c r="AV455" s="12" t="s">
        <v>83</v>
      </c>
      <c r="AW455" s="12" t="s">
        <v>35</v>
      </c>
      <c r="AX455" s="12" t="s">
        <v>73</v>
      </c>
      <c r="AY455" s="206" t="s">
        <v>127</v>
      </c>
    </row>
    <row r="456" spans="2:51" s="14" customFormat="1" ht="12">
      <c r="B456" s="217"/>
      <c r="C456" s="218"/>
      <c r="D456" s="193" t="s">
        <v>138</v>
      </c>
      <c r="E456" s="219" t="s">
        <v>19</v>
      </c>
      <c r="F456" s="220" t="s">
        <v>162</v>
      </c>
      <c r="G456" s="218"/>
      <c r="H456" s="221">
        <v>2203.2090000000003</v>
      </c>
      <c r="I456" s="222"/>
      <c r="J456" s="218"/>
      <c r="K456" s="218"/>
      <c r="L456" s="223"/>
      <c r="M456" s="224"/>
      <c r="N456" s="225"/>
      <c r="O456" s="225"/>
      <c r="P456" s="225"/>
      <c r="Q456" s="225"/>
      <c r="R456" s="225"/>
      <c r="S456" s="225"/>
      <c r="T456" s="226"/>
      <c r="AT456" s="227" t="s">
        <v>138</v>
      </c>
      <c r="AU456" s="227" t="s">
        <v>83</v>
      </c>
      <c r="AV456" s="14" t="s">
        <v>134</v>
      </c>
      <c r="AW456" s="14" t="s">
        <v>35</v>
      </c>
      <c r="AX456" s="14" t="s">
        <v>81</v>
      </c>
      <c r="AY456" s="227" t="s">
        <v>127</v>
      </c>
    </row>
    <row r="457" spans="2:51" s="13" customFormat="1" ht="12">
      <c r="B457" s="207"/>
      <c r="C457" s="208"/>
      <c r="D457" s="193" t="s">
        <v>138</v>
      </c>
      <c r="E457" s="209" t="s">
        <v>19</v>
      </c>
      <c r="F457" s="210" t="s">
        <v>736</v>
      </c>
      <c r="G457" s="208"/>
      <c r="H457" s="209" t="s">
        <v>19</v>
      </c>
      <c r="I457" s="211"/>
      <c r="J457" s="208"/>
      <c r="K457" s="208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138</v>
      </c>
      <c r="AU457" s="216" t="s">
        <v>83</v>
      </c>
      <c r="AV457" s="13" t="s">
        <v>81</v>
      </c>
      <c r="AW457" s="13" t="s">
        <v>35</v>
      </c>
      <c r="AX457" s="13" t="s">
        <v>73</v>
      </c>
      <c r="AY457" s="216" t="s">
        <v>127</v>
      </c>
    </row>
    <row r="458" spans="2:65" s="1" customFormat="1" ht="24" customHeight="1">
      <c r="B458" s="34"/>
      <c r="C458" s="180" t="s">
        <v>746</v>
      </c>
      <c r="D458" s="180" t="s">
        <v>129</v>
      </c>
      <c r="E458" s="181" t="s">
        <v>747</v>
      </c>
      <c r="F458" s="182" t="s">
        <v>748</v>
      </c>
      <c r="G458" s="183" t="s">
        <v>217</v>
      </c>
      <c r="H458" s="184">
        <v>1775.375</v>
      </c>
      <c r="I458" s="185"/>
      <c r="J458" s="186">
        <f>ROUND(I458*H458,2)</f>
        <v>0</v>
      </c>
      <c r="K458" s="182" t="s">
        <v>133</v>
      </c>
      <c r="L458" s="38"/>
      <c r="M458" s="187" t="s">
        <v>19</v>
      </c>
      <c r="N458" s="188" t="s">
        <v>44</v>
      </c>
      <c r="O458" s="63"/>
      <c r="P458" s="189">
        <f>O458*H458</f>
        <v>0</v>
      </c>
      <c r="Q458" s="189">
        <v>0.105</v>
      </c>
      <c r="R458" s="189">
        <f>Q458*H458</f>
        <v>186.414375</v>
      </c>
      <c r="S458" s="189">
        <v>0</v>
      </c>
      <c r="T458" s="190">
        <f>S458*H458</f>
        <v>0</v>
      </c>
      <c r="AR458" s="191" t="s">
        <v>134</v>
      </c>
      <c r="AT458" s="191" t="s">
        <v>129</v>
      </c>
      <c r="AU458" s="191" t="s">
        <v>83</v>
      </c>
      <c r="AY458" s="17" t="s">
        <v>127</v>
      </c>
      <c r="BE458" s="192">
        <f>IF(N458="základní",J458,0)</f>
        <v>0</v>
      </c>
      <c r="BF458" s="192">
        <f>IF(N458="snížená",J458,0)</f>
        <v>0</v>
      </c>
      <c r="BG458" s="192">
        <f>IF(N458="zákl. přenesená",J458,0)</f>
        <v>0</v>
      </c>
      <c r="BH458" s="192">
        <f>IF(N458="sníž. přenesená",J458,0)</f>
        <v>0</v>
      </c>
      <c r="BI458" s="192">
        <f>IF(N458="nulová",J458,0)</f>
        <v>0</v>
      </c>
      <c r="BJ458" s="17" t="s">
        <v>81</v>
      </c>
      <c r="BK458" s="192">
        <f>ROUND(I458*H458,2)</f>
        <v>0</v>
      </c>
      <c r="BL458" s="17" t="s">
        <v>134</v>
      </c>
      <c r="BM458" s="191" t="s">
        <v>749</v>
      </c>
    </row>
    <row r="459" spans="2:51" s="12" customFormat="1" ht="12">
      <c r="B459" s="196"/>
      <c r="C459" s="197"/>
      <c r="D459" s="193" t="s">
        <v>138</v>
      </c>
      <c r="E459" s="198" t="s">
        <v>19</v>
      </c>
      <c r="F459" s="199" t="s">
        <v>750</v>
      </c>
      <c r="G459" s="197"/>
      <c r="H459" s="200">
        <v>595</v>
      </c>
      <c r="I459" s="201"/>
      <c r="J459" s="197"/>
      <c r="K459" s="197"/>
      <c r="L459" s="202"/>
      <c r="M459" s="203"/>
      <c r="N459" s="204"/>
      <c r="O459" s="204"/>
      <c r="P459" s="204"/>
      <c r="Q459" s="204"/>
      <c r="R459" s="204"/>
      <c r="S459" s="204"/>
      <c r="T459" s="205"/>
      <c r="AT459" s="206" t="s">
        <v>138</v>
      </c>
      <c r="AU459" s="206" t="s">
        <v>83</v>
      </c>
      <c r="AV459" s="12" t="s">
        <v>83</v>
      </c>
      <c r="AW459" s="12" t="s">
        <v>35</v>
      </c>
      <c r="AX459" s="12" t="s">
        <v>73</v>
      </c>
      <c r="AY459" s="206" t="s">
        <v>127</v>
      </c>
    </row>
    <row r="460" spans="2:51" s="12" customFormat="1" ht="12">
      <c r="B460" s="196"/>
      <c r="C460" s="197"/>
      <c r="D460" s="193" t="s">
        <v>138</v>
      </c>
      <c r="E460" s="198" t="s">
        <v>19</v>
      </c>
      <c r="F460" s="199" t="s">
        <v>751</v>
      </c>
      <c r="G460" s="197"/>
      <c r="H460" s="200">
        <v>968</v>
      </c>
      <c r="I460" s="201"/>
      <c r="J460" s="197"/>
      <c r="K460" s="197"/>
      <c r="L460" s="202"/>
      <c r="M460" s="203"/>
      <c r="N460" s="204"/>
      <c r="O460" s="204"/>
      <c r="P460" s="204"/>
      <c r="Q460" s="204"/>
      <c r="R460" s="204"/>
      <c r="S460" s="204"/>
      <c r="T460" s="205"/>
      <c r="AT460" s="206" t="s">
        <v>138</v>
      </c>
      <c r="AU460" s="206" t="s">
        <v>83</v>
      </c>
      <c r="AV460" s="12" t="s">
        <v>83</v>
      </c>
      <c r="AW460" s="12" t="s">
        <v>35</v>
      </c>
      <c r="AX460" s="12" t="s">
        <v>73</v>
      </c>
      <c r="AY460" s="206" t="s">
        <v>127</v>
      </c>
    </row>
    <row r="461" spans="2:51" s="12" customFormat="1" ht="12">
      <c r="B461" s="196"/>
      <c r="C461" s="197"/>
      <c r="D461" s="193" t="s">
        <v>138</v>
      </c>
      <c r="E461" s="198" t="s">
        <v>19</v>
      </c>
      <c r="F461" s="199" t="s">
        <v>752</v>
      </c>
      <c r="G461" s="197"/>
      <c r="H461" s="200">
        <v>212.375</v>
      </c>
      <c r="I461" s="201"/>
      <c r="J461" s="197"/>
      <c r="K461" s="197"/>
      <c r="L461" s="202"/>
      <c r="M461" s="203"/>
      <c r="N461" s="204"/>
      <c r="O461" s="204"/>
      <c r="P461" s="204"/>
      <c r="Q461" s="204"/>
      <c r="R461" s="204"/>
      <c r="S461" s="204"/>
      <c r="T461" s="205"/>
      <c r="AT461" s="206" t="s">
        <v>138</v>
      </c>
      <c r="AU461" s="206" t="s">
        <v>83</v>
      </c>
      <c r="AV461" s="12" t="s">
        <v>83</v>
      </c>
      <c r="AW461" s="12" t="s">
        <v>35</v>
      </c>
      <c r="AX461" s="12" t="s">
        <v>73</v>
      </c>
      <c r="AY461" s="206" t="s">
        <v>127</v>
      </c>
    </row>
    <row r="462" spans="2:51" s="14" customFormat="1" ht="12">
      <c r="B462" s="217"/>
      <c r="C462" s="218"/>
      <c r="D462" s="193" t="s">
        <v>138</v>
      </c>
      <c r="E462" s="219" t="s">
        <v>19</v>
      </c>
      <c r="F462" s="220" t="s">
        <v>162</v>
      </c>
      <c r="G462" s="218"/>
      <c r="H462" s="221">
        <v>1775.375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138</v>
      </c>
      <c r="AU462" s="227" t="s">
        <v>83</v>
      </c>
      <c r="AV462" s="14" t="s">
        <v>134</v>
      </c>
      <c r="AW462" s="14" t="s">
        <v>35</v>
      </c>
      <c r="AX462" s="14" t="s">
        <v>81</v>
      </c>
      <c r="AY462" s="227" t="s">
        <v>127</v>
      </c>
    </row>
    <row r="463" spans="2:51" s="13" customFormat="1" ht="12">
      <c r="B463" s="207"/>
      <c r="C463" s="208"/>
      <c r="D463" s="193" t="s">
        <v>138</v>
      </c>
      <c r="E463" s="209" t="s">
        <v>19</v>
      </c>
      <c r="F463" s="210" t="s">
        <v>736</v>
      </c>
      <c r="G463" s="208"/>
      <c r="H463" s="209" t="s">
        <v>19</v>
      </c>
      <c r="I463" s="211"/>
      <c r="J463" s="208"/>
      <c r="K463" s="208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138</v>
      </c>
      <c r="AU463" s="216" t="s">
        <v>83</v>
      </c>
      <c r="AV463" s="13" t="s">
        <v>81</v>
      </c>
      <c r="AW463" s="13" t="s">
        <v>35</v>
      </c>
      <c r="AX463" s="13" t="s">
        <v>73</v>
      </c>
      <c r="AY463" s="216" t="s">
        <v>127</v>
      </c>
    </row>
    <row r="464" spans="2:65" s="1" customFormat="1" ht="24" customHeight="1">
      <c r="B464" s="34"/>
      <c r="C464" s="180" t="s">
        <v>753</v>
      </c>
      <c r="D464" s="180" t="s">
        <v>129</v>
      </c>
      <c r="E464" s="181" t="s">
        <v>754</v>
      </c>
      <c r="F464" s="182" t="s">
        <v>755</v>
      </c>
      <c r="G464" s="183" t="s">
        <v>217</v>
      </c>
      <c r="H464" s="184">
        <v>165</v>
      </c>
      <c r="I464" s="185"/>
      <c r="J464" s="186">
        <f>ROUND(I464*H464,2)</f>
        <v>0</v>
      </c>
      <c r="K464" s="182" t="s">
        <v>133</v>
      </c>
      <c r="L464" s="38"/>
      <c r="M464" s="187" t="s">
        <v>19</v>
      </c>
      <c r="N464" s="188" t="s">
        <v>44</v>
      </c>
      <c r="O464" s="63"/>
      <c r="P464" s="189">
        <f>O464*H464</f>
        <v>0</v>
      </c>
      <c r="Q464" s="189">
        <v>0.198</v>
      </c>
      <c r="R464" s="189">
        <f>Q464*H464</f>
        <v>32.67</v>
      </c>
      <c r="S464" s="189">
        <v>0</v>
      </c>
      <c r="T464" s="190">
        <f>S464*H464</f>
        <v>0</v>
      </c>
      <c r="AR464" s="191" t="s">
        <v>134</v>
      </c>
      <c r="AT464" s="191" t="s">
        <v>129</v>
      </c>
      <c r="AU464" s="191" t="s">
        <v>83</v>
      </c>
      <c r="AY464" s="17" t="s">
        <v>127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17" t="s">
        <v>81</v>
      </c>
      <c r="BK464" s="192">
        <f>ROUND(I464*H464,2)</f>
        <v>0</v>
      </c>
      <c r="BL464" s="17" t="s">
        <v>134</v>
      </c>
      <c r="BM464" s="191" t="s">
        <v>756</v>
      </c>
    </row>
    <row r="465" spans="2:51" s="12" customFormat="1" ht="12">
      <c r="B465" s="196"/>
      <c r="C465" s="197"/>
      <c r="D465" s="193" t="s">
        <v>138</v>
      </c>
      <c r="E465" s="198" t="s">
        <v>19</v>
      </c>
      <c r="F465" s="199" t="s">
        <v>757</v>
      </c>
      <c r="G465" s="197"/>
      <c r="H465" s="200">
        <v>165</v>
      </c>
      <c r="I465" s="201"/>
      <c r="J465" s="197"/>
      <c r="K465" s="197"/>
      <c r="L465" s="202"/>
      <c r="M465" s="203"/>
      <c r="N465" s="204"/>
      <c r="O465" s="204"/>
      <c r="P465" s="204"/>
      <c r="Q465" s="204"/>
      <c r="R465" s="204"/>
      <c r="S465" s="204"/>
      <c r="T465" s="205"/>
      <c r="AT465" s="206" t="s">
        <v>138</v>
      </c>
      <c r="AU465" s="206" t="s">
        <v>83</v>
      </c>
      <c r="AV465" s="12" t="s">
        <v>83</v>
      </c>
      <c r="AW465" s="12" t="s">
        <v>35</v>
      </c>
      <c r="AX465" s="12" t="s">
        <v>81</v>
      </c>
      <c r="AY465" s="206" t="s">
        <v>127</v>
      </c>
    </row>
    <row r="466" spans="2:51" s="13" customFormat="1" ht="12">
      <c r="B466" s="207"/>
      <c r="C466" s="208"/>
      <c r="D466" s="193" t="s">
        <v>138</v>
      </c>
      <c r="E466" s="209" t="s">
        <v>19</v>
      </c>
      <c r="F466" s="210" t="s">
        <v>736</v>
      </c>
      <c r="G466" s="208"/>
      <c r="H466" s="209" t="s">
        <v>19</v>
      </c>
      <c r="I466" s="211"/>
      <c r="J466" s="208"/>
      <c r="K466" s="208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138</v>
      </c>
      <c r="AU466" s="216" t="s">
        <v>83</v>
      </c>
      <c r="AV466" s="13" t="s">
        <v>81</v>
      </c>
      <c r="AW466" s="13" t="s">
        <v>35</v>
      </c>
      <c r="AX466" s="13" t="s">
        <v>73</v>
      </c>
      <c r="AY466" s="216" t="s">
        <v>127</v>
      </c>
    </row>
    <row r="467" spans="2:65" s="1" customFormat="1" ht="24" customHeight="1">
      <c r="B467" s="34"/>
      <c r="C467" s="180" t="s">
        <v>758</v>
      </c>
      <c r="D467" s="180" t="s">
        <v>129</v>
      </c>
      <c r="E467" s="181" t="s">
        <v>759</v>
      </c>
      <c r="F467" s="182" t="s">
        <v>760</v>
      </c>
      <c r="G467" s="183" t="s">
        <v>217</v>
      </c>
      <c r="H467" s="184">
        <v>1563</v>
      </c>
      <c r="I467" s="185"/>
      <c r="J467" s="186">
        <f>ROUND(I467*H467,2)</f>
        <v>0</v>
      </c>
      <c r="K467" s="182" t="s">
        <v>133</v>
      </c>
      <c r="L467" s="38"/>
      <c r="M467" s="187" t="s">
        <v>19</v>
      </c>
      <c r="N467" s="188" t="s">
        <v>44</v>
      </c>
      <c r="O467" s="63"/>
      <c r="P467" s="189">
        <f>O467*H467</f>
        <v>0</v>
      </c>
      <c r="Q467" s="189">
        <v>0.19695</v>
      </c>
      <c r="R467" s="189">
        <f>Q467*H467</f>
        <v>307.83284999999995</v>
      </c>
      <c r="S467" s="189">
        <v>0</v>
      </c>
      <c r="T467" s="190">
        <f>S467*H467</f>
        <v>0</v>
      </c>
      <c r="AR467" s="191" t="s">
        <v>134</v>
      </c>
      <c r="AT467" s="191" t="s">
        <v>129</v>
      </c>
      <c r="AU467" s="191" t="s">
        <v>83</v>
      </c>
      <c r="AY467" s="17" t="s">
        <v>127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7" t="s">
        <v>81</v>
      </c>
      <c r="BK467" s="192">
        <f>ROUND(I467*H467,2)</f>
        <v>0</v>
      </c>
      <c r="BL467" s="17" t="s">
        <v>134</v>
      </c>
      <c r="BM467" s="191" t="s">
        <v>761</v>
      </c>
    </row>
    <row r="468" spans="2:51" s="12" customFormat="1" ht="12">
      <c r="B468" s="196"/>
      <c r="C468" s="197"/>
      <c r="D468" s="193" t="s">
        <v>138</v>
      </c>
      <c r="E468" s="198" t="s">
        <v>19</v>
      </c>
      <c r="F468" s="199" t="s">
        <v>762</v>
      </c>
      <c r="G468" s="197"/>
      <c r="H468" s="200">
        <v>595</v>
      </c>
      <c r="I468" s="201"/>
      <c r="J468" s="197"/>
      <c r="K468" s="197"/>
      <c r="L468" s="202"/>
      <c r="M468" s="203"/>
      <c r="N468" s="204"/>
      <c r="O468" s="204"/>
      <c r="P468" s="204"/>
      <c r="Q468" s="204"/>
      <c r="R468" s="204"/>
      <c r="S468" s="204"/>
      <c r="T468" s="205"/>
      <c r="AT468" s="206" t="s">
        <v>138</v>
      </c>
      <c r="AU468" s="206" t="s">
        <v>83</v>
      </c>
      <c r="AV468" s="12" t="s">
        <v>83</v>
      </c>
      <c r="AW468" s="12" t="s">
        <v>35</v>
      </c>
      <c r="AX468" s="12" t="s">
        <v>73</v>
      </c>
      <c r="AY468" s="206" t="s">
        <v>127</v>
      </c>
    </row>
    <row r="469" spans="2:51" s="12" customFormat="1" ht="12">
      <c r="B469" s="196"/>
      <c r="C469" s="197"/>
      <c r="D469" s="193" t="s">
        <v>138</v>
      </c>
      <c r="E469" s="198" t="s">
        <v>19</v>
      </c>
      <c r="F469" s="199" t="s">
        <v>751</v>
      </c>
      <c r="G469" s="197"/>
      <c r="H469" s="200">
        <v>968</v>
      </c>
      <c r="I469" s="201"/>
      <c r="J469" s="197"/>
      <c r="K469" s="197"/>
      <c r="L469" s="202"/>
      <c r="M469" s="203"/>
      <c r="N469" s="204"/>
      <c r="O469" s="204"/>
      <c r="P469" s="204"/>
      <c r="Q469" s="204"/>
      <c r="R469" s="204"/>
      <c r="S469" s="204"/>
      <c r="T469" s="205"/>
      <c r="AT469" s="206" t="s">
        <v>138</v>
      </c>
      <c r="AU469" s="206" t="s">
        <v>83</v>
      </c>
      <c r="AV469" s="12" t="s">
        <v>83</v>
      </c>
      <c r="AW469" s="12" t="s">
        <v>35</v>
      </c>
      <c r="AX469" s="12" t="s">
        <v>73</v>
      </c>
      <c r="AY469" s="206" t="s">
        <v>127</v>
      </c>
    </row>
    <row r="470" spans="2:51" s="14" customFormat="1" ht="12">
      <c r="B470" s="217"/>
      <c r="C470" s="218"/>
      <c r="D470" s="193" t="s">
        <v>138</v>
      </c>
      <c r="E470" s="219" t="s">
        <v>19</v>
      </c>
      <c r="F470" s="220" t="s">
        <v>162</v>
      </c>
      <c r="G470" s="218"/>
      <c r="H470" s="221">
        <v>1563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138</v>
      </c>
      <c r="AU470" s="227" t="s">
        <v>83</v>
      </c>
      <c r="AV470" s="14" t="s">
        <v>134</v>
      </c>
      <c r="AW470" s="14" t="s">
        <v>35</v>
      </c>
      <c r="AX470" s="14" t="s">
        <v>81</v>
      </c>
      <c r="AY470" s="227" t="s">
        <v>127</v>
      </c>
    </row>
    <row r="471" spans="2:51" s="13" customFormat="1" ht="12">
      <c r="B471" s="207"/>
      <c r="C471" s="208"/>
      <c r="D471" s="193" t="s">
        <v>138</v>
      </c>
      <c r="E471" s="209" t="s">
        <v>19</v>
      </c>
      <c r="F471" s="210" t="s">
        <v>736</v>
      </c>
      <c r="G471" s="208"/>
      <c r="H471" s="209" t="s">
        <v>19</v>
      </c>
      <c r="I471" s="211"/>
      <c r="J471" s="208"/>
      <c r="K471" s="208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138</v>
      </c>
      <c r="AU471" s="216" t="s">
        <v>83</v>
      </c>
      <c r="AV471" s="13" t="s">
        <v>81</v>
      </c>
      <c r="AW471" s="13" t="s">
        <v>35</v>
      </c>
      <c r="AX471" s="13" t="s">
        <v>73</v>
      </c>
      <c r="AY471" s="216" t="s">
        <v>127</v>
      </c>
    </row>
    <row r="472" spans="2:65" s="1" customFormat="1" ht="24" customHeight="1">
      <c r="B472" s="34"/>
      <c r="C472" s="180" t="s">
        <v>763</v>
      </c>
      <c r="D472" s="180" t="s">
        <v>129</v>
      </c>
      <c r="E472" s="181" t="s">
        <v>764</v>
      </c>
      <c r="F472" s="182" t="s">
        <v>765</v>
      </c>
      <c r="G472" s="183" t="s">
        <v>217</v>
      </c>
      <c r="H472" s="184">
        <v>1775.375</v>
      </c>
      <c r="I472" s="185"/>
      <c r="J472" s="186">
        <f>ROUND(I472*H472,2)</f>
        <v>0</v>
      </c>
      <c r="K472" s="182" t="s">
        <v>133</v>
      </c>
      <c r="L472" s="38"/>
      <c r="M472" s="187" t="s">
        <v>19</v>
      </c>
      <c r="N472" s="188" t="s">
        <v>44</v>
      </c>
      <c r="O472" s="63"/>
      <c r="P472" s="189">
        <f>O472*H472</f>
        <v>0</v>
      </c>
      <c r="Q472" s="189">
        <v>0.15826</v>
      </c>
      <c r="R472" s="189">
        <f>Q472*H472</f>
        <v>280.97084750000005</v>
      </c>
      <c r="S472" s="189">
        <v>0</v>
      </c>
      <c r="T472" s="190">
        <f>S472*H472</f>
        <v>0</v>
      </c>
      <c r="AR472" s="191" t="s">
        <v>134</v>
      </c>
      <c r="AT472" s="191" t="s">
        <v>129</v>
      </c>
      <c r="AU472" s="191" t="s">
        <v>83</v>
      </c>
      <c r="AY472" s="17" t="s">
        <v>127</v>
      </c>
      <c r="BE472" s="192">
        <f>IF(N472="základní",J472,0)</f>
        <v>0</v>
      </c>
      <c r="BF472" s="192">
        <f>IF(N472="snížená",J472,0)</f>
        <v>0</v>
      </c>
      <c r="BG472" s="192">
        <f>IF(N472="zákl. přenesená",J472,0)</f>
        <v>0</v>
      </c>
      <c r="BH472" s="192">
        <f>IF(N472="sníž. přenesená",J472,0)</f>
        <v>0</v>
      </c>
      <c r="BI472" s="192">
        <f>IF(N472="nulová",J472,0)</f>
        <v>0</v>
      </c>
      <c r="BJ472" s="17" t="s">
        <v>81</v>
      </c>
      <c r="BK472" s="192">
        <f>ROUND(I472*H472,2)</f>
        <v>0</v>
      </c>
      <c r="BL472" s="17" t="s">
        <v>134</v>
      </c>
      <c r="BM472" s="191" t="s">
        <v>766</v>
      </c>
    </row>
    <row r="473" spans="2:47" s="1" customFormat="1" ht="29.25">
      <c r="B473" s="34"/>
      <c r="C473" s="35"/>
      <c r="D473" s="193" t="s">
        <v>136</v>
      </c>
      <c r="E473" s="35"/>
      <c r="F473" s="194" t="s">
        <v>767</v>
      </c>
      <c r="G473" s="35"/>
      <c r="H473" s="35"/>
      <c r="I473" s="107"/>
      <c r="J473" s="35"/>
      <c r="K473" s="35"/>
      <c r="L473" s="38"/>
      <c r="M473" s="195"/>
      <c r="N473" s="63"/>
      <c r="O473" s="63"/>
      <c r="P473" s="63"/>
      <c r="Q473" s="63"/>
      <c r="R473" s="63"/>
      <c r="S473" s="63"/>
      <c r="T473" s="64"/>
      <c r="AT473" s="17" t="s">
        <v>136</v>
      </c>
      <c r="AU473" s="17" t="s">
        <v>83</v>
      </c>
    </row>
    <row r="474" spans="2:51" s="12" customFormat="1" ht="12">
      <c r="B474" s="196"/>
      <c r="C474" s="197"/>
      <c r="D474" s="193" t="s">
        <v>138</v>
      </c>
      <c r="E474" s="198" t="s">
        <v>19</v>
      </c>
      <c r="F474" s="199" t="s">
        <v>768</v>
      </c>
      <c r="G474" s="197"/>
      <c r="H474" s="200">
        <v>595</v>
      </c>
      <c r="I474" s="201"/>
      <c r="J474" s="197"/>
      <c r="K474" s="197"/>
      <c r="L474" s="202"/>
      <c r="M474" s="203"/>
      <c r="N474" s="204"/>
      <c r="O474" s="204"/>
      <c r="P474" s="204"/>
      <c r="Q474" s="204"/>
      <c r="R474" s="204"/>
      <c r="S474" s="204"/>
      <c r="T474" s="205"/>
      <c r="AT474" s="206" t="s">
        <v>138</v>
      </c>
      <c r="AU474" s="206" t="s">
        <v>83</v>
      </c>
      <c r="AV474" s="12" t="s">
        <v>83</v>
      </c>
      <c r="AW474" s="12" t="s">
        <v>35</v>
      </c>
      <c r="AX474" s="12" t="s">
        <v>73</v>
      </c>
      <c r="AY474" s="206" t="s">
        <v>127</v>
      </c>
    </row>
    <row r="475" spans="2:51" s="12" customFormat="1" ht="12">
      <c r="B475" s="196"/>
      <c r="C475" s="197"/>
      <c r="D475" s="193" t="s">
        <v>138</v>
      </c>
      <c r="E475" s="198" t="s">
        <v>19</v>
      </c>
      <c r="F475" s="199" t="s">
        <v>769</v>
      </c>
      <c r="G475" s="197"/>
      <c r="H475" s="200">
        <v>968</v>
      </c>
      <c r="I475" s="201"/>
      <c r="J475" s="197"/>
      <c r="K475" s="197"/>
      <c r="L475" s="202"/>
      <c r="M475" s="203"/>
      <c r="N475" s="204"/>
      <c r="O475" s="204"/>
      <c r="P475" s="204"/>
      <c r="Q475" s="204"/>
      <c r="R475" s="204"/>
      <c r="S475" s="204"/>
      <c r="T475" s="205"/>
      <c r="AT475" s="206" t="s">
        <v>138</v>
      </c>
      <c r="AU475" s="206" t="s">
        <v>83</v>
      </c>
      <c r="AV475" s="12" t="s">
        <v>83</v>
      </c>
      <c r="AW475" s="12" t="s">
        <v>35</v>
      </c>
      <c r="AX475" s="12" t="s">
        <v>73</v>
      </c>
      <c r="AY475" s="206" t="s">
        <v>127</v>
      </c>
    </row>
    <row r="476" spans="2:51" s="12" customFormat="1" ht="12">
      <c r="B476" s="196"/>
      <c r="C476" s="197"/>
      <c r="D476" s="193" t="s">
        <v>138</v>
      </c>
      <c r="E476" s="198" t="s">
        <v>19</v>
      </c>
      <c r="F476" s="199" t="s">
        <v>770</v>
      </c>
      <c r="G476" s="197"/>
      <c r="H476" s="200">
        <v>212.375</v>
      </c>
      <c r="I476" s="201"/>
      <c r="J476" s="197"/>
      <c r="K476" s="197"/>
      <c r="L476" s="202"/>
      <c r="M476" s="203"/>
      <c r="N476" s="204"/>
      <c r="O476" s="204"/>
      <c r="P476" s="204"/>
      <c r="Q476" s="204"/>
      <c r="R476" s="204"/>
      <c r="S476" s="204"/>
      <c r="T476" s="205"/>
      <c r="AT476" s="206" t="s">
        <v>138</v>
      </c>
      <c r="AU476" s="206" t="s">
        <v>83</v>
      </c>
      <c r="AV476" s="12" t="s">
        <v>83</v>
      </c>
      <c r="AW476" s="12" t="s">
        <v>35</v>
      </c>
      <c r="AX476" s="12" t="s">
        <v>73</v>
      </c>
      <c r="AY476" s="206" t="s">
        <v>127</v>
      </c>
    </row>
    <row r="477" spans="2:51" s="14" customFormat="1" ht="12">
      <c r="B477" s="217"/>
      <c r="C477" s="218"/>
      <c r="D477" s="193" t="s">
        <v>138</v>
      </c>
      <c r="E477" s="219" t="s">
        <v>19</v>
      </c>
      <c r="F477" s="220" t="s">
        <v>162</v>
      </c>
      <c r="G477" s="218"/>
      <c r="H477" s="221">
        <v>1775.375</v>
      </c>
      <c r="I477" s="222"/>
      <c r="J477" s="218"/>
      <c r="K477" s="218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138</v>
      </c>
      <c r="AU477" s="227" t="s">
        <v>83</v>
      </c>
      <c r="AV477" s="14" t="s">
        <v>134</v>
      </c>
      <c r="AW477" s="14" t="s">
        <v>35</v>
      </c>
      <c r="AX477" s="14" t="s">
        <v>81</v>
      </c>
      <c r="AY477" s="227" t="s">
        <v>127</v>
      </c>
    </row>
    <row r="478" spans="2:51" s="13" customFormat="1" ht="12">
      <c r="B478" s="207"/>
      <c r="C478" s="208"/>
      <c r="D478" s="193" t="s">
        <v>138</v>
      </c>
      <c r="E478" s="209" t="s">
        <v>19</v>
      </c>
      <c r="F478" s="210" t="s">
        <v>736</v>
      </c>
      <c r="G478" s="208"/>
      <c r="H478" s="209" t="s">
        <v>19</v>
      </c>
      <c r="I478" s="211"/>
      <c r="J478" s="208"/>
      <c r="K478" s="208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138</v>
      </c>
      <c r="AU478" s="216" t="s">
        <v>83</v>
      </c>
      <c r="AV478" s="13" t="s">
        <v>81</v>
      </c>
      <c r="AW478" s="13" t="s">
        <v>35</v>
      </c>
      <c r="AX478" s="13" t="s">
        <v>73</v>
      </c>
      <c r="AY478" s="216" t="s">
        <v>127</v>
      </c>
    </row>
    <row r="479" spans="2:65" s="1" customFormat="1" ht="36" customHeight="1">
      <c r="B479" s="34"/>
      <c r="C479" s="180" t="s">
        <v>771</v>
      </c>
      <c r="D479" s="180" t="s">
        <v>129</v>
      </c>
      <c r="E479" s="181" t="s">
        <v>772</v>
      </c>
      <c r="F479" s="182" t="s">
        <v>773</v>
      </c>
      <c r="G479" s="183" t="s">
        <v>217</v>
      </c>
      <c r="H479" s="184">
        <v>262.15</v>
      </c>
      <c r="I479" s="185"/>
      <c r="J479" s="186">
        <f>ROUND(I479*H479,2)</f>
        <v>0</v>
      </c>
      <c r="K479" s="182" t="s">
        <v>133</v>
      </c>
      <c r="L479" s="38"/>
      <c r="M479" s="187" t="s">
        <v>19</v>
      </c>
      <c r="N479" s="188" t="s">
        <v>44</v>
      </c>
      <c r="O479" s="63"/>
      <c r="P479" s="189">
        <f>O479*H479</f>
        <v>0</v>
      </c>
      <c r="Q479" s="189">
        <v>0.08425</v>
      </c>
      <c r="R479" s="189">
        <f>Q479*H479</f>
        <v>22.0861375</v>
      </c>
      <c r="S479" s="189">
        <v>0</v>
      </c>
      <c r="T479" s="190">
        <f>S479*H479</f>
        <v>0</v>
      </c>
      <c r="AR479" s="191" t="s">
        <v>134</v>
      </c>
      <c r="AT479" s="191" t="s">
        <v>129</v>
      </c>
      <c r="AU479" s="191" t="s">
        <v>83</v>
      </c>
      <c r="AY479" s="17" t="s">
        <v>127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7" t="s">
        <v>81</v>
      </c>
      <c r="BK479" s="192">
        <f>ROUND(I479*H479,2)</f>
        <v>0</v>
      </c>
      <c r="BL479" s="17" t="s">
        <v>134</v>
      </c>
      <c r="BM479" s="191" t="s">
        <v>774</v>
      </c>
    </row>
    <row r="480" spans="2:47" s="1" customFormat="1" ht="107.25">
      <c r="B480" s="34"/>
      <c r="C480" s="35"/>
      <c r="D480" s="193" t="s">
        <v>136</v>
      </c>
      <c r="E480" s="35"/>
      <c r="F480" s="194" t="s">
        <v>775</v>
      </c>
      <c r="G480" s="35"/>
      <c r="H480" s="35"/>
      <c r="I480" s="107"/>
      <c r="J480" s="35"/>
      <c r="K480" s="35"/>
      <c r="L480" s="38"/>
      <c r="M480" s="195"/>
      <c r="N480" s="63"/>
      <c r="O480" s="63"/>
      <c r="P480" s="63"/>
      <c r="Q480" s="63"/>
      <c r="R480" s="63"/>
      <c r="S480" s="63"/>
      <c r="T480" s="64"/>
      <c r="AT480" s="17" t="s">
        <v>136</v>
      </c>
      <c r="AU480" s="17" t="s">
        <v>83</v>
      </c>
    </row>
    <row r="481" spans="2:51" s="12" customFormat="1" ht="12">
      <c r="B481" s="196"/>
      <c r="C481" s="197"/>
      <c r="D481" s="193" t="s">
        <v>138</v>
      </c>
      <c r="E481" s="198" t="s">
        <v>19</v>
      </c>
      <c r="F481" s="199" t="s">
        <v>776</v>
      </c>
      <c r="G481" s="197"/>
      <c r="H481" s="200">
        <v>260</v>
      </c>
      <c r="I481" s="201"/>
      <c r="J481" s="197"/>
      <c r="K481" s="197"/>
      <c r="L481" s="202"/>
      <c r="M481" s="203"/>
      <c r="N481" s="204"/>
      <c r="O481" s="204"/>
      <c r="P481" s="204"/>
      <c r="Q481" s="204"/>
      <c r="R481" s="204"/>
      <c r="S481" s="204"/>
      <c r="T481" s="205"/>
      <c r="AT481" s="206" t="s">
        <v>138</v>
      </c>
      <c r="AU481" s="206" t="s">
        <v>83</v>
      </c>
      <c r="AV481" s="12" t="s">
        <v>83</v>
      </c>
      <c r="AW481" s="12" t="s">
        <v>35</v>
      </c>
      <c r="AX481" s="12" t="s">
        <v>73</v>
      </c>
      <c r="AY481" s="206" t="s">
        <v>127</v>
      </c>
    </row>
    <row r="482" spans="2:51" s="12" customFormat="1" ht="12">
      <c r="B482" s="196"/>
      <c r="C482" s="197"/>
      <c r="D482" s="193" t="s">
        <v>138</v>
      </c>
      <c r="E482" s="198" t="s">
        <v>19</v>
      </c>
      <c r="F482" s="199" t="s">
        <v>777</v>
      </c>
      <c r="G482" s="197"/>
      <c r="H482" s="200">
        <v>2.15</v>
      </c>
      <c r="I482" s="201"/>
      <c r="J482" s="197"/>
      <c r="K482" s="197"/>
      <c r="L482" s="202"/>
      <c r="M482" s="203"/>
      <c r="N482" s="204"/>
      <c r="O482" s="204"/>
      <c r="P482" s="204"/>
      <c r="Q482" s="204"/>
      <c r="R482" s="204"/>
      <c r="S482" s="204"/>
      <c r="T482" s="205"/>
      <c r="AT482" s="206" t="s">
        <v>138</v>
      </c>
      <c r="AU482" s="206" t="s">
        <v>83</v>
      </c>
      <c r="AV482" s="12" t="s">
        <v>83</v>
      </c>
      <c r="AW482" s="12" t="s">
        <v>35</v>
      </c>
      <c r="AX482" s="12" t="s">
        <v>73</v>
      </c>
      <c r="AY482" s="206" t="s">
        <v>127</v>
      </c>
    </row>
    <row r="483" spans="2:51" s="14" customFormat="1" ht="12">
      <c r="B483" s="217"/>
      <c r="C483" s="218"/>
      <c r="D483" s="193" t="s">
        <v>138</v>
      </c>
      <c r="E483" s="219" t="s">
        <v>19</v>
      </c>
      <c r="F483" s="220" t="s">
        <v>162</v>
      </c>
      <c r="G483" s="218"/>
      <c r="H483" s="221">
        <v>262.15</v>
      </c>
      <c r="I483" s="222"/>
      <c r="J483" s="218"/>
      <c r="K483" s="218"/>
      <c r="L483" s="223"/>
      <c r="M483" s="224"/>
      <c r="N483" s="225"/>
      <c r="O483" s="225"/>
      <c r="P483" s="225"/>
      <c r="Q483" s="225"/>
      <c r="R483" s="225"/>
      <c r="S483" s="225"/>
      <c r="T483" s="226"/>
      <c r="AT483" s="227" t="s">
        <v>138</v>
      </c>
      <c r="AU483" s="227" t="s">
        <v>83</v>
      </c>
      <c r="AV483" s="14" t="s">
        <v>134</v>
      </c>
      <c r="AW483" s="14" t="s">
        <v>35</v>
      </c>
      <c r="AX483" s="14" t="s">
        <v>81</v>
      </c>
      <c r="AY483" s="227" t="s">
        <v>127</v>
      </c>
    </row>
    <row r="484" spans="2:51" s="13" customFormat="1" ht="12">
      <c r="B484" s="207"/>
      <c r="C484" s="208"/>
      <c r="D484" s="193" t="s">
        <v>138</v>
      </c>
      <c r="E484" s="209" t="s">
        <v>19</v>
      </c>
      <c r="F484" s="210" t="s">
        <v>736</v>
      </c>
      <c r="G484" s="208"/>
      <c r="H484" s="209" t="s">
        <v>19</v>
      </c>
      <c r="I484" s="211"/>
      <c r="J484" s="208"/>
      <c r="K484" s="208"/>
      <c r="L484" s="212"/>
      <c r="M484" s="213"/>
      <c r="N484" s="214"/>
      <c r="O484" s="214"/>
      <c r="P484" s="214"/>
      <c r="Q484" s="214"/>
      <c r="R484" s="214"/>
      <c r="S484" s="214"/>
      <c r="T484" s="215"/>
      <c r="AT484" s="216" t="s">
        <v>138</v>
      </c>
      <c r="AU484" s="216" t="s">
        <v>83</v>
      </c>
      <c r="AV484" s="13" t="s">
        <v>81</v>
      </c>
      <c r="AW484" s="13" t="s">
        <v>35</v>
      </c>
      <c r="AX484" s="13" t="s">
        <v>73</v>
      </c>
      <c r="AY484" s="216" t="s">
        <v>127</v>
      </c>
    </row>
    <row r="485" spans="2:65" s="1" customFormat="1" ht="16.5" customHeight="1">
      <c r="B485" s="34"/>
      <c r="C485" s="228" t="s">
        <v>778</v>
      </c>
      <c r="D485" s="228" t="s">
        <v>278</v>
      </c>
      <c r="E485" s="229" t="s">
        <v>779</v>
      </c>
      <c r="F485" s="230" t="s">
        <v>780</v>
      </c>
      <c r="G485" s="231" t="s">
        <v>217</v>
      </c>
      <c r="H485" s="232">
        <v>267.393</v>
      </c>
      <c r="I485" s="233"/>
      <c r="J485" s="234">
        <f>ROUND(I485*H485,2)</f>
        <v>0</v>
      </c>
      <c r="K485" s="230" t="s">
        <v>133</v>
      </c>
      <c r="L485" s="235"/>
      <c r="M485" s="236" t="s">
        <v>19</v>
      </c>
      <c r="N485" s="237" t="s">
        <v>44</v>
      </c>
      <c r="O485" s="63"/>
      <c r="P485" s="189">
        <f>O485*H485</f>
        <v>0</v>
      </c>
      <c r="Q485" s="189">
        <v>0.113</v>
      </c>
      <c r="R485" s="189">
        <f>Q485*H485</f>
        <v>30.215408999999998</v>
      </c>
      <c r="S485" s="189">
        <v>0</v>
      </c>
      <c r="T485" s="190">
        <f>S485*H485</f>
        <v>0</v>
      </c>
      <c r="AR485" s="191" t="s">
        <v>185</v>
      </c>
      <c r="AT485" s="191" t="s">
        <v>278</v>
      </c>
      <c r="AU485" s="191" t="s">
        <v>83</v>
      </c>
      <c r="AY485" s="17" t="s">
        <v>127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17" t="s">
        <v>81</v>
      </c>
      <c r="BK485" s="192">
        <f>ROUND(I485*H485,2)</f>
        <v>0</v>
      </c>
      <c r="BL485" s="17" t="s">
        <v>134</v>
      </c>
      <c r="BM485" s="191" t="s">
        <v>781</v>
      </c>
    </row>
    <row r="486" spans="2:51" s="12" customFormat="1" ht="12">
      <c r="B486" s="196"/>
      <c r="C486" s="197"/>
      <c r="D486" s="193" t="s">
        <v>138</v>
      </c>
      <c r="E486" s="198" t="s">
        <v>19</v>
      </c>
      <c r="F486" s="199" t="s">
        <v>782</v>
      </c>
      <c r="G486" s="197"/>
      <c r="H486" s="200">
        <v>267.393</v>
      </c>
      <c r="I486" s="201"/>
      <c r="J486" s="197"/>
      <c r="K486" s="197"/>
      <c r="L486" s="202"/>
      <c r="M486" s="203"/>
      <c r="N486" s="204"/>
      <c r="O486" s="204"/>
      <c r="P486" s="204"/>
      <c r="Q486" s="204"/>
      <c r="R486" s="204"/>
      <c r="S486" s="204"/>
      <c r="T486" s="205"/>
      <c r="AT486" s="206" t="s">
        <v>138</v>
      </c>
      <c r="AU486" s="206" t="s">
        <v>83</v>
      </c>
      <c r="AV486" s="12" t="s">
        <v>83</v>
      </c>
      <c r="AW486" s="12" t="s">
        <v>35</v>
      </c>
      <c r="AX486" s="12" t="s">
        <v>81</v>
      </c>
      <c r="AY486" s="206" t="s">
        <v>127</v>
      </c>
    </row>
    <row r="487" spans="2:65" s="1" customFormat="1" ht="36" customHeight="1">
      <c r="B487" s="34"/>
      <c r="C487" s="180" t="s">
        <v>783</v>
      </c>
      <c r="D487" s="180" t="s">
        <v>129</v>
      </c>
      <c r="E487" s="181" t="s">
        <v>784</v>
      </c>
      <c r="F487" s="182" t="s">
        <v>785</v>
      </c>
      <c r="G487" s="183" t="s">
        <v>217</v>
      </c>
      <c r="H487" s="184">
        <v>165</v>
      </c>
      <c r="I487" s="185"/>
      <c r="J487" s="186">
        <f>ROUND(I487*H487,2)</f>
        <v>0</v>
      </c>
      <c r="K487" s="182" t="s">
        <v>133</v>
      </c>
      <c r="L487" s="38"/>
      <c r="M487" s="187" t="s">
        <v>19</v>
      </c>
      <c r="N487" s="188" t="s">
        <v>44</v>
      </c>
      <c r="O487" s="63"/>
      <c r="P487" s="189">
        <f>O487*H487</f>
        <v>0</v>
      </c>
      <c r="Q487" s="189">
        <v>0.08565</v>
      </c>
      <c r="R487" s="189">
        <f>Q487*H487</f>
        <v>14.13225</v>
      </c>
      <c r="S487" s="189">
        <v>0</v>
      </c>
      <c r="T487" s="190">
        <f>S487*H487</f>
        <v>0</v>
      </c>
      <c r="AR487" s="191" t="s">
        <v>134</v>
      </c>
      <c r="AT487" s="191" t="s">
        <v>129</v>
      </c>
      <c r="AU487" s="191" t="s">
        <v>83</v>
      </c>
      <c r="AY487" s="17" t="s">
        <v>127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7" t="s">
        <v>81</v>
      </c>
      <c r="BK487" s="192">
        <f>ROUND(I487*H487,2)</f>
        <v>0</v>
      </c>
      <c r="BL487" s="17" t="s">
        <v>134</v>
      </c>
      <c r="BM487" s="191" t="s">
        <v>786</v>
      </c>
    </row>
    <row r="488" spans="2:47" s="1" customFormat="1" ht="107.25">
      <c r="B488" s="34"/>
      <c r="C488" s="35"/>
      <c r="D488" s="193" t="s">
        <v>136</v>
      </c>
      <c r="E488" s="35"/>
      <c r="F488" s="194" t="s">
        <v>775</v>
      </c>
      <c r="G488" s="35"/>
      <c r="H488" s="35"/>
      <c r="I488" s="107"/>
      <c r="J488" s="35"/>
      <c r="K488" s="35"/>
      <c r="L488" s="38"/>
      <c r="M488" s="195"/>
      <c r="N488" s="63"/>
      <c r="O488" s="63"/>
      <c r="P488" s="63"/>
      <c r="Q488" s="63"/>
      <c r="R488" s="63"/>
      <c r="S488" s="63"/>
      <c r="T488" s="64"/>
      <c r="AT488" s="17" t="s">
        <v>136</v>
      </c>
      <c r="AU488" s="17" t="s">
        <v>83</v>
      </c>
    </row>
    <row r="489" spans="2:51" s="12" customFormat="1" ht="12">
      <c r="B489" s="196"/>
      <c r="C489" s="197"/>
      <c r="D489" s="193" t="s">
        <v>138</v>
      </c>
      <c r="E489" s="198" t="s">
        <v>19</v>
      </c>
      <c r="F489" s="199" t="s">
        <v>787</v>
      </c>
      <c r="G489" s="197"/>
      <c r="H489" s="200">
        <v>165</v>
      </c>
      <c r="I489" s="201"/>
      <c r="J489" s="197"/>
      <c r="K489" s="197"/>
      <c r="L489" s="202"/>
      <c r="M489" s="203"/>
      <c r="N489" s="204"/>
      <c r="O489" s="204"/>
      <c r="P489" s="204"/>
      <c r="Q489" s="204"/>
      <c r="R489" s="204"/>
      <c r="S489" s="204"/>
      <c r="T489" s="205"/>
      <c r="AT489" s="206" t="s">
        <v>138</v>
      </c>
      <c r="AU489" s="206" t="s">
        <v>83</v>
      </c>
      <c r="AV489" s="12" t="s">
        <v>83</v>
      </c>
      <c r="AW489" s="12" t="s">
        <v>35</v>
      </c>
      <c r="AX489" s="12" t="s">
        <v>81</v>
      </c>
      <c r="AY489" s="206" t="s">
        <v>127</v>
      </c>
    </row>
    <row r="490" spans="2:51" s="13" customFormat="1" ht="12">
      <c r="B490" s="207"/>
      <c r="C490" s="208"/>
      <c r="D490" s="193" t="s">
        <v>138</v>
      </c>
      <c r="E490" s="209" t="s">
        <v>19</v>
      </c>
      <c r="F490" s="210" t="s">
        <v>736</v>
      </c>
      <c r="G490" s="208"/>
      <c r="H490" s="209" t="s">
        <v>19</v>
      </c>
      <c r="I490" s="211"/>
      <c r="J490" s="208"/>
      <c r="K490" s="208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138</v>
      </c>
      <c r="AU490" s="216" t="s">
        <v>83</v>
      </c>
      <c r="AV490" s="13" t="s">
        <v>81</v>
      </c>
      <c r="AW490" s="13" t="s">
        <v>35</v>
      </c>
      <c r="AX490" s="13" t="s">
        <v>73</v>
      </c>
      <c r="AY490" s="216" t="s">
        <v>127</v>
      </c>
    </row>
    <row r="491" spans="2:65" s="1" customFormat="1" ht="16.5" customHeight="1">
      <c r="B491" s="34"/>
      <c r="C491" s="228" t="s">
        <v>788</v>
      </c>
      <c r="D491" s="228" t="s">
        <v>278</v>
      </c>
      <c r="E491" s="229" t="s">
        <v>789</v>
      </c>
      <c r="F491" s="230" t="s">
        <v>790</v>
      </c>
      <c r="G491" s="231" t="s">
        <v>217</v>
      </c>
      <c r="H491" s="232">
        <v>168.3</v>
      </c>
      <c r="I491" s="233"/>
      <c r="J491" s="234">
        <f>ROUND(I491*H491,2)</f>
        <v>0</v>
      </c>
      <c r="K491" s="230" t="s">
        <v>133</v>
      </c>
      <c r="L491" s="235"/>
      <c r="M491" s="236" t="s">
        <v>19</v>
      </c>
      <c r="N491" s="237" t="s">
        <v>44</v>
      </c>
      <c r="O491" s="63"/>
      <c r="P491" s="189">
        <f>O491*H491</f>
        <v>0</v>
      </c>
      <c r="Q491" s="189">
        <v>0.152</v>
      </c>
      <c r="R491" s="189">
        <f>Q491*H491</f>
        <v>25.5816</v>
      </c>
      <c r="S491" s="189">
        <v>0</v>
      </c>
      <c r="T491" s="190">
        <f>S491*H491</f>
        <v>0</v>
      </c>
      <c r="AR491" s="191" t="s">
        <v>185</v>
      </c>
      <c r="AT491" s="191" t="s">
        <v>278</v>
      </c>
      <c r="AU491" s="191" t="s">
        <v>83</v>
      </c>
      <c r="AY491" s="17" t="s">
        <v>127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17" t="s">
        <v>81</v>
      </c>
      <c r="BK491" s="192">
        <f>ROUND(I491*H491,2)</f>
        <v>0</v>
      </c>
      <c r="BL491" s="17" t="s">
        <v>134</v>
      </c>
      <c r="BM491" s="191" t="s">
        <v>791</v>
      </c>
    </row>
    <row r="492" spans="2:51" s="12" customFormat="1" ht="12">
      <c r="B492" s="196"/>
      <c r="C492" s="197"/>
      <c r="D492" s="193" t="s">
        <v>138</v>
      </c>
      <c r="E492" s="198" t="s">
        <v>19</v>
      </c>
      <c r="F492" s="199" t="s">
        <v>792</v>
      </c>
      <c r="G492" s="197"/>
      <c r="H492" s="200">
        <v>168.3</v>
      </c>
      <c r="I492" s="201"/>
      <c r="J492" s="197"/>
      <c r="K492" s="197"/>
      <c r="L492" s="202"/>
      <c r="M492" s="203"/>
      <c r="N492" s="204"/>
      <c r="O492" s="204"/>
      <c r="P492" s="204"/>
      <c r="Q492" s="204"/>
      <c r="R492" s="204"/>
      <c r="S492" s="204"/>
      <c r="T492" s="205"/>
      <c r="AT492" s="206" t="s">
        <v>138</v>
      </c>
      <c r="AU492" s="206" t="s">
        <v>83</v>
      </c>
      <c r="AV492" s="12" t="s">
        <v>83</v>
      </c>
      <c r="AW492" s="12" t="s">
        <v>35</v>
      </c>
      <c r="AX492" s="12" t="s">
        <v>81</v>
      </c>
      <c r="AY492" s="206" t="s">
        <v>127</v>
      </c>
    </row>
    <row r="493" spans="2:51" s="13" customFormat="1" ht="12">
      <c r="B493" s="207"/>
      <c r="C493" s="208"/>
      <c r="D493" s="193" t="s">
        <v>138</v>
      </c>
      <c r="E493" s="209" t="s">
        <v>19</v>
      </c>
      <c r="F493" s="210" t="s">
        <v>736</v>
      </c>
      <c r="G493" s="208"/>
      <c r="H493" s="209" t="s">
        <v>19</v>
      </c>
      <c r="I493" s="211"/>
      <c r="J493" s="208"/>
      <c r="K493" s="208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138</v>
      </c>
      <c r="AU493" s="216" t="s">
        <v>83</v>
      </c>
      <c r="AV493" s="13" t="s">
        <v>81</v>
      </c>
      <c r="AW493" s="13" t="s">
        <v>35</v>
      </c>
      <c r="AX493" s="13" t="s">
        <v>73</v>
      </c>
      <c r="AY493" s="216" t="s">
        <v>127</v>
      </c>
    </row>
    <row r="494" spans="2:63" s="11" customFormat="1" ht="22.9" customHeight="1">
      <c r="B494" s="164"/>
      <c r="C494" s="165"/>
      <c r="D494" s="166" t="s">
        <v>72</v>
      </c>
      <c r="E494" s="178" t="s">
        <v>793</v>
      </c>
      <c r="F494" s="178" t="s">
        <v>794</v>
      </c>
      <c r="G494" s="165"/>
      <c r="H494" s="165"/>
      <c r="I494" s="168"/>
      <c r="J494" s="179">
        <f>BK494</f>
        <v>0</v>
      </c>
      <c r="K494" s="165"/>
      <c r="L494" s="170"/>
      <c r="M494" s="171"/>
      <c r="N494" s="172"/>
      <c r="O494" s="172"/>
      <c r="P494" s="173">
        <f>SUM(P495:P505)</f>
        <v>0</v>
      </c>
      <c r="Q494" s="172"/>
      <c r="R494" s="173">
        <f>SUM(R495:R505)</f>
        <v>0</v>
      </c>
      <c r="S494" s="172"/>
      <c r="T494" s="174">
        <f>SUM(T495:T505)</f>
        <v>0</v>
      </c>
      <c r="AR494" s="175" t="s">
        <v>81</v>
      </c>
      <c r="AT494" s="176" t="s">
        <v>72</v>
      </c>
      <c r="AU494" s="176" t="s">
        <v>81</v>
      </c>
      <c r="AY494" s="175" t="s">
        <v>127</v>
      </c>
      <c r="BK494" s="177">
        <f>SUM(BK495:BK505)</f>
        <v>0</v>
      </c>
    </row>
    <row r="495" spans="2:65" s="1" customFormat="1" ht="16.5" customHeight="1">
      <c r="B495" s="34"/>
      <c r="C495" s="180" t="s">
        <v>795</v>
      </c>
      <c r="D495" s="180" t="s">
        <v>129</v>
      </c>
      <c r="E495" s="181" t="s">
        <v>796</v>
      </c>
      <c r="F495" s="182" t="s">
        <v>797</v>
      </c>
      <c r="G495" s="183" t="s">
        <v>217</v>
      </c>
      <c r="H495" s="184">
        <v>212.375</v>
      </c>
      <c r="I495" s="185"/>
      <c r="J495" s="186">
        <f>ROUND(I495*H495,2)</f>
        <v>0</v>
      </c>
      <c r="K495" s="182" t="s">
        <v>19</v>
      </c>
      <c r="L495" s="38"/>
      <c r="M495" s="187" t="s">
        <v>19</v>
      </c>
      <c r="N495" s="188" t="s">
        <v>44</v>
      </c>
      <c r="O495" s="63"/>
      <c r="P495" s="189">
        <f>O495*H495</f>
        <v>0</v>
      </c>
      <c r="Q495" s="189">
        <v>0</v>
      </c>
      <c r="R495" s="189">
        <f>Q495*H495</f>
        <v>0</v>
      </c>
      <c r="S495" s="189">
        <v>0</v>
      </c>
      <c r="T495" s="190">
        <f>S495*H495</f>
        <v>0</v>
      </c>
      <c r="AR495" s="191" t="s">
        <v>134</v>
      </c>
      <c r="AT495" s="191" t="s">
        <v>129</v>
      </c>
      <c r="AU495" s="191" t="s">
        <v>83</v>
      </c>
      <c r="AY495" s="17" t="s">
        <v>127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7" t="s">
        <v>81</v>
      </c>
      <c r="BK495" s="192">
        <f>ROUND(I495*H495,2)</f>
        <v>0</v>
      </c>
      <c r="BL495" s="17" t="s">
        <v>134</v>
      </c>
      <c r="BM495" s="191" t="s">
        <v>798</v>
      </c>
    </row>
    <row r="496" spans="2:51" s="12" customFormat="1" ht="12">
      <c r="B496" s="196"/>
      <c r="C496" s="197"/>
      <c r="D496" s="193" t="s">
        <v>138</v>
      </c>
      <c r="E496" s="198" t="s">
        <v>19</v>
      </c>
      <c r="F496" s="199" t="s">
        <v>799</v>
      </c>
      <c r="G496" s="197"/>
      <c r="H496" s="200">
        <v>39.875</v>
      </c>
      <c r="I496" s="201"/>
      <c r="J496" s="197"/>
      <c r="K496" s="197"/>
      <c r="L496" s="202"/>
      <c r="M496" s="203"/>
      <c r="N496" s="204"/>
      <c r="O496" s="204"/>
      <c r="P496" s="204"/>
      <c r="Q496" s="204"/>
      <c r="R496" s="204"/>
      <c r="S496" s="204"/>
      <c r="T496" s="205"/>
      <c r="AT496" s="206" t="s">
        <v>138</v>
      </c>
      <c r="AU496" s="206" t="s">
        <v>83</v>
      </c>
      <c r="AV496" s="12" t="s">
        <v>83</v>
      </c>
      <c r="AW496" s="12" t="s">
        <v>35</v>
      </c>
      <c r="AX496" s="12" t="s">
        <v>73</v>
      </c>
      <c r="AY496" s="206" t="s">
        <v>127</v>
      </c>
    </row>
    <row r="497" spans="2:51" s="12" customFormat="1" ht="12">
      <c r="B497" s="196"/>
      <c r="C497" s="197"/>
      <c r="D497" s="193" t="s">
        <v>138</v>
      </c>
      <c r="E497" s="198" t="s">
        <v>19</v>
      </c>
      <c r="F497" s="199" t="s">
        <v>800</v>
      </c>
      <c r="G497" s="197"/>
      <c r="H497" s="200">
        <v>172.5</v>
      </c>
      <c r="I497" s="201"/>
      <c r="J497" s="197"/>
      <c r="K497" s="197"/>
      <c r="L497" s="202"/>
      <c r="M497" s="203"/>
      <c r="N497" s="204"/>
      <c r="O497" s="204"/>
      <c r="P497" s="204"/>
      <c r="Q497" s="204"/>
      <c r="R497" s="204"/>
      <c r="S497" s="204"/>
      <c r="T497" s="205"/>
      <c r="AT497" s="206" t="s">
        <v>138</v>
      </c>
      <c r="AU497" s="206" t="s">
        <v>83</v>
      </c>
      <c r="AV497" s="12" t="s">
        <v>83</v>
      </c>
      <c r="AW497" s="12" t="s">
        <v>35</v>
      </c>
      <c r="AX497" s="12" t="s">
        <v>73</v>
      </c>
      <c r="AY497" s="206" t="s">
        <v>127</v>
      </c>
    </row>
    <row r="498" spans="2:51" s="14" customFormat="1" ht="12">
      <c r="B498" s="217"/>
      <c r="C498" s="218"/>
      <c r="D498" s="193" t="s">
        <v>138</v>
      </c>
      <c r="E498" s="219" t="s">
        <v>19</v>
      </c>
      <c r="F498" s="220" t="s">
        <v>162</v>
      </c>
      <c r="G498" s="218"/>
      <c r="H498" s="221">
        <v>212.375</v>
      </c>
      <c r="I498" s="222"/>
      <c r="J498" s="218"/>
      <c r="K498" s="218"/>
      <c r="L498" s="223"/>
      <c r="M498" s="224"/>
      <c r="N498" s="225"/>
      <c r="O498" s="225"/>
      <c r="P498" s="225"/>
      <c r="Q498" s="225"/>
      <c r="R498" s="225"/>
      <c r="S498" s="225"/>
      <c r="T498" s="226"/>
      <c r="AT498" s="227" t="s">
        <v>138</v>
      </c>
      <c r="AU498" s="227" t="s">
        <v>83</v>
      </c>
      <c r="AV498" s="14" t="s">
        <v>134</v>
      </c>
      <c r="AW498" s="14" t="s">
        <v>35</v>
      </c>
      <c r="AX498" s="14" t="s">
        <v>81</v>
      </c>
      <c r="AY498" s="227" t="s">
        <v>127</v>
      </c>
    </row>
    <row r="499" spans="2:51" s="13" customFormat="1" ht="12">
      <c r="B499" s="207"/>
      <c r="C499" s="208"/>
      <c r="D499" s="193" t="s">
        <v>138</v>
      </c>
      <c r="E499" s="209" t="s">
        <v>19</v>
      </c>
      <c r="F499" s="210" t="s">
        <v>736</v>
      </c>
      <c r="G499" s="208"/>
      <c r="H499" s="209" t="s">
        <v>19</v>
      </c>
      <c r="I499" s="211"/>
      <c r="J499" s="208"/>
      <c r="K499" s="208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138</v>
      </c>
      <c r="AU499" s="216" t="s">
        <v>83</v>
      </c>
      <c r="AV499" s="13" t="s">
        <v>81</v>
      </c>
      <c r="AW499" s="13" t="s">
        <v>35</v>
      </c>
      <c r="AX499" s="13" t="s">
        <v>73</v>
      </c>
      <c r="AY499" s="216" t="s">
        <v>127</v>
      </c>
    </row>
    <row r="500" spans="2:65" s="1" customFormat="1" ht="16.5" customHeight="1">
      <c r="B500" s="34"/>
      <c r="C500" s="180" t="s">
        <v>801</v>
      </c>
      <c r="D500" s="180" t="s">
        <v>129</v>
      </c>
      <c r="E500" s="181" t="s">
        <v>802</v>
      </c>
      <c r="F500" s="182" t="s">
        <v>803</v>
      </c>
      <c r="G500" s="183" t="s">
        <v>217</v>
      </c>
      <c r="H500" s="184">
        <v>595</v>
      </c>
      <c r="I500" s="185"/>
      <c r="J500" s="186">
        <f>ROUND(I500*H500,2)</f>
        <v>0</v>
      </c>
      <c r="K500" s="182" t="s">
        <v>19</v>
      </c>
      <c r="L500" s="38"/>
      <c r="M500" s="187" t="s">
        <v>19</v>
      </c>
      <c r="N500" s="188" t="s">
        <v>44</v>
      </c>
      <c r="O500" s="63"/>
      <c r="P500" s="189">
        <f>O500*H500</f>
        <v>0</v>
      </c>
      <c r="Q500" s="189">
        <v>0</v>
      </c>
      <c r="R500" s="189">
        <f>Q500*H500</f>
        <v>0</v>
      </c>
      <c r="S500" s="189">
        <v>0</v>
      </c>
      <c r="T500" s="190">
        <f>S500*H500</f>
        <v>0</v>
      </c>
      <c r="AR500" s="191" t="s">
        <v>134</v>
      </c>
      <c r="AT500" s="191" t="s">
        <v>129</v>
      </c>
      <c r="AU500" s="191" t="s">
        <v>83</v>
      </c>
      <c r="AY500" s="17" t="s">
        <v>127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17" t="s">
        <v>81</v>
      </c>
      <c r="BK500" s="192">
        <f>ROUND(I500*H500,2)</f>
        <v>0</v>
      </c>
      <c r="BL500" s="17" t="s">
        <v>134</v>
      </c>
      <c r="BM500" s="191" t="s">
        <v>804</v>
      </c>
    </row>
    <row r="501" spans="2:51" s="12" customFormat="1" ht="12">
      <c r="B501" s="196"/>
      <c r="C501" s="197"/>
      <c r="D501" s="193" t="s">
        <v>138</v>
      </c>
      <c r="E501" s="198" t="s">
        <v>19</v>
      </c>
      <c r="F501" s="199" t="s">
        <v>805</v>
      </c>
      <c r="G501" s="197"/>
      <c r="H501" s="200">
        <v>595</v>
      </c>
      <c r="I501" s="201"/>
      <c r="J501" s="197"/>
      <c r="K501" s="197"/>
      <c r="L501" s="202"/>
      <c r="M501" s="203"/>
      <c r="N501" s="204"/>
      <c r="O501" s="204"/>
      <c r="P501" s="204"/>
      <c r="Q501" s="204"/>
      <c r="R501" s="204"/>
      <c r="S501" s="204"/>
      <c r="T501" s="205"/>
      <c r="AT501" s="206" t="s">
        <v>138</v>
      </c>
      <c r="AU501" s="206" t="s">
        <v>83</v>
      </c>
      <c r="AV501" s="12" t="s">
        <v>83</v>
      </c>
      <c r="AW501" s="12" t="s">
        <v>35</v>
      </c>
      <c r="AX501" s="12" t="s">
        <v>81</v>
      </c>
      <c r="AY501" s="206" t="s">
        <v>127</v>
      </c>
    </row>
    <row r="502" spans="2:51" s="13" customFormat="1" ht="12">
      <c r="B502" s="207"/>
      <c r="C502" s="208"/>
      <c r="D502" s="193" t="s">
        <v>138</v>
      </c>
      <c r="E502" s="209" t="s">
        <v>19</v>
      </c>
      <c r="F502" s="210" t="s">
        <v>736</v>
      </c>
      <c r="G502" s="208"/>
      <c r="H502" s="209" t="s">
        <v>19</v>
      </c>
      <c r="I502" s="211"/>
      <c r="J502" s="208"/>
      <c r="K502" s="208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138</v>
      </c>
      <c r="AU502" s="216" t="s">
        <v>83</v>
      </c>
      <c r="AV502" s="13" t="s">
        <v>81</v>
      </c>
      <c r="AW502" s="13" t="s">
        <v>35</v>
      </c>
      <c r="AX502" s="13" t="s">
        <v>73</v>
      </c>
      <c r="AY502" s="216" t="s">
        <v>127</v>
      </c>
    </row>
    <row r="503" spans="2:65" s="1" customFormat="1" ht="16.5" customHeight="1">
      <c r="B503" s="34"/>
      <c r="C503" s="180" t="s">
        <v>806</v>
      </c>
      <c r="D503" s="180" t="s">
        <v>129</v>
      </c>
      <c r="E503" s="181" t="s">
        <v>807</v>
      </c>
      <c r="F503" s="182" t="s">
        <v>808</v>
      </c>
      <c r="G503" s="183" t="s">
        <v>217</v>
      </c>
      <c r="H503" s="184">
        <v>968</v>
      </c>
      <c r="I503" s="185"/>
      <c r="J503" s="186">
        <f>ROUND(I503*H503,2)</f>
        <v>0</v>
      </c>
      <c r="K503" s="182" t="s">
        <v>19</v>
      </c>
      <c r="L503" s="38"/>
      <c r="M503" s="187" t="s">
        <v>19</v>
      </c>
      <c r="N503" s="188" t="s">
        <v>44</v>
      </c>
      <c r="O503" s="63"/>
      <c r="P503" s="189">
        <f>O503*H503</f>
        <v>0</v>
      </c>
      <c r="Q503" s="189">
        <v>0</v>
      </c>
      <c r="R503" s="189">
        <f>Q503*H503</f>
        <v>0</v>
      </c>
      <c r="S503" s="189">
        <v>0</v>
      </c>
      <c r="T503" s="190">
        <f>S503*H503</f>
        <v>0</v>
      </c>
      <c r="AR503" s="191" t="s">
        <v>134</v>
      </c>
      <c r="AT503" s="191" t="s">
        <v>129</v>
      </c>
      <c r="AU503" s="191" t="s">
        <v>83</v>
      </c>
      <c r="AY503" s="17" t="s">
        <v>127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17" t="s">
        <v>81</v>
      </c>
      <c r="BK503" s="192">
        <f>ROUND(I503*H503,2)</f>
        <v>0</v>
      </c>
      <c r="BL503" s="17" t="s">
        <v>134</v>
      </c>
      <c r="BM503" s="191" t="s">
        <v>809</v>
      </c>
    </row>
    <row r="504" spans="2:51" s="12" customFormat="1" ht="12">
      <c r="B504" s="196"/>
      <c r="C504" s="197"/>
      <c r="D504" s="193" t="s">
        <v>138</v>
      </c>
      <c r="E504" s="198" t="s">
        <v>19</v>
      </c>
      <c r="F504" s="199" t="s">
        <v>810</v>
      </c>
      <c r="G504" s="197"/>
      <c r="H504" s="200">
        <v>968</v>
      </c>
      <c r="I504" s="201"/>
      <c r="J504" s="197"/>
      <c r="K504" s="197"/>
      <c r="L504" s="202"/>
      <c r="M504" s="203"/>
      <c r="N504" s="204"/>
      <c r="O504" s="204"/>
      <c r="P504" s="204"/>
      <c r="Q504" s="204"/>
      <c r="R504" s="204"/>
      <c r="S504" s="204"/>
      <c r="T504" s="205"/>
      <c r="AT504" s="206" t="s">
        <v>138</v>
      </c>
      <c r="AU504" s="206" t="s">
        <v>83</v>
      </c>
      <c r="AV504" s="12" t="s">
        <v>83</v>
      </c>
      <c r="AW504" s="12" t="s">
        <v>35</v>
      </c>
      <c r="AX504" s="12" t="s">
        <v>81</v>
      </c>
      <c r="AY504" s="206" t="s">
        <v>127</v>
      </c>
    </row>
    <row r="505" spans="2:51" s="13" customFormat="1" ht="12">
      <c r="B505" s="207"/>
      <c r="C505" s="208"/>
      <c r="D505" s="193" t="s">
        <v>138</v>
      </c>
      <c r="E505" s="209" t="s">
        <v>19</v>
      </c>
      <c r="F505" s="210" t="s">
        <v>736</v>
      </c>
      <c r="G505" s="208"/>
      <c r="H505" s="209" t="s">
        <v>19</v>
      </c>
      <c r="I505" s="211"/>
      <c r="J505" s="208"/>
      <c r="K505" s="208"/>
      <c r="L505" s="212"/>
      <c r="M505" s="213"/>
      <c r="N505" s="214"/>
      <c r="O505" s="214"/>
      <c r="P505" s="214"/>
      <c r="Q505" s="214"/>
      <c r="R505" s="214"/>
      <c r="S505" s="214"/>
      <c r="T505" s="215"/>
      <c r="AT505" s="216" t="s">
        <v>138</v>
      </c>
      <c r="AU505" s="216" t="s">
        <v>83</v>
      </c>
      <c r="AV505" s="13" t="s">
        <v>81</v>
      </c>
      <c r="AW505" s="13" t="s">
        <v>35</v>
      </c>
      <c r="AX505" s="13" t="s">
        <v>73</v>
      </c>
      <c r="AY505" s="216" t="s">
        <v>127</v>
      </c>
    </row>
    <row r="506" spans="2:63" s="11" customFormat="1" ht="22.9" customHeight="1">
      <c r="B506" s="164"/>
      <c r="C506" s="165"/>
      <c r="D506" s="166" t="s">
        <v>72</v>
      </c>
      <c r="E506" s="178" t="s">
        <v>811</v>
      </c>
      <c r="F506" s="178" t="s">
        <v>812</v>
      </c>
      <c r="G506" s="165"/>
      <c r="H506" s="165"/>
      <c r="I506" s="168"/>
      <c r="J506" s="179">
        <f>BK506</f>
        <v>0</v>
      </c>
      <c r="K506" s="165"/>
      <c r="L506" s="170"/>
      <c r="M506" s="171"/>
      <c r="N506" s="172"/>
      <c r="O506" s="172"/>
      <c r="P506" s="173">
        <f>SUM(P507:P532)</f>
        <v>0</v>
      </c>
      <c r="Q506" s="172"/>
      <c r="R506" s="173">
        <f>SUM(R507:R532)</f>
        <v>0</v>
      </c>
      <c r="S506" s="172"/>
      <c r="T506" s="174">
        <f>SUM(T507:T532)</f>
        <v>0</v>
      </c>
      <c r="AR506" s="175" t="s">
        <v>81</v>
      </c>
      <c r="AT506" s="176" t="s">
        <v>72</v>
      </c>
      <c r="AU506" s="176" t="s">
        <v>81</v>
      </c>
      <c r="AY506" s="175" t="s">
        <v>127</v>
      </c>
      <c r="BK506" s="177">
        <f>SUM(BK507:BK532)</f>
        <v>0</v>
      </c>
    </row>
    <row r="507" spans="2:65" s="1" customFormat="1" ht="16.5" customHeight="1">
      <c r="B507" s="34"/>
      <c r="C507" s="180" t="s">
        <v>813</v>
      </c>
      <c r="D507" s="180" t="s">
        <v>129</v>
      </c>
      <c r="E507" s="181" t="s">
        <v>814</v>
      </c>
      <c r="F507" s="182" t="s">
        <v>815</v>
      </c>
      <c r="G507" s="183" t="s">
        <v>816</v>
      </c>
      <c r="H507" s="184">
        <v>1</v>
      </c>
      <c r="I507" s="185"/>
      <c r="J507" s="186">
        <f>ROUND(I507*H507,2)</f>
        <v>0</v>
      </c>
      <c r="K507" s="182" t="s">
        <v>19</v>
      </c>
      <c r="L507" s="38"/>
      <c r="M507" s="187" t="s">
        <v>19</v>
      </c>
      <c r="N507" s="188" t="s">
        <v>44</v>
      </c>
      <c r="O507" s="63"/>
      <c r="P507" s="189">
        <f>O507*H507</f>
        <v>0</v>
      </c>
      <c r="Q507" s="189">
        <v>0</v>
      </c>
      <c r="R507" s="189">
        <f>Q507*H507</f>
        <v>0</v>
      </c>
      <c r="S507" s="189">
        <v>0</v>
      </c>
      <c r="T507" s="190">
        <f>S507*H507</f>
        <v>0</v>
      </c>
      <c r="AR507" s="191" t="s">
        <v>134</v>
      </c>
      <c r="AT507" s="191" t="s">
        <v>129</v>
      </c>
      <c r="AU507" s="191" t="s">
        <v>83</v>
      </c>
      <c r="AY507" s="17" t="s">
        <v>127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17" t="s">
        <v>81</v>
      </c>
      <c r="BK507" s="192">
        <f>ROUND(I507*H507,2)</f>
        <v>0</v>
      </c>
      <c r="BL507" s="17" t="s">
        <v>134</v>
      </c>
      <c r="BM507" s="191" t="s">
        <v>817</v>
      </c>
    </row>
    <row r="508" spans="2:51" s="12" customFormat="1" ht="12">
      <c r="B508" s="196"/>
      <c r="C508" s="197"/>
      <c r="D508" s="193" t="s">
        <v>138</v>
      </c>
      <c r="E508" s="198" t="s">
        <v>19</v>
      </c>
      <c r="F508" s="199" t="s">
        <v>645</v>
      </c>
      <c r="G508" s="197"/>
      <c r="H508" s="200">
        <v>1</v>
      </c>
      <c r="I508" s="201"/>
      <c r="J508" s="197"/>
      <c r="K508" s="197"/>
      <c r="L508" s="202"/>
      <c r="M508" s="203"/>
      <c r="N508" s="204"/>
      <c r="O508" s="204"/>
      <c r="P508" s="204"/>
      <c r="Q508" s="204"/>
      <c r="R508" s="204"/>
      <c r="S508" s="204"/>
      <c r="T508" s="205"/>
      <c r="AT508" s="206" t="s">
        <v>138</v>
      </c>
      <c r="AU508" s="206" t="s">
        <v>83</v>
      </c>
      <c r="AV508" s="12" t="s">
        <v>83</v>
      </c>
      <c r="AW508" s="12" t="s">
        <v>35</v>
      </c>
      <c r="AX508" s="12" t="s">
        <v>81</v>
      </c>
      <c r="AY508" s="206" t="s">
        <v>127</v>
      </c>
    </row>
    <row r="509" spans="2:65" s="1" customFormat="1" ht="16.5" customHeight="1">
      <c r="B509" s="34"/>
      <c r="C509" s="180" t="s">
        <v>818</v>
      </c>
      <c r="D509" s="180" t="s">
        <v>129</v>
      </c>
      <c r="E509" s="181" t="s">
        <v>819</v>
      </c>
      <c r="F509" s="182" t="s">
        <v>820</v>
      </c>
      <c r="G509" s="183" t="s">
        <v>816</v>
      </c>
      <c r="H509" s="184">
        <v>1</v>
      </c>
      <c r="I509" s="185"/>
      <c r="J509" s="186">
        <f>ROUND(I509*H509,2)</f>
        <v>0</v>
      </c>
      <c r="K509" s="182" t="s">
        <v>19</v>
      </c>
      <c r="L509" s="38"/>
      <c r="M509" s="187" t="s">
        <v>19</v>
      </c>
      <c r="N509" s="188" t="s">
        <v>44</v>
      </c>
      <c r="O509" s="63"/>
      <c r="P509" s="189">
        <f>O509*H509</f>
        <v>0</v>
      </c>
      <c r="Q509" s="189">
        <v>0</v>
      </c>
      <c r="R509" s="189">
        <f>Q509*H509</f>
        <v>0</v>
      </c>
      <c r="S509" s="189">
        <v>0</v>
      </c>
      <c r="T509" s="190">
        <f>S509*H509</f>
        <v>0</v>
      </c>
      <c r="AR509" s="191" t="s">
        <v>134</v>
      </c>
      <c r="AT509" s="191" t="s">
        <v>129</v>
      </c>
      <c r="AU509" s="191" t="s">
        <v>83</v>
      </c>
      <c r="AY509" s="17" t="s">
        <v>127</v>
      </c>
      <c r="BE509" s="192">
        <f>IF(N509="základní",J509,0)</f>
        <v>0</v>
      </c>
      <c r="BF509" s="192">
        <f>IF(N509="snížená",J509,0)</f>
        <v>0</v>
      </c>
      <c r="BG509" s="192">
        <f>IF(N509="zákl. přenesená",J509,0)</f>
        <v>0</v>
      </c>
      <c r="BH509" s="192">
        <f>IF(N509="sníž. přenesená",J509,0)</f>
        <v>0</v>
      </c>
      <c r="BI509" s="192">
        <f>IF(N509="nulová",J509,0)</f>
        <v>0</v>
      </c>
      <c r="BJ509" s="17" t="s">
        <v>81</v>
      </c>
      <c r="BK509" s="192">
        <f>ROUND(I509*H509,2)</f>
        <v>0</v>
      </c>
      <c r="BL509" s="17" t="s">
        <v>134</v>
      </c>
      <c r="BM509" s="191" t="s">
        <v>821</v>
      </c>
    </row>
    <row r="510" spans="2:51" s="12" customFormat="1" ht="12">
      <c r="B510" s="196"/>
      <c r="C510" s="197"/>
      <c r="D510" s="193" t="s">
        <v>138</v>
      </c>
      <c r="E510" s="198" t="s">
        <v>19</v>
      </c>
      <c r="F510" s="199" t="s">
        <v>645</v>
      </c>
      <c r="G510" s="197"/>
      <c r="H510" s="200">
        <v>1</v>
      </c>
      <c r="I510" s="201"/>
      <c r="J510" s="197"/>
      <c r="K510" s="197"/>
      <c r="L510" s="202"/>
      <c r="M510" s="203"/>
      <c r="N510" s="204"/>
      <c r="O510" s="204"/>
      <c r="P510" s="204"/>
      <c r="Q510" s="204"/>
      <c r="R510" s="204"/>
      <c r="S510" s="204"/>
      <c r="T510" s="205"/>
      <c r="AT510" s="206" t="s">
        <v>138</v>
      </c>
      <c r="AU510" s="206" t="s">
        <v>83</v>
      </c>
      <c r="AV510" s="12" t="s">
        <v>83</v>
      </c>
      <c r="AW510" s="12" t="s">
        <v>35</v>
      </c>
      <c r="AX510" s="12" t="s">
        <v>81</v>
      </c>
      <c r="AY510" s="206" t="s">
        <v>127</v>
      </c>
    </row>
    <row r="511" spans="2:65" s="1" customFormat="1" ht="16.5" customHeight="1">
      <c r="B511" s="34"/>
      <c r="C511" s="180" t="s">
        <v>822</v>
      </c>
      <c r="D511" s="180" t="s">
        <v>129</v>
      </c>
      <c r="E511" s="181" t="s">
        <v>823</v>
      </c>
      <c r="F511" s="182" t="s">
        <v>824</v>
      </c>
      <c r="G511" s="183" t="s">
        <v>319</v>
      </c>
      <c r="H511" s="184">
        <v>1</v>
      </c>
      <c r="I511" s="185"/>
      <c r="J511" s="186">
        <f>ROUND(I511*H511,2)</f>
        <v>0</v>
      </c>
      <c r="K511" s="182" t="s">
        <v>19</v>
      </c>
      <c r="L511" s="38"/>
      <c r="M511" s="187" t="s">
        <v>19</v>
      </c>
      <c r="N511" s="188" t="s">
        <v>44</v>
      </c>
      <c r="O511" s="63"/>
      <c r="P511" s="189">
        <f>O511*H511</f>
        <v>0</v>
      </c>
      <c r="Q511" s="189">
        <v>0</v>
      </c>
      <c r="R511" s="189">
        <f>Q511*H511</f>
        <v>0</v>
      </c>
      <c r="S511" s="189">
        <v>0</v>
      </c>
      <c r="T511" s="190">
        <f>S511*H511</f>
        <v>0</v>
      </c>
      <c r="AR511" s="191" t="s">
        <v>134</v>
      </c>
      <c r="AT511" s="191" t="s">
        <v>129</v>
      </c>
      <c r="AU511" s="191" t="s">
        <v>83</v>
      </c>
      <c r="AY511" s="17" t="s">
        <v>127</v>
      </c>
      <c r="BE511" s="192">
        <f>IF(N511="základní",J511,0)</f>
        <v>0</v>
      </c>
      <c r="BF511" s="192">
        <f>IF(N511="snížená",J511,0)</f>
        <v>0</v>
      </c>
      <c r="BG511" s="192">
        <f>IF(N511="zákl. přenesená",J511,0)</f>
        <v>0</v>
      </c>
      <c r="BH511" s="192">
        <f>IF(N511="sníž. přenesená",J511,0)</f>
        <v>0</v>
      </c>
      <c r="BI511" s="192">
        <f>IF(N511="nulová",J511,0)</f>
        <v>0</v>
      </c>
      <c r="BJ511" s="17" t="s">
        <v>81</v>
      </c>
      <c r="BK511" s="192">
        <f>ROUND(I511*H511,2)</f>
        <v>0</v>
      </c>
      <c r="BL511" s="17" t="s">
        <v>134</v>
      </c>
      <c r="BM511" s="191" t="s">
        <v>825</v>
      </c>
    </row>
    <row r="512" spans="2:51" s="12" customFormat="1" ht="12">
      <c r="B512" s="196"/>
      <c r="C512" s="197"/>
      <c r="D512" s="193" t="s">
        <v>138</v>
      </c>
      <c r="E512" s="198" t="s">
        <v>19</v>
      </c>
      <c r="F512" s="199" t="s">
        <v>645</v>
      </c>
      <c r="G512" s="197"/>
      <c r="H512" s="200">
        <v>1</v>
      </c>
      <c r="I512" s="201"/>
      <c r="J512" s="197"/>
      <c r="K512" s="197"/>
      <c r="L512" s="202"/>
      <c r="M512" s="203"/>
      <c r="N512" s="204"/>
      <c r="O512" s="204"/>
      <c r="P512" s="204"/>
      <c r="Q512" s="204"/>
      <c r="R512" s="204"/>
      <c r="S512" s="204"/>
      <c r="T512" s="205"/>
      <c r="AT512" s="206" t="s">
        <v>138</v>
      </c>
      <c r="AU512" s="206" t="s">
        <v>83</v>
      </c>
      <c r="AV512" s="12" t="s">
        <v>83</v>
      </c>
      <c r="AW512" s="12" t="s">
        <v>35</v>
      </c>
      <c r="AX512" s="12" t="s">
        <v>81</v>
      </c>
      <c r="AY512" s="206" t="s">
        <v>127</v>
      </c>
    </row>
    <row r="513" spans="2:65" s="1" customFormat="1" ht="16.5" customHeight="1">
      <c r="B513" s="34"/>
      <c r="C513" s="180" t="s">
        <v>826</v>
      </c>
      <c r="D513" s="180" t="s">
        <v>129</v>
      </c>
      <c r="E513" s="181" t="s">
        <v>827</v>
      </c>
      <c r="F513" s="182" t="s">
        <v>828</v>
      </c>
      <c r="G513" s="183" t="s">
        <v>319</v>
      </c>
      <c r="H513" s="184">
        <v>1</v>
      </c>
      <c r="I513" s="185"/>
      <c r="J513" s="186">
        <f>ROUND(I513*H513,2)</f>
        <v>0</v>
      </c>
      <c r="K513" s="182" t="s">
        <v>19</v>
      </c>
      <c r="L513" s="38"/>
      <c r="M513" s="187" t="s">
        <v>19</v>
      </c>
      <c r="N513" s="188" t="s">
        <v>44</v>
      </c>
      <c r="O513" s="63"/>
      <c r="P513" s="189">
        <f>O513*H513</f>
        <v>0</v>
      </c>
      <c r="Q513" s="189">
        <v>0</v>
      </c>
      <c r="R513" s="189">
        <f>Q513*H513</f>
        <v>0</v>
      </c>
      <c r="S513" s="189">
        <v>0</v>
      </c>
      <c r="T513" s="190">
        <f>S513*H513</f>
        <v>0</v>
      </c>
      <c r="AR513" s="191" t="s">
        <v>134</v>
      </c>
      <c r="AT513" s="191" t="s">
        <v>129</v>
      </c>
      <c r="AU513" s="191" t="s">
        <v>83</v>
      </c>
      <c r="AY513" s="17" t="s">
        <v>127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17" t="s">
        <v>81</v>
      </c>
      <c r="BK513" s="192">
        <f>ROUND(I513*H513,2)</f>
        <v>0</v>
      </c>
      <c r="BL513" s="17" t="s">
        <v>134</v>
      </c>
      <c r="BM513" s="191" t="s">
        <v>829</v>
      </c>
    </row>
    <row r="514" spans="2:51" s="12" customFormat="1" ht="12">
      <c r="B514" s="196"/>
      <c r="C514" s="197"/>
      <c r="D514" s="193" t="s">
        <v>138</v>
      </c>
      <c r="E514" s="198" t="s">
        <v>19</v>
      </c>
      <c r="F514" s="199" t="s">
        <v>645</v>
      </c>
      <c r="G514" s="197"/>
      <c r="H514" s="200">
        <v>1</v>
      </c>
      <c r="I514" s="201"/>
      <c r="J514" s="197"/>
      <c r="K514" s="197"/>
      <c r="L514" s="202"/>
      <c r="M514" s="203"/>
      <c r="N514" s="204"/>
      <c r="O514" s="204"/>
      <c r="P514" s="204"/>
      <c r="Q514" s="204"/>
      <c r="R514" s="204"/>
      <c r="S514" s="204"/>
      <c r="T514" s="205"/>
      <c r="AT514" s="206" t="s">
        <v>138</v>
      </c>
      <c r="AU514" s="206" t="s">
        <v>83</v>
      </c>
      <c r="AV514" s="12" t="s">
        <v>83</v>
      </c>
      <c r="AW514" s="12" t="s">
        <v>35</v>
      </c>
      <c r="AX514" s="12" t="s">
        <v>81</v>
      </c>
      <c r="AY514" s="206" t="s">
        <v>127</v>
      </c>
    </row>
    <row r="515" spans="2:65" s="1" customFormat="1" ht="16.5" customHeight="1">
      <c r="B515" s="34"/>
      <c r="C515" s="180" t="s">
        <v>830</v>
      </c>
      <c r="D515" s="180" t="s">
        <v>129</v>
      </c>
      <c r="E515" s="181" t="s">
        <v>831</v>
      </c>
      <c r="F515" s="182" t="s">
        <v>832</v>
      </c>
      <c r="G515" s="183" t="s">
        <v>319</v>
      </c>
      <c r="H515" s="184">
        <v>2</v>
      </c>
      <c r="I515" s="185"/>
      <c r="J515" s="186">
        <f>ROUND(I515*H515,2)</f>
        <v>0</v>
      </c>
      <c r="K515" s="182" t="s">
        <v>19</v>
      </c>
      <c r="L515" s="38"/>
      <c r="M515" s="187" t="s">
        <v>19</v>
      </c>
      <c r="N515" s="188" t="s">
        <v>44</v>
      </c>
      <c r="O515" s="63"/>
      <c r="P515" s="189">
        <f>O515*H515</f>
        <v>0</v>
      </c>
      <c r="Q515" s="189">
        <v>0</v>
      </c>
      <c r="R515" s="189">
        <f>Q515*H515</f>
        <v>0</v>
      </c>
      <c r="S515" s="189">
        <v>0</v>
      </c>
      <c r="T515" s="190">
        <f>S515*H515</f>
        <v>0</v>
      </c>
      <c r="AR515" s="191" t="s">
        <v>134</v>
      </c>
      <c r="AT515" s="191" t="s">
        <v>129</v>
      </c>
      <c r="AU515" s="191" t="s">
        <v>83</v>
      </c>
      <c r="AY515" s="17" t="s">
        <v>127</v>
      </c>
      <c r="BE515" s="192">
        <f>IF(N515="základní",J515,0)</f>
        <v>0</v>
      </c>
      <c r="BF515" s="192">
        <f>IF(N515="snížená",J515,0)</f>
        <v>0</v>
      </c>
      <c r="BG515" s="192">
        <f>IF(N515="zákl. přenesená",J515,0)</f>
        <v>0</v>
      </c>
      <c r="BH515" s="192">
        <f>IF(N515="sníž. přenesená",J515,0)</f>
        <v>0</v>
      </c>
      <c r="BI515" s="192">
        <f>IF(N515="nulová",J515,0)</f>
        <v>0</v>
      </c>
      <c r="BJ515" s="17" t="s">
        <v>81</v>
      </c>
      <c r="BK515" s="192">
        <f>ROUND(I515*H515,2)</f>
        <v>0</v>
      </c>
      <c r="BL515" s="17" t="s">
        <v>134</v>
      </c>
      <c r="BM515" s="191" t="s">
        <v>833</v>
      </c>
    </row>
    <row r="516" spans="2:51" s="12" customFormat="1" ht="12">
      <c r="B516" s="196"/>
      <c r="C516" s="197"/>
      <c r="D516" s="193" t="s">
        <v>138</v>
      </c>
      <c r="E516" s="198" t="s">
        <v>19</v>
      </c>
      <c r="F516" s="199" t="s">
        <v>834</v>
      </c>
      <c r="G516" s="197"/>
      <c r="H516" s="200">
        <v>2</v>
      </c>
      <c r="I516" s="201"/>
      <c r="J516" s="197"/>
      <c r="K516" s="197"/>
      <c r="L516" s="202"/>
      <c r="M516" s="203"/>
      <c r="N516" s="204"/>
      <c r="O516" s="204"/>
      <c r="P516" s="204"/>
      <c r="Q516" s="204"/>
      <c r="R516" s="204"/>
      <c r="S516" s="204"/>
      <c r="T516" s="205"/>
      <c r="AT516" s="206" t="s">
        <v>138</v>
      </c>
      <c r="AU516" s="206" t="s">
        <v>83</v>
      </c>
      <c r="AV516" s="12" t="s">
        <v>83</v>
      </c>
      <c r="AW516" s="12" t="s">
        <v>35</v>
      </c>
      <c r="AX516" s="12" t="s">
        <v>81</v>
      </c>
      <c r="AY516" s="206" t="s">
        <v>127</v>
      </c>
    </row>
    <row r="517" spans="2:65" s="1" customFormat="1" ht="16.5" customHeight="1">
      <c r="B517" s="34"/>
      <c r="C517" s="180" t="s">
        <v>835</v>
      </c>
      <c r="D517" s="180" t="s">
        <v>129</v>
      </c>
      <c r="E517" s="181" t="s">
        <v>836</v>
      </c>
      <c r="F517" s="182" t="s">
        <v>837</v>
      </c>
      <c r="G517" s="183" t="s">
        <v>319</v>
      </c>
      <c r="H517" s="184">
        <v>2</v>
      </c>
      <c r="I517" s="185"/>
      <c r="J517" s="186">
        <f>ROUND(I517*H517,2)</f>
        <v>0</v>
      </c>
      <c r="K517" s="182" t="s">
        <v>19</v>
      </c>
      <c r="L517" s="38"/>
      <c r="M517" s="187" t="s">
        <v>19</v>
      </c>
      <c r="N517" s="188" t="s">
        <v>44</v>
      </c>
      <c r="O517" s="63"/>
      <c r="P517" s="189">
        <f>O517*H517</f>
        <v>0</v>
      </c>
      <c r="Q517" s="189">
        <v>0</v>
      </c>
      <c r="R517" s="189">
        <f>Q517*H517</f>
        <v>0</v>
      </c>
      <c r="S517" s="189">
        <v>0</v>
      </c>
      <c r="T517" s="190">
        <f>S517*H517</f>
        <v>0</v>
      </c>
      <c r="AR517" s="191" t="s">
        <v>134</v>
      </c>
      <c r="AT517" s="191" t="s">
        <v>129</v>
      </c>
      <c r="AU517" s="191" t="s">
        <v>83</v>
      </c>
      <c r="AY517" s="17" t="s">
        <v>127</v>
      </c>
      <c r="BE517" s="192">
        <f>IF(N517="základní",J517,0)</f>
        <v>0</v>
      </c>
      <c r="BF517" s="192">
        <f>IF(N517="snížená",J517,0)</f>
        <v>0</v>
      </c>
      <c r="BG517" s="192">
        <f>IF(N517="zákl. přenesená",J517,0)</f>
        <v>0</v>
      </c>
      <c r="BH517" s="192">
        <f>IF(N517="sníž. přenesená",J517,0)</f>
        <v>0</v>
      </c>
      <c r="BI517" s="192">
        <f>IF(N517="nulová",J517,0)</f>
        <v>0</v>
      </c>
      <c r="BJ517" s="17" t="s">
        <v>81</v>
      </c>
      <c r="BK517" s="192">
        <f>ROUND(I517*H517,2)</f>
        <v>0</v>
      </c>
      <c r="BL517" s="17" t="s">
        <v>134</v>
      </c>
      <c r="BM517" s="191" t="s">
        <v>838</v>
      </c>
    </row>
    <row r="518" spans="2:51" s="12" customFormat="1" ht="12">
      <c r="B518" s="196"/>
      <c r="C518" s="197"/>
      <c r="D518" s="193" t="s">
        <v>138</v>
      </c>
      <c r="E518" s="198" t="s">
        <v>19</v>
      </c>
      <c r="F518" s="199" t="s">
        <v>834</v>
      </c>
      <c r="G518" s="197"/>
      <c r="H518" s="200">
        <v>2</v>
      </c>
      <c r="I518" s="201"/>
      <c r="J518" s="197"/>
      <c r="K518" s="197"/>
      <c r="L518" s="202"/>
      <c r="M518" s="203"/>
      <c r="N518" s="204"/>
      <c r="O518" s="204"/>
      <c r="P518" s="204"/>
      <c r="Q518" s="204"/>
      <c r="R518" s="204"/>
      <c r="S518" s="204"/>
      <c r="T518" s="205"/>
      <c r="AT518" s="206" t="s">
        <v>138</v>
      </c>
      <c r="AU518" s="206" t="s">
        <v>83</v>
      </c>
      <c r="AV518" s="12" t="s">
        <v>83</v>
      </c>
      <c r="AW518" s="12" t="s">
        <v>35</v>
      </c>
      <c r="AX518" s="12" t="s">
        <v>81</v>
      </c>
      <c r="AY518" s="206" t="s">
        <v>127</v>
      </c>
    </row>
    <row r="519" spans="2:65" s="1" customFormat="1" ht="16.5" customHeight="1">
      <c r="B519" s="34"/>
      <c r="C519" s="180" t="s">
        <v>839</v>
      </c>
      <c r="D519" s="180" t="s">
        <v>129</v>
      </c>
      <c r="E519" s="181" t="s">
        <v>840</v>
      </c>
      <c r="F519" s="182" t="s">
        <v>841</v>
      </c>
      <c r="G519" s="183" t="s">
        <v>319</v>
      </c>
      <c r="H519" s="184">
        <v>2</v>
      </c>
      <c r="I519" s="185"/>
      <c r="J519" s="186">
        <f>ROUND(I519*H519,2)</f>
        <v>0</v>
      </c>
      <c r="K519" s="182" t="s">
        <v>19</v>
      </c>
      <c r="L519" s="38"/>
      <c r="M519" s="187" t="s">
        <v>19</v>
      </c>
      <c r="N519" s="188" t="s">
        <v>44</v>
      </c>
      <c r="O519" s="63"/>
      <c r="P519" s="189">
        <f>O519*H519</f>
        <v>0</v>
      </c>
      <c r="Q519" s="189">
        <v>0</v>
      </c>
      <c r="R519" s="189">
        <f>Q519*H519</f>
        <v>0</v>
      </c>
      <c r="S519" s="189">
        <v>0</v>
      </c>
      <c r="T519" s="190">
        <f>S519*H519</f>
        <v>0</v>
      </c>
      <c r="AR519" s="191" t="s">
        <v>134</v>
      </c>
      <c r="AT519" s="191" t="s">
        <v>129</v>
      </c>
      <c r="AU519" s="191" t="s">
        <v>83</v>
      </c>
      <c r="AY519" s="17" t="s">
        <v>127</v>
      </c>
      <c r="BE519" s="192">
        <f>IF(N519="základní",J519,0)</f>
        <v>0</v>
      </c>
      <c r="BF519" s="192">
        <f>IF(N519="snížená",J519,0)</f>
        <v>0</v>
      </c>
      <c r="BG519" s="192">
        <f>IF(N519="zákl. přenesená",J519,0)</f>
        <v>0</v>
      </c>
      <c r="BH519" s="192">
        <f>IF(N519="sníž. přenesená",J519,0)</f>
        <v>0</v>
      </c>
      <c r="BI519" s="192">
        <f>IF(N519="nulová",J519,0)</f>
        <v>0</v>
      </c>
      <c r="BJ519" s="17" t="s">
        <v>81</v>
      </c>
      <c r="BK519" s="192">
        <f>ROUND(I519*H519,2)</f>
        <v>0</v>
      </c>
      <c r="BL519" s="17" t="s">
        <v>134</v>
      </c>
      <c r="BM519" s="191" t="s">
        <v>842</v>
      </c>
    </row>
    <row r="520" spans="2:51" s="12" customFormat="1" ht="12">
      <c r="B520" s="196"/>
      <c r="C520" s="197"/>
      <c r="D520" s="193" t="s">
        <v>138</v>
      </c>
      <c r="E520" s="198" t="s">
        <v>19</v>
      </c>
      <c r="F520" s="199" t="s">
        <v>834</v>
      </c>
      <c r="G520" s="197"/>
      <c r="H520" s="200">
        <v>2</v>
      </c>
      <c r="I520" s="201"/>
      <c r="J520" s="197"/>
      <c r="K520" s="197"/>
      <c r="L520" s="202"/>
      <c r="M520" s="203"/>
      <c r="N520" s="204"/>
      <c r="O520" s="204"/>
      <c r="P520" s="204"/>
      <c r="Q520" s="204"/>
      <c r="R520" s="204"/>
      <c r="S520" s="204"/>
      <c r="T520" s="205"/>
      <c r="AT520" s="206" t="s">
        <v>138</v>
      </c>
      <c r="AU520" s="206" t="s">
        <v>83</v>
      </c>
      <c r="AV520" s="12" t="s">
        <v>83</v>
      </c>
      <c r="AW520" s="12" t="s">
        <v>35</v>
      </c>
      <c r="AX520" s="12" t="s">
        <v>81</v>
      </c>
      <c r="AY520" s="206" t="s">
        <v>127</v>
      </c>
    </row>
    <row r="521" spans="2:65" s="1" customFormat="1" ht="16.5" customHeight="1">
      <c r="B521" s="34"/>
      <c r="C521" s="180" t="s">
        <v>843</v>
      </c>
      <c r="D521" s="180" t="s">
        <v>129</v>
      </c>
      <c r="E521" s="181" t="s">
        <v>844</v>
      </c>
      <c r="F521" s="182" t="s">
        <v>845</v>
      </c>
      <c r="G521" s="183" t="s">
        <v>319</v>
      </c>
      <c r="H521" s="184">
        <v>1</v>
      </c>
      <c r="I521" s="185"/>
      <c r="J521" s="186">
        <f>ROUND(I521*H521,2)</f>
        <v>0</v>
      </c>
      <c r="K521" s="182" t="s">
        <v>19</v>
      </c>
      <c r="L521" s="38"/>
      <c r="M521" s="187" t="s">
        <v>19</v>
      </c>
      <c r="N521" s="188" t="s">
        <v>44</v>
      </c>
      <c r="O521" s="63"/>
      <c r="P521" s="189">
        <f>O521*H521</f>
        <v>0</v>
      </c>
      <c r="Q521" s="189">
        <v>0</v>
      </c>
      <c r="R521" s="189">
        <f>Q521*H521</f>
        <v>0</v>
      </c>
      <c r="S521" s="189">
        <v>0</v>
      </c>
      <c r="T521" s="190">
        <f>S521*H521</f>
        <v>0</v>
      </c>
      <c r="AR521" s="191" t="s">
        <v>134</v>
      </c>
      <c r="AT521" s="191" t="s">
        <v>129</v>
      </c>
      <c r="AU521" s="191" t="s">
        <v>83</v>
      </c>
      <c r="AY521" s="17" t="s">
        <v>127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17" t="s">
        <v>81</v>
      </c>
      <c r="BK521" s="192">
        <f>ROUND(I521*H521,2)</f>
        <v>0</v>
      </c>
      <c r="BL521" s="17" t="s">
        <v>134</v>
      </c>
      <c r="BM521" s="191" t="s">
        <v>846</v>
      </c>
    </row>
    <row r="522" spans="2:51" s="12" customFormat="1" ht="12">
      <c r="B522" s="196"/>
      <c r="C522" s="197"/>
      <c r="D522" s="193" t="s">
        <v>138</v>
      </c>
      <c r="E522" s="198" t="s">
        <v>19</v>
      </c>
      <c r="F522" s="199" t="s">
        <v>645</v>
      </c>
      <c r="G522" s="197"/>
      <c r="H522" s="200">
        <v>1</v>
      </c>
      <c r="I522" s="201"/>
      <c r="J522" s="197"/>
      <c r="K522" s="197"/>
      <c r="L522" s="202"/>
      <c r="M522" s="203"/>
      <c r="N522" s="204"/>
      <c r="O522" s="204"/>
      <c r="P522" s="204"/>
      <c r="Q522" s="204"/>
      <c r="R522" s="204"/>
      <c r="S522" s="204"/>
      <c r="T522" s="205"/>
      <c r="AT522" s="206" t="s">
        <v>138</v>
      </c>
      <c r="AU522" s="206" t="s">
        <v>83</v>
      </c>
      <c r="AV522" s="12" t="s">
        <v>83</v>
      </c>
      <c r="AW522" s="12" t="s">
        <v>35</v>
      </c>
      <c r="AX522" s="12" t="s">
        <v>81</v>
      </c>
      <c r="AY522" s="206" t="s">
        <v>127</v>
      </c>
    </row>
    <row r="523" spans="2:65" s="1" customFormat="1" ht="16.5" customHeight="1">
      <c r="B523" s="34"/>
      <c r="C523" s="180" t="s">
        <v>847</v>
      </c>
      <c r="D523" s="180" t="s">
        <v>129</v>
      </c>
      <c r="E523" s="181" t="s">
        <v>848</v>
      </c>
      <c r="F523" s="182" t="s">
        <v>849</v>
      </c>
      <c r="G523" s="183" t="s">
        <v>319</v>
      </c>
      <c r="H523" s="184">
        <v>2</v>
      </c>
      <c r="I523" s="185"/>
      <c r="J523" s="186">
        <f>ROUND(I523*H523,2)</f>
        <v>0</v>
      </c>
      <c r="K523" s="182" t="s">
        <v>19</v>
      </c>
      <c r="L523" s="38"/>
      <c r="M523" s="187" t="s">
        <v>19</v>
      </c>
      <c r="N523" s="188" t="s">
        <v>44</v>
      </c>
      <c r="O523" s="63"/>
      <c r="P523" s="189">
        <f>O523*H523</f>
        <v>0</v>
      </c>
      <c r="Q523" s="189">
        <v>0</v>
      </c>
      <c r="R523" s="189">
        <f>Q523*H523</f>
        <v>0</v>
      </c>
      <c r="S523" s="189">
        <v>0</v>
      </c>
      <c r="T523" s="190">
        <f>S523*H523</f>
        <v>0</v>
      </c>
      <c r="AR523" s="191" t="s">
        <v>134</v>
      </c>
      <c r="AT523" s="191" t="s">
        <v>129</v>
      </c>
      <c r="AU523" s="191" t="s">
        <v>83</v>
      </c>
      <c r="AY523" s="17" t="s">
        <v>127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17" t="s">
        <v>81</v>
      </c>
      <c r="BK523" s="192">
        <f>ROUND(I523*H523,2)</f>
        <v>0</v>
      </c>
      <c r="BL523" s="17" t="s">
        <v>134</v>
      </c>
      <c r="BM523" s="191" t="s">
        <v>850</v>
      </c>
    </row>
    <row r="524" spans="2:51" s="12" customFormat="1" ht="12">
      <c r="B524" s="196"/>
      <c r="C524" s="197"/>
      <c r="D524" s="193" t="s">
        <v>138</v>
      </c>
      <c r="E524" s="198" t="s">
        <v>19</v>
      </c>
      <c r="F524" s="199" t="s">
        <v>834</v>
      </c>
      <c r="G524" s="197"/>
      <c r="H524" s="200">
        <v>2</v>
      </c>
      <c r="I524" s="201"/>
      <c r="J524" s="197"/>
      <c r="K524" s="197"/>
      <c r="L524" s="202"/>
      <c r="M524" s="203"/>
      <c r="N524" s="204"/>
      <c r="O524" s="204"/>
      <c r="P524" s="204"/>
      <c r="Q524" s="204"/>
      <c r="R524" s="204"/>
      <c r="S524" s="204"/>
      <c r="T524" s="205"/>
      <c r="AT524" s="206" t="s">
        <v>138</v>
      </c>
      <c r="AU524" s="206" t="s">
        <v>83</v>
      </c>
      <c r="AV524" s="12" t="s">
        <v>83</v>
      </c>
      <c r="AW524" s="12" t="s">
        <v>35</v>
      </c>
      <c r="AX524" s="12" t="s">
        <v>81</v>
      </c>
      <c r="AY524" s="206" t="s">
        <v>127</v>
      </c>
    </row>
    <row r="525" spans="2:65" s="1" customFormat="1" ht="16.5" customHeight="1">
      <c r="B525" s="34"/>
      <c r="C525" s="180" t="s">
        <v>851</v>
      </c>
      <c r="D525" s="180" t="s">
        <v>129</v>
      </c>
      <c r="E525" s="181" t="s">
        <v>852</v>
      </c>
      <c r="F525" s="182" t="s">
        <v>853</v>
      </c>
      <c r="G525" s="183" t="s">
        <v>319</v>
      </c>
      <c r="H525" s="184">
        <v>75</v>
      </c>
      <c r="I525" s="185"/>
      <c r="J525" s="186">
        <f>ROUND(I525*H525,2)</f>
        <v>0</v>
      </c>
      <c r="K525" s="182" t="s">
        <v>19</v>
      </c>
      <c r="L525" s="38"/>
      <c r="M525" s="187" t="s">
        <v>19</v>
      </c>
      <c r="N525" s="188" t="s">
        <v>44</v>
      </c>
      <c r="O525" s="63"/>
      <c r="P525" s="189">
        <f>O525*H525</f>
        <v>0</v>
      </c>
      <c r="Q525" s="189">
        <v>0</v>
      </c>
      <c r="R525" s="189">
        <f>Q525*H525</f>
        <v>0</v>
      </c>
      <c r="S525" s="189">
        <v>0</v>
      </c>
      <c r="T525" s="190">
        <f>S525*H525</f>
        <v>0</v>
      </c>
      <c r="AR525" s="191" t="s">
        <v>134</v>
      </c>
      <c r="AT525" s="191" t="s">
        <v>129</v>
      </c>
      <c r="AU525" s="191" t="s">
        <v>83</v>
      </c>
      <c r="AY525" s="17" t="s">
        <v>127</v>
      </c>
      <c r="BE525" s="192">
        <f>IF(N525="základní",J525,0)</f>
        <v>0</v>
      </c>
      <c r="BF525" s="192">
        <f>IF(N525="snížená",J525,0)</f>
        <v>0</v>
      </c>
      <c r="BG525" s="192">
        <f>IF(N525="zákl. přenesená",J525,0)</f>
        <v>0</v>
      </c>
      <c r="BH525" s="192">
        <f>IF(N525="sníž. přenesená",J525,0)</f>
        <v>0</v>
      </c>
      <c r="BI525" s="192">
        <f>IF(N525="nulová",J525,0)</f>
        <v>0</v>
      </c>
      <c r="BJ525" s="17" t="s">
        <v>81</v>
      </c>
      <c r="BK525" s="192">
        <f>ROUND(I525*H525,2)</f>
        <v>0</v>
      </c>
      <c r="BL525" s="17" t="s">
        <v>134</v>
      </c>
      <c r="BM525" s="191" t="s">
        <v>854</v>
      </c>
    </row>
    <row r="526" spans="2:51" s="12" customFormat="1" ht="12">
      <c r="B526" s="196"/>
      <c r="C526" s="197"/>
      <c r="D526" s="193" t="s">
        <v>138</v>
      </c>
      <c r="E526" s="198" t="s">
        <v>19</v>
      </c>
      <c r="F526" s="199" t="s">
        <v>855</v>
      </c>
      <c r="G526" s="197"/>
      <c r="H526" s="200">
        <v>75</v>
      </c>
      <c r="I526" s="201"/>
      <c r="J526" s="197"/>
      <c r="K526" s="197"/>
      <c r="L526" s="202"/>
      <c r="M526" s="203"/>
      <c r="N526" s="204"/>
      <c r="O526" s="204"/>
      <c r="P526" s="204"/>
      <c r="Q526" s="204"/>
      <c r="R526" s="204"/>
      <c r="S526" s="204"/>
      <c r="T526" s="205"/>
      <c r="AT526" s="206" t="s">
        <v>138</v>
      </c>
      <c r="AU526" s="206" t="s">
        <v>83</v>
      </c>
      <c r="AV526" s="12" t="s">
        <v>83</v>
      </c>
      <c r="AW526" s="12" t="s">
        <v>35</v>
      </c>
      <c r="AX526" s="12" t="s">
        <v>81</v>
      </c>
      <c r="AY526" s="206" t="s">
        <v>127</v>
      </c>
    </row>
    <row r="527" spans="2:65" s="1" customFormat="1" ht="16.5" customHeight="1">
      <c r="B527" s="34"/>
      <c r="C527" s="180" t="s">
        <v>856</v>
      </c>
      <c r="D527" s="180" t="s">
        <v>129</v>
      </c>
      <c r="E527" s="181" t="s">
        <v>857</v>
      </c>
      <c r="F527" s="182" t="s">
        <v>858</v>
      </c>
      <c r="G527" s="183" t="s">
        <v>319</v>
      </c>
      <c r="H527" s="184">
        <v>2</v>
      </c>
      <c r="I527" s="185"/>
      <c r="J527" s="186">
        <f>ROUND(I527*H527,2)</f>
        <v>0</v>
      </c>
      <c r="K527" s="182" t="s">
        <v>19</v>
      </c>
      <c r="L527" s="38"/>
      <c r="M527" s="187" t="s">
        <v>19</v>
      </c>
      <c r="N527" s="188" t="s">
        <v>44</v>
      </c>
      <c r="O527" s="63"/>
      <c r="P527" s="189">
        <f>O527*H527</f>
        <v>0</v>
      </c>
      <c r="Q527" s="189">
        <v>0</v>
      </c>
      <c r="R527" s="189">
        <f>Q527*H527</f>
        <v>0</v>
      </c>
      <c r="S527" s="189">
        <v>0</v>
      </c>
      <c r="T527" s="190">
        <f>S527*H527</f>
        <v>0</v>
      </c>
      <c r="AR527" s="191" t="s">
        <v>134</v>
      </c>
      <c r="AT527" s="191" t="s">
        <v>129</v>
      </c>
      <c r="AU527" s="191" t="s">
        <v>83</v>
      </c>
      <c r="AY527" s="17" t="s">
        <v>127</v>
      </c>
      <c r="BE527" s="192">
        <f>IF(N527="základní",J527,0)</f>
        <v>0</v>
      </c>
      <c r="BF527" s="192">
        <f>IF(N527="snížená",J527,0)</f>
        <v>0</v>
      </c>
      <c r="BG527" s="192">
        <f>IF(N527="zákl. přenesená",J527,0)</f>
        <v>0</v>
      </c>
      <c r="BH527" s="192">
        <f>IF(N527="sníž. přenesená",J527,0)</f>
        <v>0</v>
      </c>
      <c r="BI527" s="192">
        <f>IF(N527="nulová",J527,0)</f>
        <v>0</v>
      </c>
      <c r="BJ527" s="17" t="s">
        <v>81</v>
      </c>
      <c r="BK527" s="192">
        <f>ROUND(I527*H527,2)</f>
        <v>0</v>
      </c>
      <c r="BL527" s="17" t="s">
        <v>134</v>
      </c>
      <c r="BM527" s="191" t="s">
        <v>859</v>
      </c>
    </row>
    <row r="528" spans="2:51" s="12" customFormat="1" ht="12">
      <c r="B528" s="196"/>
      <c r="C528" s="197"/>
      <c r="D528" s="193" t="s">
        <v>138</v>
      </c>
      <c r="E528" s="198" t="s">
        <v>19</v>
      </c>
      <c r="F528" s="199" t="s">
        <v>834</v>
      </c>
      <c r="G528" s="197"/>
      <c r="H528" s="200">
        <v>2</v>
      </c>
      <c r="I528" s="201"/>
      <c r="J528" s="197"/>
      <c r="K528" s="197"/>
      <c r="L528" s="202"/>
      <c r="M528" s="203"/>
      <c r="N528" s="204"/>
      <c r="O528" s="204"/>
      <c r="P528" s="204"/>
      <c r="Q528" s="204"/>
      <c r="R528" s="204"/>
      <c r="S528" s="204"/>
      <c r="T528" s="205"/>
      <c r="AT528" s="206" t="s">
        <v>138</v>
      </c>
      <c r="AU528" s="206" t="s">
        <v>83</v>
      </c>
      <c r="AV528" s="12" t="s">
        <v>83</v>
      </c>
      <c r="AW528" s="12" t="s">
        <v>35</v>
      </c>
      <c r="AX528" s="12" t="s">
        <v>81</v>
      </c>
      <c r="AY528" s="206" t="s">
        <v>127</v>
      </c>
    </row>
    <row r="529" spans="2:65" s="1" customFormat="1" ht="16.5" customHeight="1">
      <c r="B529" s="34"/>
      <c r="C529" s="180" t="s">
        <v>860</v>
      </c>
      <c r="D529" s="180" t="s">
        <v>129</v>
      </c>
      <c r="E529" s="181" t="s">
        <v>861</v>
      </c>
      <c r="F529" s="182" t="s">
        <v>862</v>
      </c>
      <c r="G529" s="183" t="s">
        <v>217</v>
      </c>
      <c r="H529" s="184">
        <v>112</v>
      </c>
      <c r="I529" s="185"/>
      <c r="J529" s="186">
        <f>ROUND(I529*H529,2)</f>
        <v>0</v>
      </c>
      <c r="K529" s="182" t="s">
        <v>19</v>
      </c>
      <c r="L529" s="38"/>
      <c r="M529" s="187" t="s">
        <v>19</v>
      </c>
      <c r="N529" s="188" t="s">
        <v>44</v>
      </c>
      <c r="O529" s="63"/>
      <c r="P529" s="189">
        <f>O529*H529</f>
        <v>0</v>
      </c>
      <c r="Q529" s="189">
        <v>0</v>
      </c>
      <c r="R529" s="189">
        <f>Q529*H529</f>
        <v>0</v>
      </c>
      <c r="S529" s="189">
        <v>0</v>
      </c>
      <c r="T529" s="190">
        <f>S529*H529</f>
        <v>0</v>
      </c>
      <c r="AR529" s="191" t="s">
        <v>134</v>
      </c>
      <c r="AT529" s="191" t="s">
        <v>129</v>
      </c>
      <c r="AU529" s="191" t="s">
        <v>83</v>
      </c>
      <c r="AY529" s="17" t="s">
        <v>127</v>
      </c>
      <c r="BE529" s="192">
        <f>IF(N529="základní",J529,0)</f>
        <v>0</v>
      </c>
      <c r="BF529" s="192">
        <f>IF(N529="snížená",J529,0)</f>
        <v>0</v>
      </c>
      <c r="BG529" s="192">
        <f>IF(N529="zákl. přenesená",J529,0)</f>
        <v>0</v>
      </c>
      <c r="BH529" s="192">
        <f>IF(N529="sníž. přenesená",J529,0)</f>
        <v>0</v>
      </c>
      <c r="BI529" s="192">
        <f>IF(N529="nulová",J529,0)</f>
        <v>0</v>
      </c>
      <c r="BJ529" s="17" t="s">
        <v>81</v>
      </c>
      <c r="BK529" s="192">
        <f>ROUND(I529*H529,2)</f>
        <v>0</v>
      </c>
      <c r="BL529" s="17" t="s">
        <v>134</v>
      </c>
      <c r="BM529" s="191" t="s">
        <v>863</v>
      </c>
    </row>
    <row r="530" spans="2:51" s="12" customFormat="1" ht="12">
      <c r="B530" s="196"/>
      <c r="C530" s="197"/>
      <c r="D530" s="193" t="s">
        <v>138</v>
      </c>
      <c r="E530" s="198" t="s">
        <v>19</v>
      </c>
      <c r="F530" s="199" t="s">
        <v>864</v>
      </c>
      <c r="G530" s="197"/>
      <c r="H530" s="200">
        <v>112</v>
      </c>
      <c r="I530" s="201"/>
      <c r="J530" s="197"/>
      <c r="K530" s="197"/>
      <c r="L530" s="202"/>
      <c r="M530" s="203"/>
      <c r="N530" s="204"/>
      <c r="O530" s="204"/>
      <c r="P530" s="204"/>
      <c r="Q530" s="204"/>
      <c r="R530" s="204"/>
      <c r="S530" s="204"/>
      <c r="T530" s="205"/>
      <c r="AT530" s="206" t="s">
        <v>138</v>
      </c>
      <c r="AU530" s="206" t="s">
        <v>83</v>
      </c>
      <c r="AV530" s="12" t="s">
        <v>83</v>
      </c>
      <c r="AW530" s="12" t="s">
        <v>35</v>
      </c>
      <c r="AX530" s="12" t="s">
        <v>81</v>
      </c>
      <c r="AY530" s="206" t="s">
        <v>127</v>
      </c>
    </row>
    <row r="531" spans="2:65" s="1" customFormat="1" ht="16.5" customHeight="1">
      <c r="B531" s="34"/>
      <c r="C531" s="180" t="s">
        <v>865</v>
      </c>
      <c r="D531" s="180" t="s">
        <v>129</v>
      </c>
      <c r="E531" s="181" t="s">
        <v>866</v>
      </c>
      <c r="F531" s="182" t="s">
        <v>867</v>
      </c>
      <c r="G531" s="183" t="s">
        <v>319</v>
      </c>
      <c r="H531" s="184">
        <v>4</v>
      </c>
      <c r="I531" s="185"/>
      <c r="J531" s="186">
        <f>ROUND(I531*H531,2)</f>
        <v>0</v>
      </c>
      <c r="K531" s="182" t="s">
        <v>19</v>
      </c>
      <c r="L531" s="38"/>
      <c r="M531" s="187" t="s">
        <v>19</v>
      </c>
      <c r="N531" s="188" t="s">
        <v>44</v>
      </c>
      <c r="O531" s="63"/>
      <c r="P531" s="189">
        <f>O531*H531</f>
        <v>0</v>
      </c>
      <c r="Q531" s="189">
        <v>0</v>
      </c>
      <c r="R531" s="189">
        <f>Q531*H531</f>
        <v>0</v>
      </c>
      <c r="S531" s="189">
        <v>0</v>
      </c>
      <c r="T531" s="190">
        <f>S531*H531</f>
        <v>0</v>
      </c>
      <c r="AR531" s="191" t="s">
        <v>134</v>
      </c>
      <c r="AT531" s="191" t="s">
        <v>129</v>
      </c>
      <c r="AU531" s="191" t="s">
        <v>83</v>
      </c>
      <c r="AY531" s="17" t="s">
        <v>127</v>
      </c>
      <c r="BE531" s="192">
        <f>IF(N531="základní",J531,0)</f>
        <v>0</v>
      </c>
      <c r="BF531" s="192">
        <f>IF(N531="snížená",J531,0)</f>
        <v>0</v>
      </c>
      <c r="BG531" s="192">
        <f>IF(N531="zákl. přenesená",J531,0)</f>
        <v>0</v>
      </c>
      <c r="BH531" s="192">
        <f>IF(N531="sníž. přenesená",J531,0)</f>
        <v>0</v>
      </c>
      <c r="BI531" s="192">
        <f>IF(N531="nulová",J531,0)</f>
        <v>0</v>
      </c>
      <c r="BJ531" s="17" t="s">
        <v>81</v>
      </c>
      <c r="BK531" s="192">
        <f>ROUND(I531*H531,2)</f>
        <v>0</v>
      </c>
      <c r="BL531" s="17" t="s">
        <v>134</v>
      </c>
      <c r="BM531" s="191" t="s">
        <v>868</v>
      </c>
    </row>
    <row r="532" spans="2:51" s="12" customFormat="1" ht="12">
      <c r="B532" s="196"/>
      <c r="C532" s="197"/>
      <c r="D532" s="193" t="s">
        <v>138</v>
      </c>
      <c r="E532" s="198" t="s">
        <v>19</v>
      </c>
      <c r="F532" s="199" t="s">
        <v>869</v>
      </c>
      <c r="G532" s="197"/>
      <c r="H532" s="200">
        <v>4</v>
      </c>
      <c r="I532" s="201"/>
      <c r="J532" s="197"/>
      <c r="K532" s="197"/>
      <c r="L532" s="202"/>
      <c r="M532" s="203"/>
      <c r="N532" s="204"/>
      <c r="O532" s="204"/>
      <c r="P532" s="204"/>
      <c r="Q532" s="204"/>
      <c r="R532" s="204"/>
      <c r="S532" s="204"/>
      <c r="T532" s="205"/>
      <c r="AT532" s="206" t="s">
        <v>138</v>
      </c>
      <c r="AU532" s="206" t="s">
        <v>83</v>
      </c>
      <c r="AV532" s="12" t="s">
        <v>83</v>
      </c>
      <c r="AW532" s="12" t="s">
        <v>35</v>
      </c>
      <c r="AX532" s="12" t="s">
        <v>81</v>
      </c>
      <c r="AY532" s="206" t="s">
        <v>127</v>
      </c>
    </row>
    <row r="533" spans="2:63" s="11" customFormat="1" ht="22.9" customHeight="1">
      <c r="B533" s="164"/>
      <c r="C533" s="165"/>
      <c r="D533" s="166" t="s">
        <v>72</v>
      </c>
      <c r="E533" s="178" t="s">
        <v>185</v>
      </c>
      <c r="F533" s="178" t="s">
        <v>870</v>
      </c>
      <c r="G533" s="165"/>
      <c r="H533" s="165"/>
      <c r="I533" s="168"/>
      <c r="J533" s="179">
        <f>BK533</f>
        <v>0</v>
      </c>
      <c r="K533" s="165"/>
      <c r="L533" s="170"/>
      <c r="M533" s="171"/>
      <c r="N533" s="172"/>
      <c r="O533" s="172"/>
      <c r="P533" s="173">
        <f>SUM(P534:P536)</f>
        <v>0</v>
      </c>
      <c r="Q533" s="172"/>
      <c r="R533" s="173">
        <f>SUM(R534:R536)</f>
        <v>0.032892</v>
      </c>
      <c r="S533" s="172"/>
      <c r="T533" s="174">
        <f>SUM(T534:T536)</f>
        <v>0</v>
      </c>
      <c r="AR533" s="175" t="s">
        <v>81</v>
      </c>
      <c r="AT533" s="176" t="s">
        <v>72</v>
      </c>
      <c r="AU533" s="176" t="s">
        <v>81</v>
      </c>
      <c r="AY533" s="175" t="s">
        <v>127</v>
      </c>
      <c r="BK533" s="177">
        <f>SUM(BK534:BK536)</f>
        <v>0</v>
      </c>
    </row>
    <row r="534" spans="2:65" s="1" customFormat="1" ht="24" customHeight="1">
      <c r="B534" s="34"/>
      <c r="C534" s="180" t="s">
        <v>871</v>
      </c>
      <c r="D534" s="180" t="s">
        <v>129</v>
      </c>
      <c r="E534" s="181" t="s">
        <v>872</v>
      </c>
      <c r="F534" s="182" t="s">
        <v>873</v>
      </c>
      <c r="G534" s="183" t="s">
        <v>153</v>
      </c>
      <c r="H534" s="184">
        <v>12</v>
      </c>
      <c r="I534" s="185"/>
      <c r="J534" s="186">
        <f>ROUND(I534*H534,2)</f>
        <v>0</v>
      </c>
      <c r="K534" s="182" t="s">
        <v>133</v>
      </c>
      <c r="L534" s="38"/>
      <c r="M534" s="187" t="s">
        <v>19</v>
      </c>
      <c r="N534" s="188" t="s">
        <v>44</v>
      </c>
      <c r="O534" s="63"/>
      <c r="P534" s="189">
        <f>O534*H534</f>
        <v>0</v>
      </c>
      <c r="Q534" s="189">
        <v>0.002741</v>
      </c>
      <c r="R534" s="189">
        <f>Q534*H534</f>
        <v>0.032892</v>
      </c>
      <c r="S534" s="189">
        <v>0</v>
      </c>
      <c r="T534" s="190">
        <f>S534*H534</f>
        <v>0</v>
      </c>
      <c r="AR534" s="191" t="s">
        <v>134</v>
      </c>
      <c r="AT534" s="191" t="s">
        <v>129</v>
      </c>
      <c r="AU534" s="191" t="s">
        <v>83</v>
      </c>
      <c r="AY534" s="17" t="s">
        <v>127</v>
      </c>
      <c r="BE534" s="192">
        <f>IF(N534="základní",J534,0)</f>
        <v>0</v>
      </c>
      <c r="BF534" s="192">
        <f>IF(N534="snížená",J534,0)</f>
        <v>0</v>
      </c>
      <c r="BG534" s="192">
        <f>IF(N534="zákl. přenesená",J534,0)</f>
        <v>0</v>
      </c>
      <c r="BH534" s="192">
        <f>IF(N534="sníž. přenesená",J534,0)</f>
        <v>0</v>
      </c>
      <c r="BI534" s="192">
        <f>IF(N534="nulová",J534,0)</f>
        <v>0</v>
      </c>
      <c r="BJ534" s="17" t="s">
        <v>81</v>
      </c>
      <c r="BK534" s="192">
        <f>ROUND(I534*H534,2)</f>
        <v>0</v>
      </c>
      <c r="BL534" s="17" t="s">
        <v>134</v>
      </c>
      <c r="BM534" s="191" t="s">
        <v>874</v>
      </c>
    </row>
    <row r="535" spans="2:47" s="1" customFormat="1" ht="87.75">
      <c r="B535" s="34"/>
      <c r="C535" s="35"/>
      <c r="D535" s="193" t="s">
        <v>136</v>
      </c>
      <c r="E535" s="35"/>
      <c r="F535" s="194" t="s">
        <v>875</v>
      </c>
      <c r="G535" s="35"/>
      <c r="H535" s="35"/>
      <c r="I535" s="107"/>
      <c r="J535" s="35"/>
      <c r="K535" s="35"/>
      <c r="L535" s="38"/>
      <c r="M535" s="195"/>
      <c r="N535" s="63"/>
      <c r="O535" s="63"/>
      <c r="P535" s="63"/>
      <c r="Q535" s="63"/>
      <c r="R535" s="63"/>
      <c r="S535" s="63"/>
      <c r="T535" s="64"/>
      <c r="AT535" s="17" t="s">
        <v>136</v>
      </c>
      <c r="AU535" s="17" t="s">
        <v>83</v>
      </c>
    </row>
    <row r="536" spans="2:51" s="12" customFormat="1" ht="12">
      <c r="B536" s="196"/>
      <c r="C536" s="197"/>
      <c r="D536" s="193" t="s">
        <v>138</v>
      </c>
      <c r="E536" s="198" t="s">
        <v>19</v>
      </c>
      <c r="F536" s="199" t="s">
        <v>876</v>
      </c>
      <c r="G536" s="197"/>
      <c r="H536" s="200">
        <v>12</v>
      </c>
      <c r="I536" s="201"/>
      <c r="J536" s="197"/>
      <c r="K536" s="197"/>
      <c r="L536" s="202"/>
      <c r="M536" s="203"/>
      <c r="N536" s="204"/>
      <c r="O536" s="204"/>
      <c r="P536" s="204"/>
      <c r="Q536" s="204"/>
      <c r="R536" s="204"/>
      <c r="S536" s="204"/>
      <c r="T536" s="205"/>
      <c r="AT536" s="206" t="s">
        <v>138</v>
      </c>
      <c r="AU536" s="206" t="s">
        <v>83</v>
      </c>
      <c r="AV536" s="12" t="s">
        <v>83</v>
      </c>
      <c r="AW536" s="12" t="s">
        <v>35</v>
      </c>
      <c r="AX536" s="12" t="s">
        <v>81</v>
      </c>
      <c r="AY536" s="206" t="s">
        <v>127</v>
      </c>
    </row>
    <row r="537" spans="2:63" s="11" customFormat="1" ht="22.9" customHeight="1">
      <c r="B537" s="164"/>
      <c r="C537" s="165"/>
      <c r="D537" s="166" t="s">
        <v>72</v>
      </c>
      <c r="E537" s="178" t="s">
        <v>190</v>
      </c>
      <c r="F537" s="178" t="s">
        <v>877</v>
      </c>
      <c r="G537" s="165"/>
      <c r="H537" s="165"/>
      <c r="I537" s="168"/>
      <c r="J537" s="179">
        <f>BK537</f>
        <v>0</v>
      </c>
      <c r="K537" s="165"/>
      <c r="L537" s="170"/>
      <c r="M537" s="171"/>
      <c r="N537" s="172"/>
      <c r="O537" s="172"/>
      <c r="P537" s="173">
        <f>SUM(P538:P579)</f>
        <v>0</v>
      </c>
      <c r="Q537" s="172"/>
      <c r="R537" s="173">
        <f>SUM(R538:R579)</f>
        <v>375.90359479999995</v>
      </c>
      <c r="S537" s="172"/>
      <c r="T537" s="174">
        <f>SUM(T538:T579)</f>
        <v>173.71125</v>
      </c>
      <c r="AR537" s="175" t="s">
        <v>81</v>
      </c>
      <c r="AT537" s="176" t="s">
        <v>72</v>
      </c>
      <c r="AU537" s="176" t="s">
        <v>81</v>
      </c>
      <c r="AY537" s="175" t="s">
        <v>127</v>
      </c>
      <c r="BK537" s="177">
        <f>SUM(BK538:BK579)</f>
        <v>0</v>
      </c>
    </row>
    <row r="538" spans="2:65" s="1" customFormat="1" ht="24" customHeight="1">
      <c r="B538" s="34"/>
      <c r="C538" s="180" t="s">
        <v>878</v>
      </c>
      <c r="D538" s="180" t="s">
        <v>129</v>
      </c>
      <c r="E538" s="181" t="s">
        <v>879</v>
      </c>
      <c r="F538" s="182" t="s">
        <v>880</v>
      </c>
      <c r="G538" s="183" t="s">
        <v>153</v>
      </c>
      <c r="H538" s="184">
        <v>350.8</v>
      </c>
      <c r="I538" s="185"/>
      <c r="J538" s="186">
        <f>ROUND(I538*H538,2)</f>
        <v>0</v>
      </c>
      <c r="K538" s="182" t="s">
        <v>133</v>
      </c>
      <c r="L538" s="38"/>
      <c r="M538" s="187" t="s">
        <v>19</v>
      </c>
      <c r="N538" s="188" t="s">
        <v>44</v>
      </c>
      <c r="O538" s="63"/>
      <c r="P538" s="189">
        <f>O538*H538</f>
        <v>0</v>
      </c>
      <c r="Q538" s="189">
        <v>0.100946</v>
      </c>
      <c r="R538" s="189">
        <f>Q538*H538</f>
        <v>35.4118568</v>
      </c>
      <c r="S538" s="189">
        <v>0</v>
      </c>
      <c r="T538" s="190">
        <f>S538*H538</f>
        <v>0</v>
      </c>
      <c r="AR538" s="191" t="s">
        <v>134</v>
      </c>
      <c r="AT538" s="191" t="s">
        <v>129</v>
      </c>
      <c r="AU538" s="191" t="s">
        <v>83</v>
      </c>
      <c r="AY538" s="17" t="s">
        <v>127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17" t="s">
        <v>81</v>
      </c>
      <c r="BK538" s="192">
        <f>ROUND(I538*H538,2)</f>
        <v>0</v>
      </c>
      <c r="BL538" s="17" t="s">
        <v>134</v>
      </c>
      <c r="BM538" s="191" t="s">
        <v>881</v>
      </c>
    </row>
    <row r="539" spans="2:47" s="1" customFormat="1" ht="58.5">
      <c r="B539" s="34"/>
      <c r="C539" s="35"/>
      <c r="D539" s="193" t="s">
        <v>136</v>
      </c>
      <c r="E539" s="35"/>
      <c r="F539" s="194" t="s">
        <v>882</v>
      </c>
      <c r="G539" s="35"/>
      <c r="H539" s="35"/>
      <c r="I539" s="107"/>
      <c r="J539" s="35"/>
      <c r="K539" s="35"/>
      <c r="L539" s="38"/>
      <c r="M539" s="195"/>
      <c r="N539" s="63"/>
      <c r="O539" s="63"/>
      <c r="P539" s="63"/>
      <c r="Q539" s="63"/>
      <c r="R539" s="63"/>
      <c r="S539" s="63"/>
      <c r="T539" s="64"/>
      <c r="AT539" s="17" t="s">
        <v>136</v>
      </c>
      <c r="AU539" s="17" t="s">
        <v>83</v>
      </c>
    </row>
    <row r="540" spans="2:51" s="12" customFormat="1" ht="12">
      <c r="B540" s="196"/>
      <c r="C540" s="197"/>
      <c r="D540" s="193" t="s">
        <v>138</v>
      </c>
      <c r="E540" s="198" t="s">
        <v>19</v>
      </c>
      <c r="F540" s="199" t="s">
        <v>883</v>
      </c>
      <c r="G540" s="197"/>
      <c r="H540" s="200">
        <v>143</v>
      </c>
      <c r="I540" s="201"/>
      <c r="J540" s="197"/>
      <c r="K540" s="197"/>
      <c r="L540" s="202"/>
      <c r="M540" s="203"/>
      <c r="N540" s="204"/>
      <c r="O540" s="204"/>
      <c r="P540" s="204"/>
      <c r="Q540" s="204"/>
      <c r="R540" s="204"/>
      <c r="S540" s="204"/>
      <c r="T540" s="205"/>
      <c r="AT540" s="206" t="s">
        <v>138</v>
      </c>
      <c r="AU540" s="206" t="s">
        <v>83</v>
      </c>
      <c r="AV540" s="12" t="s">
        <v>83</v>
      </c>
      <c r="AW540" s="12" t="s">
        <v>35</v>
      </c>
      <c r="AX540" s="12" t="s">
        <v>73</v>
      </c>
      <c r="AY540" s="206" t="s">
        <v>127</v>
      </c>
    </row>
    <row r="541" spans="2:51" s="12" customFormat="1" ht="12">
      <c r="B541" s="196"/>
      <c r="C541" s="197"/>
      <c r="D541" s="193" t="s">
        <v>138</v>
      </c>
      <c r="E541" s="198" t="s">
        <v>19</v>
      </c>
      <c r="F541" s="199" t="s">
        <v>884</v>
      </c>
      <c r="G541" s="197"/>
      <c r="H541" s="200">
        <v>56.45</v>
      </c>
      <c r="I541" s="201"/>
      <c r="J541" s="197"/>
      <c r="K541" s="197"/>
      <c r="L541" s="202"/>
      <c r="M541" s="203"/>
      <c r="N541" s="204"/>
      <c r="O541" s="204"/>
      <c r="P541" s="204"/>
      <c r="Q541" s="204"/>
      <c r="R541" s="204"/>
      <c r="S541" s="204"/>
      <c r="T541" s="205"/>
      <c r="AT541" s="206" t="s">
        <v>138</v>
      </c>
      <c r="AU541" s="206" t="s">
        <v>83</v>
      </c>
      <c r="AV541" s="12" t="s">
        <v>83</v>
      </c>
      <c r="AW541" s="12" t="s">
        <v>35</v>
      </c>
      <c r="AX541" s="12" t="s">
        <v>73</v>
      </c>
      <c r="AY541" s="206" t="s">
        <v>127</v>
      </c>
    </row>
    <row r="542" spans="2:51" s="12" customFormat="1" ht="12">
      <c r="B542" s="196"/>
      <c r="C542" s="197"/>
      <c r="D542" s="193" t="s">
        <v>138</v>
      </c>
      <c r="E542" s="198" t="s">
        <v>19</v>
      </c>
      <c r="F542" s="199" t="s">
        <v>885</v>
      </c>
      <c r="G542" s="197"/>
      <c r="H542" s="200">
        <v>102.55</v>
      </c>
      <c r="I542" s="201"/>
      <c r="J542" s="197"/>
      <c r="K542" s="197"/>
      <c r="L542" s="202"/>
      <c r="M542" s="203"/>
      <c r="N542" s="204"/>
      <c r="O542" s="204"/>
      <c r="P542" s="204"/>
      <c r="Q542" s="204"/>
      <c r="R542" s="204"/>
      <c r="S542" s="204"/>
      <c r="T542" s="205"/>
      <c r="AT542" s="206" t="s">
        <v>138</v>
      </c>
      <c r="AU542" s="206" t="s">
        <v>83</v>
      </c>
      <c r="AV542" s="12" t="s">
        <v>83</v>
      </c>
      <c r="AW542" s="12" t="s">
        <v>35</v>
      </c>
      <c r="AX542" s="12" t="s">
        <v>73</v>
      </c>
      <c r="AY542" s="206" t="s">
        <v>127</v>
      </c>
    </row>
    <row r="543" spans="2:51" s="12" customFormat="1" ht="12">
      <c r="B543" s="196"/>
      <c r="C543" s="197"/>
      <c r="D543" s="193" t="s">
        <v>138</v>
      </c>
      <c r="E543" s="198" t="s">
        <v>19</v>
      </c>
      <c r="F543" s="199" t="s">
        <v>886</v>
      </c>
      <c r="G543" s="197"/>
      <c r="H543" s="200">
        <v>19.5</v>
      </c>
      <c r="I543" s="201"/>
      <c r="J543" s="197"/>
      <c r="K543" s="197"/>
      <c r="L543" s="202"/>
      <c r="M543" s="203"/>
      <c r="N543" s="204"/>
      <c r="O543" s="204"/>
      <c r="P543" s="204"/>
      <c r="Q543" s="204"/>
      <c r="R543" s="204"/>
      <c r="S543" s="204"/>
      <c r="T543" s="205"/>
      <c r="AT543" s="206" t="s">
        <v>138</v>
      </c>
      <c r="AU543" s="206" t="s">
        <v>83</v>
      </c>
      <c r="AV543" s="12" t="s">
        <v>83</v>
      </c>
      <c r="AW543" s="12" t="s">
        <v>35</v>
      </c>
      <c r="AX543" s="12" t="s">
        <v>73</v>
      </c>
      <c r="AY543" s="206" t="s">
        <v>127</v>
      </c>
    </row>
    <row r="544" spans="2:51" s="12" customFormat="1" ht="12">
      <c r="B544" s="196"/>
      <c r="C544" s="197"/>
      <c r="D544" s="193" t="s">
        <v>138</v>
      </c>
      <c r="E544" s="198" t="s">
        <v>19</v>
      </c>
      <c r="F544" s="199" t="s">
        <v>887</v>
      </c>
      <c r="G544" s="197"/>
      <c r="H544" s="200">
        <v>5.3</v>
      </c>
      <c r="I544" s="201"/>
      <c r="J544" s="197"/>
      <c r="K544" s="197"/>
      <c r="L544" s="202"/>
      <c r="M544" s="203"/>
      <c r="N544" s="204"/>
      <c r="O544" s="204"/>
      <c r="P544" s="204"/>
      <c r="Q544" s="204"/>
      <c r="R544" s="204"/>
      <c r="S544" s="204"/>
      <c r="T544" s="205"/>
      <c r="AT544" s="206" t="s">
        <v>138</v>
      </c>
      <c r="AU544" s="206" t="s">
        <v>83</v>
      </c>
      <c r="AV544" s="12" t="s">
        <v>83</v>
      </c>
      <c r="AW544" s="12" t="s">
        <v>35</v>
      </c>
      <c r="AX544" s="12" t="s">
        <v>73</v>
      </c>
      <c r="AY544" s="206" t="s">
        <v>127</v>
      </c>
    </row>
    <row r="545" spans="2:51" s="12" customFormat="1" ht="12">
      <c r="B545" s="196"/>
      <c r="C545" s="197"/>
      <c r="D545" s="193" t="s">
        <v>138</v>
      </c>
      <c r="E545" s="198" t="s">
        <v>19</v>
      </c>
      <c r="F545" s="199" t="s">
        <v>283</v>
      </c>
      <c r="G545" s="197"/>
      <c r="H545" s="200">
        <v>24</v>
      </c>
      <c r="I545" s="201"/>
      <c r="J545" s="197"/>
      <c r="K545" s="197"/>
      <c r="L545" s="202"/>
      <c r="M545" s="203"/>
      <c r="N545" s="204"/>
      <c r="O545" s="204"/>
      <c r="P545" s="204"/>
      <c r="Q545" s="204"/>
      <c r="R545" s="204"/>
      <c r="S545" s="204"/>
      <c r="T545" s="205"/>
      <c r="AT545" s="206" t="s">
        <v>138</v>
      </c>
      <c r="AU545" s="206" t="s">
        <v>83</v>
      </c>
      <c r="AV545" s="12" t="s">
        <v>83</v>
      </c>
      <c r="AW545" s="12" t="s">
        <v>35</v>
      </c>
      <c r="AX545" s="12" t="s">
        <v>73</v>
      </c>
      <c r="AY545" s="206" t="s">
        <v>127</v>
      </c>
    </row>
    <row r="546" spans="2:51" s="14" customFormat="1" ht="12">
      <c r="B546" s="217"/>
      <c r="C546" s="218"/>
      <c r="D546" s="193" t="s">
        <v>138</v>
      </c>
      <c r="E546" s="219" t="s">
        <v>19</v>
      </c>
      <c r="F546" s="220" t="s">
        <v>162</v>
      </c>
      <c r="G546" s="218"/>
      <c r="H546" s="221">
        <v>350.8</v>
      </c>
      <c r="I546" s="222"/>
      <c r="J546" s="218"/>
      <c r="K546" s="218"/>
      <c r="L546" s="223"/>
      <c r="M546" s="224"/>
      <c r="N546" s="225"/>
      <c r="O546" s="225"/>
      <c r="P546" s="225"/>
      <c r="Q546" s="225"/>
      <c r="R546" s="225"/>
      <c r="S546" s="225"/>
      <c r="T546" s="226"/>
      <c r="AT546" s="227" t="s">
        <v>138</v>
      </c>
      <c r="AU546" s="227" t="s">
        <v>83</v>
      </c>
      <c r="AV546" s="14" t="s">
        <v>134</v>
      </c>
      <c r="AW546" s="14" t="s">
        <v>35</v>
      </c>
      <c r="AX546" s="14" t="s">
        <v>81</v>
      </c>
      <c r="AY546" s="227" t="s">
        <v>127</v>
      </c>
    </row>
    <row r="547" spans="2:51" s="13" customFormat="1" ht="12">
      <c r="B547" s="207"/>
      <c r="C547" s="208"/>
      <c r="D547" s="193" t="s">
        <v>138</v>
      </c>
      <c r="E547" s="209" t="s">
        <v>19</v>
      </c>
      <c r="F547" s="210" t="s">
        <v>736</v>
      </c>
      <c r="G547" s="208"/>
      <c r="H547" s="209" t="s">
        <v>19</v>
      </c>
      <c r="I547" s="211"/>
      <c r="J547" s="208"/>
      <c r="K547" s="208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138</v>
      </c>
      <c r="AU547" s="216" t="s">
        <v>83</v>
      </c>
      <c r="AV547" s="13" t="s">
        <v>81</v>
      </c>
      <c r="AW547" s="13" t="s">
        <v>35</v>
      </c>
      <c r="AX547" s="13" t="s">
        <v>73</v>
      </c>
      <c r="AY547" s="216" t="s">
        <v>127</v>
      </c>
    </row>
    <row r="548" spans="2:65" s="1" customFormat="1" ht="16.5" customHeight="1">
      <c r="B548" s="34"/>
      <c r="C548" s="228" t="s">
        <v>888</v>
      </c>
      <c r="D548" s="228" t="s">
        <v>278</v>
      </c>
      <c r="E548" s="229" t="s">
        <v>889</v>
      </c>
      <c r="F548" s="230" t="s">
        <v>890</v>
      </c>
      <c r="G548" s="231" t="s">
        <v>153</v>
      </c>
      <c r="H548" s="232">
        <v>331.3</v>
      </c>
      <c r="I548" s="233"/>
      <c r="J548" s="234">
        <f>ROUND(I548*H548,2)</f>
        <v>0</v>
      </c>
      <c r="K548" s="230" t="s">
        <v>133</v>
      </c>
      <c r="L548" s="235"/>
      <c r="M548" s="236" t="s">
        <v>19</v>
      </c>
      <c r="N548" s="237" t="s">
        <v>44</v>
      </c>
      <c r="O548" s="63"/>
      <c r="P548" s="189">
        <f>O548*H548</f>
        <v>0</v>
      </c>
      <c r="Q548" s="189">
        <v>0.028</v>
      </c>
      <c r="R548" s="189">
        <f>Q548*H548</f>
        <v>9.2764</v>
      </c>
      <c r="S548" s="189">
        <v>0</v>
      </c>
      <c r="T548" s="190">
        <f>S548*H548</f>
        <v>0</v>
      </c>
      <c r="AR548" s="191" t="s">
        <v>185</v>
      </c>
      <c r="AT548" s="191" t="s">
        <v>278</v>
      </c>
      <c r="AU548" s="191" t="s">
        <v>83</v>
      </c>
      <c r="AY548" s="17" t="s">
        <v>127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17" t="s">
        <v>81</v>
      </c>
      <c r="BK548" s="192">
        <f>ROUND(I548*H548,2)</f>
        <v>0</v>
      </c>
      <c r="BL548" s="17" t="s">
        <v>134</v>
      </c>
      <c r="BM548" s="191" t="s">
        <v>891</v>
      </c>
    </row>
    <row r="549" spans="2:51" s="12" customFormat="1" ht="12">
      <c r="B549" s="196"/>
      <c r="C549" s="197"/>
      <c r="D549" s="193" t="s">
        <v>138</v>
      </c>
      <c r="E549" s="198" t="s">
        <v>19</v>
      </c>
      <c r="F549" s="199" t="s">
        <v>883</v>
      </c>
      <c r="G549" s="197"/>
      <c r="H549" s="200">
        <v>143</v>
      </c>
      <c r="I549" s="201"/>
      <c r="J549" s="197"/>
      <c r="K549" s="197"/>
      <c r="L549" s="202"/>
      <c r="M549" s="203"/>
      <c r="N549" s="204"/>
      <c r="O549" s="204"/>
      <c r="P549" s="204"/>
      <c r="Q549" s="204"/>
      <c r="R549" s="204"/>
      <c r="S549" s="204"/>
      <c r="T549" s="205"/>
      <c r="AT549" s="206" t="s">
        <v>138</v>
      </c>
      <c r="AU549" s="206" t="s">
        <v>83</v>
      </c>
      <c r="AV549" s="12" t="s">
        <v>83</v>
      </c>
      <c r="AW549" s="12" t="s">
        <v>35</v>
      </c>
      <c r="AX549" s="12" t="s">
        <v>73</v>
      </c>
      <c r="AY549" s="206" t="s">
        <v>127</v>
      </c>
    </row>
    <row r="550" spans="2:51" s="12" customFormat="1" ht="12">
      <c r="B550" s="196"/>
      <c r="C550" s="197"/>
      <c r="D550" s="193" t="s">
        <v>138</v>
      </c>
      <c r="E550" s="198" t="s">
        <v>19</v>
      </c>
      <c r="F550" s="199" t="s">
        <v>884</v>
      </c>
      <c r="G550" s="197"/>
      <c r="H550" s="200">
        <v>56.45</v>
      </c>
      <c r="I550" s="201"/>
      <c r="J550" s="197"/>
      <c r="K550" s="197"/>
      <c r="L550" s="202"/>
      <c r="M550" s="203"/>
      <c r="N550" s="204"/>
      <c r="O550" s="204"/>
      <c r="P550" s="204"/>
      <c r="Q550" s="204"/>
      <c r="R550" s="204"/>
      <c r="S550" s="204"/>
      <c r="T550" s="205"/>
      <c r="AT550" s="206" t="s">
        <v>138</v>
      </c>
      <c r="AU550" s="206" t="s">
        <v>83</v>
      </c>
      <c r="AV550" s="12" t="s">
        <v>83</v>
      </c>
      <c r="AW550" s="12" t="s">
        <v>35</v>
      </c>
      <c r="AX550" s="12" t="s">
        <v>73</v>
      </c>
      <c r="AY550" s="206" t="s">
        <v>127</v>
      </c>
    </row>
    <row r="551" spans="2:51" s="12" customFormat="1" ht="12">
      <c r="B551" s="196"/>
      <c r="C551" s="197"/>
      <c r="D551" s="193" t="s">
        <v>138</v>
      </c>
      <c r="E551" s="198" t="s">
        <v>19</v>
      </c>
      <c r="F551" s="199" t="s">
        <v>885</v>
      </c>
      <c r="G551" s="197"/>
      <c r="H551" s="200">
        <v>102.55</v>
      </c>
      <c r="I551" s="201"/>
      <c r="J551" s="197"/>
      <c r="K551" s="197"/>
      <c r="L551" s="202"/>
      <c r="M551" s="203"/>
      <c r="N551" s="204"/>
      <c r="O551" s="204"/>
      <c r="P551" s="204"/>
      <c r="Q551" s="204"/>
      <c r="R551" s="204"/>
      <c r="S551" s="204"/>
      <c r="T551" s="205"/>
      <c r="AT551" s="206" t="s">
        <v>138</v>
      </c>
      <c r="AU551" s="206" t="s">
        <v>83</v>
      </c>
      <c r="AV551" s="12" t="s">
        <v>83</v>
      </c>
      <c r="AW551" s="12" t="s">
        <v>35</v>
      </c>
      <c r="AX551" s="12" t="s">
        <v>73</v>
      </c>
      <c r="AY551" s="206" t="s">
        <v>127</v>
      </c>
    </row>
    <row r="552" spans="2:51" s="12" customFormat="1" ht="12">
      <c r="B552" s="196"/>
      <c r="C552" s="197"/>
      <c r="D552" s="193" t="s">
        <v>138</v>
      </c>
      <c r="E552" s="198" t="s">
        <v>19</v>
      </c>
      <c r="F552" s="199" t="s">
        <v>887</v>
      </c>
      <c r="G552" s="197"/>
      <c r="H552" s="200">
        <v>5.3</v>
      </c>
      <c r="I552" s="201"/>
      <c r="J552" s="197"/>
      <c r="K552" s="197"/>
      <c r="L552" s="202"/>
      <c r="M552" s="203"/>
      <c r="N552" s="204"/>
      <c r="O552" s="204"/>
      <c r="P552" s="204"/>
      <c r="Q552" s="204"/>
      <c r="R552" s="204"/>
      <c r="S552" s="204"/>
      <c r="T552" s="205"/>
      <c r="AT552" s="206" t="s">
        <v>138</v>
      </c>
      <c r="AU552" s="206" t="s">
        <v>83</v>
      </c>
      <c r="AV552" s="12" t="s">
        <v>83</v>
      </c>
      <c r="AW552" s="12" t="s">
        <v>35</v>
      </c>
      <c r="AX552" s="12" t="s">
        <v>73</v>
      </c>
      <c r="AY552" s="206" t="s">
        <v>127</v>
      </c>
    </row>
    <row r="553" spans="2:51" s="12" customFormat="1" ht="12">
      <c r="B553" s="196"/>
      <c r="C553" s="197"/>
      <c r="D553" s="193" t="s">
        <v>138</v>
      </c>
      <c r="E553" s="198" t="s">
        <v>19</v>
      </c>
      <c r="F553" s="199" t="s">
        <v>283</v>
      </c>
      <c r="G553" s="197"/>
      <c r="H553" s="200">
        <v>24</v>
      </c>
      <c r="I553" s="201"/>
      <c r="J553" s="197"/>
      <c r="K553" s="197"/>
      <c r="L553" s="202"/>
      <c r="M553" s="203"/>
      <c r="N553" s="204"/>
      <c r="O553" s="204"/>
      <c r="P553" s="204"/>
      <c r="Q553" s="204"/>
      <c r="R553" s="204"/>
      <c r="S553" s="204"/>
      <c r="T553" s="205"/>
      <c r="AT553" s="206" t="s">
        <v>138</v>
      </c>
      <c r="AU553" s="206" t="s">
        <v>83</v>
      </c>
      <c r="AV553" s="12" t="s">
        <v>83</v>
      </c>
      <c r="AW553" s="12" t="s">
        <v>35</v>
      </c>
      <c r="AX553" s="12" t="s">
        <v>73</v>
      </c>
      <c r="AY553" s="206" t="s">
        <v>127</v>
      </c>
    </row>
    <row r="554" spans="2:51" s="14" customFormat="1" ht="12">
      <c r="B554" s="217"/>
      <c r="C554" s="218"/>
      <c r="D554" s="193" t="s">
        <v>138</v>
      </c>
      <c r="E554" s="219" t="s">
        <v>19</v>
      </c>
      <c r="F554" s="220" t="s">
        <v>162</v>
      </c>
      <c r="G554" s="218"/>
      <c r="H554" s="221">
        <v>331.3</v>
      </c>
      <c r="I554" s="222"/>
      <c r="J554" s="218"/>
      <c r="K554" s="218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138</v>
      </c>
      <c r="AU554" s="227" t="s">
        <v>83</v>
      </c>
      <c r="AV554" s="14" t="s">
        <v>134</v>
      </c>
      <c r="AW554" s="14" t="s">
        <v>35</v>
      </c>
      <c r="AX554" s="14" t="s">
        <v>81</v>
      </c>
      <c r="AY554" s="227" t="s">
        <v>127</v>
      </c>
    </row>
    <row r="555" spans="2:51" s="13" customFormat="1" ht="12">
      <c r="B555" s="207"/>
      <c r="C555" s="208"/>
      <c r="D555" s="193" t="s">
        <v>138</v>
      </c>
      <c r="E555" s="209" t="s">
        <v>19</v>
      </c>
      <c r="F555" s="210" t="s">
        <v>736</v>
      </c>
      <c r="G555" s="208"/>
      <c r="H555" s="209" t="s">
        <v>19</v>
      </c>
      <c r="I555" s="211"/>
      <c r="J555" s="208"/>
      <c r="K555" s="208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138</v>
      </c>
      <c r="AU555" s="216" t="s">
        <v>83</v>
      </c>
      <c r="AV555" s="13" t="s">
        <v>81</v>
      </c>
      <c r="AW555" s="13" t="s">
        <v>35</v>
      </c>
      <c r="AX555" s="13" t="s">
        <v>73</v>
      </c>
      <c r="AY555" s="216" t="s">
        <v>127</v>
      </c>
    </row>
    <row r="556" spans="2:65" s="1" customFormat="1" ht="16.5" customHeight="1">
      <c r="B556" s="34"/>
      <c r="C556" s="228" t="s">
        <v>892</v>
      </c>
      <c r="D556" s="228" t="s">
        <v>278</v>
      </c>
      <c r="E556" s="229" t="s">
        <v>893</v>
      </c>
      <c r="F556" s="230" t="s">
        <v>894</v>
      </c>
      <c r="G556" s="231" t="s">
        <v>153</v>
      </c>
      <c r="H556" s="232">
        <v>19</v>
      </c>
      <c r="I556" s="233"/>
      <c r="J556" s="234">
        <f>ROUND(I556*H556,2)</f>
        <v>0</v>
      </c>
      <c r="K556" s="230" t="s">
        <v>359</v>
      </c>
      <c r="L556" s="235"/>
      <c r="M556" s="236" t="s">
        <v>19</v>
      </c>
      <c r="N556" s="237" t="s">
        <v>44</v>
      </c>
      <c r="O556" s="63"/>
      <c r="P556" s="189">
        <f>O556*H556</f>
        <v>0</v>
      </c>
      <c r="Q556" s="189">
        <v>0.028</v>
      </c>
      <c r="R556" s="189">
        <f>Q556*H556</f>
        <v>0.532</v>
      </c>
      <c r="S556" s="189">
        <v>0</v>
      </c>
      <c r="T556" s="190">
        <f>S556*H556</f>
        <v>0</v>
      </c>
      <c r="AR556" s="191" t="s">
        <v>185</v>
      </c>
      <c r="AT556" s="191" t="s">
        <v>278</v>
      </c>
      <c r="AU556" s="191" t="s">
        <v>83</v>
      </c>
      <c r="AY556" s="17" t="s">
        <v>127</v>
      </c>
      <c r="BE556" s="192">
        <f>IF(N556="základní",J556,0)</f>
        <v>0</v>
      </c>
      <c r="BF556" s="192">
        <f>IF(N556="snížená",J556,0)</f>
        <v>0</v>
      </c>
      <c r="BG556" s="192">
        <f>IF(N556="zákl. přenesená",J556,0)</f>
        <v>0</v>
      </c>
      <c r="BH556" s="192">
        <f>IF(N556="sníž. přenesená",J556,0)</f>
        <v>0</v>
      </c>
      <c r="BI556" s="192">
        <f>IF(N556="nulová",J556,0)</f>
        <v>0</v>
      </c>
      <c r="BJ556" s="17" t="s">
        <v>81</v>
      </c>
      <c r="BK556" s="192">
        <f>ROUND(I556*H556,2)</f>
        <v>0</v>
      </c>
      <c r="BL556" s="17" t="s">
        <v>134</v>
      </c>
      <c r="BM556" s="191" t="s">
        <v>895</v>
      </c>
    </row>
    <row r="557" spans="2:51" s="12" customFormat="1" ht="12">
      <c r="B557" s="196"/>
      <c r="C557" s="197"/>
      <c r="D557" s="193" t="s">
        <v>138</v>
      </c>
      <c r="E557" s="198" t="s">
        <v>19</v>
      </c>
      <c r="F557" s="199" t="s">
        <v>896</v>
      </c>
      <c r="G557" s="197"/>
      <c r="H557" s="200">
        <v>19</v>
      </c>
      <c r="I557" s="201"/>
      <c r="J557" s="197"/>
      <c r="K557" s="197"/>
      <c r="L557" s="202"/>
      <c r="M557" s="203"/>
      <c r="N557" s="204"/>
      <c r="O557" s="204"/>
      <c r="P557" s="204"/>
      <c r="Q557" s="204"/>
      <c r="R557" s="204"/>
      <c r="S557" s="204"/>
      <c r="T557" s="205"/>
      <c r="AT557" s="206" t="s">
        <v>138</v>
      </c>
      <c r="AU557" s="206" t="s">
        <v>83</v>
      </c>
      <c r="AV557" s="12" t="s">
        <v>83</v>
      </c>
      <c r="AW557" s="12" t="s">
        <v>35</v>
      </c>
      <c r="AX557" s="12" t="s">
        <v>81</v>
      </c>
      <c r="AY557" s="206" t="s">
        <v>127</v>
      </c>
    </row>
    <row r="558" spans="2:51" s="13" customFormat="1" ht="12">
      <c r="B558" s="207"/>
      <c r="C558" s="208"/>
      <c r="D558" s="193" t="s">
        <v>138</v>
      </c>
      <c r="E558" s="209" t="s">
        <v>19</v>
      </c>
      <c r="F558" s="210" t="s">
        <v>736</v>
      </c>
      <c r="G558" s="208"/>
      <c r="H558" s="209" t="s">
        <v>19</v>
      </c>
      <c r="I558" s="211"/>
      <c r="J558" s="208"/>
      <c r="K558" s="208"/>
      <c r="L558" s="212"/>
      <c r="M558" s="213"/>
      <c r="N558" s="214"/>
      <c r="O558" s="214"/>
      <c r="P558" s="214"/>
      <c r="Q558" s="214"/>
      <c r="R558" s="214"/>
      <c r="S558" s="214"/>
      <c r="T558" s="215"/>
      <c r="AT558" s="216" t="s">
        <v>138</v>
      </c>
      <c r="AU558" s="216" t="s">
        <v>83</v>
      </c>
      <c r="AV558" s="13" t="s">
        <v>81</v>
      </c>
      <c r="AW558" s="13" t="s">
        <v>35</v>
      </c>
      <c r="AX558" s="13" t="s">
        <v>73</v>
      </c>
      <c r="AY558" s="216" t="s">
        <v>127</v>
      </c>
    </row>
    <row r="559" spans="2:65" s="1" customFormat="1" ht="16.5" customHeight="1">
      <c r="B559" s="34"/>
      <c r="C559" s="180" t="s">
        <v>897</v>
      </c>
      <c r="D559" s="180" t="s">
        <v>129</v>
      </c>
      <c r="E559" s="181" t="s">
        <v>898</v>
      </c>
      <c r="F559" s="182" t="s">
        <v>899</v>
      </c>
      <c r="G559" s="183" t="s">
        <v>132</v>
      </c>
      <c r="H559" s="184">
        <v>85</v>
      </c>
      <c r="I559" s="185"/>
      <c r="J559" s="186">
        <f>ROUND(I559*H559,2)</f>
        <v>0</v>
      </c>
      <c r="K559" s="182" t="s">
        <v>133</v>
      </c>
      <c r="L559" s="38"/>
      <c r="M559" s="187" t="s">
        <v>19</v>
      </c>
      <c r="N559" s="188" t="s">
        <v>44</v>
      </c>
      <c r="O559" s="63"/>
      <c r="P559" s="189">
        <f>O559*H559</f>
        <v>0</v>
      </c>
      <c r="Q559" s="189">
        <v>2.25634</v>
      </c>
      <c r="R559" s="189">
        <f>Q559*H559</f>
        <v>191.78889999999998</v>
      </c>
      <c r="S559" s="189">
        <v>0</v>
      </c>
      <c r="T559" s="190">
        <f>S559*H559</f>
        <v>0</v>
      </c>
      <c r="AR559" s="191" t="s">
        <v>134</v>
      </c>
      <c r="AT559" s="191" t="s">
        <v>129</v>
      </c>
      <c r="AU559" s="191" t="s">
        <v>83</v>
      </c>
      <c r="AY559" s="17" t="s">
        <v>127</v>
      </c>
      <c r="BE559" s="192">
        <f>IF(N559="základní",J559,0)</f>
        <v>0</v>
      </c>
      <c r="BF559" s="192">
        <f>IF(N559="snížená",J559,0)</f>
        <v>0</v>
      </c>
      <c r="BG559" s="192">
        <f>IF(N559="zákl. přenesená",J559,0)</f>
        <v>0</v>
      </c>
      <c r="BH559" s="192">
        <f>IF(N559="sníž. přenesená",J559,0)</f>
        <v>0</v>
      </c>
      <c r="BI559" s="192">
        <f>IF(N559="nulová",J559,0)</f>
        <v>0</v>
      </c>
      <c r="BJ559" s="17" t="s">
        <v>81</v>
      </c>
      <c r="BK559" s="192">
        <f>ROUND(I559*H559,2)</f>
        <v>0</v>
      </c>
      <c r="BL559" s="17" t="s">
        <v>134</v>
      </c>
      <c r="BM559" s="191" t="s">
        <v>900</v>
      </c>
    </row>
    <row r="560" spans="2:65" s="1" customFormat="1" ht="16.5" customHeight="1">
      <c r="B560" s="34"/>
      <c r="C560" s="180" t="s">
        <v>901</v>
      </c>
      <c r="D560" s="180" t="s">
        <v>129</v>
      </c>
      <c r="E560" s="181" t="s">
        <v>902</v>
      </c>
      <c r="F560" s="182" t="s">
        <v>903</v>
      </c>
      <c r="G560" s="183" t="s">
        <v>153</v>
      </c>
      <c r="H560" s="184">
        <v>305</v>
      </c>
      <c r="I560" s="185"/>
      <c r="J560" s="186">
        <f>ROUND(I560*H560,2)</f>
        <v>0</v>
      </c>
      <c r="K560" s="182" t="s">
        <v>133</v>
      </c>
      <c r="L560" s="38"/>
      <c r="M560" s="187" t="s">
        <v>19</v>
      </c>
      <c r="N560" s="188" t="s">
        <v>44</v>
      </c>
      <c r="O560" s="63"/>
      <c r="P560" s="189">
        <f>O560*H560</f>
        <v>0</v>
      </c>
      <c r="Q560" s="189">
        <v>0.4381916</v>
      </c>
      <c r="R560" s="189">
        <f>Q560*H560</f>
        <v>133.648438</v>
      </c>
      <c r="S560" s="189">
        <v>0</v>
      </c>
      <c r="T560" s="190">
        <f>S560*H560</f>
        <v>0</v>
      </c>
      <c r="AR560" s="191" t="s">
        <v>134</v>
      </c>
      <c r="AT560" s="191" t="s">
        <v>129</v>
      </c>
      <c r="AU560" s="191" t="s">
        <v>83</v>
      </c>
      <c r="AY560" s="17" t="s">
        <v>127</v>
      </c>
      <c r="BE560" s="192">
        <f>IF(N560="základní",J560,0)</f>
        <v>0</v>
      </c>
      <c r="BF560" s="192">
        <f>IF(N560="snížená",J560,0)</f>
        <v>0</v>
      </c>
      <c r="BG560" s="192">
        <f>IF(N560="zákl. přenesená",J560,0)</f>
        <v>0</v>
      </c>
      <c r="BH560" s="192">
        <f>IF(N560="sníž. přenesená",J560,0)</f>
        <v>0</v>
      </c>
      <c r="BI560" s="192">
        <f>IF(N560="nulová",J560,0)</f>
        <v>0</v>
      </c>
      <c r="BJ560" s="17" t="s">
        <v>81</v>
      </c>
      <c r="BK560" s="192">
        <f>ROUND(I560*H560,2)</f>
        <v>0</v>
      </c>
      <c r="BL560" s="17" t="s">
        <v>134</v>
      </c>
      <c r="BM560" s="191" t="s">
        <v>904</v>
      </c>
    </row>
    <row r="561" spans="2:47" s="1" customFormat="1" ht="39">
      <c r="B561" s="34"/>
      <c r="C561" s="35"/>
      <c r="D561" s="193" t="s">
        <v>136</v>
      </c>
      <c r="E561" s="35"/>
      <c r="F561" s="194" t="s">
        <v>905</v>
      </c>
      <c r="G561" s="35"/>
      <c r="H561" s="35"/>
      <c r="I561" s="107"/>
      <c r="J561" s="35"/>
      <c r="K561" s="35"/>
      <c r="L561" s="38"/>
      <c r="M561" s="195"/>
      <c r="N561" s="63"/>
      <c r="O561" s="63"/>
      <c r="P561" s="63"/>
      <c r="Q561" s="63"/>
      <c r="R561" s="63"/>
      <c r="S561" s="63"/>
      <c r="T561" s="64"/>
      <c r="AT561" s="17" t="s">
        <v>136</v>
      </c>
      <c r="AU561" s="17" t="s">
        <v>83</v>
      </c>
    </row>
    <row r="562" spans="2:51" s="12" customFormat="1" ht="12">
      <c r="B562" s="196"/>
      <c r="C562" s="197"/>
      <c r="D562" s="193" t="s">
        <v>138</v>
      </c>
      <c r="E562" s="198" t="s">
        <v>19</v>
      </c>
      <c r="F562" s="199" t="s">
        <v>906</v>
      </c>
      <c r="G562" s="197"/>
      <c r="H562" s="200">
        <v>132</v>
      </c>
      <c r="I562" s="201"/>
      <c r="J562" s="197"/>
      <c r="K562" s="197"/>
      <c r="L562" s="202"/>
      <c r="M562" s="203"/>
      <c r="N562" s="204"/>
      <c r="O562" s="204"/>
      <c r="P562" s="204"/>
      <c r="Q562" s="204"/>
      <c r="R562" s="204"/>
      <c r="S562" s="204"/>
      <c r="T562" s="205"/>
      <c r="AT562" s="206" t="s">
        <v>138</v>
      </c>
      <c r="AU562" s="206" t="s">
        <v>83</v>
      </c>
      <c r="AV562" s="12" t="s">
        <v>83</v>
      </c>
      <c r="AW562" s="12" t="s">
        <v>35</v>
      </c>
      <c r="AX562" s="12" t="s">
        <v>73</v>
      </c>
      <c r="AY562" s="206" t="s">
        <v>127</v>
      </c>
    </row>
    <row r="563" spans="2:51" s="12" customFormat="1" ht="12">
      <c r="B563" s="196"/>
      <c r="C563" s="197"/>
      <c r="D563" s="193" t="s">
        <v>138</v>
      </c>
      <c r="E563" s="198" t="s">
        <v>19</v>
      </c>
      <c r="F563" s="199" t="s">
        <v>907</v>
      </c>
      <c r="G563" s="197"/>
      <c r="H563" s="200">
        <v>103</v>
      </c>
      <c r="I563" s="201"/>
      <c r="J563" s="197"/>
      <c r="K563" s="197"/>
      <c r="L563" s="202"/>
      <c r="M563" s="203"/>
      <c r="N563" s="204"/>
      <c r="O563" s="204"/>
      <c r="P563" s="204"/>
      <c r="Q563" s="204"/>
      <c r="R563" s="204"/>
      <c r="S563" s="204"/>
      <c r="T563" s="205"/>
      <c r="AT563" s="206" t="s">
        <v>138</v>
      </c>
      <c r="AU563" s="206" t="s">
        <v>83</v>
      </c>
      <c r="AV563" s="12" t="s">
        <v>83</v>
      </c>
      <c r="AW563" s="12" t="s">
        <v>35</v>
      </c>
      <c r="AX563" s="12" t="s">
        <v>73</v>
      </c>
      <c r="AY563" s="206" t="s">
        <v>127</v>
      </c>
    </row>
    <row r="564" spans="2:51" s="12" customFormat="1" ht="12">
      <c r="B564" s="196"/>
      <c r="C564" s="197"/>
      <c r="D564" s="193" t="s">
        <v>138</v>
      </c>
      <c r="E564" s="198" t="s">
        <v>19</v>
      </c>
      <c r="F564" s="199" t="s">
        <v>908</v>
      </c>
      <c r="G564" s="197"/>
      <c r="H564" s="200">
        <v>55.5</v>
      </c>
      <c r="I564" s="201"/>
      <c r="J564" s="197"/>
      <c r="K564" s="197"/>
      <c r="L564" s="202"/>
      <c r="M564" s="203"/>
      <c r="N564" s="204"/>
      <c r="O564" s="204"/>
      <c r="P564" s="204"/>
      <c r="Q564" s="204"/>
      <c r="R564" s="204"/>
      <c r="S564" s="204"/>
      <c r="T564" s="205"/>
      <c r="AT564" s="206" t="s">
        <v>138</v>
      </c>
      <c r="AU564" s="206" t="s">
        <v>83</v>
      </c>
      <c r="AV564" s="12" t="s">
        <v>83</v>
      </c>
      <c r="AW564" s="12" t="s">
        <v>35</v>
      </c>
      <c r="AX564" s="12" t="s">
        <v>73</v>
      </c>
      <c r="AY564" s="206" t="s">
        <v>127</v>
      </c>
    </row>
    <row r="565" spans="2:51" s="12" customFormat="1" ht="12">
      <c r="B565" s="196"/>
      <c r="C565" s="197"/>
      <c r="D565" s="193" t="s">
        <v>138</v>
      </c>
      <c r="E565" s="198" t="s">
        <v>19</v>
      </c>
      <c r="F565" s="199" t="s">
        <v>909</v>
      </c>
      <c r="G565" s="197"/>
      <c r="H565" s="200">
        <v>14.5</v>
      </c>
      <c r="I565" s="201"/>
      <c r="J565" s="197"/>
      <c r="K565" s="197"/>
      <c r="L565" s="202"/>
      <c r="M565" s="203"/>
      <c r="N565" s="204"/>
      <c r="O565" s="204"/>
      <c r="P565" s="204"/>
      <c r="Q565" s="204"/>
      <c r="R565" s="204"/>
      <c r="S565" s="204"/>
      <c r="T565" s="205"/>
      <c r="AT565" s="206" t="s">
        <v>138</v>
      </c>
      <c r="AU565" s="206" t="s">
        <v>83</v>
      </c>
      <c r="AV565" s="12" t="s">
        <v>83</v>
      </c>
      <c r="AW565" s="12" t="s">
        <v>35</v>
      </c>
      <c r="AX565" s="12" t="s">
        <v>73</v>
      </c>
      <c r="AY565" s="206" t="s">
        <v>127</v>
      </c>
    </row>
    <row r="566" spans="2:51" s="14" customFormat="1" ht="12">
      <c r="B566" s="217"/>
      <c r="C566" s="218"/>
      <c r="D566" s="193" t="s">
        <v>138</v>
      </c>
      <c r="E566" s="219" t="s">
        <v>19</v>
      </c>
      <c r="F566" s="220" t="s">
        <v>162</v>
      </c>
      <c r="G566" s="218"/>
      <c r="H566" s="221">
        <v>305</v>
      </c>
      <c r="I566" s="222"/>
      <c r="J566" s="218"/>
      <c r="K566" s="218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138</v>
      </c>
      <c r="AU566" s="227" t="s">
        <v>83</v>
      </c>
      <c r="AV566" s="14" t="s">
        <v>134</v>
      </c>
      <c r="AW566" s="14" t="s">
        <v>35</v>
      </c>
      <c r="AX566" s="14" t="s">
        <v>81</v>
      </c>
      <c r="AY566" s="227" t="s">
        <v>127</v>
      </c>
    </row>
    <row r="567" spans="2:51" s="13" customFormat="1" ht="12">
      <c r="B567" s="207"/>
      <c r="C567" s="208"/>
      <c r="D567" s="193" t="s">
        <v>138</v>
      </c>
      <c r="E567" s="209" t="s">
        <v>19</v>
      </c>
      <c r="F567" s="210" t="s">
        <v>736</v>
      </c>
      <c r="G567" s="208"/>
      <c r="H567" s="209" t="s">
        <v>19</v>
      </c>
      <c r="I567" s="211"/>
      <c r="J567" s="208"/>
      <c r="K567" s="208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138</v>
      </c>
      <c r="AU567" s="216" t="s">
        <v>83</v>
      </c>
      <c r="AV567" s="13" t="s">
        <v>81</v>
      </c>
      <c r="AW567" s="13" t="s">
        <v>35</v>
      </c>
      <c r="AX567" s="13" t="s">
        <v>73</v>
      </c>
      <c r="AY567" s="216" t="s">
        <v>127</v>
      </c>
    </row>
    <row r="568" spans="2:65" s="1" customFormat="1" ht="16.5" customHeight="1">
      <c r="B568" s="34"/>
      <c r="C568" s="228" t="s">
        <v>910</v>
      </c>
      <c r="D568" s="228" t="s">
        <v>278</v>
      </c>
      <c r="E568" s="229" t="s">
        <v>911</v>
      </c>
      <c r="F568" s="230" t="s">
        <v>912</v>
      </c>
      <c r="G568" s="231" t="s">
        <v>153</v>
      </c>
      <c r="H568" s="232">
        <v>305</v>
      </c>
      <c r="I568" s="233"/>
      <c r="J568" s="234">
        <f>ROUND(I568*H568,2)</f>
        <v>0</v>
      </c>
      <c r="K568" s="230" t="s">
        <v>19</v>
      </c>
      <c r="L568" s="235"/>
      <c r="M568" s="236" t="s">
        <v>19</v>
      </c>
      <c r="N568" s="237" t="s">
        <v>44</v>
      </c>
      <c r="O568" s="63"/>
      <c r="P568" s="189">
        <f>O568*H568</f>
        <v>0</v>
      </c>
      <c r="Q568" s="189">
        <v>0.0172</v>
      </c>
      <c r="R568" s="189">
        <f>Q568*H568</f>
        <v>5.246</v>
      </c>
      <c r="S568" s="189">
        <v>0</v>
      </c>
      <c r="T568" s="190">
        <f>S568*H568</f>
        <v>0</v>
      </c>
      <c r="AR568" s="191" t="s">
        <v>185</v>
      </c>
      <c r="AT568" s="191" t="s">
        <v>278</v>
      </c>
      <c r="AU568" s="191" t="s">
        <v>83</v>
      </c>
      <c r="AY568" s="17" t="s">
        <v>127</v>
      </c>
      <c r="BE568" s="192">
        <f>IF(N568="základní",J568,0)</f>
        <v>0</v>
      </c>
      <c r="BF568" s="192">
        <f>IF(N568="snížená",J568,0)</f>
        <v>0</v>
      </c>
      <c r="BG568" s="192">
        <f>IF(N568="zákl. přenesená",J568,0)</f>
        <v>0</v>
      </c>
      <c r="BH568" s="192">
        <f>IF(N568="sníž. přenesená",J568,0)</f>
        <v>0</v>
      </c>
      <c r="BI568" s="192">
        <f>IF(N568="nulová",J568,0)</f>
        <v>0</v>
      </c>
      <c r="BJ568" s="17" t="s">
        <v>81</v>
      </c>
      <c r="BK568" s="192">
        <f>ROUND(I568*H568,2)</f>
        <v>0</v>
      </c>
      <c r="BL568" s="17" t="s">
        <v>134</v>
      </c>
      <c r="BM568" s="191" t="s">
        <v>913</v>
      </c>
    </row>
    <row r="569" spans="2:65" s="1" customFormat="1" ht="16.5" customHeight="1">
      <c r="B569" s="34"/>
      <c r="C569" s="180" t="s">
        <v>914</v>
      </c>
      <c r="D569" s="180" t="s">
        <v>129</v>
      </c>
      <c r="E569" s="181" t="s">
        <v>915</v>
      </c>
      <c r="F569" s="182" t="s">
        <v>916</v>
      </c>
      <c r="G569" s="183" t="s">
        <v>132</v>
      </c>
      <c r="H569" s="184">
        <v>29.7</v>
      </c>
      <c r="I569" s="185"/>
      <c r="J569" s="186">
        <f>ROUND(I569*H569,2)</f>
        <v>0</v>
      </c>
      <c r="K569" s="182" t="s">
        <v>133</v>
      </c>
      <c r="L569" s="38"/>
      <c r="M569" s="187" t="s">
        <v>19</v>
      </c>
      <c r="N569" s="188" t="s">
        <v>44</v>
      </c>
      <c r="O569" s="63"/>
      <c r="P569" s="189">
        <f>O569*H569</f>
        <v>0</v>
      </c>
      <c r="Q569" s="189">
        <v>0</v>
      </c>
      <c r="R569" s="189">
        <f>Q569*H569</f>
        <v>0</v>
      </c>
      <c r="S569" s="189">
        <v>2</v>
      </c>
      <c r="T569" s="190">
        <f>S569*H569</f>
        <v>59.4</v>
      </c>
      <c r="AR569" s="191" t="s">
        <v>134</v>
      </c>
      <c r="AT569" s="191" t="s">
        <v>129</v>
      </c>
      <c r="AU569" s="191" t="s">
        <v>83</v>
      </c>
      <c r="AY569" s="17" t="s">
        <v>127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17" t="s">
        <v>81</v>
      </c>
      <c r="BK569" s="192">
        <f>ROUND(I569*H569,2)</f>
        <v>0</v>
      </c>
      <c r="BL569" s="17" t="s">
        <v>134</v>
      </c>
      <c r="BM569" s="191" t="s">
        <v>917</v>
      </c>
    </row>
    <row r="570" spans="2:51" s="12" customFormat="1" ht="12">
      <c r="B570" s="196"/>
      <c r="C570" s="197"/>
      <c r="D570" s="193" t="s">
        <v>138</v>
      </c>
      <c r="E570" s="198" t="s">
        <v>19</v>
      </c>
      <c r="F570" s="199" t="s">
        <v>918</v>
      </c>
      <c r="G570" s="197"/>
      <c r="H570" s="200">
        <v>29.7</v>
      </c>
      <c r="I570" s="201"/>
      <c r="J570" s="197"/>
      <c r="K570" s="197"/>
      <c r="L570" s="202"/>
      <c r="M570" s="203"/>
      <c r="N570" s="204"/>
      <c r="O570" s="204"/>
      <c r="P570" s="204"/>
      <c r="Q570" s="204"/>
      <c r="R570" s="204"/>
      <c r="S570" s="204"/>
      <c r="T570" s="205"/>
      <c r="AT570" s="206" t="s">
        <v>138</v>
      </c>
      <c r="AU570" s="206" t="s">
        <v>83</v>
      </c>
      <c r="AV570" s="12" t="s">
        <v>83</v>
      </c>
      <c r="AW570" s="12" t="s">
        <v>35</v>
      </c>
      <c r="AX570" s="12" t="s">
        <v>81</v>
      </c>
      <c r="AY570" s="206" t="s">
        <v>127</v>
      </c>
    </row>
    <row r="571" spans="2:65" s="1" customFormat="1" ht="24" customHeight="1">
      <c r="B571" s="34"/>
      <c r="C571" s="180" t="s">
        <v>919</v>
      </c>
      <c r="D571" s="180" t="s">
        <v>129</v>
      </c>
      <c r="E571" s="181" t="s">
        <v>920</v>
      </c>
      <c r="F571" s="182" t="s">
        <v>921</v>
      </c>
      <c r="G571" s="183" t="s">
        <v>132</v>
      </c>
      <c r="H571" s="184">
        <v>45</v>
      </c>
      <c r="I571" s="185"/>
      <c r="J571" s="186">
        <f>ROUND(I571*H571,2)</f>
        <v>0</v>
      </c>
      <c r="K571" s="182" t="s">
        <v>133</v>
      </c>
      <c r="L571" s="38"/>
      <c r="M571" s="187" t="s">
        <v>19</v>
      </c>
      <c r="N571" s="188" t="s">
        <v>44</v>
      </c>
      <c r="O571" s="63"/>
      <c r="P571" s="189">
        <f>O571*H571</f>
        <v>0</v>
      </c>
      <c r="Q571" s="189">
        <v>0</v>
      </c>
      <c r="R571" s="189">
        <f>Q571*H571</f>
        <v>0</v>
      </c>
      <c r="S571" s="189">
        <v>2.5</v>
      </c>
      <c r="T571" s="190">
        <f>S571*H571</f>
        <v>112.5</v>
      </c>
      <c r="AR571" s="191" t="s">
        <v>134</v>
      </c>
      <c r="AT571" s="191" t="s">
        <v>129</v>
      </c>
      <c r="AU571" s="191" t="s">
        <v>83</v>
      </c>
      <c r="AY571" s="17" t="s">
        <v>127</v>
      </c>
      <c r="BE571" s="192">
        <f>IF(N571="základní",J571,0)</f>
        <v>0</v>
      </c>
      <c r="BF571" s="192">
        <f>IF(N571="snížená",J571,0)</f>
        <v>0</v>
      </c>
      <c r="BG571" s="192">
        <f>IF(N571="zákl. přenesená",J571,0)</f>
        <v>0</v>
      </c>
      <c r="BH571" s="192">
        <f>IF(N571="sníž. přenesená",J571,0)</f>
        <v>0</v>
      </c>
      <c r="BI571" s="192">
        <f>IF(N571="nulová",J571,0)</f>
        <v>0</v>
      </c>
      <c r="BJ571" s="17" t="s">
        <v>81</v>
      </c>
      <c r="BK571" s="192">
        <f>ROUND(I571*H571,2)</f>
        <v>0</v>
      </c>
      <c r="BL571" s="17" t="s">
        <v>134</v>
      </c>
      <c r="BM571" s="191" t="s">
        <v>922</v>
      </c>
    </row>
    <row r="572" spans="2:47" s="1" customFormat="1" ht="39">
      <c r="B572" s="34"/>
      <c r="C572" s="35"/>
      <c r="D572" s="193" t="s">
        <v>136</v>
      </c>
      <c r="E572" s="35"/>
      <c r="F572" s="194" t="s">
        <v>923</v>
      </c>
      <c r="G572" s="35"/>
      <c r="H572" s="35"/>
      <c r="I572" s="107"/>
      <c r="J572" s="35"/>
      <c r="K572" s="35"/>
      <c r="L572" s="38"/>
      <c r="M572" s="195"/>
      <c r="N572" s="63"/>
      <c r="O572" s="63"/>
      <c r="P572" s="63"/>
      <c r="Q572" s="63"/>
      <c r="R572" s="63"/>
      <c r="S572" s="63"/>
      <c r="T572" s="64"/>
      <c r="AT572" s="17" t="s">
        <v>136</v>
      </c>
      <c r="AU572" s="17" t="s">
        <v>83</v>
      </c>
    </row>
    <row r="573" spans="2:51" s="12" customFormat="1" ht="12">
      <c r="B573" s="196"/>
      <c r="C573" s="197"/>
      <c r="D573" s="193" t="s">
        <v>138</v>
      </c>
      <c r="E573" s="198" t="s">
        <v>19</v>
      </c>
      <c r="F573" s="199" t="s">
        <v>139</v>
      </c>
      <c r="G573" s="197"/>
      <c r="H573" s="200">
        <v>45</v>
      </c>
      <c r="I573" s="201"/>
      <c r="J573" s="197"/>
      <c r="K573" s="197"/>
      <c r="L573" s="202"/>
      <c r="M573" s="203"/>
      <c r="N573" s="204"/>
      <c r="O573" s="204"/>
      <c r="P573" s="204"/>
      <c r="Q573" s="204"/>
      <c r="R573" s="204"/>
      <c r="S573" s="204"/>
      <c r="T573" s="205"/>
      <c r="AT573" s="206" t="s">
        <v>138</v>
      </c>
      <c r="AU573" s="206" t="s">
        <v>83</v>
      </c>
      <c r="AV573" s="12" t="s">
        <v>83</v>
      </c>
      <c r="AW573" s="12" t="s">
        <v>35</v>
      </c>
      <c r="AX573" s="12" t="s">
        <v>81</v>
      </c>
      <c r="AY573" s="206" t="s">
        <v>127</v>
      </c>
    </row>
    <row r="574" spans="2:65" s="1" customFormat="1" ht="16.5" customHeight="1">
      <c r="B574" s="34"/>
      <c r="C574" s="180" t="s">
        <v>924</v>
      </c>
      <c r="D574" s="180" t="s">
        <v>129</v>
      </c>
      <c r="E574" s="181" t="s">
        <v>925</v>
      </c>
      <c r="F574" s="182" t="s">
        <v>926</v>
      </c>
      <c r="G574" s="183" t="s">
        <v>153</v>
      </c>
      <c r="H574" s="184">
        <v>165</v>
      </c>
      <c r="I574" s="185"/>
      <c r="J574" s="186">
        <f>ROUND(I574*H574,2)</f>
        <v>0</v>
      </c>
      <c r="K574" s="182" t="s">
        <v>133</v>
      </c>
      <c r="L574" s="38"/>
      <c r="M574" s="187" t="s">
        <v>19</v>
      </c>
      <c r="N574" s="188" t="s">
        <v>44</v>
      </c>
      <c r="O574" s="63"/>
      <c r="P574" s="189">
        <f>O574*H574</f>
        <v>0</v>
      </c>
      <c r="Q574" s="189">
        <v>0</v>
      </c>
      <c r="R574" s="189">
        <f>Q574*H574</f>
        <v>0</v>
      </c>
      <c r="S574" s="189">
        <v>0.00925</v>
      </c>
      <c r="T574" s="190">
        <f>S574*H574</f>
        <v>1.5262499999999999</v>
      </c>
      <c r="AR574" s="191" t="s">
        <v>134</v>
      </c>
      <c r="AT574" s="191" t="s">
        <v>129</v>
      </c>
      <c r="AU574" s="191" t="s">
        <v>83</v>
      </c>
      <c r="AY574" s="17" t="s">
        <v>127</v>
      </c>
      <c r="BE574" s="192">
        <f>IF(N574="základní",J574,0)</f>
        <v>0</v>
      </c>
      <c r="BF574" s="192">
        <f>IF(N574="snížená",J574,0)</f>
        <v>0</v>
      </c>
      <c r="BG574" s="192">
        <f>IF(N574="zákl. přenesená",J574,0)</f>
        <v>0</v>
      </c>
      <c r="BH574" s="192">
        <f>IF(N574="sníž. přenesená",J574,0)</f>
        <v>0</v>
      </c>
      <c r="BI574" s="192">
        <f>IF(N574="nulová",J574,0)</f>
        <v>0</v>
      </c>
      <c r="BJ574" s="17" t="s">
        <v>81</v>
      </c>
      <c r="BK574" s="192">
        <f>ROUND(I574*H574,2)</f>
        <v>0</v>
      </c>
      <c r="BL574" s="17" t="s">
        <v>134</v>
      </c>
      <c r="BM574" s="191" t="s">
        <v>927</v>
      </c>
    </row>
    <row r="575" spans="2:47" s="1" customFormat="1" ht="39">
      <c r="B575" s="34"/>
      <c r="C575" s="35"/>
      <c r="D575" s="193" t="s">
        <v>136</v>
      </c>
      <c r="E575" s="35"/>
      <c r="F575" s="194" t="s">
        <v>928</v>
      </c>
      <c r="G575" s="35"/>
      <c r="H575" s="35"/>
      <c r="I575" s="107"/>
      <c r="J575" s="35"/>
      <c r="K575" s="35"/>
      <c r="L575" s="38"/>
      <c r="M575" s="195"/>
      <c r="N575" s="63"/>
      <c r="O575" s="63"/>
      <c r="P575" s="63"/>
      <c r="Q575" s="63"/>
      <c r="R575" s="63"/>
      <c r="S575" s="63"/>
      <c r="T575" s="64"/>
      <c r="AT575" s="17" t="s">
        <v>136</v>
      </c>
      <c r="AU575" s="17" t="s">
        <v>83</v>
      </c>
    </row>
    <row r="576" spans="2:65" s="1" customFormat="1" ht="16.5" customHeight="1">
      <c r="B576" s="34"/>
      <c r="C576" s="180" t="s">
        <v>929</v>
      </c>
      <c r="D576" s="180" t="s">
        <v>129</v>
      </c>
      <c r="E576" s="181" t="s">
        <v>930</v>
      </c>
      <c r="F576" s="182" t="s">
        <v>931</v>
      </c>
      <c r="G576" s="183" t="s">
        <v>319</v>
      </c>
      <c r="H576" s="184">
        <v>1</v>
      </c>
      <c r="I576" s="185"/>
      <c r="J576" s="186">
        <f>ROUND(I576*H576,2)</f>
        <v>0</v>
      </c>
      <c r="K576" s="182" t="s">
        <v>133</v>
      </c>
      <c r="L576" s="38"/>
      <c r="M576" s="187" t="s">
        <v>19</v>
      </c>
      <c r="N576" s="188" t="s">
        <v>44</v>
      </c>
      <c r="O576" s="63"/>
      <c r="P576" s="189">
        <f>O576*H576</f>
        <v>0</v>
      </c>
      <c r="Q576" s="189">
        <v>0</v>
      </c>
      <c r="R576" s="189">
        <f>Q576*H576</f>
        <v>0</v>
      </c>
      <c r="S576" s="189">
        <v>0.285</v>
      </c>
      <c r="T576" s="190">
        <f>S576*H576</f>
        <v>0.285</v>
      </c>
      <c r="AR576" s="191" t="s">
        <v>134</v>
      </c>
      <c r="AT576" s="191" t="s">
        <v>129</v>
      </c>
      <c r="AU576" s="191" t="s">
        <v>83</v>
      </c>
      <c r="AY576" s="17" t="s">
        <v>127</v>
      </c>
      <c r="BE576" s="192">
        <f>IF(N576="základní",J576,0)</f>
        <v>0</v>
      </c>
      <c r="BF576" s="192">
        <f>IF(N576="snížená",J576,0)</f>
        <v>0</v>
      </c>
      <c r="BG576" s="192">
        <f>IF(N576="zákl. přenesená",J576,0)</f>
        <v>0</v>
      </c>
      <c r="BH576" s="192">
        <f>IF(N576="sníž. přenesená",J576,0)</f>
        <v>0</v>
      </c>
      <c r="BI576" s="192">
        <f>IF(N576="nulová",J576,0)</f>
        <v>0</v>
      </c>
      <c r="BJ576" s="17" t="s">
        <v>81</v>
      </c>
      <c r="BK576" s="192">
        <f>ROUND(I576*H576,2)</f>
        <v>0</v>
      </c>
      <c r="BL576" s="17" t="s">
        <v>134</v>
      </c>
      <c r="BM576" s="191" t="s">
        <v>932</v>
      </c>
    </row>
    <row r="577" spans="2:47" s="1" customFormat="1" ht="29.25">
      <c r="B577" s="34"/>
      <c r="C577" s="35"/>
      <c r="D577" s="193" t="s">
        <v>136</v>
      </c>
      <c r="E577" s="35"/>
      <c r="F577" s="194" t="s">
        <v>933</v>
      </c>
      <c r="G577" s="35"/>
      <c r="H577" s="35"/>
      <c r="I577" s="107"/>
      <c r="J577" s="35"/>
      <c r="K577" s="35"/>
      <c r="L577" s="38"/>
      <c r="M577" s="195"/>
      <c r="N577" s="63"/>
      <c r="O577" s="63"/>
      <c r="P577" s="63"/>
      <c r="Q577" s="63"/>
      <c r="R577" s="63"/>
      <c r="S577" s="63"/>
      <c r="T577" s="64"/>
      <c r="AT577" s="17" t="s">
        <v>136</v>
      </c>
      <c r="AU577" s="17" t="s">
        <v>83</v>
      </c>
    </row>
    <row r="578" spans="2:65" s="1" customFormat="1" ht="16.5" customHeight="1">
      <c r="B578" s="34"/>
      <c r="C578" s="180" t="s">
        <v>934</v>
      </c>
      <c r="D578" s="180" t="s">
        <v>129</v>
      </c>
      <c r="E578" s="181" t="s">
        <v>935</v>
      </c>
      <c r="F578" s="182" t="s">
        <v>936</v>
      </c>
      <c r="G578" s="183" t="s">
        <v>654</v>
      </c>
      <c r="H578" s="184">
        <v>8</v>
      </c>
      <c r="I578" s="185"/>
      <c r="J578" s="186">
        <f>ROUND(I578*H578,2)</f>
        <v>0</v>
      </c>
      <c r="K578" s="182" t="s">
        <v>19</v>
      </c>
      <c r="L578" s="38"/>
      <c r="M578" s="187" t="s">
        <v>19</v>
      </c>
      <c r="N578" s="188" t="s">
        <v>44</v>
      </c>
      <c r="O578" s="63"/>
      <c r="P578" s="189">
        <f>O578*H578</f>
        <v>0</v>
      </c>
      <c r="Q578" s="189">
        <v>0</v>
      </c>
      <c r="R578" s="189">
        <f>Q578*H578</f>
        <v>0</v>
      </c>
      <c r="S578" s="189">
        <v>0</v>
      </c>
      <c r="T578" s="190">
        <f>S578*H578</f>
        <v>0</v>
      </c>
      <c r="AR578" s="191" t="s">
        <v>134</v>
      </c>
      <c r="AT578" s="191" t="s">
        <v>129</v>
      </c>
      <c r="AU578" s="191" t="s">
        <v>83</v>
      </c>
      <c r="AY578" s="17" t="s">
        <v>127</v>
      </c>
      <c r="BE578" s="192">
        <f>IF(N578="základní",J578,0)</f>
        <v>0</v>
      </c>
      <c r="BF578" s="192">
        <f>IF(N578="snížená",J578,0)</f>
        <v>0</v>
      </c>
      <c r="BG578" s="192">
        <f>IF(N578="zákl. přenesená",J578,0)</f>
        <v>0</v>
      </c>
      <c r="BH578" s="192">
        <f>IF(N578="sníž. přenesená",J578,0)</f>
        <v>0</v>
      </c>
      <c r="BI578" s="192">
        <f>IF(N578="nulová",J578,0)</f>
        <v>0</v>
      </c>
      <c r="BJ578" s="17" t="s">
        <v>81</v>
      </c>
      <c r="BK578" s="192">
        <f>ROUND(I578*H578,2)</f>
        <v>0</v>
      </c>
      <c r="BL578" s="17" t="s">
        <v>134</v>
      </c>
      <c r="BM578" s="191" t="s">
        <v>937</v>
      </c>
    </row>
    <row r="579" spans="2:51" s="12" customFormat="1" ht="12">
      <c r="B579" s="196"/>
      <c r="C579" s="197"/>
      <c r="D579" s="193" t="s">
        <v>138</v>
      </c>
      <c r="E579" s="198" t="s">
        <v>19</v>
      </c>
      <c r="F579" s="199" t="s">
        <v>185</v>
      </c>
      <c r="G579" s="197"/>
      <c r="H579" s="200">
        <v>8</v>
      </c>
      <c r="I579" s="201"/>
      <c r="J579" s="197"/>
      <c r="K579" s="197"/>
      <c r="L579" s="202"/>
      <c r="M579" s="203"/>
      <c r="N579" s="204"/>
      <c r="O579" s="204"/>
      <c r="P579" s="204"/>
      <c r="Q579" s="204"/>
      <c r="R579" s="204"/>
      <c r="S579" s="204"/>
      <c r="T579" s="205"/>
      <c r="AT579" s="206" t="s">
        <v>138</v>
      </c>
      <c r="AU579" s="206" t="s">
        <v>83</v>
      </c>
      <c r="AV579" s="12" t="s">
        <v>83</v>
      </c>
      <c r="AW579" s="12" t="s">
        <v>35</v>
      </c>
      <c r="AX579" s="12" t="s">
        <v>81</v>
      </c>
      <c r="AY579" s="206" t="s">
        <v>127</v>
      </c>
    </row>
    <row r="580" spans="2:63" s="11" customFormat="1" ht="22.9" customHeight="1">
      <c r="B580" s="164"/>
      <c r="C580" s="165"/>
      <c r="D580" s="166" t="s">
        <v>72</v>
      </c>
      <c r="E580" s="178" t="s">
        <v>938</v>
      </c>
      <c r="F580" s="178" t="s">
        <v>939</v>
      </c>
      <c r="G580" s="165"/>
      <c r="H580" s="165"/>
      <c r="I580" s="168"/>
      <c r="J580" s="179">
        <f>BK580</f>
        <v>0</v>
      </c>
      <c r="K580" s="165"/>
      <c r="L580" s="170"/>
      <c r="M580" s="171"/>
      <c r="N580" s="172"/>
      <c r="O580" s="172"/>
      <c r="P580" s="173">
        <f>SUM(P581:P587)</f>
        <v>0</v>
      </c>
      <c r="Q580" s="172"/>
      <c r="R580" s="173">
        <f>SUM(R581:R587)</f>
        <v>0</v>
      </c>
      <c r="S580" s="172"/>
      <c r="T580" s="174">
        <f>SUM(T581:T587)</f>
        <v>0</v>
      </c>
      <c r="AR580" s="175" t="s">
        <v>81</v>
      </c>
      <c r="AT580" s="176" t="s">
        <v>72</v>
      </c>
      <c r="AU580" s="176" t="s">
        <v>81</v>
      </c>
      <c r="AY580" s="175" t="s">
        <v>127</v>
      </c>
      <c r="BK580" s="177">
        <f>SUM(BK581:BK587)</f>
        <v>0</v>
      </c>
    </row>
    <row r="581" spans="2:65" s="1" customFormat="1" ht="16.5" customHeight="1">
      <c r="B581" s="34"/>
      <c r="C581" s="180" t="s">
        <v>940</v>
      </c>
      <c r="D581" s="180" t="s">
        <v>129</v>
      </c>
      <c r="E581" s="181" t="s">
        <v>941</v>
      </c>
      <c r="F581" s="182" t="s">
        <v>942</v>
      </c>
      <c r="G581" s="183" t="s">
        <v>264</v>
      </c>
      <c r="H581" s="184">
        <v>65.711</v>
      </c>
      <c r="I581" s="185"/>
      <c r="J581" s="186">
        <f>ROUND(I581*H581,2)</f>
        <v>0</v>
      </c>
      <c r="K581" s="182" t="s">
        <v>133</v>
      </c>
      <c r="L581" s="38"/>
      <c r="M581" s="187" t="s">
        <v>19</v>
      </c>
      <c r="N581" s="188" t="s">
        <v>44</v>
      </c>
      <c r="O581" s="63"/>
      <c r="P581" s="189">
        <f>O581*H581</f>
        <v>0</v>
      </c>
      <c r="Q581" s="189">
        <v>0</v>
      </c>
      <c r="R581" s="189">
        <f>Q581*H581</f>
        <v>0</v>
      </c>
      <c r="S581" s="189">
        <v>0</v>
      </c>
      <c r="T581" s="190">
        <f>S581*H581</f>
        <v>0</v>
      </c>
      <c r="AR581" s="191" t="s">
        <v>134</v>
      </c>
      <c r="AT581" s="191" t="s">
        <v>129</v>
      </c>
      <c r="AU581" s="191" t="s">
        <v>83</v>
      </c>
      <c r="AY581" s="17" t="s">
        <v>127</v>
      </c>
      <c r="BE581" s="192">
        <f>IF(N581="základní",J581,0)</f>
        <v>0</v>
      </c>
      <c r="BF581" s="192">
        <f>IF(N581="snížená",J581,0)</f>
        <v>0</v>
      </c>
      <c r="BG581" s="192">
        <f>IF(N581="zákl. přenesená",J581,0)</f>
        <v>0</v>
      </c>
      <c r="BH581" s="192">
        <f>IF(N581="sníž. přenesená",J581,0)</f>
        <v>0</v>
      </c>
      <c r="BI581" s="192">
        <f>IF(N581="nulová",J581,0)</f>
        <v>0</v>
      </c>
      <c r="BJ581" s="17" t="s">
        <v>81</v>
      </c>
      <c r="BK581" s="192">
        <f>ROUND(I581*H581,2)</f>
        <v>0</v>
      </c>
      <c r="BL581" s="17" t="s">
        <v>134</v>
      </c>
      <c r="BM581" s="191" t="s">
        <v>943</v>
      </c>
    </row>
    <row r="582" spans="2:47" s="1" customFormat="1" ht="58.5">
      <c r="B582" s="34"/>
      <c r="C582" s="35"/>
      <c r="D582" s="193" t="s">
        <v>136</v>
      </c>
      <c r="E582" s="35"/>
      <c r="F582" s="194" t="s">
        <v>944</v>
      </c>
      <c r="G582" s="35"/>
      <c r="H582" s="35"/>
      <c r="I582" s="107"/>
      <c r="J582" s="35"/>
      <c r="K582" s="35"/>
      <c r="L582" s="38"/>
      <c r="M582" s="195"/>
      <c r="N582" s="63"/>
      <c r="O582" s="63"/>
      <c r="P582" s="63"/>
      <c r="Q582" s="63"/>
      <c r="R582" s="63"/>
      <c r="S582" s="63"/>
      <c r="T582" s="64"/>
      <c r="AT582" s="17" t="s">
        <v>136</v>
      </c>
      <c r="AU582" s="17" t="s">
        <v>83</v>
      </c>
    </row>
    <row r="583" spans="2:65" s="1" customFormat="1" ht="24" customHeight="1">
      <c r="B583" s="34"/>
      <c r="C583" s="180" t="s">
        <v>945</v>
      </c>
      <c r="D583" s="180" t="s">
        <v>129</v>
      </c>
      <c r="E583" s="181" t="s">
        <v>946</v>
      </c>
      <c r="F583" s="182" t="s">
        <v>947</v>
      </c>
      <c r="G583" s="183" t="s">
        <v>264</v>
      </c>
      <c r="H583" s="184">
        <v>591.399</v>
      </c>
      <c r="I583" s="185"/>
      <c r="J583" s="186">
        <f>ROUND(I583*H583,2)</f>
        <v>0</v>
      </c>
      <c r="K583" s="182" t="s">
        <v>133</v>
      </c>
      <c r="L583" s="38"/>
      <c r="M583" s="187" t="s">
        <v>19</v>
      </c>
      <c r="N583" s="188" t="s">
        <v>44</v>
      </c>
      <c r="O583" s="63"/>
      <c r="P583" s="189">
        <f>O583*H583</f>
        <v>0</v>
      </c>
      <c r="Q583" s="189">
        <v>0</v>
      </c>
      <c r="R583" s="189">
        <f>Q583*H583</f>
        <v>0</v>
      </c>
      <c r="S583" s="189">
        <v>0</v>
      </c>
      <c r="T583" s="190">
        <f>S583*H583</f>
        <v>0</v>
      </c>
      <c r="AR583" s="191" t="s">
        <v>134</v>
      </c>
      <c r="AT583" s="191" t="s">
        <v>129</v>
      </c>
      <c r="AU583" s="191" t="s">
        <v>83</v>
      </c>
      <c r="AY583" s="17" t="s">
        <v>127</v>
      </c>
      <c r="BE583" s="192">
        <f>IF(N583="základní",J583,0)</f>
        <v>0</v>
      </c>
      <c r="BF583" s="192">
        <f>IF(N583="snížená",J583,0)</f>
        <v>0</v>
      </c>
      <c r="BG583" s="192">
        <f>IF(N583="zákl. přenesená",J583,0)</f>
        <v>0</v>
      </c>
      <c r="BH583" s="192">
        <f>IF(N583="sníž. přenesená",J583,0)</f>
        <v>0</v>
      </c>
      <c r="BI583" s="192">
        <f>IF(N583="nulová",J583,0)</f>
        <v>0</v>
      </c>
      <c r="BJ583" s="17" t="s">
        <v>81</v>
      </c>
      <c r="BK583" s="192">
        <f>ROUND(I583*H583,2)</f>
        <v>0</v>
      </c>
      <c r="BL583" s="17" t="s">
        <v>134</v>
      </c>
      <c r="BM583" s="191" t="s">
        <v>948</v>
      </c>
    </row>
    <row r="584" spans="2:47" s="1" customFormat="1" ht="58.5">
      <c r="B584" s="34"/>
      <c r="C584" s="35"/>
      <c r="D584" s="193" t="s">
        <v>136</v>
      </c>
      <c r="E584" s="35"/>
      <c r="F584" s="194" t="s">
        <v>944</v>
      </c>
      <c r="G584" s="35"/>
      <c r="H584" s="35"/>
      <c r="I584" s="107"/>
      <c r="J584" s="35"/>
      <c r="K584" s="35"/>
      <c r="L584" s="38"/>
      <c r="M584" s="195"/>
      <c r="N584" s="63"/>
      <c r="O584" s="63"/>
      <c r="P584" s="63"/>
      <c r="Q584" s="63"/>
      <c r="R584" s="63"/>
      <c r="S584" s="63"/>
      <c r="T584" s="64"/>
      <c r="AT584" s="17" t="s">
        <v>136</v>
      </c>
      <c r="AU584" s="17" t="s">
        <v>83</v>
      </c>
    </row>
    <row r="585" spans="2:51" s="12" customFormat="1" ht="12">
      <c r="B585" s="196"/>
      <c r="C585" s="197"/>
      <c r="D585" s="193" t="s">
        <v>138</v>
      </c>
      <c r="E585" s="198" t="s">
        <v>19</v>
      </c>
      <c r="F585" s="199" t="s">
        <v>949</v>
      </c>
      <c r="G585" s="197"/>
      <c r="H585" s="200">
        <v>591.399</v>
      </c>
      <c r="I585" s="201"/>
      <c r="J585" s="197"/>
      <c r="K585" s="197"/>
      <c r="L585" s="202"/>
      <c r="M585" s="203"/>
      <c r="N585" s="204"/>
      <c r="O585" s="204"/>
      <c r="P585" s="204"/>
      <c r="Q585" s="204"/>
      <c r="R585" s="204"/>
      <c r="S585" s="204"/>
      <c r="T585" s="205"/>
      <c r="AT585" s="206" t="s">
        <v>138</v>
      </c>
      <c r="AU585" s="206" t="s">
        <v>83</v>
      </c>
      <c r="AV585" s="12" t="s">
        <v>83</v>
      </c>
      <c r="AW585" s="12" t="s">
        <v>35</v>
      </c>
      <c r="AX585" s="12" t="s">
        <v>81</v>
      </c>
      <c r="AY585" s="206" t="s">
        <v>127</v>
      </c>
    </row>
    <row r="586" spans="2:65" s="1" customFormat="1" ht="24" customHeight="1">
      <c r="B586" s="34"/>
      <c r="C586" s="180" t="s">
        <v>950</v>
      </c>
      <c r="D586" s="180" t="s">
        <v>129</v>
      </c>
      <c r="E586" s="181" t="s">
        <v>951</v>
      </c>
      <c r="F586" s="182" t="s">
        <v>952</v>
      </c>
      <c r="G586" s="183" t="s">
        <v>264</v>
      </c>
      <c r="H586" s="184">
        <v>65.711</v>
      </c>
      <c r="I586" s="185"/>
      <c r="J586" s="186">
        <f>ROUND(I586*H586,2)</f>
        <v>0</v>
      </c>
      <c r="K586" s="182" t="s">
        <v>133</v>
      </c>
      <c r="L586" s="38"/>
      <c r="M586" s="187" t="s">
        <v>19</v>
      </c>
      <c r="N586" s="188" t="s">
        <v>44</v>
      </c>
      <c r="O586" s="63"/>
      <c r="P586" s="189">
        <f>O586*H586</f>
        <v>0</v>
      </c>
      <c r="Q586" s="189">
        <v>0</v>
      </c>
      <c r="R586" s="189">
        <f>Q586*H586</f>
        <v>0</v>
      </c>
      <c r="S586" s="189">
        <v>0</v>
      </c>
      <c r="T586" s="190">
        <f>S586*H586</f>
        <v>0</v>
      </c>
      <c r="AR586" s="191" t="s">
        <v>134</v>
      </c>
      <c r="AT586" s="191" t="s">
        <v>129</v>
      </c>
      <c r="AU586" s="191" t="s">
        <v>83</v>
      </c>
      <c r="AY586" s="17" t="s">
        <v>127</v>
      </c>
      <c r="BE586" s="192">
        <f>IF(N586="základní",J586,0)</f>
        <v>0</v>
      </c>
      <c r="BF586" s="192">
        <f>IF(N586="snížená",J586,0)</f>
        <v>0</v>
      </c>
      <c r="BG586" s="192">
        <f>IF(N586="zákl. přenesená",J586,0)</f>
        <v>0</v>
      </c>
      <c r="BH586" s="192">
        <f>IF(N586="sníž. přenesená",J586,0)</f>
        <v>0</v>
      </c>
      <c r="BI586" s="192">
        <f>IF(N586="nulová",J586,0)</f>
        <v>0</v>
      </c>
      <c r="BJ586" s="17" t="s">
        <v>81</v>
      </c>
      <c r="BK586" s="192">
        <f>ROUND(I586*H586,2)</f>
        <v>0</v>
      </c>
      <c r="BL586" s="17" t="s">
        <v>134</v>
      </c>
      <c r="BM586" s="191" t="s">
        <v>953</v>
      </c>
    </row>
    <row r="587" spans="2:47" s="1" customFormat="1" ht="58.5">
      <c r="B587" s="34"/>
      <c r="C587" s="35"/>
      <c r="D587" s="193" t="s">
        <v>136</v>
      </c>
      <c r="E587" s="35"/>
      <c r="F587" s="194" t="s">
        <v>954</v>
      </c>
      <c r="G587" s="35"/>
      <c r="H587" s="35"/>
      <c r="I587" s="107"/>
      <c r="J587" s="35"/>
      <c r="K587" s="35"/>
      <c r="L587" s="38"/>
      <c r="M587" s="195"/>
      <c r="N587" s="63"/>
      <c r="O587" s="63"/>
      <c r="P587" s="63"/>
      <c r="Q587" s="63"/>
      <c r="R587" s="63"/>
      <c r="S587" s="63"/>
      <c r="T587" s="64"/>
      <c r="AT587" s="17" t="s">
        <v>136</v>
      </c>
      <c r="AU587" s="17" t="s">
        <v>83</v>
      </c>
    </row>
    <row r="588" spans="2:63" s="11" customFormat="1" ht="22.9" customHeight="1">
      <c r="B588" s="164"/>
      <c r="C588" s="165"/>
      <c r="D588" s="166" t="s">
        <v>72</v>
      </c>
      <c r="E588" s="178" t="s">
        <v>955</v>
      </c>
      <c r="F588" s="178" t="s">
        <v>956</v>
      </c>
      <c r="G588" s="165"/>
      <c r="H588" s="165"/>
      <c r="I588" s="168"/>
      <c r="J588" s="179">
        <f>BK588</f>
        <v>0</v>
      </c>
      <c r="K588" s="165"/>
      <c r="L588" s="170"/>
      <c r="M588" s="171"/>
      <c r="N588" s="172"/>
      <c r="O588" s="172"/>
      <c r="P588" s="173">
        <f>SUM(P589:P591)</f>
        <v>0</v>
      </c>
      <c r="Q588" s="172"/>
      <c r="R588" s="173">
        <f>SUM(R589:R591)</f>
        <v>0</v>
      </c>
      <c r="S588" s="172"/>
      <c r="T588" s="174">
        <f>SUM(T589:T591)</f>
        <v>0</v>
      </c>
      <c r="AR588" s="175" t="s">
        <v>81</v>
      </c>
      <c r="AT588" s="176" t="s">
        <v>72</v>
      </c>
      <c r="AU588" s="176" t="s">
        <v>81</v>
      </c>
      <c r="AY588" s="175" t="s">
        <v>127</v>
      </c>
      <c r="BK588" s="177">
        <f>SUM(BK589:BK591)</f>
        <v>0</v>
      </c>
    </row>
    <row r="589" spans="2:65" s="1" customFormat="1" ht="16.5" customHeight="1">
      <c r="B589" s="34"/>
      <c r="C589" s="180" t="s">
        <v>957</v>
      </c>
      <c r="D589" s="180" t="s">
        <v>129</v>
      </c>
      <c r="E589" s="181" t="s">
        <v>958</v>
      </c>
      <c r="F589" s="182" t="s">
        <v>959</v>
      </c>
      <c r="G589" s="183" t="s">
        <v>264</v>
      </c>
      <c r="H589" s="184">
        <v>654.345</v>
      </c>
      <c r="I589" s="185"/>
      <c r="J589" s="186">
        <f>ROUND(I589*H589,2)</f>
        <v>0</v>
      </c>
      <c r="K589" s="182" t="s">
        <v>133</v>
      </c>
      <c r="L589" s="38"/>
      <c r="M589" s="187" t="s">
        <v>19</v>
      </c>
      <c r="N589" s="188" t="s">
        <v>44</v>
      </c>
      <c r="O589" s="63"/>
      <c r="P589" s="189">
        <f>O589*H589</f>
        <v>0</v>
      </c>
      <c r="Q589" s="189">
        <v>0</v>
      </c>
      <c r="R589" s="189">
        <f>Q589*H589</f>
        <v>0</v>
      </c>
      <c r="S589" s="189">
        <v>0</v>
      </c>
      <c r="T589" s="190">
        <f>S589*H589</f>
        <v>0</v>
      </c>
      <c r="AR589" s="191" t="s">
        <v>134</v>
      </c>
      <c r="AT589" s="191" t="s">
        <v>129</v>
      </c>
      <c r="AU589" s="191" t="s">
        <v>83</v>
      </c>
      <c r="AY589" s="17" t="s">
        <v>127</v>
      </c>
      <c r="BE589" s="192">
        <f>IF(N589="základní",J589,0)</f>
        <v>0</v>
      </c>
      <c r="BF589" s="192">
        <f>IF(N589="snížená",J589,0)</f>
        <v>0</v>
      </c>
      <c r="BG589" s="192">
        <f>IF(N589="zákl. přenesená",J589,0)</f>
        <v>0</v>
      </c>
      <c r="BH589" s="192">
        <f>IF(N589="sníž. přenesená",J589,0)</f>
        <v>0</v>
      </c>
      <c r="BI589" s="192">
        <f>IF(N589="nulová",J589,0)</f>
        <v>0</v>
      </c>
      <c r="BJ589" s="17" t="s">
        <v>81</v>
      </c>
      <c r="BK589" s="192">
        <f>ROUND(I589*H589,2)</f>
        <v>0</v>
      </c>
      <c r="BL589" s="17" t="s">
        <v>134</v>
      </c>
      <c r="BM589" s="191" t="s">
        <v>960</v>
      </c>
    </row>
    <row r="590" spans="2:47" s="1" customFormat="1" ht="29.25">
      <c r="B590" s="34"/>
      <c r="C590" s="35"/>
      <c r="D590" s="193" t="s">
        <v>136</v>
      </c>
      <c r="E590" s="35"/>
      <c r="F590" s="194" t="s">
        <v>961</v>
      </c>
      <c r="G590" s="35"/>
      <c r="H590" s="35"/>
      <c r="I590" s="107"/>
      <c r="J590" s="35"/>
      <c r="K590" s="35"/>
      <c r="L590" s="38"/>
      <c r="M590" s="195"/>
      <c r="N590" s="63"/>
      <c r="O590" s="63"/>
      <c r="P590" s="63"/>
      <c r="Q590" s="63"/>
      <c r="R590" s="63"/>
      <c r="S590" s="63"/>
      <c r="T590" s="64"/>
      <c r="AT590" s="17" t="s">
        <v>136</v>
      </c>
      <c r="AU590" s="17" t="s">
        <v>83</v>
      </c>
    </row>
    <row r="591" spans="2:51" s="12" customFormat="1" ht="12">
      <c r="B591" s="196"/>
      <c r="C591" s="197"/>
      <c r="D591" s="193" t="s">
        <v>138</v>
      </c>
      <c r="E591" s="198" t="s">
        <v>19</v>
      </c>
      <c r="F591" s="199" t="s">
        <v>962</v>
      </c>
      <c r="G591" s="197"/>
      <c r="H591" s="200">
        <v>654.345</v>
      </c>
      <c r="I591" s="201"/>
      <c r="J591" s="197"/>
      <c r="K591" s="197"/>
      <c r="L591" s="202"/>
      <c r="M591" s="203"/>
      <c r="N591" s="204"/>
      <c r="O591" s="204"/>
      <c r="P591" s="204"/>
      <c r="Q591" s="204"/>
      <c r="R591" s="204"/>
      <c r="S591" s="204"/>
      <c r="T591" s="205"/>
      <c r="AT591" s="206" t="s">
        <v>138</v>
      </c>
      <c r="AU591" s="206" t="s">
        <v>83</v>
      </c>
      <c r="AV591" s="12" t="s">
        <v>83</v>
      </c>
      <c r="AW591" s="12" t="s">
        <v>35</v>
      </c>
      <c r="AX591" s="12" t="s">
        <v>81</v>
      </c>
      <c r="AY591" s="206" t="s">
        <v>127</v>
      </c>
    </row>
    <row r="592" spans="2:63" s="11" customFormat="1" ht="25.9" customHeight="1">
      <c r="B592" s="164"/>
      <c r="C592" s="165"/>
      <c r="D592" s="166" t="s">
        <v>72</v>
      </c>
      <c r="E592" s="167" t="s">
        <v>963</v>
      </c>
      <c r="F592" s="167" t="s">
        <v>964</v>
      </c>
      <c r="G592" s="165"/>
      <c r="H592" s="165"/>
      <c r="I592" s="168"/>
      <c r="J592" s="169">
        <f>BK592</f>
        <v>0</v>
      </c>
      <c r="K592" s="165"/>
      <c r="L592" s="170"/>
      <c r="M592" s="171"/>
      <c r="N592" s="172"/>
      <c r="O592" s="172"/>
      <c r="P592" s="173">
        <f>P593+P596+P599+P605</f>
        <v>0</v>
      </c>
      <c r="Q592" s="172"/>
      <c r="R592" s="173">
        <f>R593+R596+R599+R605</f>
        <v>0.29252900000000004</v>
      </c>
      <c r="S592" s="172"/>
      <c r="T592" s="174">
        <f>T593+T596+T599+T605</f>
        <v>0</v>
      </c>
      <c r="AR592" s="175" t="s">
        <v>83</v>
      </c>
      <c r="AT592" s="176" t="s">
        <v>72</v>
      </c>
      <c r="AU592" s="176" t="s">
        <v>73</v>
      </c>
      <c r="AY592" s="175" t="s">
        <v>127</v>
      </c>
      <c r="BK592" s="177">
        <f>BK593+BK596+BK599+BK605</f>
        <v>0</v>
      </c>
    </row>
    <row r="593" spans="2:63" s="11" customFormat="1" ht="22.9" customHeight="1">
      <c r="B593" s="164"/>
      <c r="C593" s="165"/>
      <c r="D593" s="166" t="s">
        <v>72</v>
      </c>
      <c r="E593" s="178" t="s">
        <v>965</v>
      </c>
      <c r="F593" s="178" t="s">
        <v>966</v>
      </c>
      <c r="G593" s="165"/>
      <c r="H593" s="165"/>
      <c r="I593" s="168"/>
      <c r="J593" s="179">
        <f>BK593</f>
        <v>0</v>
      </c>
      <c r="K593" s="165"/>
      <c r="L593" s="170"/>
      <c r="M593" s="171"/>
      <c r="N593" s="172"/>
      <c r="O593" s="172"/>
      <c r="P593" s="173">
        <f>SUM(P594:P595)</f>
        <v>0</v>
      </c>
      <c r="Q593" s="172"/>
      <c r="R593" s="173">
        <f>SUM(R594:R595)</f>
        <v>0.032319</v>
      </c>
      <c r="S593" s="172"/>
      <c r="T593" s="174">
        <f>SUM(T594:T595)</f>
        <v>0</v>
      </c>
      <c r="AR593" s="175" t="s">
        <v>83</v>
      </c>
      <c r="AT593" s="176" t="s">
        <v>72</v>
      </c>
      <c r="AU593" s="176" t="s">
        <v>81</v>
      </c>
      <c r="AY593" s="175" t="s">
        <v>127</v>
      </c>
      <c r="BK593" s="177">
        <f>SUM(BK594:BK595)</f>
        <v>0</v>
      </c>
    </row>
    <row r="594" spans="2:65" s="1" customFormat="1" ht="24" customHeight="1">
      <c r="B594" s="34"/>
      <c r="C594" s="180" t="s">
        <v>967</v>
      </c>
      <c r="D594" s="180" t="s">
        <v>129</v>
      </c>
      <c r="E594" s="181" t="s">
        <v>968</v>
      </c>
      <c r="F594" s="182" t="s">
        <v>969</v>
      </c>
      <c r="G594" s="183" t="s">
        <v>217</v>
      </c>
      <c r="H594" s="184">
        <v>47.88</v>
      </c>
      <c r="I594" s="185"/>
      <c r="J594" s="186">
        <f>ROUND(I594*H594,2)</f>
        <v>0</v>
      </c>
      <c r="K594" s="182" t="s">
        <v>133</v>
      </c>
      <c r="L594" s="38"/>
      <c r="M594" s="187" t="s">
        <v>19</v>
      </c>
      <c r="N594" s="188" t="s">
        <v>44</v>
      </c>
      <c r="O594" s="63"/>
      <c r="P594" s="189">
        <f>O594*H594</f>
        <v>0</v>
      </c>
      <c r="Q594" s="189">
        <v>0.000675</v>
      </c>
      <c r="R594" s="189">
        <f>Q594*H594</f>
        <v>0.032319</v>
      </c>
      <c r="S594" s="189">
        <v>0</v>
      </c>
      <c r="T594" s="190">
        <f>S594*H594</f>
        <v>0</v>
      </c>
      <c r="AR594" s="191" t="s">
        <v>230</v>
      </c>
      <c r="AT594" s="191" t="s">
        <v>129</v>
      </c>
      <c r="AU594" s="191" t="s">
        <v>83</v>
      </c>
      <c r="AY594" s="17" t="s">
        <v>127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17" t="s">
        <v>81</v>
      </c>
      <c r="BK594" s="192">
        <f>ROUND(I594*H594,2)</f>
        <v>0</v>
      </c>
      <c r="BL594" s="17" t="s">
        <v>230</v>
      </c>
      <c r="BM594" s="191" t="s">
        <v>970</v>
      </c>
    </row>
    <row r="595" spans="2:51" s="12" customFormat="1" ht="12">
      <c r="B595" s="196"/>
      <c r="C595" s="197"/>
      <c r="D595" s="193" t="s">
        <v>138</v>
      </c>
      <c r="E595" s="198" t="s">
        <v>19</v>
      </c>
      <c r="F595" s="199" t="s">
        <v>971</v>
      </c>
      <c r="G595" s="197"/>
      <c r="H595" s="200">
        <v>47.88</v>
      </c>
      <c r="I595" s="201"/>
      <c r="J595" s="197"/>
      <c r="K595" s="197"/>
      <c r="L595" s="202"/>
      <c r="M595" s="203"/>
      <c r="N595" s="204"/>
      <c r="O595" s="204"/>
      <c r="P595" s="204"/>
      <c r="Q595" s="204"/>
      <c r="R595" s="204"/>
      <c r="S595" s="204"/>
      <c r="T595" s="205"/>
      <c r="AT595" s="206" t="s">
        <v>138</v>
      </c>
      <c r="AU595" s="206" t="s">
        <v>83</v>
      </c>
      <c r="AV595" s="12" t="s">
        <v>83</v>
      </c>
      <c r="AW595" s="12" t="s">
        <v>35</v>
      </c>
      <c r="AX595" s="12" t="s">
        <v>81</v>
      </c>
      <c r="AY595" s="206" t="s">
        <v>127</v>
      </c>
    </row>
    <row r="596" spans="2:63" s="11" customFormat="1" ht="22.9" customHeight="1">
      <c r="B596" s="164"/>
      <c r="C596" s="165"/>
      <c r="D596" s="166" t="s">
        <v>72</v>
      </c>
      <c r="E596" s="178" t="s">
        <v>972</v>
      </c>
      <c r="F596" s="178" t="s">
        <v>973</v>
      </c>
      <c r="G596" s="165"/>
      <c r="H596" s="165"/>
      <c r="I596" s="168"/>
      <c r="J596" s="179">
        <f>BK596</f>
        <v>0</v>
      </c>
      <c r="K596" s="165"/>
      <c r="L596" s="170"/>
      <c r="M596" s="171"/>
      <c r="N596" s="172"/>
      <c r="O596" s="172"/>
      <c r="P596" s="173">
        <f>SUM(P597:P598)</f>
        <v>0</v>
      </c>
      <c r="Q596" s="172"/>
      <c r="R596" s="173">
        <f>SUM(R597:R598)</f>
        <v>0.15</v>
      </c>
      <c r="S596" s="172"/>
      <c r="T596" s="174">
        <f>SUM(T597:T598)</f>
        <v>0</v>
      </c>
      <c r="AR596" s="175" t="s">
        <v>83</v>
      </c>
      <c r="AT596" s="176" t="s">
        <v>72</v>
      </c>
      <c r="AU596" s="176" t="s">
        <v>81</v>
      </c>
      <c r="AY596" s="175" t="s">
        <v>127</v>
      </c>
      <c r="BK596" s="177">
        <f>SUM(BK597:BK598)</f>
        <v>0</v>
      </c>
    </row>
    <row r="597" spans="2:65" s="1" customFormat="1" ht="16.5" customHeight="1">
      <c r="B597" s="34"/>
      <c r="C597" s="180" t="s">
        <v>974</v>
      </c>
      <c r="D597" s="180" t="s">
        <v>129</v>
      </c>
      <c r="E597" s="181" t="s">
        <v>975</v>
      </c>
      <c r="F597" s="182" t="s">
        <v>976</v>
      </c>
      <c r="G597" s="183" t="s">
        <v>153</v>
      </c>
      <c r="H597" s="184">
        <v>300</v>
      </c>
      <c r="I597" s="185"/>
      <c r="J597" s="186">
        <f>ROUND(I597*H597,2)</f>
        <v>0</v>
      </c>
      <c r="K597" s="182" t="s">
        <v>19</v>
      </c>
      <c r="L597" s="38"/>
      <c r="M597" s="187" t="s">
        <v>19</v>
      </c>
      <c r="N597" s="188" t="s">
        <v>44</v>
      </c>
      <c r="O597" s="63"/>
      <c r="P597" s="189">
        <f>O597*H597</f>
        <v>0</v>
      </c>
      <c r="Q597" s="189">
        <v>0.0005</v>
      </c>
      <c r="R597" s="189">
        <f>Q597*H597</f>
        <v>0.15</v>
      </c>
      <c r="S597" s="189">
        <v>0</v>
      </c>
      <c r="T597" s="190">
        <f>S597*H597</f>
        <v>0</v>
      </c>
      <c r="AR597" s="191" t="s">
        <v>230</v>
      </c>
      <c r="AT597" s="191" t="s">
        <v>129</v>
      </c>
      <c r="AU597" s="191" t="s">
        <v>83</v>
      </c>
      <c r="AY597" s="17" t="s">
        <v>127</v>
      </c>
      <c r="BE597" s="192">
        <f>IF(N597="základní",J597,0)</f>
        <v>0</v>
      </c>
      <c r="BF597" s="192">
        <f>IF(N597="snížená",J597,0)</f>
        <v>0</v>
      </c>
      <c r="BG597" s="192">
        <f>IF(N597="zákl. přenesená",J597,0)</f>
        <v>0</v>
      </c>
      <c r="BH597" s="192">
        <f>IF(N597="sníž. přenesená",J597,0)</f>
        <v>0</v>
      </c>
      <c r="BI597" s="192">
        <f>IF(N597="nulová",J597,0)</f>
        <v>0</v>
      </c>
      <c r="BJ597" s="17" t="s">
        <v>81</v>
      </c>
      <c r="BK597" s="192">
        <f>ROUND(I597*H597,2)</f>
        <v>0</v>
      </c>
      <c r="BL597" s="17" t="s">
        <v>230</v>
      </c>
      <c r="BM597" s="191" t="s">
        <v>977</v>
      </c>
    </row>
    <row r="598" spans="2:51" s="12" customFormat="1" ht="12">
      <c r="B598" s="196"/>
      <c r="C598" s="197"/>
      <c r="D598" s="193" t="s">
        <v>138</v>
      </c>
      <c r="E598" s="198" t="s">
        <v>19</v>
      </c>
      <c r="F598" s="199" t="s">
        <v>978</v>
      </c>
      <c r="G598" s="197"/>
      <c r="H598" s="200">
        <v>300</v>
      </c>
      <c r="I598" s="201"/>
      <c r="J598" s="197"/>
      <c r="K598" s="197"/>
      <c r="L598" s="202"/>
      <c r="M598" s="203"/>
      <c r="N598" s="204"/>
      <c r="O598" s="204"/>
      <c r="P598" s="204"/>
      <c r="Q598" s="204"/>
      <c r="R598" s="204"/>
      <c r="S598" s="204"/>
      <c r="T598" s="205"/>
      <c r="AT598" s="206" t="s">
        <v>138</v>
      </c>
      <c r="AU598" s="206" t="s">
        <v>83</v>
      </c>
      <c r="AV598" s="12" t="s">
        <v>83</v>
      </c>
      <c r="AW598" s="12" t="s">
        <v>35</v>
      </c>
      <c r="AX598" s="12" t="s">
        <v>81</v>
      </c>
      <c r="AY598" s="206" t="s">
        <v>127</v>
      </c>
    </row>
    <row r="599" spans="2:63" s="11" customFormat="1" ht="22.9" customHeight="1">
      <c r="B599" s="164"/>
      <c r="C599" s="165"/>
      <c r="D599" s="166" t="s">
        <v>72</v>
      </c>
      <c r="E599" s="178" t="s">
        <v>979</v>
      </c>
      <c r="F599" s="178" t="s">
        <v>980</v>
      </c>
      <c r="G599" s="165"/>
      <c r="H599" s="165"/>
      <c r="I599" s="168"/>
      <c r="J599" s="179">
        <f>BK599</f>
        <v>0</v>
      </c>
      <c r="K599" s="165"/>
      <c r="L599" s="170"/>
      <c r="M599" s="171"/>
      <c r="N599" s="172"/>
      <c r="O599" s="172"/>
      <c r="P599" s="173">
        <f>SUM(P600:P604)</f>
        <v>0</v>
      </c>
      <c r="Q599" s="172"/>
      <c r="R599" s="173">
        <f>SUM(R600:R604)</f>
        <v>0.03224</v>
      </c>
      <c r="S599" s="172"/>
      <c r="T599" s="174">
        <f>SUM(T600:T604)</f>
        <v>0</v>
      </c>
      <c r="AR599" s="175" t="s">
        <v>83</v>
      </c>
      <c r="AT599" s="176" t="s">
        <v>72</v>
      </c>
      <c r="AU599" s="176" t="s">
        <v>81</v>
      </c>
      <c r="AY599" s="175" t="s">
        <v>127</v>
      </c>
      <c r="BK599" s="177">
        <f>SUM(BK600:BK604)</f>
        <v>0</v>
      </c>
    </row>
    <row r="600" spans="2:65" s="1" customFormat="1" ht="16.5" customHeight="1">
      <c r="B600" s="34"/>
      <c r="C600" s="180" t="s">
        <v>981</v>
      </c>
      <c r="D600" s="180" t="s">
        <v>129</v>
      </c>
      <c r="E600" s="181" t="s">
        <v>982</v>
      </c>
      <c r="F600" s="182" t="s">
        <v>983</v>
      </c>
      <c r="G600" s="183" t="s">
        <v>153</v>
      </c>
      <c r="H600" s="184">
        <v>26</v>
      </c>
      <c r="I600" s="185"/>
      <c r="J600" s="186">
        <f>ROUND(I600*H600,2)</f>
        <v>0</v>
      </c>
      <c r="K600" s="182" t="s">
        <v>133</v>
      </c>
      <c r="L600" s="38"/>
      <c r="M600" s="187" t="s">
        <v>19</v>
      </c>
      <c r="N600" s="188" t="s">
        <v>44</v>
      </c>
      <c r="O600" s="63"/>
      <c r="P600" s="189">
        <f>O600*H600</f>
        <v>0</v>
      </c>
      <c r="Q600" s="189">
        <v>0</v>
      </c>
      <c r="R600" s="189">
        <f>Q600*H600</f>
        <v>0</v>
      </c>
      <c r="S600" s="189">
        <v>0</v>
      </c>
      <c r="T600" s="190">
        <f>S600*H600</f>
        <v>0</v>
      </c>
      <c r="AR600" s="191" t="s">
        <v>230</v>
      </c>
      <c r="AT600" s="191" t="s">
        <v>129</v>
      </c>
      <c r="AU600" s="191" t="s">
        <v>83</v>
      </c>
      <c r="AY600" s="17" t="s">
        <v>127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17" t="s">
        <v>81</v>
      </c>
      <c r="BK600" s="192">
        <f>ROUND(I600*H600,2)</f>
        <v>0</v>
      </c>
      <c r="BL600" s="17" t="s">
        <v>230</v>
      </c>
      <c r="BM600" s="191" t="s">
        <v>984</v>
      </c>
    </row>
    <row r="601" spans="2:47" s="1" customFormat="1" ht="97.5">
      <c r="B601" s="34"/>
      <c r="C601" s="35"/>
      <c r="D601" s="193" t="s">
        <v>136</v>
      </c>
      <c r="E601" s="35"/>
      <c r="F601" s="194" t="s">
        <v>985</v>
      </c>
      <c r="G601" s="35"/>
      <c r="H601" s="35"/>
      <c r="I601" s="107"/>
      <c r="J601" s="35"/>
      <c r="K601" s="35"/>
      <c r="L601" s="38"/>
      <c r="M601" s="195"/>
      <c r="N601" s="63"/>
      <c r="O601" s="63"/>
      <c r="P601" s="63"/>
      <c r="Q601" s="63"/>
      <c r="R601" s="63"/>
      <c r="S601" s="63"/>
      <c r="T601" s="64"/>
      <c r="AT601" s="17" t="s">
        <v>136</v>
      </c>
      <c r="AU601" s="17" t="s">
        <v>83</v>
      </c>
    </row>
    <row r="602" spans="2:51" s="12" customFormat="1" ht="12">
      <c r="B602" s="196"/>
      <c r="C602" s="197"/>
      <c r="D602" s="193" t="s">
        <v>138</v>
      </c>
      <c r="E602" s="198" t="s">
        <v>19</v>
      </c>
      <c r="F602" s="199" t="s">
        <v>986</v>
      </c>
      <c r="G602" s="197"/>
      <c r="H602" s="200">
        <v>26</v>
      </c>
      <c r="I602" s="201"/>
      <c r="J602" s="197"/>
      <c r="K602" s="197"/>
      <c r="L602" s="202"/>
      <c r="M602" s="203"/>
      <c r="N602" s="204"/>
      <c r="O602" s="204"/>
      <c r="P602" s="204"/>
      <c r="Q602" s="204"/>
      <c r="R602" s="204"/>
      <c r="S602" s="204"/>
      <c r="T602" s="205"/>
      <c r="AT602" s="206" t="s">
        <v>138</v>
      </c>
      <c r="AU602" s="206" t="s">
        <v>83</v>
      </c>
      <c r="AV602" s="12" t="s">
        <v>83</v>
      </c>
      <c r="AW602" s="12" t="s">
        <v>35</v>
      </c>
      <c r="AX602" s="12" t="s">
        <v>81</v>
      </c>
      <c r="AY602" s="206" t="s">
        <v>127</v>
      </c>
    </row>
    <row r="603" spans="2:65" s="1" customFormat="1" ht="16.5" customHeight="1">
      <c r="B603" s="34"/>
      <c r="C603" s="228" t="s">
        <v>987</v>
      </c>
      <c r="D603" s="228" t="s">
        <v>278</v>
      </c>
      <c r="E603" s="229" t="s">
        <v>988</v>
      </c>
      <c r="F603" s="230" t="s">
        <v>989</v>
      </c>
      <c r="G603" s="231" t="s">
        <v>153</v>
      </c>
      <c r="H603" s="232">
        <v>26</v>
      </c>
      <c r="I603" s="233"/>
      <c r="J603" s="234">
        <f>ROUND(I603*H603,2)</f>
        <v>0</v>
      </c>
      <c r="K603" s="230" t="s">
        <v>19</v>
      </c>
      <c r="L603" s="235"/>
      <c r="M603" s="236" t="s">
        <v>19</v>
      </c>
      <c r="N603" s="237" t="s">
        <v>44</v>
      </c>
      <c r="O603" s="63"/>
      <c r="P603" s="189">
        <f>O603*H603</f>
        <v>0</v>
      </c>
      <c r="Q603" s="189">
        <v>0.00124</v>
      </c>
      <c r="R603" s="189">
        <f>Q603*H603</f>
        <v>0.03224</v>
      </c>
      <c r="S603" s="189">
        <v>0</v>
      </c>
      <c r="T603" s="190">
        <f>S603*H603</f>
        <v>0</v>
      </c>
      <c r="AR603" s="191" t="s">
        <v>328</v>
      </c>
      <c r="AT603" s="191" t="s">
        <v>278</v>
      </c>
      <c r="AU603" s="191" t="s">
        <v>83</v>
      </c>
      <c r="AY603" s="17" t="s">
        <v>127</v>
      </c>
      <c r="BE603" s="192">
        <f>IF(N603="základní",J603,0)</f>
        <v>0</v>
      </c>
      <c r="BF603" s="192">
        <f>IF(N603="snížená",J603,0)</f>
        <v>0</v>
      </c>
      <c r="BG603" s="192">
        <f>IF(N603="zákl. přenesená",J603,0)</f>
        <v>0</v>
      </c>
      <c r="BH603" s="192">
        <f>IF(N603="sníž. přenesená",J603,0)</f>
        <v>0</v>
      </c>
      <c r="BI603" s="192">
        <f>IF(N603="nulová",J603,0)</f>
        <v>0</v>
      </c>
      <c r="BJ603" s="17" t="s">
        <v>81</v>
      </c>
      <c r="BK603" s="192">
        <f>ROUND(I603*H603,2)</f>
        <v>0</v>
      </c>
      <c r="BL603" s="17" t="s">
        <v>230</v>
      </c>
      <c r="BM603" s="191" t="s">
        <v>990</v>
      </c>
    </row>
    <row r="604" spans="2:51" s="12" customFormat="1" ht="12">
      <c r="B604" s="196"/>
      <c r="C604" s="197"/>
      <c r="D604" s="193" t="s">
        <v>138</v>
      </c>
      <c r="E604" s="198" t="s">
        <v>19</v>
      </c>
      <c r="F604" s="199" t="s">
        <v>991</v>
      </c>
      <c r="G604" s="197"/>
      <c r="H604" s="200">
        <v>26</v>
      </c>
      <c r="I604" s="201"/>
      <c r="J604" s="197"/>
      <c r="K604" s="197"/>
      <c r="L604" s="202"/>
      <c r="M604" s="203"/>
      <c r="N604" s="204"/>
      <c r="O604" s="204"/>
      <c r="P604" s="204"/>
      <c r="Q604" s="204"/>
      <c r="R604" s="204"/>
      <c r="S604" s="204"/>
      <c r="T604" s="205"/>
      <c r="AT604" s="206" t="s">
        <v>138</v>
      </c>
      <c r="AU604" s="206" t="s">
        <v>83</v>
      </c>
      <c r="AV604" s="12" t="s">
        <v>83</v>
      </c>
      <c r="AW604" s="12" t="s">
        <v>35</v>
      </c>
      <c r="AX604" s="12" t="s">
        <v>81</v>
      </c>
      <c r="AY604" s="206" t="s">
        <v>127</v>
      </c>
    </row>
    <row r="605" spans="2:63" s="11" customFormat="1" ht="22.9" customHeight="1">
      <c r="B605" s="164"/>
      <c r="C605" s="165"/>
      <c r="D605" s="166" t="s">
        <v>72</v>
      </c>
      <c r="E605" s="178" t="s">
        <v>992</v>
      </c>
      <c r="F605" s="178" t="s">
        <v>993</v>
      </c>
      <c r="G605" s="165"/>
      <c r="H605" s="165"/>
      <c r="I605" s="168"/>
      <c r="J605" s="179">
        <f>BK605</f>
        <v>0</v>
      </c>
      <c r="K605" s="165"/>
      <c r="L605" s="170"/>
      <c r="M605" s="171"/>
      <c r="N605" s="172"/>
      <c r="O605" s="172"/>
      <c r="P605" s="173">
        <f>SUM(P606:P609)</f>
        <v>0</v>
      </c>
      <c r="Q605" s="172"/>
      <c r="R605" s="173">
        <f>SUM(R606:R609)</f>
        <v>0.07797000000000001</v>
      </c>
      <c r="S605" s="172"/>
      <c r="T605" s="174">
        <f>SUM(T606:T609)</f>
        <v>0</v>
      </c>
      <c r="AR605" s="175" t="s">
        <v>83</v>
      </c>
      <c r="AT605" s="176" t="s">
        <v>72</v>
      </c>
      <c r="AU605" s="176" t="s">
        <v>81</v>
      </c>
      <c r="AY605" s="175" t="s">
        <v>127</v>
      </c>
      <c r="BK605" s="177">
        <f>SUM(BK606:BK609)</f>
        <v>0</v>
      </c>
    </row>
    <row r="606" spans="2:65" s="1" customFormat="1" ht="16.5" customHeight="1">
      <c r="B606" s="34"/>
      <c r="C606" s="180" t="s">
        <v>994</v>
      </c>
      <c r="D606" s="180" t="s">
        <v>129</v>
      </c>
      <c r="E606" s="181" t="s">
        <v>995</v>
      </c>
      <c r="F606" s="182" t="s">
        <v>996</v>
      </c>
      <c r="G606" s="183" t="s">
        <v>217</v>
      </c>
      <c r="H606" s="184">
        <v>200</v>
      </c>
      <c r="I606" s="185"/>
      <c r="J606" s="186">
        <f>ROUND(I606*H606,2)</f>
        <v>0</v>
      </c>
      <c r="K606" s="182" t="s">
        <v>133</v>
      </c>
      <c r="L606" s="38"/>
      <c r="M606" s="187" t="s">
        <v>19</v>
      </c>
      <c r="N606" s="188" t="s">
        <v>44</v>
      </c>
      <c r="O606" s="63"/>
      <c r="P606" s="189">
        <f>O606*H606</f>
        <v>0</v>
      </c>
      <c r="Q606" s="189">
        <v>0.00014375</v>
      </c>
      <c r="R606" s="189">
        <f>Q606*H606</f>
        <v>0.028749999999999998</v>
      </c>
      <c r="S606" s="189">
        <v>0</v>
      </c>
      <c r="T606" s="190">
        <f>S606*H606</f>
        <v>0</v>
      </c>
      <c r="AR606" s="191" t="s">
        <v>230</v>
      </c>
      <c r="AT606" s="191" t="s">
        <v>129</v>
      </c>
      <c r="AU606" s="191" t="s">
        <v>83</v>
      </c>
      <c r="AY606" s="17" t="s">
        <v>127</v>
      </c>
      <c r="BE606" s="192">
        <f>IF(N606="základní",J606,0)</f>
        <v>0</v>
      </c>
      <c r="BF606" s="192">
        <f>IF(N606="snížená",J606,0)</f>
        <v>0</v>
      </c>
      <c r="BG606" s="192">
        <f>IF(N606="zákl. přenesená",J606,0)</f>
        <v>0</v>
      </c>
      <c r="BH606" s="192">
        <f>IF(N606="sníž. přenesená",J606,0)</f>
        <v>0</v>
      </c>
      <c r="BI606" s="192">
        <f>IF(N606="nulová",J606,0)</f>
        <v>0</v>
      </c>
      <c r="BJ606" s="17" t="s">
        <v>81</v>
      </c>
      <c r="BK606" s="192">
        <f>ROUND(I606*H606,2)</f>
        <v>0</v>
      </c>
      <c r="BL606" s="17" t="s">
        <v>230</v>
      </c>
      <c r="BM606" s="191" t="s">
        <v>997</v>
      </c>
    </row>
    <row r="607" spans="2:51" s="12" customFormat="1" ht="12">
      <c r="B607" s="196"/>
      <c r="C607" s="197"/>
      <c r="D607" s="193" t="s">
        <v>138</v>
      </c>
      <c r="E607" s="198" t="s">
        <v>19</v>
      </c>
      <c r="F607" s="199" t="s">
        <v>998</v>
      </c>
      <c r="G607" s="197"/>
      <c r="H607" s="200">
        <v>200</v>
      </c>
      <c r="I607" s="201"/>
      <c r="J607" s="197"/>
      <c r="K607" s="197"/>
      <c r="L607" s="202"/>
      <c r="M607" s="203"/>
      <c r="N607" s="204"/>
      <c r="O607" s="204"/>
      <c r="P607" s="204"/>
      <c r="Q607" s="204"/>
      <c r="R607" s="204"/>
      <c r="S607" s="204"/>
      <c r="T607" s="205"/>
      <c r="AT607" s="206" t="s">
        <v>138</v>
      </c>
      <c r="AU607" s="206" t="s">
        <v>83</v>
      </c>
      <c r="AV607" s="12" t="s">
        <v>83</v>
      </c>
      <c r="AW607" s="12" t="s">
        <v>35</v>
      </c>
      <c r="AX607" s="12" t="s">
        <v>81</v>
      </c>
      <c r="AY607" s="206" t="s">
        <v>127</v>
      </c>
    </row>
    <row r="608" spans="2:65" s="1" customFormat="1" ht="16.5" customHeight="1">
      <c r="B608" s="34"/>
      <c r="C608" s="180" t="s">
        <v>999</v>
      </c>
      <c r="D608" s="180" t="s">
        <v>129</v>
      </c>
      <c r="E608" s="181" t="s">
        <v>1000</v>
      </c>
      <c r="F608" s="182" t="s">
        <v>1001</v>
      </c>
      <c r="G608" s="183" t="s">
        <v>217</v>
      </c>
      <c r="H608" s="184">
        <v>400</v>
      </c>
      <c r="I608" s="185"/>
      <c r="J608" s="186">
        <f>ROUND(I608*H608,2)</f>
        <v>0</v>
      </c>
      <c r="K608" s="182" t="s">
        <v>133</v>
      </c>
      <c r="L608" s="38"/>
      <c r="M608" s="187" t="s">
        <v>19</v>
      </c>
      <c r="N608" s="188" t="s">
        <v>44</v>
      </c>
      <c r="O608" s="63"/>
      <c r="P608" s="189">
        <f>O608*H608</f>
        <v>0</v>
      </c>
      <c r="Q608" s="189">
        <v>0.00012305</v>
      </c>
      <c r="R608" s="189">
        <f>Q608*H608</f>
        <v>0.04922000000000001</v>
      </c>
      <c r="S608" s="189">
        <v>0</v>
      </c>
      <c r="T608" s="190">
        <f>S608*H608</f>
        <v>0</v>
      </c>
      <c r="AR608" s="191" t="s">
        <v>230</v>
      </c>
      <c r="AT608" s="191" t="s">
        <v>129</v>
      </c>
      <c r="AU608" s="191" t="s">
        <v>83</v>
      </c>
      <c r="AY608" s="17" t="s">
        <v>127</v>
      </c>
      <c r="BE608" s="192">
        <f>IF(N608="základní",J608,0)</f>
        <v>0</v>
      </c>
      <c r="BF608" s="192">
        <f>IF(N608="snížená",J608,0)</f>
        <v>0</v>
      </c>
      <c r="BG608" s="192">
        <f>IF(N608="zákl. přenesená",J608,0)</f>
        <v>0</v>
      </c>
      <c r="BH608" s="192">
        <f>IF(N608="sníž. přenesená",J608,0)</f>
        <v>0</v>
      </c>
      <c r="BI608" s="192">
        <f>IF(N608="nulová",J608,0)</f>
        <v>0</v>
      </c>
      <c r="BJ608" s="17" t="s">
        <v>81</v>
      </c>
      <c r="BK608" s="192">
        <f>ROUND(I608*H608,2)</f>
        <v>0</v>
      </c>
      <c r="BL608" s="17" t="s">
        <v>230</v>
      </c>
      <c r="BM608" s="191" t="s">
        <v>1002</v>
      </c>
    </row>
    <row r="609" spans="2:51" s="12" customFormat="1" ht="12">
      <c r="B609" s="196"/>
      <c r="C609" s="197"/>
      <c r="D609" s="193" t="s">
        <v>138</v>
      </c>
      <c r="E609" s="198" t="s">
        <v>19</v>
      </c>
      <c r="F609" s="199" t="s">
        <v>1003</v>
      </c>
      <c r="G609" s="197"/>
      <c r="H609" s="200">
        <v>400</v>
      </c>
      <c r="I609" s="201"/>
      <c r="J609" s="197"/>
      <c r="K609" s="197"/>
      <c r="L609" s="202"/>
      <c r="M609" s="238"/>
      <c r="N609" s="239"/>
      <c r="O609" s="239"/>
      <c r="P609" s="239"/>
      <c r="Q609" s="239"/>
      <c r="R609" s="239"/>
      <c r="S609" s="239"/>
      <c r="T609" s="240"/>
      <c r="AT609" s="206" t="s">
        <v>138</v>
      </c>
      <c r="AU609" s="206" t="s">
        <v>83</v>
      </c>
      <c r="AV609" s="12" t="s">
        <v>83</v>
      </c>
      <c r="AW609" s="12" t="s">
        <v>35</v>
      </c>
      <c r="AX609" s="12" t="s">
        <v>81</v>
      </c>
      <c r="AY609" s="206" t="s">
        <v>127</v>
      </c>
    </row>
    <row r="610" spans="2:12" s="1" customFormat="1" ht="6.95" customHeight="1">
      <c r="B610" s="46"/>
      <c r="C610" s="47"/>
      <c r="D610" s="47"/>
      <c r="E610" s="47"/>
      <c r="F610" s="47"/>
      <c r="G610" s="47"/>
      <c r="H610" s="47"/>
      <c r="I610" s="131"/>
      <c r="J610" s="47"/>
      <c r="K610" s="47"/>
      <c r="L610" s="38"/>
    </row>
  </sheetData>
  <sheetProtection algorithmName="SHA-512" hashValue="uWcqoVm1/bHq3NBv+4614+FKPImW6xaxGmQqFbDE0tmJqCa5NIrMoXqtrQLKDBLd41cfK8nVlwDwzH99eybPhw==" saltValue="jpL/saJVA/vSu5E18flOGudK3NRp6+yNPGVna1jXTqXRwzVNBoIKjS0WwHwUr0LQEZzwaoE2ia7Kdyq1oGxEbQ==" spinCount="100000" sheet="1" objects="1" scenarios="1" formatColumns="0" formatRows="0" autoFilter="0"/>
  <autoFilter ref="C96:K609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7" t="s">
        <v>86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20"/>
      <c r="AT3" s="17" t="s">
        <v>83</v>
      </c>
    </row>
    <row r="4" spans="2:46" ht="24.95" customHeight="1">
      <c r="B4" s="20"/>
      <c r="D4" s="104" t="s">
        <v>87</v>
      </c>
      <c r="L4" s="20"/>
      <c r="M4" s="10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6" t="s">
        <v>16</v>
      </c>
      <c r="L6" s="20"/>
    </row>
    <row r="7" spans="2:12" ht="16.5" customHeight="1">
      <c r="B7" s="20"/>
      <c r="E7" s="367" t="str">
        <f>'Rekapitulace stavby'!K6</f>
        <v>Víceúčelové sportovní hřiště při ZŠ v Novém Boru</v>
      </c>
      <c r="F7" s="368"/>
      <c r="G7" s="368"/>
      <c r="H7" s="368"/>
      <c r="L7" s="20"/>
    </row>
    <row r="8" spans="2:12" s="1" customFormat="1" ht="12" customHeight="1">
      <c r="B8" s="38"/>
      <c r="D8" s="106" t="s">
        <v>88</v>
      </c>
      <c r="I8" s="107"/>
      <c r="L8" s="38"/>
    </row>
    <row r="9" spans="2:12" s="1" customFormat="1" ht="36.95" customHeight="1">
      <c r="B9" s="38"/>
      <c r="E9" s="369" t="s">
        <v>1004</v>
      </c>
      <c r="F9" s="370"/>
      <c r="G9" s="370"/>
      <c r="H9" s="370"/>
      <c r="I9" s="107"/>
      <c r="L9" s="38"/>
    </row>
    <row r="10" spans="2:12" s="1" customFormat="1" ht="12">
      <c r="B10" s="38"/>
      <c r="I10" s="107"/>
      <c r="L10" s="38"/>
    </row>
    <row r="11" spans="2:12" s="1" customFormat="1" ht="12" customHeight="1">
      <c r="B11" s="38"/>
      <c r="D11" s="106" t="s">
        <v>18</v>
      </c>
      <c r="F11" s="108" t="s">
        <v>19</v>
      </c>
      <c r="I11" s="109" t="s">
        <v>20</v>
      </c>
      <c r="J11" s="108" t="s">
        <v>19</v>
      </c>
      <c r="L11" s="38"/>
    </row>
    <row r="12" spans="2:12" s="1" customFormat="1" ht="12" customHeight="1">
      <c r="B12" s="38"/>
      <c r="D12" s="106" t="s">
        <v>21</v>
      </c>
      <c r="F12" s="108" t="s">
        <v>22</v>
      </c>
      <c r="I12" s="109" t="s">
        <v>23</v>
      </c>
      <c r="J12" s="110" t="str">
        <f>'Rekapitulace stavby'!AN8</f>
        <v>27. 2. 2018</v>
      </c>
      <c r="L12" s="38"/>
    </row>
    <row r="13" spans="2:12" s="1" customFormat="1" ht="10.9" customHeight="1">
      <c r="B13" s="38"/>
      <c r="I13" s="107"/>
      <c r="L13" s="38"/>
    </row>
    <row r="14" spans="2:12" s="1" customFormat="1" ht="12" customHeight="1">
      <c r="B14" s="38"/>
      <c r="D14" s="106" t="s">
        <v>25</v>
      </c>
      <c r="I14" s="109" t="s">
        <v>26</v>
      </c>
      <c r="J14" s="108" t="s">
        <v>19</v>
      </c>
      <c r="L14" s="38"/>
    </row>
    <row r="15" spans="2:12" s="1" customFormat="1" ht="18" customHeight="1">
      <c r="B15" s="38"/>
      <c r="E15" s="108" t="s">
        <v>27</v>
      </c>
      <c r="I15" s="109" t="s">
        <v>28</v>
      </c>
      <c r="J15" s="108" t="s">
        <v>19</v>
      </c>
      <c r="L15" s="38"/>
    </row>
    <row r="16" spans="2:12" s="1" customFormat="1" ht="6.95" customHeight="1">
      <c r="B16" s="38"/>
      <c r="I16" s="107"/>
      <c r="L16" s="38"/>
    </row>
    <row r="17" spans="2:12" s="1" customFormat="1" ht="12" customHeight="1">
      <c r="B17" s="38"/>
      <c r="D17" s="106" t="s">
        <v>29</v>
      </c>
      <c r="I17" s="109" t="s">
        <v>26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71" t="str">
        <f>'Rekapitulace stavby'!E14</f>
        <v>Vyplň údaj</v>
      </c>
      <c r="F18" s="372"/>
      <c r="G18" s="372"/>
      <c r="H18" s="372"/>
      <c r="I18" s="109" t="s">
        <v>28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07"/>
      <c r="L19" s="38"/>
    </row>
    <row r="20" spans="2:12" s="1" customFormat="1" ht="12" customHeight="1">
      <c r="B20" s="38"/>
      <c r="D20" s="106" t="s">
        <v>31</v>
      </c>
      <c r="I20" s="109" t="s">
        <v>26</v>
      </c>
      <c r="J20" s="108" t="s">
        <v>32</v>
      </c>
      <c r="L20" s="38"/>
    </row>
    <row r="21" spans="2:12" s="1" customFormat="1" ht="18" customHeight="1">
      <c r="B21" s="38"/>
      <c r="E21" s="108" t="s">
        <v>33</v>
      </c>
      <c r="I21" s="109" t="s">
        <v>28</v>
      </c>
      <c r="J21" s="108" t="s">
        <v>34</v>
      </c>
      <c r="L21" s="38"/>
    </row>
    <row r="22" spans="2:12" s="1" customFormat="1" ht="6.95" customHeight="1">
      <c r="B22" s="38"/>
      <c r="I22" s="107"/>
      <c r="L22" s="38"/>
    </row>
    <row r="23" spans="2:12" s="1" customFormat="1" ht="12" customHeight="1">
      <c r="B23" s="38"/>
      <c r="D23" s="106" t="s">
        <v>36</v>
      </c>
      <c r="I23" s="109" t="s">
        <v>26</v>
      </c>
      <c r="J23" s="108" t="str">
        <f>IF('Rekapitulace stavby'!AN19="","",'Rekapitulace stavby'!AN19)</f>
        <v/>
      </c>
      <c r="L23" s="38"/>
    </row>
    <row r="24" spans="2:12" s="1" customFormat="1" ht="18" customHeight="1">
      <c r="B24" s="38"/>
      <c r="E24" s="108" t="str">
        <f>IF('Rekapitulace stavby'!E20="","",'Rekapitulace stavby'!E20)</f>
        <v xml:space="preserve"> </v>
      </c>
      <c r="I24" s="109" t="s">
        <v>28</v>
      </c>
      <c r="J24" s="108" t="str">
        <f>IF('Rekapitulace stavby'!AN20="","",'Rekapitulace stavby'!AN20)</f>
        <v/>
      </c>
      <c r="L24" s="38"/>
    </row>
    <row r="25" spans="2:12" s="1" customFormat="1" ht="6.95" customHeight="1">
      <c r="B25" s="38"/>
      <c r="I25" s="107"/>
      <c r="L25" s="38"/>
    </row>
    <row r="26" spans="2:12" s="1" customFormat="1" ht="12" customHeight="1">
      <c r="B26" s="38"/>
      <c r="D26" s="106" t="s">
        <v>37</v>
      </c>
      <c r="I26" s="107"/>
      <c r="L26" s="38"/>
    </row>
    <row r="27" spans="2:12" s="7" customFormat="1" ht="16.5" customHeight="1">
      <c r="B27" s="111"/>
      <c r="E27" s="373" t="s">
        <v>19</v>
      </c>
      <c r="F27" s="373"/>
      <c r="G27" s="373"/>
      <c r="H27" s="373"/>
      <c r="I27" s="112"/>
      <c r="L27" s="111"/>
    </row>
    <row r="28" spans="2:12" s="1" customFormat="1" ht="6.95" customHeight="1">
      <c r="B28" s="38"/>
      <c r="I28" s="107"/>
      <c r="L28" s="38"/>
    </row>
    <row r="29" spans="2:12" s="1" customFormat="1" ht="6.95" customHeight="1">
      <c r="B29" s="38"/>
      <c r="D29" s="59"/>
      <c r="E29" s="59"/>
      <c r="F29" s="59"/>
      <c r="G29" s="59"/>
      <c r="H29" s="59"/>
      <c r="I29" s="113"/>
      <c r="J29" s="59"/>
      <c r="K29" s="59"/>
      <c r="L29" s="38"/>
    </row>
    <row r="30" spans="2:12" s="1" customFormat="1" ht="25.35" customHeight="1">
      <c r="B30" s="38"/>
      <c r="D30" s="114" t="s">
        <v>39</v>
      </c>
      <c r="I30" s="107"/>
      <c r="J30" s="115">
        <f>ROUNDUP(J82,2)</f>
        <v>0</v>
      </c>
      <c r="L30" s="38"/>
    </row>
    <row r="31" spans="2:12" s="1" customFormat="1" ht="6.95" customHeight="1">
      <c r="B31" s="38"/>
      <c r="D31" s="59"/>
      <c r="E31" s="59"/>
      <c r="F31" s="59"/>
      <c r="G31" s="59"/>
      <c r="H31" s="59"/>
      <c r="I31" s="113"/>
      <c r="J31" s="59"/>
      <c r="K31" s="59"/>
      <c r="L31" s="38"/>
    </row>
    <row r="32" spans="2:12" s="1" customFormat="1" ht="14.45" customHeight="1">
      <c r="B32" s="38"/>
      <c r="F32" s="116" t="s">
        <v>41</v>
      </c>
      <c r="I32" s="117" t="s">
        <v>40</v>
      </c>
      <c r="J32" s="116" t="s">
        <v>42</v>
      </c>
      <c r="L32" s="38"/>
    </row>
    <row r="33" spans="2:12" s="1" customFormat="1" ht="14.45" customHeight="1">
      <c r="B33" s="38"/>
      <c r="D33" s="118" t="s">
        <v>43</v>
      </c>
      <c r="E33" s="106" t="s">
        <v>44</v>
      </c>
      <c r="F33" s="119">
        <f>ROUNDUP((SUM(BE82:BE92)),2)</f>
        <v>0</v>
      </c>
      <c r="I33" s="120">
        <v>0.21</v>
      </c>
      <c r="J33" s="119">
        <f>ROUNDUP(((SUM(BE82:BE92))*I33),2)</f>
        <v>0</v>
      </c>
      <c r="L33" s="38"/>
    </row>
    <row r="34" spans="2:12" s="1" customFormat="1" ht="14.45" customHeight="1">
      <c r="B34" s="38"/>
      <c r="E34" s="106" t="s">
        <v>45</v>
      </c>
      <c r="F34" s="119">
        <f>ROUNDUP((SUM(BF82:BF92)),2)</f>
        <v>0</v>
      </c>
      <c r="I34" s="120">
        <v>0.15</v>
      </c>
      <c r="J34" s="119">
        <f>ROUNDUP(((SUM(BF82:BF92))*I34),2)</f>
        <v>0</v>
      </c>
      <c r="L34" s="38"/>
    </row>
    <row r="35" spans="2:12" s="1" customFormat="1" ht="14.45" customHeight="1" hidden="1">
      <c r="B35" s="38"/>
      <c r="E35" s="106" t="s">
        <v>46</v>
      </c>
      <c r="F35" s="119">
        <f>ROUNDUP((SUM(BG82:BG92)),2)</f>
        <v>0</v>
      </c>
      <c r="I35" s="120">
        <v>0.21</v>
      </c>
      <c r="J35" s="119">
        <f>0</f>
        <v>0</v>
      </c>
      <c r="L35" s="38"/>
    </row>
    <row r="36" spans="2:12" s="1" customFormat="1" ht="14.45" customHeight="1" hidden="1">
      <c r="B36" s="38"/>
      <c r="E36" s="106" t="s">
        <v>47</v>
      </c>
      <c r="F36" s="119">
        <f>ROUNDUP((SUM(BH82:BH92)),2)</f>
        <v>0</v>
      </c>
      <c r="I36" s="120">
        <v>0.15</v>
      </c>
      <c r="J36" s="119">
        <f>0</f>
        <v>0</v>
      </c>
      <c r="L36" s="38"/>
    </row>
    <row r="37" spans="2:12" s="1" customFormat="1" ht="14.45" customHeight="1" hidden="1">
      <c r="B37" s="38"/>
      <c r="E37" s="106" t="s">
        <v>48</v>
      </c>
      <c r="F37" s="119">
        <f>ROUNDUP((SUM(BI82:BI92)),2)</f>
        <v>0</v>
      </c>
      <c r="I37" s="120">
        <v>0</v>
      </c>
      <c r="J37" s="119">
        <f>0</f>
        <v>0</v>
      </c>
      <c r="L37" s="38"/>
    </row>
    <row r="38" spans="2:12" s="1" customFormat="1" ht="6.95" customHeight="1">
      <c r="B38" s="38"/>
      <c r="I38" s="107"/>
      <c r="L38" s="38"/>
    </row>
    <row r="39" spans="2:12" s="1" customFormat="1" ht="25.35" customHeight="1">
      <c r="B39" s="38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6"/>
      <c r="J39" s="127">
        <f>SUM(J30:J37)</f>
        <v>0</v>
      </c>
      <c r="K39" s="128"/>
      <c r="L39" s="38"/>
    </row>
    <row r="40" spans="2:12" s="1" customFormat="1" ht="14.45" customHeight="1">
      <c r="B40" s="129"/>
      <c r="C40" s="130"/>
      <c r="D40" s="130"/>
      <c r="E40" s="130"/>
      <c r="F40" s="130"/>
      <c r="G40" s="130"/>
      <c r="H40" s="130"/>
      <c r="I40" s="131"/>
      <c r="J40" s="130"/>
      <c r="K40" s="130"/>
      <c r="L40" s="38"/>
    </row>
    <row r="44" spans="2:12" s="1" customFormat="1" ht="6.95" customHeight="1">
      <c r="B44" s="132"/>
      <c r="C44" s="133"/>
      <c r="D44" s="133"/>
      <c r="E44" s="133"/>
      <c r="F44" s="133"/>
      <c r="G44" s="133"/>
      <c r="H44" s="133"/>
      <c r="I44" s="134"/>
      <c r="J44" s="133"/>
      <c r="K44" s="133"/>
      <c r="L44" s="38"/>
    </row>
    <row r="45" spans="2:12" s="1" customFormat="1" ht="24.95" customHeight="1">
      <c r="B45" s="34"/>
      <c r="C45" s="23" t="s">
        <v>90</v>
      </c>
      <c r="D45" s="35"/>
      <c r="E45" s="35"/>
      <c r="F45" s="35"/>
      <c r="G45" s="35"/>
      <c r="H45" s="35"/>
      <c r="I45" s="107"/>
      <c r="J45" s="35"/>
      <c r="K45" s="35"/>
      <c r="L45" s="38"/>
    </row>
    <row r="46" spans="2:12" s="1" customFormat="1" ht="6.95" customHeight="1"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38"/>
    </row>
    <row r="47" spans="2:12" s="1" customFormat="1" ht="12" customHeight="1">
      <c r="B47" s="34"/>
      <c r="C47" s="29" t="s">
        <v>16</v>
      </c>
      <c r="D47" s="35"/>
      <c r="E47" s="35"/>
      <c r="F47" s="35"/>
      <c r="G47" s="35"/>
      <c r="H47" s="35"/>
      <c r="I47" s="107"/>
      <c r="J47" s="35"/>
      <c r="K47" s="35"/>
      <c r="L47" s="38"/>
    </row>
    <row r="48" spans="2:12" s="1" customFormat="1" ht="16.5" customHeight="1">
      <c r="B48" s="34"/>
      <c r="C48" s="35"/>
      <c r="D48" s="35"/>
      <c r="E48" s="365" t="str">
        <f>E7</f>
        <v>Víceúčelové sportovní hřiště při ZŠ v Novém Boru</v>
      </c>
      <c r="F48" s="366"/>
      <c r="G48" s="366"/>
      <c r="H48" s="366"/>
      <c r="I48" s="107"/>
      <c r="J48" s="35"/>
      <c r="K48" s="35"/>
      <c r="L48" s="38"/>
    </row>
    <row r="49" spans="2:12" s="1" customFormat="1" ht="12" customHeight="1">
      <c r="B49" s="34"/>
      <c r="C49" s="29" t="s">
        <v>88</v>
      </c>
      <c r="D49" s="35"/>
      <c r="E49" s="35"/>
      <c r="F49" s="35"/>
      <c r="G49" s="35"/>
      <c r="H49" s="35"/>
      <c r="I49" s="107"/>
      <c r="J49" s="35"/>
      <c r="K49" s="35"/>
      <c r="L49" s="38"/>
    </row>
    <row r="50" spans="2:12" s="1" customFormat="1" ht="16.5" customHeight="1">
      <c r="B50" s="34"/>
      <c r="C50" s="35"/>
      <c r="D50" s="35"/>
      <c r="E50" s="348" t="str">
        <f>E9</f>
        <v>VON - Vedlejší a ostatní náklady</v>
      </c>
      <c r="F50" s="364"/>
      <c r="G50" s="364"/>
      <c r="H50" s="364"/>
      <c r="I50" s="107"/>
      <c r="J50" s="35"/>
      <c r="K50" s="35"/>
      <c r="L50" s="38"/>
    </row>
    <row r="51" spans="2:12" s="1" customFormat="1" ht="6.95" customHeight="1"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38"/>
    </row>
    <row r="52" spans="2:12" s="1" customFormat="1" ht="12" customHeight="1">
      <c r="B52" s="34"/>
      <c r="C52" s="29" t="s">
        <v>21</v>
      </c>
      <c r="D52" s="35"/>
      <c r="E52" s="35"/>
      <c r="F52" s="27" t="str">
        <f>F12</f>
        <v xml:space="preserve"> </v>
      </c>
      <c r="G52" s="35"/>
      <c r="H52" s="35"/>
      <c r="I52" s="109" t="s">
        <v>23</v>
      </c>
      <c r="J52" s="58" t="str">
        <f>IF(J12="","",J12)</f>
        <v>27. 2. 2018</v>
      </c>
      <c r="K52" s="35"/>
      <c r="L52" s="38"/>
    </row>
    <row r="53" spans="2:12" s="1" customFormat="1" ht="6.95" customHeight="1"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38"/>
    </row>
    <row r="54" spans="2:12" s="1" customFormat="1" ht="27.95" customHeight="1">
      <c r="B54" s="34"/>
      <c r="C54" s="29" t="s">
        <v>25</v>
      </c>
      <c r="D54" s="35"/>
      <c r="E54" s="35"/>
      <c r="F54" s="27" t="str">
        <f>E15</f>
        <v>Město Nový Bor</v>
      </c>
      <c r="G54" s="35"/>
      <c r="H54" s="35"/>
      <c r="I54" s="109" t="s">
        <v>31</v>
      </c>
      <c r="J54" s="32" t="str">
        <f>E21</f>
        <v>BKN spol. s.r.o. Vysoké Mýto</v>
      </c>
      <c r="K54" s="35"/>
      <c r="L54" s="38"/>
    </row>
    <row r="55" spans="2:12" s="1" customFormat="1" ht="15.2" customHeight="1">
      <c r="B55" s="34"/>
      <c r="C55" s="29" t="s">
        <v>29</v>
      </c>
      <c r="D55" s="35"/>
      <c r="E55" s="35"/>
      <c r="F55" s="27" t="str">
        <f>IF(E18="","",E18)</f>
        <v>Vyplň údaj</v>
      </c>
      <c r="G55" s="35"/>
      <c r="H55" s="35"/>
      <c r="I55" s="109" t="s">
        <v>36</v>
      </c>
      <c r="J55" s="32" t="str">
        <f>E24</f>
        <v xml:space="preserve"> </v>
      </c>
      <c r="K55" s="35"/>
      <c r="L55" s="38"/>
    </row>
    <row r="56" spans="2:12" s="1" customFormat="1" ht="10.35" customHeight="1"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38"/>
    </row>
    <row r="57" spans="2:12" s="1" customFormat="1" ht="29.25" customHeight="1">
      <c r="B57" s="34"/>
      <c r="C57" s="135" t="s">
        <v>91</v>
      </c>
      <c r="D57" s="136"/>
      <c r="E57" s="136"/>
      <c r="F57" s="136"/>
      <c r="G57" s="136"/>
      <c r="H57" s="136"/>
      <c r="I57" s="137"/>
      <c r="J57" s="138" t="s">
        <v>92</v>
      </c>
      <c r="K57" s="136"/>
      <c r="L57" s="38"/>
    </row>
    <row r="58" spans="2:12" s="1" customFormat="1" ht="10.35" customHeight="1"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38"/>
    </row>
    <row r="59" spans="2:47" s="1" customFormat="1" ht="22.9" customHeight="1">
      <c r="B59" s="34"/>
      <c r="C59" s="139" t="s">
        <v>71</v>
      </c>
      <c r="D59" s="35"/>
      <c r="E59" s="35"/>
      <c r="F59" s="35"/>
      <c r="G59" s="35"/>
      <c r="H59" s="35"/>
      <c r="I59" s="107"/>
      <c r="J59" s="76">
        <f>J82</f>
        <v>0</v>
      </c>
      <c r="K59" s="35"/>
      <c r="L59" s="38"/>
      <c r="AU59" s="17" t="s">
        <v>93</v>
      </c>
    </row>
    <row r="60" spans="2:12" s="8" customFormat="1" ht="24.95" customHeight="1">
      <c r="B60" s="140"/>
      <c r="C60" s="141"/>
      <c r="D60" s="142" t="s">
        <v>1005</v>
      </c>
      <c r="E60" s="143"/>
      <c r="F60" s="143"/>
      <c r="G60" s="143"/>
      <c r="H60" s="143"/>
      <c r="I60" s="144"/>
      <c r="J60" s="145">
        <f>J83</f>
        <v>0</v>
      </c>
      <c r="K60" s="141"/>
      <c r="L60" s="146"/>
    </row>
    <row r="61" spans="2:12" s="9" customFormat="1" ht="19.9" customHeight="1">
      <c r="B61" s="147"/>
      <c r="C61" s="148"/>
      <c r="D61" s="149" t="s">
        <v>1006</v>
      </c>
      <c r="E61" s="150"/>
      <c r="F61" s="150"/>
      <c r="G61" s="150"/>
      <c r="H61" s="150"/>
      <c r="I61" s="151"/>
      <c r="J61" s="152">
        <f>J84</f>
        <v>0</v>
      </c>
      <c r="K61" s="148"/>
      <c r="L61" s="153"/>
    </row>
    <row r="62" spans="2:12" s="9" customFormat="1" ht="19.9" customHeight="1">
      <c r="B62" s="147"/>
      <c r="C62" s="148"/>
      <c r="D62" s="149" t="s">
        <v>1007</v>
      </c>
      <c r="E62" s="150"/>
      <c r="F62" s="150"/>
      <c r="G62" s="150"/>
      <c r="H62" s="150"/>
      <c r="I62" s="151"/>
      <c r="J62" s="152">
        <f>J86</f>
        <v>0</v>
      </c>
      <c r="K62" s="148"/>
      <c r="L62" s="153"/>
    </row>
    <row r="63" spans="2:12" s="1" customFormat="1" ht="21.75" customHeight="1">
      <c r="B63" s="34"/>
      <c r="C63" s="35"/>
      <c r="D63" s="35"/>
      <c r="E63" s="35"/>
      <c r="F63" s="35"/>
      <c r="G63" s="35"/>
      <c r="H63" s="35"/>
      <c r="I63" s="107"/>
      <c r="J63" s="35"/>
      <c r="K63" s="35"/>
      <c r="L63" s="38"/>
    </row>
    <row r="64" spans="2:12" s="1" customFormat="1" ht="6.95" customHeight="1">
      <c r="B64" s="46"/>
      <c r="C64" s="47"/>
      <c r="D64" s="47"/>
      <c r="E64" s="47"/>
      <c r="F64" s="47"/>
      <c r="G64" s="47"/>
      <c r="H64" s="47"/>
      <c r="I64" s="131"/>
      <c r="J64" s="47"/>
      <c r="K64" s="47"/>
      <c r="L64" s="38"/>
    </row>
    <row r="68" spans="2:12" s="1" customFormat="1" ht="6.95" customHeight="1">
      <c r="B68" s="48"/>
      <c r="C68" s="49"/>
      <c r="D68" s="49"/>
      <c r="E68" s="49"/>
      <c r="F68" s="49"/>
      <c r="G68" s="49"/>
      <c r="H68" s="49"/>
      <c r="I68" s="134"/>
      <c r="J68" s="49"/>
      <c r="K68" s="49"/>
      <c r="L68" s="38"/>
    </row>
    <row r="69" spans="2:12" s="1" customFormat="1" ht="24.95" customHeight="1">
      <c r="B69" s="34"/>
      <c r="C69" s="23" t="s">
        <v>112</v>
      </c>
      <c r="D69" s="35"/>
      <c r="E69" s="35"/>
      <c r="F69" s="35"/>
      <c r="G69" s="35"/>
      <c r="H69" s="35"/>
      <c r="I69" s="107"/>
      <c r="J69" s="35"/>
      <c r="K69" s="35"/>
      <c r="L69" s="38"/>
    </row>
    <row r="70" spans="2:12" s="1" customFormat="1" ht="6.95" customHeight="1">
      <c r="B70" s="34"/>
      <c r="C70" s="35"/>
      <c r="D70" s="35"/>
      <c r="E70" s="35"/>
      <c r="F70" s="35"/>
      <c r="G70" s="35"/>
      <c r="H70" s="35"/>
      <c r="I70" s="107"/>
      <c r="J70" s="35"/>
      <c r="K70" s="35"/>
      <c r="L70" s="38"/>
    </row>
    <row r="71" spans="2:12" s="1" customFormat="1" ht="12" customHeight="1">
      <c r="B71" s="34"/>
      <c r="C71" s="29" t="s">
        <v>16</v>
      </c>
      <c r="D71" s="35"/>
      <c r="E71" s="35"/>
      <c r="F71" s="35"/>
      <c r="G71" s="35"/>
      <c r="H71" s="35"/>
      <c r="I71" s="107"/>
      <c r="J71" s="35"/>
      <c r="K71" s="35"/>
      <c r="L71" s="38"/>
    </row>
    <row r="72" spans="2:12" s="1" customFormat="1" ht="16.5" customHeight="1">
      <c r="B72" s="34"/>
      <c r="C72" s="35"/>
      <c r="D72" s="35"/>
      <c r="E72" s="365" t="str">
        <f>E7</f>
        <v>Víceúčelové sportovní hřiště při ZŠ v Novém Boru</v>
      </c>
      <c r="F72" s="366"/>
      <c r="G72" s="366"/>
      <c r="H72" s="366"/>
      <c r="I72" s="107"/>
      <c r="J72" s="35"/>
      <c r="K72" s="35"/>
      <c r="L72" s="38"/>
    </row>
    <row r="73" spans="2:12" s="1" customFormat="1" ht="12" customHeight="1">
      <c r="B73" s="34"/>
      <c r="C73" s="29" t="s">
        <v>88</v>
      </c>
      <c r="D73" s="35"/>
      <c r="E73" s="35"/>
      <c r="F73" s="35"/>
      <c r="G73" s="35"/>
      <c r="H73" s="35"/>
      <c r="I73" s="107"/>
      <c r="J73" s="35"/>
      <c r="K73" s="35"/>
      <c r="L73" s="38"/>
    </row>
    <row r="74" spans="2:12" s="1" customFormat="1" ht="16.5" customHeight="1">
      <c r="B74" s="34"/>
      <c r="C74" s="35"/>
      <c r="D74" s="35"/>
      <c r="E74" s="348" t="str">
        <f>E9</f>
        <v>VON - Vedlejší a ostatní náklady</v>
      </c>
      <c r="F74" s="364"/>
      <c r="G74" s="364"/>
      <c r="H74" s="364"/>
      <c r="I74" s="107"/>
      <c r="J74" s="35"/>
      <c r="K74" s="35"/>
      <c r="L74" s="38"/>
    </row>
    <row r="75" spans="2:12" s="1" customFormat="1" ht="6.95" customHeight="1">
      <c r="B75" s="34"/>
      <c r="C75" s="35"/>
      <c r="D75" s="35"/>
      <c r="E75" s="35"/>
      <c r="F75" s="35"/>
      <c r="G75" s="35"/>
      <c r="H75" s="35"/>
      <c r="I75" s="107"/>
      <c r="J75" s="35"/>
      <c r="K75" s="35"/>
      <c r="L75" s="38"/>
    </row>
    <row r="76" spans="2:12" s="1" customFormat="1" ht="12" customHeight="1">
      <c r="B76" s="34"/>
      <c r="C76" s="29" t="s">
        <v>21</v>
      </c>
      <c r="D76" s="35"/>
      <c r="E76" s="35"/>
      <c r="F76" s="27" t="str">
        <f>F12</f>
        <v xml:space="preserve"> </v>
      </c>
      <c r="G76" s="35"/>
      <c r="H76" s="35"/>
      <c r="I76" s="109" t="s">
        <v>23</v>
      </c>
      <c r="J76" s="58" t="str">
        <f>IF(J12="","",J12)</f>
        <v>27. 2. 2018</v>
      </c>
      <c r="K76" s="35"/>
      <c r="L76" s="38"/>
    </row>
    <row r="77" spans="2:12" s="1" customFormat="1" ht="6.95" customHeight="1">
      <c r="B77" s="34"/>
      <c r="C77" s="35"/>
      <c r="D77" s="35"/>
      <c r="E77" s="35"/>
      <c r="F77" s="35"/>
      <c r="G77" s="35"/>
      <c r="H77" s="35"/>
      <c r="I77" s="107"/>
      <c r="J77" s="35"/>
      <c r="K77" s="35"/>
      <c r="L77" s="38"/>
    </row>
    <row r="78" spans="2:12" s="1" customFormat="1" ht="27.95" customHeight="1">
      <c r="B78" s="34"/>
      <c r="C78" s="29" t="s">
        <v>25</v>
      </c>
      <c r="D78" s="35"/>
      <c r="E78" s="35"/>
      <c r="F78" s="27" t="str">
        <f>E15</f>
        <v>Město Nový Bor</v>
      </c>
      <c r="G78" s="35"/>
      <c r="H78" s="35"/>
      <c r="I78" s="109" t="s">
        <v>31</v>
      </c>
      <c r="J78" s="32" t="str">
        <f>E21</f>
        <v>BKN spol. s.r.o. Vysoké Mýto</v>
      </c>
      <c r="K78" s="35"/>
      <c r="L78" s="38"/>
    </row>
    <row r="79" spans="2:12" s="1" customFormat="1" ht="15.2" customHeight="1">
      <c r="B79" s="34"/>
      <c r="C79" s="29" t="s">
        <v>29</v>
      </c>
      <c r="D79" s="35"/>
      <c r="E79" s="35"/>
      <c r="F79" s="27" t="str">
        <f>IF(E18="","",E18)</f>
        <v>Vyplň údaj</v>
      </c>
      <c r="G79" s="35"/>
      <c r="H79" s="35"/>
      <c r="I79" s="109" t="s">
        <v>36</v>
      </c>
      <c r="J79" s="32" t="str">
        <f>E24</f>
        <v xml:space="preserve"> </v>
      </c>
      <c r="K79" s="35"/>
      <c r="L79" s="38"/>
    </row>
    <row r="80" spans="2:12" s="1" customFormat="1" ht="10.35" customHeight="1">
      <c r="B80" s="34"/>
      <c r="C80" s="35"/>
      <c r="D80" s="35"/>
      <c r="E80" s="35"/>
      <c r="F80" s="35"/>
      <c r="G80" s="35"/>
      <c r="H80" s="35"/>
      <c r="I80" s="107"/>
      <c r="J80" s="35"/>
      <c r="K80" s="35"/>
      <c r="L80" s="38"/>
    </row>
    <row r="81" spans="2:20" s="10" customFormat="1" ht="29.25" customHeight="1">
      <c r="B81" s="154"/>
      <c r="C81" s="155" t="s">
        <v>113</v>
      </c>
      <c r="D81" s="156" t="s">
        <v>58</v>
      </c>
      <c r="E81" s="156" t="s">
        <v>54</v>
      </c>
      <c r="F81" s="156" t="s">
        <v>55</v>
      </c>
      <c r="G81" s="156" t="s">
        <v>114</v>
      </c>
      <c r="H81" s="156" t="s">
        <v>115</v>
      </c>
      <c r="I81" s="157" t="s">
        <v>116</v>
      </c>
      <c r="J81" s="156" t="s">
        <v>92</v>
      </c>
      <c r="K81" s="158" t="s">
        <v>117</v>
      </c>
      <c r="L81" s="159"/>
      <c r="M81" s="67" t="s">
        <v>19</v>
      </c>
      <c r="N81" s="68" t="s">
        <v>43</v>
      </c>
      <c r="O81" s="68" t="s">
        <v>118</v>
      </c>
      <c r="P81" s="68" t="s">
        <v>119</v>
      </c>
      <c r="Q81" s="68" t="s">
        <v>120</v>
      </c>
      <c r="R81" s="68" t="s">
        <v>121</v>
      </c>
      <c r="S81" s="68" t="s">
        <v>122</v>
      </c>
      <c r="T81" s="69" t="s">
        <v>123</v>
      </c>
    </row>
    <row r="82" spans="2:63" s="1" customFormat="1" ht="22.9" customHeight="1">
      <c r="B82" s="34"/>
      <c r="C82" s="74" t="s">
        <v>124</v>
      </c>
      <c r="D82" s="35"/>
      <c r="E82" s="35"/>
      <c r="F82" s="35"/>
      <c r="G82" s="35"/>
      <c r="H82" s="35"/>
      <c r="I82" s="107"/>
      <c r="J82" s="160">
        <f>BK82</f>
        <v>0</v>
      </c>
      <c r="K82" s="35"/>
      <c r="L82" s="38"/>
      <c r="M82" s="70"/>
      <c r="N82" s="71"/>
      <c r="O82" s="71"/>
      <c r="P82" s="161">
        <f>P83</f>
        <v>0</v>
      </c>
      <c r="Q82" s="71"/>
      <c r="R82" s="161">
        <f>R83</f>
        <v>0</v>
      </c>
      <c r="S82" s="71"/>
      <c r="T82" s="162">
        <f>T83</f>
        <v>0</v>
      </c>
      <c r="AT82" s="17" t="s">
        <v>72</v>
      </c>
      <c r="AU82" s="17" t="s">
        <v>93</v>
      </c>
      <c r="BK82" s="163">
        <f>BK83</f>
        <v>0</v>
      </c>
    </row>
    <row r="83" spans="2:63" s="11" customFormat="1" ht="25.9" customHeight="1">
      <c r="B83" s="164"/>
      <c r="C83" s="165"/>
      <c r="D83" s="166" t="s">
        <v>72</v>
      </c>
      <c r="E83" s="167" t="s">
        <v>1008</v>
      </c>
      <c r="F83" s="167" t="s">
        <v>1009</v>
      </c>
      <c r="G83" s="165"/>
      <c r="H83" s="165"/>
      <c r="I83" s="168"/>
      <c r="J83" s="169">
        <f>BK83</f>
        <v>0</v>
      </c>
      <c r="K83" s="165"/>
      <c r="L83" s="170"/>
      <c r="M83" s="171"/>
      <c r="N83" s="172"/>
      <c r="O83" s="172"/>
      <c r="P83" s="173">
        <f>P84+P86</f>
        <v>0</v>
      </c>
      <c r="Q83" s="172"/>
      <c r="R83" s="173">
        <f>R84+R86</f>
        <v>0</v>
      </c>
      <c r="S83" s="172"/>
      <c r="T83" s="174">
        <f>T84+T86</f>
        <v>0</v>
      </c>
      <c r="AR83" s="175" t="s">
        <v>163</v>
      </c>
      <c r="AT83" s="176" t="s">
        <v>72</v>
      </c>
      <c r="AU83" s="176" t="s">
        <v>73</v>
      </c>
      <c r="AY83" s="175" t="s">
        <v>127</v>
      </c>
      <c r="BK83" s="177">
        <f>BK84+BK86</f>
        <v>0</v>
      </c>
    </row>
    <row r="84" spans="2:63" s="11" customFormat="1" ht="22.9" customHeight="1">
      <c r="B84" s="164"/>
      <c r="C84" s="165"/>
      <c r="D84" s="166" t="s">
        <v>72</v>
      </c>
      <c r="E84" s="178" t="s">
        <v>1010</v>
      </c>
      <c r="F84" s="178" t="s">
        <v>1011</v>
      </c>
      <c r="G84" s="165"/>
      <c r="H84" s="165"/>
      <c r="I84" s="168"/>
      <c r="J84" s="179">
        <f>BK84</f>
        <v>0</v>
      </c>
      <c r="K84" s="165"/>
      <c r="L84" s="170"/>
      <c r="M84" s="171"/>
      <c r="N84" s="172"/>
      <c r="O84" s="172"/>
      <c r="P84" s="173">
        <f>P85</f>
        <v>0</v>
      </c>
      <c r="Q84" s="172"/>
      <c r="R84" s="173">
        <f>R85</f>
        <v>0</v>
      </c>
      <c r="S84" s="172"/>
      <c r="T84" s="174">
        <f>T85</f>
        <v>0</v>
      </c>
      <c r="AR84" s="175" t="s">
        <v>163</v>
      </c>
      <c r="AT84" s="176" t="s">
        <v>72</v>
      </c>
      <c r="AU84" s="176" t="s">
        <v>81</v>
      </c>
      <c r="AY84" s="175" t="s">
        <v>127</v>
      </c>
      <c r="BK84" s="177">
        <f>BK85</f>
        <v>0</v>
      </c>
    </row>
    <row r="85" spans="2:65" s="1" customFormat="1" ht="16.5" customHeight="1">
      <c r="B85" s="34"/>
      <c r="C85" s="180" t="s">
        <v>81</v>
      </c>
      <c r="D85" s="180" t="s">
        <v>129</v>
      </c>
      <c r="E85" s="181" t="s">
        <v>1012</v>
      </c>
      <c r="F85" s="182" t="s">
        <v>1013</v>
      </c>
      <c r="G85" s="183" t="s">
        <v>1014</v>
      </c>
      <c r="H85" s="184">
        <v>1</v>
      </c>
      <c r="I85" s="185"/>
      <c r="J85" s="186">
        <f>ROUND(I85*H85,2)</f>
        <v>0</v>
      </c>
      <c r="K85" s="182" t="s">
        <v>133</v>
      </c>
      <c r="L85" s="38"/>
      <c r="M85" s="187" t="s">
        <v>19</v>
      </c>
      <c r="N85" s="188" t="s">
        <v>44</v>
      </c>
      <c r="O85" s="63"/>
      <c r="P85" s="189">
        <f>O85*H85</f>
        <v>0</v>
      </c>
      <c r="Q85" s="189">
        <v>0</v>
      </c>
      <c r="R85" s="189">
        <f>Q85*H85</f>
        <v>0</v>
      </c>
      <c r="S85" s="189">
        <v>0</v>
      </c>
      <c r="T85" s="190">
        <f>S85*H85</f>
        <v>0</v>
      </c>
      <c r="AR85" s="191" t="s">
        <v>1015</v>
      </c>
      <c r="AT85" s="191" t="s">
        <v>129</v>
      </c>
      <c r="AU85" s="191" t="s">
        <v>83</v>
      </c>
      <c r="AY85" s="17" t="s">
        <v>127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17" t="s">
        <v>81</v>
      </c>
      <c r="BK85" s="192">
        <f>ROUND(I85*H85,2)</f>
        <v>0</v>
      </c>
      <c r="BL85" s="17" t="s">
        <v>1015</v>
      </c>
      <c r="BM85" s="191" t="s">
        <v>1016</v>
      </c>
    </row>
    <row r="86" spans="2:63" s="11" customFormat="1" ht="22.9" customHeight="1">
      <c r="B86" s="164"/>
      <c r="C86" s="165"/>
      <c r="D86" s="166" t="s">
        <v>72</v>
      </c>
      <c r="E86" s="178" t="s">
        <v>1017</v>
      </c>
      <c r="F86" s="178" t="s">
        <v>1018</v>
      </c>
      <c r="G86" s="165"/>
      <c r="H86" s="165"/>
      <c r="I86" s="168"/>
      <c r="J86" s="179">
        <f>BK86</f>
        <v>0</v>
      </c>
      <c r="K86" s="165"/>
      <c r="L86" s="170"/>
      <c r="M86" s="171"/>
      <c r="N86" s="172"/>
      <c r="O86" s="172"/>
      <c r="P86" s="173">
        <f>SUM(P87:P92)</f>
        <v>0</v>
      </c>
      <c r="Q86" s="172"/>
      <c r="R86" s="173">
        <f>SUM(R87:R92)</f>
        <v>0</v>
      </c>
      <c r="S86" s="172"/>
      <c r="T86" s="174">
        <f>SUM(T87:T92)</f>
        <v>0</v>
      </c>
      <c r="AR86" s="175" t="s">
        <v>163</v>
      </c>
      <c r="AT86" s="176" t="s">
        <v>72</v>
      </c>
      <c r="AU86" s="176" t="s">
        <v>81</v>
      </c>
      <c r="AY86" s="175" t="s">
        <v>127</v>
      </c>
      <c r="BK86" s="177">
        <f>SUM(BK87:BK92)</f>
        <v>0</v>
      </c>
    </row>
    <row r="87" spans="2:65" s="1" customFormat="1" ht="16.5" customHeight="1">
      <c r="B87" s="34"/>
      <c r="C87" s="180" t="s">
        <v>83</v>
      </c>
      <c r="D87" s="180" t="s">
        <v>129</v>
      </c>
      <c r="E87" s="181" t="s">
        <v>1019</v>
      </c>
      <c r="F87" s="182" t="s">
        <v>1020</v>
      </c>
      <c r="G87" s="183" t="s">
        <v>1014</v>
      </c>
      <c r="H87" s="184">
        <v>1</v>
      </c>
      <c r="I87" s="185"/>
      <c r="J87" s="186">
        <f aca="true" t="shared" si="0" ref="J87:J92">ROUND(I87*H87,2)</f>
        <v>0</v>
      </c>
      <c r="K87" s="182" t="s">
        <v>19</v>
      </c>
      <c r="L87" s="38"/>
      <c r="M87" s="187" t="s">
        <v>19</v>
      </c>
      <c r="N87" s="188" t="s">
        <v>44</v>
      </c>
      <c r="O87" s="63"/>
      <c r="P87" s="189">
        <f aca="true" t="shared" si="1" ref="P87:P92">O87*H87</f>
        <v>0</v>
      </c>
      <c r="Q87" s="189">
        <v>0</v>
      </c>
      <c r="R87" s="189">
        <f aca="true" t="shared" si="2" ref="R87:R92">Q87*H87</f>
        <v>0</v>
      </c>
      <c r="S87" s="189">
        <v>0</v>
      </c>
      <c r="T87" s="190">
        <f aca="true" t="shared" si="3" ref="T87:T92">S87*H87</f>
        <v>0</v>
      </c>
      <c r="AR87" s="191" t="s">
        <v>1015</v>
      </c>
      <c r="AT87" s="191" t="s">
        <v>129</v>
      </c>
      <c r="AU87" s="191" t="s">
        <v>83</v>
      </c>
      <c r="AY87" s="17" t="s">
        <v>127</v>
      </c>
      <c r="BE87" s="192">
        <f aca="true" t="shared" si="4" ref="BE87:BE92">IF(N87="základní",J87,0)</f>
        <v>0</v>
      </c>
      <c r="BF87" s="192">
        <f aca="true" t="shared" si="5" ref="BF87:BF92">IF(N87="snížená",J87,0)</f>
        <v>0</v>
      </c>
      <c r="BG87" s="192">
        <f aca="true" t="shared" si="6" ref="BG87:BG92">IF(N87="zákl. přenesená",J87,0)</f>
        <v>0</v>
      </c>
      <c r="BH87" s="192">
        <f aca="true" t="shared" si="7" ref="BH87:BH92">IF(N87="sníž. přenesená",J87,0)</f>
        <v>0</v>
      </c>
      <c r="BI87" s="192">
        <f aca="true" t="shared" si="8" ref="BI87:BI92">IF(N87="nulová",J87,0)</f>
        <v>0</v>
      </c>
      <c r="BJ87" s="17" t="s">
        <v>81</v>
      </c>
      <c r="BK87" s="192">
        <f aca="true" t="shared" si="9" ref="BK87:BK92">ROUND(I87*H87,2)</f>
        <v>0</v>
      </c>
      <c r="BL87" s="17" t="s">
        <v>1015</v>
      </c>
      <c r="BM87" s="191" t="s">
        <v>1021</v>
      </c>
    </row>
    <row r="88" spans="2:65" s="1" customFormat="1" ht="16.5" customHeight="1">
      <c r="B88" s="34"/>
      <c r="C88" s="180" t="s">
        <v>145</v>
      </c>
      <c r="D88" s="180" t="s">
        <v>129</v>
      </c>
      <c r="E88" s="181" t="s">
        <v>1022</v>
      </c>
      <c r="F88" s="182" t="s">
        <v>1023</v>
      </c>
      <c r="G88" s="183" t="s">
        <v>1014</v>
      </c>
      <c r="H88" s="184">
        <v>1</v>
      </c>
      <c r="I88" s="185"/>
      <c r="J88" s="186">
        <f t="shared" si="0"/>
        <v>0</v>
      </c>
      <c r="K88" s="182" t="s">
        <v>19</v>
      </c>
      <c r="L88" s="38"/>
      <c r="M88" s="187" t="s">
        <v>19</v>
      </c>
      <c r="N88" s="188" t="s">
        <v>44</v>
      </c>
      <c r="O88" s="63"/>
      <c r="P88" s="189">
        <f t="shared" si="1"/>
        <v>0</v>
      </c>
      <c r="Q88" s="189">
        <v>0</v>
      </c>
      <c r="R88" s="189">
        <f t="shared" si="2"/>
        <v>0</v>
      </c>
      <c r="S88" s="189">
        <v>0</v>
      </c>
      <c r="T88" s="190">
        <f t="shared" si="3"/>
        <v>0</v>
      </c>
      <c r="AR88" s="191" t="s">
        <v>1015</v>
      </c>
      <c r="AT88" s="191" t="s">
        <v>129</v>
      </c>
      <c r="AU88" s="191" t="s">
        <v>83</v>
      </c>
      <c r="AY88" s="17" t="s">
        <v>127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7" t="s">
        <v>81</v>
      </c>
      <c r="BK88" s="192">
        <f t="shared" si="9"/>
        <v>0</v>
      </c>
      <c r="BL88" s="17" t="s">
        <v>1015</v>
      </c>
      <c r="BM88" s="191" t="s">
        <v>1024</v>
      </c>
    </row>
    <row r="89" spans="2:65" s="1" customFormat="1" ht="16.5" customHeight="1">
      <c r="B89" s="34"/>
      <c r="C89" s="180" t="s">
        <v>134</v>
      </c>
      <c r="D89" s="180" t="s">
        <v>129</v>
      </c>
      <c r="E89" s="181" t="s">
        <v>1025</v>
      </c>
      <c r="F89" s="182" t="s">
        <v>1026</v>
      </c>
      <c r="G89" s="183" t="s">
        <v>1014</v>
      </c>
      <c r="H89" s="184">
        <v>1</v>
      </c>
      <c r="I89" s="185"/>
      <c r="J89" s="186">
        <f t="shared" si="0"/>
        <v>0</v>
      </c>
      <c r="K89" s="182" t="s">
        <v>19</v>
      </c>
      <c r="L89" s="38"/>
      <c r="M89" s="187" t="s">
        <v>19</v>
      </c>
      <c r="N89" s="188" t="s">
        <v>44</v>
      </c>
      <c r="O89" s="63"/>
      <c r="P89" s="189">
        <f t="shared" si="1"/>
        <v>0</v>
      </c>
      <c r="Q89" s="189">
        <v>0</v>
      </c>
      <c r="R89" s="189">
        <f t="shared" si="2"/>
        <v>0</v>
      </c>
      <c r="S89" s="189">
        <v>0</v>
      </c>
      <c r="T89" s="190">
        <f t="shared" si="3"/>
        <v>0</v>
      </c>
      <c r="AR89" s="191" t="s">
        <v>1015</v>
      </c>
      <c r="AT89" s="191" t="s">
        <v>129</v>
      </c>
      <c r="AU89" s="191" t="s">
        <v>83</v>
      </c>
      <c r="AY89" s="17" t="s">
        <v>127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7" t="s">
        <v>81</v>
      </c>
      <c r="BK89" s="192">
        <f t="shared" si="9"/>
        <v>0</v>
      </c>
      <c r="BL89" s="17" t="s">
        <v>1015</v>
      </c>
      <c r="BM89" s="191" t="s">
        <v>1027</v>
      </c>
    </row>
    <row r="90" spans="2:65" s="1" customFormat="1" ht="16.5" customHeight="1">
      <c r="B90" s="34"/>
      <c r="C90" s="180" t="s">
        <v>163</v>
      </c>
      <c r="D90" s="180" t="s">
        <v>129</v>
      </c>
      <c r="E90" s="181" t="s">
        <v>1028</v>
      </c>
      <c r="F90" s="182" t="s">
        <v>1029</v>
      </c>
      <c r="G90" s="183" t="s">
        <v>1014</v>
      </c>
      <c r="H90" s="184">
        <v>1</v>
      </c>
      <c r="I90" s="185"/>
      <c r="J90" s="186">
        <f t="shared" si="0"/>
        <v>0</v>
      </c>
      <c r="K90" s="182" t="s">
        <v>19</v>
      </c>
      <c r="L90" s="38"/>
      <c r="M90" s="187" t="s">
        <v>19</v>
      </c>
      <c r="N90" s="188" t="s">
        <v>44</v>
      </c>
      <c r="O90" s="63"/>
      <c r="P90" s="189">
        <f t="shared" si="1"/>
        <v>0</v>
      </c>
      <c r="Q90" s="189">
        <v>0</v>
      </c>
      <c r="R90" s="189">
        <f t="shared" si="2"/>
        <v>0</v>
      </c>
      <c r="S90" s="189">
        <v>0</v>
      </c>
      <c r="T90" s="190">
        <f t="shared" si="3"/>
        <v>0</v>
      </c>
      <c r="AR90" s="191" t="s">
        <v>1015</v>
      </c>
      <c r="AT90" s="191" t="s">
        <v>129</v>
      </c>
      <c r="AU90" s="191" t="s">
        <v>83</v>
      </c>
      <c r="AY90" s="17" t="s">
        <v>127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7" t="s">
        <v>81</v>
      </c>
      <c r="BK90" s="192">
        <f t="shared" si="9"/>
        <v>0</v>
      </c>
      <c r="BL90" s="17" t="s">
        <v>1015</v>
      </c>
      <c r="BM90" s="191" t="s">
        <v>1030</v>
      </c>
    </row>
    <row r="91" spans="2:65" s="1" customFormat="1" ht="16.5" customHeight="1">
      <c r="B91" s="34"/>
      <c r="C91" s="180" t="s">
        <v>169</v>
      </c>
      <c r="D91" s="180" t="s">
        <v>129</v>
      </c>
      <c r="E91" s="181" t="s">
        <v>1031</v>
      </c>
      <c r="F91" s="182" t="s">
        <v>1032</v>
      </c>
      <c r="G91" s="183" t="s">
        <v>1014</v>
      </c>
      <c r="H91" s="184">
        <v>1</v>
      </c>
      <c r="I91" s="185"/>
      <c r="J91" s="186">
        <f t="shared" si="0"/>
        <v>0</v>
      </c>
      <c r="K91" s="182" t="s">
        <v>19</v>
      </c>
      <c r="L91" s="38"/>
      <c r="M91" s="187" t="s">
        <v>19</v>
      </c>
      <c r="N91" s="188" t="s">
        <v>44</v>
      </c>
      <c r="O91" s="63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AR91" s="191" t="s">
        <v>1015</v>
      </c>
      <c r="AT91" s="191" t="s">
        <v>129</v>
      </c>
      <c r="AU91" s="191" t="s">
        <v>83</v>
      </c>
      <c r="AY91" s="17" t="s">
        <v>127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7" t="s">
        <v>81</v>
      </c>
      <c r="BK91" s="192">
        <f t="shared" si="9"/>
        <v>0</v>
      </c>
      <c r="BL91" s="17" t="s">
        <v>1015</v>
      </c>
      <c r="BM91" s="191" t="s">
        <v>1033</v>
      </c>
    </row>
    <row r="92" spans="2:65" s="1" customFormat="1" ht="16.5" customHeight="1">
      <c r="B92" s="34"/>
      <c r="C92" s="180" t="s">
        <v>174</v>
      </c>
      <c r="D92" s="180" t="s">
        <v>129</v>
      </c>
      <c r="E92" s="181" t="s">
        <v>1034</v>
      </c>
      <c r="F92" s="182" t="s">
        <v>1035</v>
      </c>
      <c r="G92" s="183" t="s">
        <v>1014</v>
      </c>
      <c r="H92" s="184">
        <v>1</v>
      </c>
      <c r="I92" s="185"/>
      <c r="J92" s="186">
        <f t="shared" si="0"/>
        <v>0</v>
      </c>
      <c r="K92" s="182" t="s">
        <v>19</v>
      </c>
      <c r="L92" s="38"/>
      <c r="M92" s="241" t="s">
        <v>19</v>
      </c>
      <c r="N92" s="242" t="s">
        <v>44</v>
      </c>
      <c r="O92" s="243"/>
      <c r="P92" s="244">
        <f t="shared" si="1"/>
        <v>0</v>
      </c>
      <c r="Q92" s="244">
        <v>0</v>
      </c>
      <c r="R92" s="244">
        <f t="shared" si="2"/>
        <v>0</v>
      </c>
      <c r="S92" s="244">
        <v>0</v>
      </c>
      <c r="T92" s="245">
        <f t="shared" si="3"/>
        <v>0</v>
      </c>
      <c r="AR92" s="191" t="s">
        <v>1015</v>
      </c>
      <c r="AT92" s="191" t="s">
        <v>129</v>
      </c>
      <c r="AU92" s="191" t="s">
        <v>83</v>
      </c>
      <c r="AY92" s="17" t="s">
        <v>127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7" t="s">
        <v>81</v>
      </c>
      <c r="BK92" s="192">
        <f t="shared" si="9"/>
        <v>0</v>
      </c>
      <c r="BL92" s="17" t="s">
        <v>1015</v>
      </c>
      <c r="BM92" s="191" t="s">
        <v>1036</v>
      </c>
    </row>
    <row r="93" spans="2:12" s="1" customFormat="1" ht="6.95" customHeight="1">
      <c r="B93" s="46"/>
      <c r="C93" s="47"/>
      <c r="D93" s="47"/>
      <c r="E93" s="47"/>
      <c r="F93" s="47"/>
      <c r="G93" s="47"/>
      <c r="H93" s="47"/>
      <c r="I93" s="131"/>
      <c r="J93" s="47"/>
      <c r="K93" s="47"/>
      <c r="L93" s="38"/>
    </row>
  </sheetData>
  <sheetProtection algorithmName="SHA-512" hashValue="xZIIUoXCHGqibj7jL55J9vN/C76Q6EBzG2GpiWfYVyPH5ZcCerusFlfzz63x0jgewkGekFWN9n9CupC+xMs+Hw==" saltValue="xwEFVzB3A/QHW9ffRp2Y9PWUvsxpR8HCWD0kWict+Cp8TanlX4h+2ScoEBVEjw2VptLKZ8mqXWmsaR1WEQ5hJg==" spinCount="100000" sheet="1" objects="1" scenarios="1" formatColumns="0" formatRows="0" autoFilter="0"/>
  <autoFilter ref="C81:K9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374" t="s">
        <v>1037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6" t="s">
        <v>1038</v>
      </c>
      <c r="D4" s="376"/>
      <c r="E4" s="376"/>
      <c r="F4" s="376"/>
      <c r="G4" s="376"/>
      <c r="H4" s="376"/>
      <c r="I4" s="376"/>
      <c r="J4" s="376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5" t="s">
        <v>1039</v>
      </c>
      <c r="D6" s="375"/>
      <c r="E6" s="375"/>
      <c r="F6" s="375"/>
      <c r="G6" s="375"/>
      <c r="H6" s="375"/>
      <c r="I6" s="375"/>
      <c r="J6" s="375"/>
      <c r="K6" s="253"/>
    </row>
    <row r="7" spans="2:11" ht="15" customHeight="1">
      <c r="B7" s="256"/>
      <c r="C7" s="375" t="s">
        <v>1040</v>
      </c>
      <c r="D7" s="375"/>
      <c r="E7" s="375"/>
      <c r="F7" s="375"/>
      <c r="G7" s="375"/>
      <c r="H7" s="375"/>
      <c r="I7" s="375"/>
      <c r="J7" s="375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5" t="s">
        <v>1041</v>
      </c>
      <c r="D9" s="375"/>
      <c r="E9" s="375"/>
      <c r="F9" s="375"/>
      <c r="G9" s="375"/>
      <c r="H9" s="375"/>
      <c r="I9" s="375"/>
      <c r="J9" s="375"/>
      <c r="K9" s="253"/>
    </row>
    <row r="10" spans="2:11" ht="15" customHeight="1">
      <c r="B10" s="256"/>
      <c r="C10" s="255"/>
      <c r="D10" s="375" t="s">
        <v>1042</v>
      </c>
      <c r="E10" s="375"/>
      <c r="F10" s="375"/>
      <c r="G10" s="375"/>
      <c r="H10" s="375"/>
      <c r="I10" s="375"/>
      <c r="J10" s="375"/>
      <c r="K10" s="253"/>
    </row>
    <row r="11" spans="2:11" ht="15" customHeight="1">
      <c r="B11" s="256"/>
      <c r="C11" s="257"/>
      <c r="D11" s="375" t="s">
        <v>1043</v>
      </c>
      <c r="E11" s="375"/>
      <c r="F11" s="375"/>
      <c r="G11" s="375"/>
      <c r="H11" s="375"/>
      <c r="I11" s="375"/>
      <c r="J11" s="375"/>
      <c r="K11" s="253"/>
    </row>
    <row r="12" spans="2:1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ht="15" customHeight="1">
      <c r="B13" s="256"/>
      <c r="C13" s="257"/>
      <c r="D13" s="258" t="s">
        <v>1044</v>
      </c>
      <c r="E13" s="255"/>
      <c r="F13" s="255"/>
      <c r="G13" s="255"/>
      <c r="H13" s="255"/>
      <c r="I13" s="255"/>
      <c r="J13" s="255"/>
      <c r="K13" s="253"/>
    </row>
    <row r="14" spans="2:1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ht="15" customHeight="1">
      <c r="B15" s="256"/>
      <c r="C15" s="257"/>
      <c r="D15" s="375" t="s">
        <v>1045</v>
      </c>
      <c r="E15" s="375"/>
      <c r="F15" s="375"/>
      <c r="G15" s="375"/>
      <c r="H15" s="375"/>
      <c r="I15" s="375"/>
      <c r="J15" s="375"/>
      <c r="K15" s="253"/>
    </row>
    <row r="16" spans="2:11" ht="15" customHeight="1">
      <c r="B16" s="256"/>
      <c r="C16" s="257"/>
      <c r="D16" s="375" t="s">
        <v>1046</v>
      </c>
      <c r="E16" s="375"/>
      <c r="F16" s="375"/>
      <c r="G16" s="375"/>
      <c r="H16" s="375"/>
      <c r="I16" s="375"/>
      <c r="J16" s="375"/>
      <c r="K16" s="253"/>
    </row>
    <row r="17" spans="2:11" ht="15" customHeight="1">
      <c r="B17" s="256"/>
      <c r="C17" s="257"/>
      <c r="D17" s="375" t="s">
        <v>1047</v>
      </c>
      <c r="E17" s="375"/>
      <c r="F17" s="375"/>
      <c r="G17" s="375"/>
      <c r="H17" s="375"/>
      <c r="I17" s="375"/>
      <c r="J17" s="375"/>
      <c r="K17" s="253"/>
    </row>
    <row r="18" spans="2:11" ht="15" customHeight="1">
      <c r="B18" s="256"/>
      <c r="C18" s="257"/>
      <c r="D18" s="257"/>
      <c r="E18" s="259" t="s">
        <v>80</v>
      </c>
      <c r="F18" s="375" t="s">
        <v>1048</v>
      </c>
      <c r="G18" s="375"/>
      <c r="H18" s="375"/>
      <c r="I18" s="375"/>
      <c r="J18" s="375"/>
      <c r="K18" s="253"/>
    </row>
    <row r="19" spans="2:11" ht="15" customHeight="1">
      <c r="B19" s="256"/>
      <c r="C19" s="257"/>
      <c r="D19" s="257"/>
      <c r="E19" s="259" t="s">
        <v>1049</v>
      </c>
      <c r="F19" s="375" t="s">
        <v>1050</v>
      </c>
      <c r="G19" s="375"/>
      <c r="H19" s="375"/>
      <c r="I19" s="375"/>
      <c r="J19" s="375"/>
      <c r="K19" s="253"/>
    </row>
    <row r="20" spans="2:11" ht="15" customHeight="1">
      <c r="B20" s="256"/>
      <c r="C20" s="257"/>
      <c r="D20" s="257"/>
      <c r="E20" s="259" t="s">
        <v>1051</v>
      </c>
      <c r="F20" s="375" t="s">
        <v>1052</v>
      </c>
      <c r="G20" s="375"/>
      <c r="H20" s="375"/>
      <c r="I20" s="375"/>
      <c r="J20" s="375"/>
      <c r="K20" s="253"/>
    </row>
    <row r="21" spans="2:11" ht="15" customHeight="1">
      <c r="B21" s="256"/>
      <c r="C21" s="257"/>
      <c r="D21" s="257"/>
      <c r="E21" s="259" t="s">
        <v>84</v>
      </c>
      <c r="F21" s="375" t="s">
        <v>85</v>
      </c>
      <c r="G21" s="375"/>
      <c r="H21" s="375"/>
      <c r="I21" s="375"/>
      <c r="J21" s="375"/>
      <c r="K21" s="253"/>
    </row>
    <row r="22" spans="2:11" ht="15" customHeight="1">
      <c r="B22" s="256"/>
      <c r="C22" s="257"/>
      <c r="D22" s="257"/>
      <c r="E22" s="259" t="s">
        <v>1010</v>
      </c>
      <c r="F22" s="375" t="s">
        <v>1011</v>
      </c>
      <c r="G22" s="375"/>
      <c r="H22" s="375"/>
      <c r="I22" s="375"/>
      <c r="J22" s="375"/>
      <c r="K22" s="253"/>
    </row>
    <row r="23" spans="2:11" ht="15" customHeight="1">
      <c r="B23" s="256"/>
      <c r="C23" s="257"/>
      <c r="D23" s="257"/>
      <c r="E23" s="259" t="s">
        <v>1053</v>
      </c>
      <c r="F23" s="375" t="s">
        <v>1054</v>
      </c>
      <c r="G23" s="375"/>
      <c r="H23" s="375"/>
      <c r="I23" s="375"/>
      <c r="J23" s="375"/>
      <c r="K23" s="253"/>
    </row>
    <row r="24" spans="2:1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ht="15" customHeight="1">
      <c r="B25" s="256"/>
      <c r="C25" s="375" t="s">
        <v>1055</v>
      </c>
      <c r="D25" s="375"/>
      <c r="E25" s="375"/>
      <c r="F25" s="375"/>
      <c r="G25" s="375"/>
      <c r="H25" s="375"/>
      <c r="I25" s="375"/>
      <c r="J25" s="375"/>
      <c r="K25" s="253"/>
    </row>
    <row r="26" spans="2:11" ht="15" customHeight="1">
      <c r="B26" s="256"/>
      <c r="C26" s="375" t="s">
        <v>1056</v>
      </c>
      <c r="D26" s="375"/>
      <c r="E26" s="375"/>
      <c r="F26" s="375"/>
      <c r="G26" s="375"/>
      <c r="H26" s="375"/>
      <c r="I26" s="375"/>
      <c r="J26" s="375"/>
      <c r="K26" s="253"/>
    </row>
    <row r="27" spans="2:11" ht="15" customHeight="1">
      <c r="B27" s="256"/>
      <c r="C27" s="255"/>
      <c r="D27" s="375" t="s">
        <v>1057</v>
      </c>
      <c r="E27" s="375"/>
      <c r="F27" s="375"/>
      <c r="G27" s="375"/>
      <c r="H27" s="375"/>
      <c r="I27" s="375"/>
      <c r="J27" s="375"/>
      <c r="K27" s="253"/>
    </row>
    <row r="28" spans="2:11" ht="15" customHeight="1">
      <c r="B28" s="256"/>
      <c r="C28" s="257"/>
      <c r="D28" s="375" t="s">
        <v>1058</v>
      </c>
      <c r="E28" s="375"/>
      <c r="F28" s="375"/>
      <c r="G28" s="375"/>
      <c r="H28" s="375"/>
      <c r="I28" s="375"/>
      <c r="J28" s="375"/>
      <c r="K28" s="253"/>
    </row>
    <row r="29" spans="2:1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ht="15" customHeight="1">
      <c r="B30" s="256"/>
      <c r="C30" s="257"/>
      <c r="D30" s="375" t="s">
        <v>1059</v>
      </c>
      <c r="E30" s="375"/>
      <c r="F30" s="375"/>
      <c r="G30" s="375"/>
      <c r="H30" s="375"/>
      <c r="I30" s="375"/>
      <c r="J30" s="375"/>
      <c r="K30" s="253"/>
    </row>
    <row r="31" spans="2:11" ht="15" customHeight="1">
      <c r="B31" s="256"/>
      <c r="C31" s="257"/>
      <c r="D31" s="375" t="s">
        <v>1060</v>
      </c>
      <c r="E31" s="375"/>
      <c r="F31" s="375"/>
      <c r="G31" s="375"/>
      <c r="H31" s="375"/>
      <c r="I31" s="375"/>
      <c r="J31" s="375"/>
      <c r="K31" s="253"/>
    </row>
    <row r="32" spans="2:1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ht="15" customHeight="1">
      <c r="B33" s="256"/>
      <c r="C33" s="257"/>
      <c r="D33" s="375" t="s">
        <v>1061</v>
      </c>
      <c r="E33" s="375"/>
      <c r="F33" s="375"/>
      <c r="G33" s="375"/>
      <c r="H33" s="375"/>
      <c r="I33" s="375"/>
      <c r="J33" s="375"/>
      <c r="K33" s="253"/>
    </row>
    <row r="34" spans="2:11" ht="15" customHeight="1">
      <c r="B34" s="256"/>
      <c r="C34" s="257"/>
      <c r="D34" s="375" t="s">
        <v>1062</v>
      </c>
      <c r="E34" s="375"/>
      <c r="F34" s="375"/>
      <c r="G34" s="375"/>
      <c r="H34" s="375"/>
      <c r="I34" s="375"/>
      <c r="J34" s="375"/>
      <c r="K34" s="253"/>
    </row>
    <row r="35" spans="2:11" ht="15" customHeight="1">
      <c r="B35" s="256"/>
      <c r="C35" s="257"/>
      <c r="D35" s="375" t="s">
        <v>1063</v>
      </c>
      <c r="E35" s="375"/>
      <c r="F35" s="375"/>
      <c r="G35" s="375"/>
      <c r="H35" s="375"/>
      <c r="I35" s="375"/>
      <c r="J35" s="375"/>
      <c r="K35" s="253"/>
    </row>
    <row r="36" spans="2:11" ht="15" customHeight="1">
      <c r="B36" s="256"/>
      <c r="C36" s="257"/>
      <c r="D36" s="255"/>
      <c r="E36" s="258" t="s">
        <v>113</v>
      </c>
      <c r="F36" s="255"/>
      <c r="G36" s="375" t="s">
        <v>1064</v>
      </c>
      <c r="H36" s="375"/>
      <c r="I36" s="375"/>
      <c r="J36" s="375"/>
      <c r="K36" s="253"/>
    </row>
    <row r="37" spans="2:11" ht="30.75" customHeight="1">
      <c r="B37" s="256"/>
      <c r="C37" s="257"/>
      <c r="D37" s="255"/>
      <c r="E37" s="258" t="s">
        <v>1065</v>
      </c>
      <c r="F37" s="255"/>
      <c r="G37" s="375" t="s">
        <v>1066</v>
      </c>
      <c r="H37" s="375"/>
      <c r="I37" s="375"/>
      <c r="J37" s="375"/>
      <c r="K37" s="253"/>
    </row>
    <row r="38" spans="2:11" ht="15" customHeight="1">
      <c r="B38" s="256"/>
      <c r="C38" s="257"/>
      <c r="D38" s="255"/>
      <c r="E38" s="258" t="s">
        <v>54</v>
      </c>
      <c r="F38" s="255"/>
      <c r="G38" s="375" t="s">
        <v>1067</v>
      </c>
      <c r="H38" s="375"/>
      <c r="I38" s="375"/>
      <c r="J38" s="375"/>
      <c r="K38" s="253"/>
    </row>
    <row r="39" spans="2:11" ht="15" customHeight="1">
      <c r="B39" s="256"/>
      <c r="C39" s="257"/>
      <c r="D39" s="255"/>
      <c r="E39" s="258" t="s">
        <v>55</v>
      </c>
      <c r="F39" s="255"/>
      <c r="G39" s="375" t="s">
        <v>1068</v>
      </c>
      <c r="H39" s="375"/>
      <c r="I39" s="375"/>
      <c r="J39" s="375"/>
      <c r="K39" s="253"/>
    </row>
    <row r="40" spans="2:11" ht="15" customHeight="1">
      <c r="B40" s="256"/>
      <c r="C40" s="257"/>
      <c r="D40" s="255"/>
      <c r="E40" s="258" t="s">
        <v>114</v>
      </c>
      <c r="F40" s="255"/>
      <c r="G40" s="375" t="s">
        <v>1069</v>
      </c>
      <c r="H40" s="375"/>
      <c r="I40" s="375"/>
      <c r="J40" s="375"/>
      <c r="K40" s="253"/>
    </row>
    <row r="41" spans="2:11" ht="15" customHeight="1">
      <c r="B41" s="256"/>
      <c r="C41" s="257"/>
      <c r="D41" s="255"/>
      <c r="E41" s="258" t="s">
        <v>115</v>
      </c>
      <c r="F41" s="255"/>
      <c r="G41" s="375" t="s">
        <v>1070</v>
      </c>
      <c r="H41" s="375"/>
      <c r="I41" s="375"/>
      <c r="J41" s="375"/>
      <c r="K41" s="253"/>
    </row>
    <row r="42" spans="2:11" ht="15" customHeight="1">
      <c r="B42" s="256"/>
      <c r="C42" s="257"/>
      <c r="D42" s="255"/>
      <c r="E42" s="258" t="s">
        <v>1071</v>
      </c>
      <c r="F42" s="255"/>
      <c r="G42" s="375" t="s">
        <v>1072</v>
      </c>
      <c r="H42" s="375"/>
      <c r="I42" s="375"/>
      <c r="J42" s="375"/>
      <c r="K42" s="253"/>
    </row>
    <row r="43" spans="2:11" ht="15" customHeight="1">
      <c r="B43" s="256"/>
      <c r="C43" s="257"/>
      <c r="D43" s="255"/>
      <c r="E43" s="258"/>
      <c r="F43" s="255"/>
      <c r="G43" s="375" t="s">
        <v>1073</v>
      </c>
      <c r="H43" s="375"/>
      <c r="I43" s="375"/>
      <c r="J43" s="375"/>
      <c r="K43" s="253"/>
    </row>
    <row r="44" spans="2:11" ht="15" customHeight="1">
      <c r="B44" s="256"/>
      <c r="C44" s="257"/>
      <c r="D44" s="255"/>
      <c r="E44" s="258" t="s">
        <v>1074</v>
      </c>
      <c r="F44" s="255"/>
      <c r="G44" s="375" t="s">
        <v>1075</v>
      </c>
      <c r="H44" s="375"/>
      <c r="I44" s="375"/>
      <c r="J44" s="375"/>
      <c r="K44" s="253"/>
    </row>
    <row r="45" spans="2:11" ht="15" customHeight="1">
      <c r="B45" s="256"/>
      <c r="C45" s="257"/>
      <c r="D45" s="255"/>
      <c r="E45" s="258" t="s">
        <v>117</v>
      </c>
      <c r="F45" s="255"/>
      <c r="G45" s="375" t="s">
        <v>1076</v>
      </c>
      <c r="H45" s="375"/>
      <c r="I45" s="375"/>
      <c r="J45" s="375"/>
      <c r="K45" s="253"/>
    </row>
    <row r="46" spans="2:1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ht="15" customHeight="1">
      <c r="B47" s="256"/>
      <c r="C47" s="257"/>
      <c r="D47" s="375" t="s">
        <v>1077</v>
      </c>
      <c r="E47" s="375"/>
      <c r="F47" s="375"/>
      <c r="G47" s="375"/>
      <c r="H47" s="375"/>
      <c r="I47" s="375"/>
      <c r="J47" s="375"/>
      <c r="K47" s="253"/>
    </row>
    <row r="48" spans="2:11" ht="15" customHeight="1">
      <c r="B48" s="256"/>
      <c r="C48" s="257"/>
      <c r="D48" s="257"/>
      <c r="E48" s="375" t="s">
        <v>1078</v>
      </c>
      <c r="F48" s="375"/>
      <c r="G48" s="375"/>
      <c r="H48" s="375"/>
      <c r="I48" s="375"/>
      <c r="J48" s="375"/>
      <c r="K48" s="253"/>
    </row>
    <row r="49" spans="2:11" ht="15" customHeight="1">
      <c r="B49" s="256"/>
      <c r="C49" s="257"/>
      <c r="D49" s="257"/>
      <c r="E49" s="375" t="s">
        <v>1079</v>
      </c>
      <c r="F49" s="375"/>
      <c r="G49" s="375"/>
      <c r="H49" s="375"/>
      <c r="I49" s="375"/>
      <c r="J49" s="375"/>
      <c r="K49" s="253"/>
    </row>
    <row r="50" spans="2:11" ht="15" customHeight="1">
      <c r="B50" s="256"/>
      <c r="C50" s="257"/>
      <c r="D50" s="257"/>
      <c r="E50" s="375" t="s">
        <v>1080</v>
      </c>
      <c r="F50" s="375"/>
      <c r="G50" s="375"/>
      <c r="H50" s="375"/>
      <c r="I50" s="375"/>
      <c r="J50" s="375"/>
      <c r="K50" s="253"/>
    </row>
    <row r="51" spans="2:11" ht="15" customHeight="1">
      <c r="B51" s="256"/>
      <c r="C51" s="257"/>
      <c r="D51" s="375" t="s">
        <v>1081</v>
      </c>
      <c r="E51" s="375"/>
      <c r="F51" s="375"/>
      <c r="G51" s="375"/>
      <c r="H51" s="375"/>
      <c r="I51" s="375"/>
      <c r="J51" s="375"/>
      <c r="K51" s="253"/>
    </row>
    <row r="52" spans="2:11" ht="25.5" customHeight="1">
      <c r="B52" s="252"/>
      <c r="C52" s="376" t="s">
        <v>1082</v>
      </c>
      <c r="D52" s="376"/>
      <c r="E52" s="376"/>
      <c r="F52" s="376"/>
      <c r="G52" s="376"/>
      <c r="H52" s="376"/>
      <c r="I52" s="376"/>
      <c r="J52" s="376"/>
      <c r="K52" s="253"/>
    </row>
    <row r="53" spans="2:11" ht="5.25" customHeight="1">
      <c r="B53" s="252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ht="15" customHeight="1">
      <c r="B54" s="252"/>
      <c r="C54" s="375" t="s">
        <v>1083</v>
      </c>
      <c r="D54" s="375"/>
      <c r="E54" s="375"/>
      <c r="F54" s="375"/>
      <c r="G54" s="375"/>
      <c r="H54" s="375"/>
      <c r="I54" s="375"/>
      <c r="J54" s="375"/>
      <c r="K54" s="253"/>
    </row>
    <row r="55" spans="2:11" ht="15" customHeight="1">
      <c r="B55" s="252"/>
      <c r="C55" s="375" t="s">
        <v>1084</v>
      </c>
      <c r="D55" s="375"/>
      <c r="E55" s="375"/>
      <c r="F55" s="375"/>
      <c r="G55" s="375"/>
      <c r="H55" s="375"/>
      <c r="I55" s="375"/>
      <c r="J55" s="375"/>
      <c r="K55" s="253"/>
    </row>
    <row r="56" spans="2:11" ht="12.75" customHeight="1">
      <c r="B56" s="252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ht="15" customHeight="1">
      <c r="B57" s="252"/>
      <c r="C57" s="375" t="s">
        <v>1085</v>
      </c>
      <c r="D57" s="375"/>
      <c r="E57" s="375"/>
      <c r="F57" s="375"/>
      <c r="G57" s="375"/>
      <c r="H57" s="375"/>
      <c r="I57" s="375"/>
      <c r="J57" s="375"/>
      <c r="K57" s="253"/>
    </row>
    <row r="58" spans="2:11" ht="15" customHeight="1">
      <c r="B58" s="252"/>
      <c r="C58" s="257"/>
      <c r="D58" s="375" t="s">
        <v>1086</v>
      </c>
      <c r="E58" s="375"/>
      <c r="F58" s="375"/>
      <c r="G58" s="375"/>
      <c r="H58" s="375"/>
      <c r="I58" s="375"/>
      <c r="J58" s="375"/>
      <c r="K58" s="253"/>
    </row>
    <row r="59" spans="2:11" ht="15" customHeight="1">
      <c r="B59" s="252"/>
      <c r="C59" s="257"/>
      <c r="D59" s="375" t="s">
        <v>1087</v>
      </c>
      <c r="E59" s="375"/>
      <c r="F59" s="375"/>
      <c r="G59" s="375"/>
      <c r="H59" s="375"/>
      <c r="I59" s="375"/>
      <c r="J59" s="375"/>
      <c r="K59" s="253"/>
    </row>
    <row r="60" spans="2:11" ht="15" customHeight="1">
      <c r="B60" s="252"/>
      <c r="C60" s="257"/>
      <c r="D60" s="375" t="s">
        <v>1088</v>
      </c>
      <c r="E60" s="375"/>
      <c r="F60" s="375"/>
      <c r="G60" s="375"/>
      <c r="H60" s="375"/>
      <c r="I60" s="375"/>
      <c r="J60" s="375"/>
      <c r="K60" s="253"/>
    </row>
    <row r="61" spans="2:11" ht="15" customHeight="1">
      <c r="B61" s="252"/>
      <c r="C61" s="257"/>
      <c r="D61" s="375" t="s">
        <v>1089</v>
      </c>
      <c r="E61" s="375"/>
      <c r="F61" s="375"/>
      <c r="G61" s="375"/>
      <c r="H61" s="375"/>
      <c r="I61" s="375"/>
      <c r="J61" s="375"/>
      <c r="K61" s="253"/>
    </row>
    <row r="62" spans="2:11" ht="15" customHeight="1">
      <c r="B62" s="252"/>
      <c r="C62" s="257"/>
      <c r="D62" s="377" t="s">
        <v>1090</v>
      </c>
      <c r="E62" s="377"/>
      <c r="F62" s="377"/>
      <c r="G62" s="377"/>
      <c r="H62" s="377"/>
      <c r="I62" s="377"/>
      <c r="J62" s="377"/>
      <c r="K62" s="253"/>
    </row>
    <row r="63" spans="2:11" ht="15" customHeight="1">
      <c r="B63" s="252"/>
      <c r="C63" s="257"/>
      <c r="D63" s="375" t="s">
        <v>1091</v>
      </c>
      <c r="E63" s="375"/>
      <c r="F63" s="375"/>
      <c r="G63" s="375"/>
      <c r="H63" s="375"/>
      <c r="I63" s="375"/>
      <c r="J63" s="375"/>
      <c r="K63" s="253"/>
    </row>
    <row r="64" spans="2:11" ht="12.75" customHeight="1">
      <c r="B64" s="252"/>
      <c r="C64" s="257"/>
      <c r="D64" s="257"/>
      <c r="E64" s="260"/>
      <c r="F64" s="257"/>
      <c r="G64" s="257"/>
      <c r="H64" s="257"/>
      <c r="I64" s="257"/>
      <c r="J64" s="257"/>
      <c r="K64" s="253"/>
    </row>
    <row r="65" spans="2:11" ht="15" customHeight="1">
      <c r="B65" s="252"/>
      <c r="C65" s="257"/>
      <c r="D65" s="375" t="s">
        <v>1092</v>
      </c>
      <c r="E65" s="375"/>
      <c r="F65" s="375"/>
      <c r="G65" s="375"/>
      <c r="H65" s="375"/>
      <c r="I65" s="375"/>
      <c r="J65" s="375"/>
      <c r="K65" s="253"/>
    </row>
    <row r="66" spans="2:11" ht="15" customHeight="1">
      <c r="B66" s="252"/>
      <c r="C66" s="257"/>
      <c r="D66" s="377" t="s">
        <v>1093</v>
      </c>
      <c r="E66" s="377"/>
      <c r="F66" s="377"/>
      <c r="G66" s="377"/>
      <c r="H66" s="377"/>
      <c r="I66" s="377"/>
      <c r="J66" s="377"/>
      <c r="K66" s="253"/>
    </row>
    <row r="67" spans="2:11" ht="15" customHeight="1">
      <c r="B67" s="252"/>
      <c r="C67" s="257"/>
      <c r="D67" s="375" t="s">
        <v>1094</v>
      </c>
      <c r="E67" s="375"/>
      <c r="F67" s="375"/>
      <c r="G67" s="375"/>
      <c r="H67" s="375"/>
      <c r="I67" s="375"/>
      <c r="J67" s="375"/>
      <c r="K67" s="253"/>
    </row>
    <row r="68" spans="2:11" ht="15" customHeight="1">
      <c r="B68" s="252"/>
      <c r="C68" s="257"/>
      <c r="D68" s="375" t="s">
        <v>1095</v>
      </c>
      <c r="E68" s="375"/>
      <c r="F68" s="375"/>
      <c r="G68" s="375"/>
      <c r="H68" s="375"/>
      <c r="I68" s="375"/>
      <c r="J68" s="375"/>
      <c r="K68" s="253"/>
    </row>
    <row r="69" spans="2:11" ht="15" customHeight="1">
      <c r="B69" s="252"/>
      <c r="C69" s="257"/>
      <c r="D69" s="375" t="s">
        <v>1096</v>
      </c>
      <c r="E69" s="375"/>
      <c r="F69" s="375"/>
      <c r="G69" s="375"/>
      <c r="H69" s="375"/>
      <c r="I69" s="375"/>
      <c r="J69" s="375"/>
      <c r="K69" s="253"/>
    </row>
    <row r="70" spans="2:11" ht="15" customHeight="1">
      <c r="B70" s="252"/>
      <c r="C70" s="257"/>
      <c r="D70" s="375" t="s">
        <v>1097</v>
      </c>
      <c r="E70" s="375"/>
      <c r="F70" s="375"/>
      <c r="G70" s="375"/>
      <c r="H70" s="375"/>
      <c r="I70" s="375"/>
      <c r="J70" s="375"/>
      <c r="K70" s="253"/>
    </row>
    <row r="71" spans="2:1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ht="45" customHeight="1">
      <c r="B75" s="269"/>
      <c r="C75" s="378" t="s">
        <v>1098</v>
      </c>
      <c r="D75" s="378"/>
      <c r="E75" s="378"/>
      <c r="F75" s="378"/>
      <c r="G75" s="378"/>
      <c r="H75" s="378"/>
      <c r="I75" s="378"/>
      <c r="J75" s="378"/>
      <c r="K75" s="270"/>
    </row>
    <row r="76" spans="2:11" ht="17.25" customHeight="1">
      <c r="B76" s="269"/>
      <c r="C76" s="271" t="s">
        <v>1099</v>
      </c>
      <c r="D76" s="271"/>
      <c r="E76" s="271"/>
      <c r="F76" s="271" t="s">
        <v>1100</v>
      </c>
      <c r="G76" s="272"/>
      <c r="H76" s="271" t="s">
        <v>55</v>
      </c>
      <c r="I76" s="271" t="s">
        <v>58</v>
      </c>
      <c r="J76" s="271" t="s">
        <v>1101</v>
      </c>
      <c r="K76" s="270"/>
    </row>
    <row r="77" spans="2:11" ht="17.25" customHeight="1">
      <c r="B77" s="269"/>
      <c r="C77" s="273" t="s">
        <v>1102</v>
      </c>
      <c r="D77" s="273"/>
      <c r="E77" s="273"/>
      <c r="F77" s="274" t="s">
        <v>1103</v>
      </c>
      <c r="G77" s="275"/>
      <c r="H77" s="273"/>
      <c r="I77" s="273"/>
      <c r="J77" s="273" t="s">
        <v>1104</v>
      </c>
      <c r="K77" s="270"/>
    </row>
    <row r="78" spans="2:11" ht="5.25" customHeight="1">
      <c r="B78" s="269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ht="15" customHeight="1">
      <c r="B79" s="269"/>
      <c r="C79" s="258" t="s">
        <v>54</v>
      </c>
      <c r="D79" s="276"/>
      <c r="E79" s="276"/>
      <c r="F79" s="278" t="s">
        <v>1105</v>
      </c>
      <c r="G79" s="277"/>
      <c r="H79" s="258" t="s">
        <v>1106</v>
      </c>
      <c r="I79" s="258" t="s">
        <v>1107</v>
      </c>
      <c r="J79" s="258">
        <v>20</v>
      </c>
      <c r="K79" s="270"/>
    </row>
    <row r="80" spans="2:11" ht="15" customHeight="1">
      <c r="B80" s="269"/>
      <c r="C80" s="258" t="s">
        <v>1108</v>
      </c>
      <c r="D80" s="258"/>
      <c r="E80" s="258"/>
      <c r="F80" s="278" t="s">
        <v>1105</v>
      </c>
      <c r="G80" s="277"/>
      <c r="H80" s="258" t="s">
        <v>1109</v>
      </c>
      <c r="I80" s="258" t="s">
        <v>1107</v>
      </c>
      <c r="J80" s="258">
        <v>120</v>
      </c>
      <c r="K80" s="270"/>
    </row>
    <row r="81" spans="2:11" ht="15" customHeight="1">
      <c r="B81" s="279"/>
      <c r="C81" s="258" t="s">
        <v>1110</v>
      </c>
      <c r="D81" s="258"/>
      <c r="E81" s="258"/>
      <c r="F81" s="278" t="s">
        <v>1111</v>
      </c>
      <c r="G81" s="277"/>
      <c r="H81" s="258" t="s">
        <v>1112</v>
      </c>
      <c r="I81" s="258" t="s">
        <v>1107</v>
      </c>
      <c r="J81" s="258">
        <v>50</v>
      </c>
      <c r="K81" s="270"/>
    </row>
    <row r="82" spans="2:11" ht="15" customHeight="1">
      <c r="B82" s="279"/>
      <c r="C82" s="258" t="s">
        <v>1113</v>
      </c>
      <c r="D82" s="258"/>
      <c r="E82" s="258"/>
      <c r="F82" s="278" t="s">
        <v>1105</v>
      </c>
      <c r="G82" s="277"/>
      <c r="H82" s="258" t="s">
        <v>1114</v>
      </c>
      <c r="I82" s="258" t="s">
        <v>1115</v>
      </c>
      <c r="J82" s="258"/>
      <c r="K82" s="270"/>
    </row>
    <row r="83" spans="2:11" ht="15" customHeight="1">
      <c r="B83" s="279"/>
      <c r="C83" s="280" t="s">
        <v>1116</v>
      </c>
      <c r="D83" s="280"/>
      <c r="E83" s="280"/>
      <c r="F83" s="281" t="s">
        <v>1111</v>
      </c>
      <c r="G83" s="280"/>
      <c r="H83" s="280" t="s">
        <v>1117</v>
      </c>
      <c r="I83" s="280" t="s">
        <v>1107</v>
      </c>
      <c r="J83" s="280">
        <v>15</v>
      </c>
      <c r="K83" s="270"/>
    </row>
    <row r="84" spans="2:11" ht="15" customHeight="1">
      <c r="B84" s="279"/>
      <c r="C84" s="280" t="s">
        <v>1118</v>
      </c>
      <c r="D84" s="280"/>
      <c r="E84" s="280"/>
      <c r="F84" s="281" t="s">
        <v>1111</v>
      </c>
      <c r="G84" s="280"/>
      <c r="H84" s="280" t="s">
        <v>1119</v>
      </c>
      <c r="I84" s="280" t="s">
        <v>1107</v>
      </c>
      <c r="J84" s="280">
        <v>15</v>
      </c>
      <c r="K84" s="270"/>
    </row>
    <row r="85" spans="2:11" ht="15" customHeight="1">
      <c r="B85" s="279"/>
      <c r="C85" s="280" t="s">
        <v>1120</v>
      </c>
      <c r="D85" s="280"/>
      <c r="E85" s="280"/>
      <c r="F85" s="281" t="s">
        <v>1111</v>
      </c>
      <c r="G85" s="280"/>
      <c r="H85" s="280" t="s">
        <v>1121</v>
      </c>
      <c r="I85" s="280" t="s">
        <v>1107</v>
      </c>
      <c r="J85" s="280">
        <v>20</v>
      </c>
      <c r="K85" s="270"/>
    </row>
    <row r="86" spans="2:11" ht="15" customHeight="1">
      <c r="B86" s="279"/>
      <c r="C86" s="280" t="s">
        <v>1122</v>
      </c>
      <c r="D86" s="280"/>
      <c r="E86" s="280"/>
      <c r="F86" s="281" t="s">
        <v>1111</v>
      </c>
      <c r="G86" s="280"/>
      <c r="H86" s="280" t="s">
        <v>1123</v>
      </c>
      <c r="I86" s="280" t="s">
        <v>1107</v>
      </c>
      <c r="J86" s="280">
        <v>20</v>
      </c>
      <c r="K86" s="270"/>
    </row>
    <row r="87" spans="2:11" ht="15" customHeight="1">
      <c r="B87" s="279"/>
      <c r="C87" s="258" t="s">
        <v>1124</v>
      </c>
      <c r="D87" s="258"/>
      <c r="E87" s="258"/>
      <c r="F87" s="278" t="s">
        <v>1111</v>
      </c>
      <c r="G87" s="277"/>
      <c r="H87" s="258" t="s">
        <v>1125</v>
      </c>
      <c r="I87" s="258" t="s">
        <v>1107</v>
      </c>
      <c r="J87" s="258">
        <v>50</v>
      </c>
      <c r="K87" s="270"/>
    </row>
    <row r="88" spans="2:11" ht="15" customHeight="1">
      <c r="B88" s="279"/>
      <c r="C88" s="258" t="s">
        <v>1126</v>
      </c>
      <c r="D88" s="258"/>
      <c r="E88" s="258"/>
      <c r="F88" s="278" t="s">
        <v>1111</v>
      </c>
      <c r="G88" s="277"/>
      <c r="H88" s="258" t="s">
        <v>1127</v>
      </c>
      <c r="I88" s="258" t="s">
        <v>1107</v>
      </c>
      <c r="J88" s="258">
        <v>20</v>
      </c>
      <c r="K88" s="270"/>
    </row>
    <row r="89" spans="2:11" ht="15" customHeight="1">
      <c r="B89" s="279"/>
      <c r="C89" s="258" t="s">
        <v>1128</v>
      </c>
      <c r="D89" s="258"/>
      <c r="E89" s="258"/>
      <c r="F89" s="278" t="s">
        <v>1111</v>
      </c>
      <c r="G89" s="277"/>
      <c r="H89" s="258" t="s">
        <v>1129</v>
      </c>
      <c r="I89" s="258" t="s">
        <v>1107</v>
      </c>
      <c r="J89" s="258">
        <v>20</v>
      </c>
      <c r="K89" s="270"/>
    </row>
    <row r="90" spans="2:11" ht="15" customHeight="1">
      <c r="B90" s="279"/>
      <c r="C90" s="258" t="s">
        <v>1130</v>
      </c>
      <c r="D90" s="258"/>
      <c r="E90" s="258"/>
      <c r="F90" s="278" t="s">
        <v>1111</v>
      </c>
      <c r="G90" s="277"/>
      <c r="H90" s="258" t="s">
        <v>1131</v>
      </c>
      <c r="I90" s="258" t="s">
        <v>1107</v>
      </c>
      <c r="J90" s="258">
        <v>50</v>
      </c>
      <c r="K90" s="270"/>
    </row>
    <row r="91" spans="2:11" ht="15" customHeight="1">
      <c r="B91" s="279"/>
      <c r="C91" s="258" t="s">
        <v>1132</v>
      </c>
      <c r="D91" s="258"/>
      <c r="E91" s="258"/>
      <c r="F91" s="278" t="s">
        <v>1111</v>
      </c>
      <c r="G91" s="277"/>
      <c r="H91" s="258" t="s">
        <v>1132</v>
      </c>
      <c r="I91" s="258" t="s">
        <v>1107</v>
      </c>
      <c r="J91" s="258">
        <v>50</v>
      </c>
      <c r="K91" s="270"/>
    </row>
    <row r="92" spans="2:11" ht="15" customHeight="1">
      <c r="B92" s="279"/>
      <c r="C92" s="258" t="s">
        <v>1133</v>
      </c>
      <c r="D92" s="258"/>
      <c r="E92" s="258"/>
      <c r="F92" s="278" t="s">
        <v>1111</v>
      </c>
      <c r="G92" s="277"/>
      <c r="H92" s="258" t="s">
        <v>1134</v>
      </c>
      <c r="I92" s="258" t="s">
        <v>1107</v>
      </c>
      <c r="J92" s="258">
        <v>255</v>
      </c>
      <c r="K92" s="270"/>
    </row>
    <row r="93" spans="2:11" ht="15" customHeight="1">
      <c r="B93" s="279"/>
      <c r="C93" s="258" t="s">
        <v>1135</v>
      </c>
      <c r="D93" s="258"/>
      <c r="E93" s="258"/>
      <c r="F93" s="278" t="s">
        <v>1105</v>
      </c>
      <c r="G93" s="277"/>
      <c r="H93" s="258" t="s">
        <v>1136</v>
      </c>
      <c r="I93" s="258" t="s">
        <v>1137</v>
      </c>
      <c r="J93" s="258"/>
      <c r="K93" s="270"/>
    </row>
    <row r="94" spans="2:11" ht="15" customHeight="1">
      <c r="B94" s="279"/>
      <c r="C94" s="258" t="s">
        <v>1138</v>
      </c>
      <c r="D94" s="258"/>
      <c r="E94" s="258"/>
      <c r="F94" s="278" t="s">
        <v>1105</v>
      </c>
      <c r="G94" s="277"/>
      <c r="H94" s="258" t="s">
        <v>1139</v>
      </c>
      <c r="I94" s="258" t="s">
        <v>1140</v>
      </c>
      <c r="J94" s="258"/>
      <c r="K94" s="270"/>
    </row>
    <row r="95" spans="2:11" ht="15" customHeight="1">
      <c r="B95" s="279"/>
      <c r="C95" s="258" t="s">
        <v>1141</v>
      </c>
      <c r="D95" s="258"/>
      <c r="E95" s="258"/>
      <c r="F95" s="278" t="s">
        <v>1105</v>
      </c>
      <c r="G95" s="277"/>
      <c r="H95" s="258" t="s">
        <v>1141</v>
      </c>
      <c r="I95" s="258" t="s">
        <v>1140</v>
      </c>
      <c r="J95" s="258"/>
      <c r="K95" s="270"/>
    </row>
    <row r="96" spans="2:11" ht="15" customHeight="1">
      <c r="B96" s="279"/>
      <c r="C96" s="258" t="s">
        <v>39</v>
      </c>
      <c r="D96" s="258"/>
      <c r="E96" s="258"/>
      <c r="F96" s="278" t="s">
        <v>1105</v>
      </c>
      <c r="G96" s="277"/>
      <c r="H96" s="258" t="s">
        <v>1142</v>
      </c>
      <c r="I96" s="258" t="s">
        <v>1140</v>
      </c>
      <c r="J96" s="258"/>
      <c r="K96" s="270"/>
    </row>
    <row r="97" spans="2:11" ht="15" customHeight="1">
      <c r="B97" s="279"/>
      <c r="C97" s="258" t="s">
        <v>49</v>
      </c>
      <c r="D97" s="258"/>
      <c r="E97" s="258"/>
      <c r="F97" s="278" t="s">
        <v>1105</v>
      </c>
      <c r="G97" s="277"/>
      <c r="H97" s="258" t="s">
        <v>1143</v>
      </c>
      <c r="I97" s="258" t="s">
        <v>1140</v>
      </c>
      <c r="J97" s="258"/>
      <c r="K97" s="270"/>
    </row>
    <row r="98" spans="2:1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ht="45" customHeight="1">
      <c r="B102" s="269"/>
      <c r="C102" s="378" t="s">
        <v>1144</v>
      </c>
      <c r="D102" s="378"/>
      <c r="E102" s="378"/>
      <c r="F102" s="378"/>
      <c r="G102" s="378"/>
      <c r="H102" s="378"/>
      <c r="I102" s="378"/>
      <c r="J102" s="378"/>
      <c r="K102" s="270"/>
    </row>
    <row r="103" spans="2:11" ht="17.25" customHeight="1">
      <c r="B103" s="269"/>
      <c r="C103" s="271" t="s">
        <v>1099</v>
      </c>
      <c r="D103" s="271"/>
      <c r="E103" s="271"/>
      <c r="F103" s="271" t="s">
        <v>1100</v>
      </c>
      <c r="G103" s="272"/>
      <c r="H103" s="271" t="s">
        <v>55</v>
      </c>
      <c r="I103" s="271" t="s">
        <v>58</v>
      </c>
      <c r="J103" s="271" t="s">
        <v>1101</v>
      </c>
      <c r="K103" s="270"/>
    </row>
    <row r="104" spans="2:11" ht="17.25" customHeight="1">
      <c r="B104" s="269"/>
      <c r="C104" s="273" t="s">
        <v>1102</v>
      </c>
      <c r="D104" s="273"/>
      <c r="E104" s="273"/>
      <c r="F104" s="274" t="s">
        <v>1103</v>
      </c>
      <c r="G104" s="275"/>
      <c r="H104" s="273"/>
      <c r="I104" s="273"/>
      <c r="J104" s="273" t="s">
        <v>1104</v>
      </c>
      <c r="K104" s="270"/>
    </row>
    <row r="105" spans="2:11" ht="5.25" customHeight="1">
      <c r="B105" s="269"/>
      <c r="C105" s="271"/>
      <c r="D105" s="271"/>
      <c r="E105" s="271"/>
      <c r="F105" s="271"/>
      <c r="G105" s="287"/>
      <c r="H105" s="271"/>
      <c r="I105" s="271"/>
      <c r="J105" s="271"/>
      <c r="K105" s="270"/>
    </row>
    <row r="106" spans="2:11" ht="15" customHeight="1">
      <c r="B106" s="269"/>
      <c r="C106" s="258" t="s">
        <v>54</v>
      </c>
      <c r="D106" s="276"/>
      <c r="E106" s="276"/>
      <c r="F106" s="278" t="s">
        <v>1105</v>
      </c>
      <c r="G106" s="287"/>
      <c r="H106" s="258" t="s">
        <v>1145</v>
      </c>
      <c r="I106" s="258" t="s">
        <v>1107</v>
      </c>
      <c r="J106" s="258">
        <v>20</v>
      </c>
      <c r="K106" s="270"/>
    </row>
    <row r="107" spans="2:11" ht="15" customHeight="1">
      <c r="B107" s="269"/>
      <c r="C107" s="258" t="s">
        <v>1108</v>
      </c>
      <c r="D107" s="258"/>
      <c r="E107" s="258"/>
      <c r="F107" s="278" t="s">
        <v>1105</v>
      </c>
      <c r="G107" s="258"/>
      <c r="H107" s="258" t="s">
        <v>1145</v>
      </c>
      <c r="I107" s="258" t="s">
        <v>1107</v>
      </c>
      <c r="J107" s="258">
        <v>120</v>
      </c>
      <c r="K107" s="270"/>
    </row>
    <row r="108" spans="2:11" ht="15" customHeight="1">
      <c r="B108" s="279"/>
      <c r="C108" s="258" t="s">
        <v>1110</v>
      </c>
      <c r="D108" s="258"/>
      <c r="E108" s="258"/>
      <c r="F108" s="278" t="s">
        <v>1111</v>
      </c>
      <c r="G108" s="258"/>
      <c r="H108" s="258" t="s">
        <v>1145</v>
      </c>
      <c r="I108" s="258" t="s">
        <v>1107</v>
      </c>
      <c r="J108" s="258">
        <v>50</v>
      </c>
      <c r="K108" s="270"/>
    </row>
    <row r="109" spans="2:11" ht="15" customHeight="1">
      <c r="B109" s="279"/>
      <c r="C109" s="258" t="s">
        <v>1113</v>
      </c>
      <c r="D109" s="258"/>
      <c r="E109" s="258"/>
      <c r="F109" s="278" t="s">
        <v>1105</v>
      </c>
      <c r="G109" s="258"/>
      <c r="H109" s="258" t="s">
        <v>1145</v>
      </c>
      <c r="I109" s="258" t="s">
        <v>1115</v>
      </c>
      <c r="J109" s="258"/>
      <c r="K109" s="270"/>
    </row>
    <row r="110" spans="2:11" ht="15" customHeight="1">
      <c r="B110" s="279"/>
      <c r="C110" s="258" t="s">
        <v>1124</v>
      </c>
      <c r="D110" s="258"/>
      <c r="E110" s="258"/>
      <c r="F110" s="278" t="s">
        <v>1111</v>
      </c>
      <c r="G110" s="258"/>
      <c r="H110" s="258" t="s">
        <v>1145</v>
      </c>
      <c r="I110" s="258" t="s">
        <v>1107</v>
      </c>
      <c r="J110" s="258">
        <v>50</v>
      </c>
      <c r="K110" s="270"/>
    </row>
    <row r="111" spans="2:11" ht="15" customHeight="1">
      <c r="B111" s="279"/>
      <c r="C111" s="258" t="s">
        <v>1132</v>
      </c>
      <c r="D111" s="258"/>
      <c r="E111" s="258"/>
      <c r="F111" s="278" t="s">
        <v>1111</v>
      </c>
      <c r="G111" s="258"/>
      <c r="H111" s="258" t="s">
        <v>1145</v>
      </c>
      <c r="I111" s="258" t="s">
        <v>1107</v>
      </c>
      <c r="J111" s="258">
        <v>50</v>
      </c>
      <c r="K111" s="270"/>
    </row>
    <row r="112" spans="2:11" ht="15" customHeight="1">
      <c r="B112" s="279"/>
      <c r="C112" s="258" t="s">
        <v>1130</v>
      </c>
      <c r="D112" s="258"/>
      <c r="E112" s="258"/>
      <c r="F112" s="278" t="s">
        <v>1111</v>
      </c>
      <c r="G112" s="258"/>
      <c r="H112" s="258" t="s">
        <v>1145</v>
      </c>
      <c r="I112" s="258" t="s">
        <v>1107</v>
      </c>
      <c r="J112" s="258">
        <v>50</v>
      </c>
      <c r="K112" s="270"/>
    </row>
    <row r="113" spans="2:11" ht="15" customHeight="1">
      <c r="B113" s="279"/>
      <c r="C113" s="258" t="s">
        <v>54</v>
      </c>
      <c r="D113" s="258"/>
      <c r="E113" s="258"/>
      <c r="F113" s="278" t="s">
        <v>1105</v>
      </c>
      <c r="G113" s="258"/>
      <c r="H113" s="258" t="s">
        <v>1146</v>
      </c>
      <c r="I113" s="258" t="s">
        <v>1107</v>
      </c>
      <c r="J113" s="258">
        <v>20</v>
      </c>
      <c r="K113" s="270"/>
    </row>
    <row r="114" spans="2:11" ht="15" customHeight="1">
      <c r="B114" s="279"/>
      <c r="C114" s="258" t="s">
        <v>1147</v>
      </c>
      <c r="D114" s="258"/>
      <c r="E114" s="258"/>
      <c r="F114" s="278" t="s">
        <v>1105</v>
      </c>
      <c r="G114" s="258"/>
      <c r="H114" s="258" t="s">
        <v>1148</v>
      </c>
      <c r="I114" s="258" t="s">
        <v>1107</v>
      </c>
      <c r="J114" s="258">
        <v>120</v>
      </c>
      <c r="K114" s="270"/>
    </row>
    <row r="115" spans="2:11" ht="15" customHeight="1">
      <c r="B115" s="279"/>
      <c r="C115" s="258" t="s">
        <v>39</v>
      </c>
      <c r="D115" s="258"/>
      <c r="E115" s="258"/>
      <c r="F115" s="278" t="s">
        <v>1105</v>
      </c>
      <c r="G115" s="258"/>
      <c r="H115" s="258" t="s">
        <v>1149</v>
      </c>
      <c r="I115" s="258" t="s">
        <v>1140</v>
      </c>
      <c r="J115" s="258"/>
      <c r="K115" s="270"/>
    </row>
    <row r="116" spans="2:11" ht="15" customHeight="1">
      <c r="B116" s="279"/>
      <c r="C116" s="258" t="s">
        <v>49</v>
      </c>
      <c r="D116" s="258"/>
      <c r="E116" s="258"/>
      <c r="F116" s="278" t="s">
        <v>1105</v>
      </c>
      <c r="G116" s="258"/>
      <c r="H116" s="258" t="s">
        <v>1150</v>
      </c>
      <c r="I116" s="258" t="s">
        <v>1140</v>
      </c>
      <c r="J116" s="258"/>
      <c r="K116" s="270"/>
    </row>
    <row r="117" spans="2:11" ht="15" customHeight="1">
      <c r="B117" s="279"/>
      <c r="C117" s="258" t="s">
        <v>58</v>
      </c>
      <c r="D117" s="258"/>
      <c r="E117" s="258"/>
      <c r="F117" s="278" t="s">
        <v>1105</v>
      </c>
      <c r="G117" s="258"/>
      <c r="H117" s="258" t="s">
        <v>1151</v>
      </c>
      <c r="I117" s="258" t="s">
        <v>1152</v>
      </c>
      <c r="J117" s="258"/>
      <c r="K117" s="270"/>
    </row>
    <row r="118" spans="2:1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ht="18.75" customHeight="1">
      <c r="B119" s="289"/>
      <c r="C119" s="255"/>
      <c r="D119" s="255"/>
      <c r="E119" s="255"/>
      <c r="F119" s="290"/>
      <c r="G119" s="255"/>
      <c r="H119" s="255"/>
      <c r="I119" s="255"/>
      <c r="J119" s="255"/>
      <c r="K119" s="289"/>
    </row>
    <row r="120" spans="2:1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ht="45" customHeight="1">
      <c r="B122" s="294"/>
      <c r="C122" s="374" t="s">
        <v>1153</v>
      </c>
      <c r="D122" s="374"/>
      <c r="E122" s="374"/>
      <c r="F122" s="374"/>
      <c r="G122" s="374"/>
      <c r="H122" s="374"/>
      <c r="I122" s="374"/>
      <c r="J122" s="374"/>
      <c r="K122" s="295"/>
    </row>
    <row r="123" spans="2:11" ht="17.25" customHeight="1">
      <c r="B123" s="296"/>
      <c r="C123" s="271" t="s">
        <v>1099</v>
      </c>
      <c r="D123" s="271"/>
      <c r="E123" s="271"/>
      <c r="F123" s="271" t="s">
        <v>1100</v>
      </c>
      <c r="G123" s="272"/>
      <c r="H123" s="271" t="s">
        <v>55</v>
      </c>
      <c r="I123" s="271" t="s">
        <v>58</v>
      </c>
      <c r="J123" s="271" t="s">
        <v>1101</v>
      </c>
      <c r="K123" s="297"/>
    </row>
    <row r="124" spans="2:11" ht="17.25" customHeight="1">
      <c r="B124" s="296"/>
      <c r="C124" s="273" t="s">
        <v>1102</v>
      </c>
      <c r="D124" s="273"/>
      <c r="E124" s="273"/>
      <c r="F124" s="274" t="s">
        <v>1103</v>
      </c>
      <c r="G124" s="275"/>
      <c r="H124" s="273"/>
      <c r="I124" s="273"/>
      <c r="J124" s="273" t="s">
        <v>1104</v>
      </c>
      <c r="K124" s="297"/>
    </row>
    <row r="125" spans="2:11" ht="5.25" customHeight="1">
      <c r="B125" s="298"/>
      <c r="C125" s="276"/>
      <c r="D125" s="276"/>
      <c r="E125" s="276"/>
      <c r="F125" s="276"/>
      <c r="G125" s="258"/>
      <c r="H125" s="276"/>
      <c r="I125" s="276"/>
      <c r="J125" s="276"/>
      <c r="K125" s="299"/>
    </row>
    <row r="126" spans="2:11" ht="15" customHeight="1">
      <c r="B126" s="298"/>
      <c r="C126" s="258" t="s">
        <v>1108</v>
      </c>
      <c r="D126" s="276"/>
      <c r="E126" s="276"/>
      <c r="F126" s="278" t="s">
        <v>1105</v>
      </c>
      <c r="G126" s="258"/>
      <c r="H126" s="258" t="s">
        <v>1145</v>
      </c>
      <c r="I126" s="258" t="s">
        <v>1107</v>
      </c>
      <c r="J126" s="258">
        <v>120</v>
      </c>
      <c r="K126" s="300"/>
    </row>
    <row r="127" spans="2:11" ht="15" customHeight="1">
      <c r="B127" s="298"/>
      <c r="C127" s="258" t="s">
        <v>1154</v>
      </c>
      <c r="D127" s="258"/>
      <c r="E127" s="258"/>
      <c r="F127" s="278" t="s">
        <v>1105</v>
      </c>
      <c r="G127" s="258"/>
      <c r="H127" s="258" t="s">
        <v>1155</v>
      </c>
      <c r="I127" s="258" t="s">
        <v>1107</v>
      </c>
      <c r="J127" s="258" t="s">
        <v>1156</v>
      </c>
      <c r="K127" s="300"/>
    </row>
    <row r="128" spans="2:11" ht="15" customHeight="1">
      <c r="B128" s="298"/>
      <c r="C128" s="258" t="s">
        <v>1053</v>
      </c>
      <c r="D128" s="258"/>
      <c r="E128" s="258"/>
      <c r="F128" s="278" t="s">
        <v>1105</v>
      </c>
      <c r="G128" s="258"/>
      <c r="H128" s="258" t="s">
        <v>1157</v>
      </c>
      <c r="I128" s="258" t="s">
        <v>1107</v>
      </c>
      <c r="J128" s="258" t="s">
        <v>1156</v>
      </c>
      <c r="K128" s="300"/>
    </row>
    <row r="129" spans="2:11" ht="15" customHeight="1">
      <c r="B129" s="298"/>
      <c r="C129" s="258" t="s">
        <v>1116</v>
      </c>
      <c r="D129" s="258"/>
      <c r="E129" s="258"/>
      <c r="F129" s="278" t="s">
        <v>1111</v>
      </c>
      <c r="G129" s="258"/>
      <c r="H129" s="258" t="s">
        <v>1117</v>
      </c>
      <c r="I129" s="258" t="s">
        <v>1107</v>
      </c>
      <c r="J129" s="258">
        <v>15</v>
      </c>
      <c r="K129" s="300"/>
    </row>
    <row r="130" spans="2:11" ht="15" customHeight="1">
      <c r="B130" s="298"/>
      <c r="C130" s="280" t="s">
        <v>1118</v>
      </c>
      <c r="D130" s="280"/>
      <c r="E130" s="280"/>
      <c r="F130" s="281" t="s">
        <v>1111</v>
      </c>
      <c r="G130" s="280"/>
      <c r="H130" s="280" t="s">
        <v>1119</v>
      </c>
      <c r="I130" s="280" t="s">
        <v>1107</v>
      </c>
      <c r="J130" s="280">
        <v>15</v>
      </c>
      <c r="K130" s="300"/>
    </row>
    <row r="131" spans="2:11" ht="15" customHeight="1">
      <c r="B131" s="298"/>
      <c r="C131" s="280" t="s">
        <v>1120</v>
      </c>
      <c r="D131" s="280"/>
      <c r="E131" s="280"/>
      <c r="F131" s="281" t="s">
        <v>1111</v>
      </c>
      <c r="G131" s="280"/>
      <c r="H131" s="280" t="s">
        <v>1121</v>
      </c>
      <c r="I131" s="280" t="s">
        <v>1107</v>
      </c>
      <c r="J131" s="280">
        <v>20</v>
      </c>
      <c r="K131" s="300"/>
    </row>
    <row r="132" spans="2:11" ht="15" customHeight="1">
      <c r="B132" s="298"/>
      <c r="C132" s="280" t="s">
        <v>1122</v>
      </c>
      <c r="D132" s="280"/>
      <c r="E132" s="280"/>
      <c r="F132" s="281" t="s">
        <v>1111</v>
      </c>
      <c r="G132" s="280"/>
      <c r="H132" s="280" t="s">
        <v>1123</v>
      </c>
      <c r="I132" s="280" t="s">
        <v>1107</v>
      </c>
      <c r="J132" s="280">
        <v>20</v>
      </c>
      <c r="K132" s="300"/>
    </row>
    <row r="133" spans="2:11" ht="15" customHeight="1">
      <c r="B133" s="298"/>
      <c r="C133" s="258" t="s">
        <v>1110</v>
      </c>
      <c r="D133" s="258"/>
      <c r="E133" s="258"/>
      <c r="F133" s="278" t="s">
        <v>1111</v>
      </c>
      <c r="G133" s="258"/>
      <c r="H133" s="258" t="s">
        <v>1145</v>
      </c>
      <c r="I133" s="258" t="s">
        <v>1107</v>
      </c>
      <c r="J133" s="258">
        <v>50</v>
      </c>
      <c r="K133" s="300"/>
    </row>
    <row r="134" spans="2:11" ht="15" customHeight="1">
      <c r="B134" s="298"/>
      <c r="C134" s="258" t="s">
        <v>1124</v>
      </c>
      <c r="D134" s="258"/>
      <c r="E134" s="258"/>
      <c r="F134" s="278" t="s">
        <v>1111</v>
      </c>
      <c r="G134" s="258"/>
      <c r="H134" s="258" t="s">
        <v>1145</v>
      </c>
      <c r="I134" s="258" t="s">
        <v>1107</v>
      </c>
      <c r="J134" s="258">
        <v>50</v>
      </c>
      <c r="K134" s="300"/>
    </row>
    <row r="135" spans="2:11" ht="15" customHeight="1">
      <c r="B135" s="298"/>
      <c r="C135" s="258" t="s">
        <v>1130</v>
      </c>
      <c r="D135" s="258"/>
      <c r="E135" s="258"/>
      <c r="F135" s="278" t="s">
        <v>1111</v>
      </c>
      <c r="G135" s="258"/>
      <c r="H135" s="258" t="s">
        <v>1145</v>
      </c>
      <c r="I135" s="258" t="s">
        <v>1107</v>
      </c>
      <c r="J135" s="258">
        <v>50</v>
      </c>
      <c r="K135" s="300"/>
    </row>
    <row r="136" spans="2:11" ht="15" customHeight="1">
      <c r="B136" s="298"/>
      <c r="C136" s="258" t="s">
        <v>1132</v>
      </c>
      <c r="D136" s="258"/>
      <c r="E136" s="258"/>
      <c r="F136" s="278" t="s">
        <v>1111</v>
      </c>
      <c r="G136" s="258"/>
      <c r="H136" s="258" t="s">
        <v>1145</v>
      </c>
      <c r="I136" s="258" t="s">
        <v>1107</v>
      </c>
      <c r="J136" s="258">
        <v>50</v>
      </c>
      <c r="K136" s="300"/>
    </row>
    <row r="137" spans="2:11" ht="15" customHeight="1">
      <c r="B137" s="298"/>
      <c r="C137" s="258" t="s">
        <v>1133</v>
      </c>
      <c r="D137" s="258"/>
      <c r="E137" s="258"/>
      <c r="F137" s="278" t="s">
        <v>1111</v>
      </c>
      <c r="G137" s="258"/>
      <c r="H137" s="258" t="s">
        <v>1158</v>
      </c>
      <c r="I137" s="258" t="s">
        <v>1107</v>
      </c>
      <c r="J137" s="258">
        <v>255</v>
      </c>
      <c r="K137" s="300"/>
    </row>
    <row r="138" spans="2:11" ht="15" customHeight="1">
      <c r="B138" s="298"/>
      <c r="C138" s="258" t="s">
        <v>1135</v>
      </c>
      <c r="D138" s="258"/>
      <c r="E138" s="258"/>
      <c r="F138" s="278" t="s">
        <v>1105</v>
      </c>
      <c r="G138" s="258"/>
      <c r="H138" s="258" t="s">
        <v>1159</v>
      </c>
      <c r="I138" s="258" t="s">
        <v>1137</v>
      </c>
      <c r="J138" s="258"/>
      <c r="K138" s="300"/>
    </row>
    <row r="139" spans="2:11" ht="15" customHeight="1">
      <c r="B139" s="298"/>
      <c r="C139" s="258" t="s">
        <v>1138</v>
      </c>
      <c r="D139" s="258"/>
      <c r="E139" s="258"/>
      <c r="F139" s="278" t="s">
        <v>1105</v>
      </c>
      <c r="G139" s="258"/>
      <c r="H139" s="258" t="s">
        <v>1160</v>
      </c>
      <c r="I139" s="258" t="s">
        <v>1140</v>
      </c>
      <c r="J139" s="258"/>
      <c r="K139" s="300"/>
    </row>
    <row r="140" spans="2:11" ht="15" customHeight="1">
      <c r="B140" s="298"/>
      <c r="C140" s="258" t="s">
        <v>1141</v>
      </c>
      <c r="D140" s="258"/>
      <c r="E140" s="258"/>
      <c r="F140" s="278" t="s">
        <v>1105</v>
      </c>
      <c r="G140" s="258"/>
      <c r="H140" s="258" t="s">
        <v>1141</v>
      </c>
      <c r="I140" s="258" t="s">
        <v>1140</v>
      </c>
      <c r="J140" s="258"/>
      <c r="K140" s="300"/>
    </row>
    <row r="141" spans="2:11" ht="15" customHeight="1">
      <c r="B141" s="298"/>
      <c r="C141" s="258" t="s">
        <v>39</v>
      </c>
      <c r="D141" s="258"/>
      <c r="E141" s="258"/>
      <c r="F141" s="278" t="s">
        <v>1105</v>
      </c>
      <c r="G141" s="258"/>
      <c r="H141" s="258" t="s">
        <v>1161</v>
      </c>
      <c r="I141" s="258" t="s">
        <v>1140</v>
      </c>
      <c r="J141" s="258"/>
      <c r="K141" s="300"/>
    </row>
    <row r="142" spans="2:11" ht="15" customHeight="1">
      <c r="B142" s="298"/>
      <c r="C142" s="258" t="s">
        <v>1162</v>
      </c>
      <c r="D142" s="258"/>
      <c r="E142" s="258"/>
      <c r="F142" s="278" t="s">
        <v>1105</v>
      </c>
      <c r="G142" s="258"/>
      <c r="H142" s="258" t="s">
        <v>1163</v>
      </c>
      <c r="I142" s="258" t="s">
        <v>1140</v>
      </c>
      <c r="J142" s="258"/>
      <c r="K142" s="300"/>
    </row>
    <row r="143" spans="2:1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ht="18.75" customHeight="1">
      <c r="B144" s="255"/>
      <c r="C144" s="255"/>
      <c r="D144" s="255"/>
      <c r="E144" s="255"/>
      <c r="F144" s="290"/>
      <c r="G144" s="255"/>
      <c r="H144" s="255"/>
      <c r="I144" s="255"/>
      <c r="J144" s="255"/>
      <c r="K144" s="255"/>
    </row>
    <row r="145" spans="2:1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ht="45" customHeight="1">
      <c r="B147" s="269"/>
      <c r="C147" s="378" t="s">
        <v>1164</v>
      </c>
      <c r="D147" s="378"/>
      <c r="E147" s="378"/>
      <c r="F147" s="378"/>
      <c r="G147" s="378"/>
      <c r="H147" s="378"/>
      <c r="I147" s="378"/>
      <c r="J147" s="378"/>
      <c r="K147" s="270"/>
    </row>
    <row r="148" spans="2:11" ht="17.25" customHeight="1">
      <c r="B148" s="269"/>
      <c r="C148" s="271" t="s">
        <v>1099</v>
      </c>
      <c r="D148" s="271"/>
      <c r="E148" s="271"/>
      <c r="F148" s="271" t="s">
        <v>1100</v>
      </c>
      <c r="G148" s="272"/>
      <c r="H148" s="271" t="s">
        <v>55</v>
      </c>
      <c r="I148" s="271" t="s">
        <v>58</v>
      </c>
      <c r="J148" s="271" t="s">
        <v>1101</v>
      </c>
      <c r="K148" s="270"/>
    </row>
    <row r="149" spans="2:11" ht="17.25" customHeight="1">
      <c r="B149" s="269"/>
      <c r="C149" s="273" t="s">
        <v>1102</v>
      </c>
      <c r="D149" s="273"/>
      <c r="E149" s="273"/>
      <c r="F149" s="274" t="s">
        <v>1103</v>
      </c>
      <c r="G149" s="275"/>
      <c r="H149" s="273"/>
      <c r="I149" s="273"/>
      <c r="J149" s="273" t="s">
        <v>1104</v>
      </c>
      <c r="K149" s="270"/>
    </row>
    <row r="150" spans="2:11" ht="5.25" customHeight="1">
      <c r="B150" s="279"/>
      <c r="C150" s="276"/>
      <c r="D150" s="276"/>
      <c r="E150" s="276"/>
      <c r="F150" s="276"/>
      <c r="G150" s="277"/>
      <c r="H150" s="276"/>
      <c r="I150" s="276"/>
      <c r="J150" s="276"/>
      <c r="K150" s="300"/>
    </row>
    <row r="151" spans="2:11" ht="15" customHeight="1">
      <c r="B151" s="279"/>
      <c r="C151" s="304" t="s">
        <v>1108</v>
      </c>
      <c r="D151" s="258"/>
      <c r="E151" s="258"/>
      <c r="F151" s="305" t="s">
        <v>1105</v>
      </c>
      <c r="G151" s="258"/>
      <c r="H151" s="304" t="s">
        <v>1145</v>
      </c>
      <c r="I151" s="304" t="s">
        <v>1107</v>
      </c>
      <c r="J151" s="304">
        <v>120</v>
      </c>
      <c r="K151" s="300"/>
    </row>
    <row r="152" spans="2:11" ht="15" customHeight="1">
      <c r="B152" s="279"/>
      <c r="C152" s="304" t="s">
        <v>1154</v>
      </c>
      <c r="D152" s="258"/>
      <c r="E152" s="258"/>
      <c r="F152" s="305" t="s">
        <v>1105</v>
      </c>
      <c r="G152" s="258"/>
      <c r="H152" s="304" t="s">
        <v>1165</v>
      </c>
      <c r="I152" s="304" t="s">
        <v>1107</v>
      </c>
      <c r="J152" s="304" t="s">
        <v>1156</v>
      </c>
      <c r="K152" s="300"/>
    </row>
    <row r="153" spans="2:11" ht="15" customHeight="1">
      <c r="B153" s="279"/>
      <c r="C153" s="304" t="s">
        <v>1053</v>
      </c>
      <c r="D153" s="258"/>
      <c r="E153" s="258"/>
      <c r="F153" s="305" t="s">
        <v>1105</v>
      </c>
      <c r="G153" s="258"/>
      <c r="H153" s="304" t="s">
        <v>1166</v>
      </c>
      <c r="I153" s="304" t="s">
        <v>1107</v>
      </c>
      <c r="J153" s="304" t="s">
        <v>1156</v>
      </c>
      <c r="K153" s="300"/>
    </row>
    <row r="154" spans="2:11" ht="15" customHeight="1">
      <c r="B154" s="279"/>
      <c r="C154" s="304" t="s">
        <v>1110</v>
      </c>
      <c r="D154" s="258"/>
      <c r="E154" s="258"/>
      <c r="F154" s="305" t="s">
        <v>1111</v>
      </c>
      <c r="G154" s="258"/>
      <c r="H154" s="304" t="s">
        <v>1145</v>
      </c>
      <c r="I154" s="304" t="s">
        <v>1107</v>
      </c>
      <c r="J154" s="304">
        <v>50</v>
      </c>
      <c r="K154" s="300"/>
    </row>
    <row r="155" spans="2:11" ht="15" customHeight="1">
      <c r="B155" s="279"/>
      <c r="C155" s="304" t="s">
        <v>1113</v>
      </c>
      <c r="D155" s="258"/>
      <c r="E155" s="258"/>
      <c r="F155" s="305" t="s">
        <v>1105</v>
      </c>
      <c r="G155" s="258"/>
      <c r="H155" s="304" t="s">
        <v>1145</v>
      </c>
      <c r="I155" s="304" t="s">
        <v>1115</v>
      </c>
      <c r="J155" s="304"/>
      <c r="K155" s="300"/>
    </row>
    <row r="156" spans="2:11" ht="15" customHeight="1">
      <c r="B156" s="279"/>
      <c r="C156" s="304" t="s">
        <v>1124</v>
      </c>
      <c r="D156" s="258"/>
      <c r="E156" s="258"/>
      <c r="F156" s="305" t="s">
        <v>1111</v>
      </c>
      <c r="G156" s="258"/>
      <c r="H156" s="304" t="s">
        <v>1145</v>
      </c>
      <c r="I156" s="304" t="s">
        <v>1107</v>
      </c>
      <c r="J156" s="304">
        <v>50</v>
      </c>
      <c r="K156" s="300"/>
    </row>
    <row r="157" spans="2:11" ht="15" customHeight="1">
      <c r="B157" s="279"/>
      <c r="C157" s="304" t="s">
        <v>1132</v>
      </c>
      <c r="D157" s="258"/>
      <c r="E157" s="258"/>
      <c r="F157" s="305" t="s">
        <v>1111</v>
      </c>
      <c r="G157" s="258"/>
      <c r="H157" s="304" t="s">
        <v>1145</v>
      </c>
      <c r="I157" s="304" t="s">
        <v>1107</v>
      </c>
      <c r="J157" s="304">
        <v>50</v>
      </c>
      <c r="K157" s="300"/>
    </row>
    <row r="158" spans="2:11" ht="15" customHeight="1">
      <c r="B158" s="279"/>
      <c r="C158" s="304" t="s">
        <v>1130</v>
      </c>
      <c r="D158" s="258"/>
      <c r="E158" s="258"/>
      <c r="F158" s="305" t="s">
        <v>1111</v>
      </c>
      <c r="G158" s="258"/>
      <c r="H158" s="304" t="s">
        <v>1145</v>
      </c>
      <c r="I158" s="304" t="s">
        <v>1107</v>
      </c>
      <c r="J158" s="304">
        <v>50</v>
      </c>
      <c r="K158" s="300"/>
    </row>
    <row r="159" spans="2:11" ht="15" customHeight="1">
      <c r="B159" s="279"/>
      <c r="C159" s="304" t="s">
        <v>91</v>
      </c>
      <c r="D159" s="258"/>
      <c r="E159" s="258"/>
      <c r="F159" s="305" t="s">
        <v>1105</v>
      </c>
      <c r="G159" s="258"/>
      <c r="H159" s="304" t="s">
        <v>1167</v>
      </c>
      <c r="I159" s="304" t="s">
        <v>1107</v>
      </c>
      <c r="J159" s="304" t="s">
        <v>1168</v>
      </c>
      <c r="K159" s="300"/>
    </row>
    <row r="160" spans="2:11" ht="15" customHeight="1">
      <c r="B160" s="279"/>
      <c r="C160" s="304" t="s">
        <v>1169</v>
      </c>
      <c r="D160" s="258"/>
      <c r="E160" s="258"/>
      <c r="F160" s="305" t="s">
        <v>1105</v>
      </c>
      <c r="G160" s="258"/>
      <c r="H160" s="304" t="s">
        <v>1170</v>
      </c>
      <c r="I160" s="304" t="s">
        <v>1140</v>
      </c>
      <c r="J160" s="304"/>
      <c r="K160" s="300"/>
    </row>
    <row r="161" spans="2:11" ht="15" customHeight="1">
      <c r="B161" s="306"/>
      <c r="C161" s="288"/>
      <c r="D161" s="288"/>
      <c r="E161" s="288"/>
      <c r="F161" s="288"/>
      <c r="G161" s="288"/>
      <c r="H161" s="288"/>
      <c r="I161" s="288"/>
      <c r="J161" s="288"/>
      <c r="K161" s="307"/>
    </row>
    <row r="162" spans="2:11" ht="18.75" customHeight="1">
      <c r="B162" s="255"/>
      <c r="C162" s="258"/>
      <c r="D162" s="258"/>
      <c r="E162" s="258"/>
      <c r="F162" s="278"/>
      <c r="G162" s="258"/>
      <c r="H162" s="258"/>
      <c r="I162" s="258"/>
      <c r="J162" s="258"/>
      <c r="K162" s="255"/>
    </row>
    <row r="163" spans="2:1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ht="45" customHeight="1">
      <c r="B165" s="250"/>
      <c r="C165" s="374" t="s">
        <v>1171</v>
      </c>
      <c r="D165" s="374"/>
      <c r="E165" s="374"/>
      <c r="F165" s="374"/>
      <c r="G165" s="374"/>
      <c r="H165" s="374"/>
      <c r="I165" s="374"/>
      <c r="J165" s="374"/>
      <c r="K165" s="251"/>
    </row>
    <row r="166" spans="2:11" ht="17.25" customHeight="1">
      <c r="B166" s="250"/>
      <c r="C166" s="271" t="s">
        <v>1099</v>
      </c>
      <c r="D166" s="271"/>
      <c r="E166" s="271"/>
      <c r="F166" s="271" t="s">
        <v>1100</v>
      </c>
      <c r="G166" s="308"/>
      <c r="H166" s="309" t="s">
        <v>55</v>
      </c>
      <c r="I166" s="309" t="s">
        <v>58</v>
      </c>
      <c r="J166" s="271" t="s">
        <v>1101</v>
      </c>
      <c r="K166" s="251"/>
    </row>
    <row r="167" spans="2:11" ht="17.25" customHeight="1">
      <c r="B167" s="252"/>
      <c r="C167" s="273" t="s">
        <v>1102</v>
      </c>
      <c r="D167" s="273"/>
      <c r="E167" s="273"/>
      <c r="F167" s="274" t="s">
        <v>1103</v>
      </c>
      <c r="G167" s="310"/>
      <c r="H167" s="311"/>
      <c r="I167" s="311"/>
      <c r="J167" s="273" t="s">
        <v>1104</v>
      </c>
      <c r="K167" s="253"/>
    </row>
    <row r="168" spans="2:11" ht="5.25" customHeight="1">
      <c r="B168" s="279"/>
      <c r="C168" s="276"/>
      <c r="D168" s="276"/>
      <c r="E168" s="276"/>
      <c r="F168" s="276"/>
      <c r="G168" s="277"/>
      <c r="H168" s="276"/>
      <c r="I168" s="276"/>
      <c r="J168" s="276"/>
      <c r="K168" s="300"/>
    </row>
    <row r="169" spans="2:11" ht="15" customHeight="1">
      <c r="B169" s="279"/>
      <c r="C169" s="258" t="s">
        <v>1108</v>
      </c>
      <c r="D169" s="258"/>
      <c r="E169" s="258"/>
      <c r="F169" s="278" t="s">
        <v>1105</v>
      </c>
      <c r="G169" s="258"/>
      <c r="H169" s="258" t="s">
        <v>1145</v>
      </c>
      <c r="I169" s="258" t="s">
        <v>1107</v>
      </c>
      <c r="J169" s="258">
        <v>120</v>
      </c>
      <c r="K169" s="300"/>
    </row>
    <row r="170" spans="2:11" ht="15" customHeight="1">
      <c r="B170" s="279"/>
      <c r="C170" s="258" t="s">
        <v>1154</v>
      </c>
      <c r="D170" s="258"/>
      <c r="E170" s="258"/>
      <c r="F170" s="278" t="s">
        <v>1105</v>
      </c>
      <c r="G170" s="258"/>
      <c r="H170" s="258" t="s">
        <v>1155</v>
      </c>
      <c r="I170" s="258" t="s">
        <v>1107</v>
      </c>
      <c r="J170" s="258" t="s">
        <v>1156</v>
      </c>
      <c r="K170" s="300"/>
    </row>
    <row r="171" spans="2:11" ht="15" customHeight="1">
      <c r="B171" s="279"/>
      <c r="C171" s="258" t="s">
        <v>1053</v>
      </c>
      <c r="D171" s="258"/>
      <c r="E171" s="258"/>
      <c r="F171" s="278" t="s">
        <v>1105</v>
      </c>
      <c r="G171" s="258"/>
      <c r="H171" s="258" t="s">
        <v>1172</v>
      </c>
      <c r="I171" s="258" t="s">
        <v>1107</v>
      </c>
      <c r="J171" s="258" t="s">
        <v>1156</v>
      </c>
      <c r="K171" s="300"/>
    </row>
    <row r="172" spans="2:11" ht="15" customHeight="1">
      <c r="B172" s="279"/>
      <c r="C172" s="258" t="s">
        <v>1110</v>
      </c>
      <c r="D172" s="258"/>
      <c r="E172" s="258"/>
      <c r="F172" s="278" t="s">
        <v>1111</v>
      </c>
      <c r="G172" s="258"/>
      <c r="H172" s="258" t="s">
        <v>1172</v>
      </c>
      <c r="I172" s="258" t="s">
        <v>1107</v>
      </c>
      <c r="J172" s="258">
        <v>50</v>
      </c>
      <c r="K172" s="300"/>
    </row>
    <row r="173" spans="2:11" ht="15" customHeight="1">
      <c r="B173" s="279"/>
      <c r="C173" s="258" t="s">
        <v>1113</v>
      </c>
      <c r="D173" s="258"/>
      <c r="E173" s="258"/>
      <c r="F173" s="278" t="s">
        <v>1105</v>
      </c>
      <c r="G173" s="258"/>
      <c r="H173" s="258" t="s">
        <v>1172</v>
      </c>
      <c r="I173" s="258" t="s">
        <v>1115</v>
      </c>
      <c r="J173" s="258"/>
      <c r="K173" s="300"/>
    </row>
    <row r="174" spans="2:11" ht="15" customHeight="1">
      <c r="B174" s="279"/>
      <c r="C174" s="258" t="s">
        <v>1124</v>
      </c>
      <c r="D174" s="258"/>
      <c r="E174" s="258"/>
      <c r="F174" s="278" t="s">
        <v>1111</v>
      </c>
      <c r="G174" s="258"/>
      <c r="H174" s="258" t="s">
        <v>1172</v>
      </c>
      <c r="I174" s="258" t="s">
        <v>1107</v>
      </c>
      <c r="J174" s="258">
        <v>50</v>
      </c>
      <c r="K174" s="300"/>
    </row>
    <row r="175" spans="2:11" ht="15" customHeight="1">
      <c r="B175" s="279"/>
      <c r="C175" s="258" t="s">
        <v>1132</v>
      </c>
      <c r="D175" s="258"/>
      <c r="E175" s="258"/>
      <c r="F175" s="278" t="s">
        <v>1111</v>
      </c>
      <c r="G175" s="258"/>
      <c r="H175" s="258" t="s">
        <v>1172</v>
      </c>
      <c r="I175" s="258" t="s">
        <v>1107</v>
      </c>
      <c r="J175" s="258">
        <v>50</v>
      </c>
      <c r="K175" s="300"/>
    </row>
    <row r="176" spans="2:11" ht="15" customHeight="1">
      <c r="B176" s="279"/>
      <c r="C176" s="258" t="s">
        <v>1130</v>
      </c>
      <c r="D176" s="258"/>
      <c r="E176" s="258"/>
      <c r="F176" s="278" t="s">
        <v>1111</v>
      </c>
      <c r="G176" s="258"/>
      <c r="H176" s="258" t="s">
        <v>1172</v>
      </c>
      <c r="I176" s="258" t="s">
        <v>1107</v>
      </c>
      <c r="J176" s="258">
        <v>50</v>
      </c>
      <c r="K176" s="300"/>
    </row>
    <row r="177" spans="2:11" ht="15" customHeight="1">
      <c r="B177" s="279"/>
      <c r="C177" s="258" t="s">
        <v>113</v>
      </c>
      <c r="D177" s="258"/>
      <c r="E177" s="258"/>
      <c r="F177" s="278" t="s">
        <v>1105</v>
      </c>
      <c r="G177" s="258"/>
      <c r="H177" s="258" t="s">
        <v>1173</v>
      </c>
      <c r="I177" s="258" t="s">
        <v>1174</v>
      </c>
      <c r="J177" s="258"/>
      <c r="K177" s="300"/>
    </row>
    <row r="178" spans="2:11" ht="15" customHeight="1">
      <c r="B178" s="279"/>
      <c r="C178" s="258" t="s">
        <v>58</v>
      </c>
      <c r="D178" s="258"/>
      <c r="E178" s="258"/>
      <c r="F178" s="278" t="s">
        <v>1105</v>
      </c>
      <c r="G178" s="258"/>
      <c r="H178" s="258" t="s">
        <v>1175</v>
      </c>
      <c r="I178" s="258" t="s">
        <v>1176</v>
      </c>
      <c r="J178" s="258">
        <v>1</v>
      </c>
      <c r="K178" s="300"/>
    </row>
    <row r="179" spans="2:11" ht="15" customHeight="1">
      <c r="B179" s="279"/>
      <c r="C179" s="258" t="s">
        <v>54</v>
      </c>
      <c r="D179" s="258"/>
      <c r="E179" s="258"/>
      <c r="F179" s="278" t="s">
        <v>1105</v>
      </c>
      <c r="G179" s="258"/>
      <c r="H179" s="258" t="s">
        <v>1177</v>
      </c>
      <c r="I179" s="258" t="s">
        <v>1107</v>
      </c>
      <c r="J179" s="258">
        <v>20</v>
      </c>
      <c r="K179" s="300"/>
    </row>
    <row r="180" spans="2:11" ht="15" customHeight="1">
      <c r="B180" s="279"/>
      <c r="C180" s="258" t="s">
        <v>55</v>
      </c>
      <c r="D180" s="258"/>
      <c r="E180" s="258"/>
      <c r="F180" s="278" t="s">
        <v>1105</v>
      </c>
      <c r="G180" s="258"/>
      <c r="H180" s="258" t="s">
        <v>1178</v>
      </c>
      <c r="I180" s="258" t="s">
        <v>1107</v>
      </c>
      <c r="J180" s="258">
        <v>255</v>
      </c>
      <c r="K180" s="300"/>
    </row>
    <row r="181" spans="2:11" ht="15" customHeight="1">
      <c r="B181" s="279"/>
      <c r="C181" s="258" t="s">
        <v>114</v>
      </c>
      <c r="D181" s="258"/>
      <c r="E181" s="258"/>
      <c r="F181" s="278" t="s">
        <v>1105</v>
      </c>
      <c r="G181" s="258"/>
      <c r="H181" s="258" t="s">
        <v>1069</v>
      </c>
      <c r="I181" s="258" t="s">
        <v>1107</v>
      </c>
      <c r="J181" s="258">
        <v>10</v>
      </c>
      <c r="K181" s="300"/>
    </row>
    <row r="182" spans="2:11" ht="15" customHeight="1">
      <c r="B182" s="279"/>
      <c r="C182" s="258" t="s">
        <v>115</v>
      </c>
      <c r="D182" s="258"/>
      <c r="E182" s="258"/>
      <c r="F182" s="278" t="s">
        <v>1105</v>
      </c>
      <c r="G182" s="258"/>
      <c r="H182" s="258" t="s">
        <v>1179</v>
      </c>
      <c r="I182" s="258" t="s">
        <v>1140</v>
      </c>
      <c r="J182" s="258"/>
      <c r="K182" s="300"/>
    </row>
    <row r="183" spans="2:11" ht="15" customHeight="1">
      <c r="B183" s="279"/>
      <c r="C183" s="258" t="s">
        <v>1180</v>
      </c>
      <c r="D183" s="258"/>
      <c r="E183" s="258"/>
      <c r="F183" s="278" t="s">
        <v>1105</v>
      </c>
      <c r="G183" s="258"/>
      <c r="H183" s="258" t="s">
        <v>1181</v>
      </c>
      <c r="I183" s="258" t="s">
        <v>1140</v>
      </c>
      <c r="J183" s="258"/>
      <c r="K183" s="300"/>
    </row>
    <row r="184" spans="2:11" ht="15" customHeight="1">
      <c r="B184" s="279"/>
      <c r="C184" s="258" t="s">
        <v>1169</v>
      </c>
      <c r="D184" s="258"/>
      <c r="E184" s="258"/>
      <c r="F184" s="278" t="s">
        <v>1105</v>
      </c>
      <c r="G184" s="258"/>
      <c r="H184" s="258" t="s">
        <v>1182</v>
      </c>
      <c r="I184" s="258" t="s">
        <v>1140</v>
      </c>
      <c r="J184" s="258"/>
      <c r="K184" s="300"/>
    </row>
    <row r="185" spans="2:11" ht="15" customHeight="1">
      <c r="B185" s="279"/>
      <c r="C185" s="258" t="s">
        <v>117</v>
      </c>
      <c r="D185" s="258"/>
      <c r="E185" s="258"/>
      <c r="F185" s="278" t="s">
        <v>1111</v>
      </c>
      <c r="G185" s="258"/>
      <c r="H185" s="258" t="s">
        <v>1183</v>
      </c>
      <c r="I185" s="258" t="s">
        <v>1107</v>
      </c>
      <c r="J185" s="258">
        <v>50</v>
      </c>
      <c r="K185" s="300"/>
    </row>
    <row r="186" spans="2:11" ht="15" customHeight="1">
      <c r="B186" s="279"/>
      <c r="C186" s="258" t="s">
        <v>1184</v>
      </c>
      <c r="D186" s="258"/>
      <c r="E186" s="258"/>
      <c r="F186" s="278" t="s">
        <v>1111</v>
      </c>
      <c r="G186" s="258"/>
      <c r="H186" s="258" t="s">
        <v>1185</v>
      </c>
      <c r="I186" s="258" t="s">
        <v>1186</v>
      </c>
      <c r="J186" s="258"/>
      <c r="K186" s="300"/>
    </row>
    <row r="187" spans="2:11" ht="15" customHeight="1">
      <c r="B187" s="279"/>
      <c r="C187" s="258" t="s">
        <v>1187</v>
      </c>
      <c r="D187" s="258"/>
      <c r="E187" s="258"/>
      <c r="F187" s="278" t="s">
        <v>1111</v>
      </c>
      <c r="G187" s="258"/>
      <c r="H187" s="258" t="s">
        <v>1188</v>
      </c>
      <c r="I187" s="258" t="s">
        <v>1186</v>
      </c>
      <c r="J187" s="258"/>
      <c r="K187" s="300"/>
    </row>
    <row r="188" spans="2:11" ht="15" customHeight="1">
      <c r="B188" s="279"/>
      <c r="C188" s="258" t="s">
        <v>1189</v>
      </c>
      <c r="D188" s="258"/>
      <c r="E188" s="258"/>
      <c r="F188" s="278" t="s">
        <v>1111</v>
      </c>
      <c r="G188" s="258"/>
      <c r="H188" s="258" t="s">
        <v>1190</v>
      </c>
      <c r="I188" s="258" t="s">
        <v>1186</v>
      </c>
      <c r="J188" s="258"/>
      <c r="K188" s="300"/>
    </row>
    <row r="189" spans="2:11" ht="15" customHeight="1">
      <c r="B189" s="279"/>
      <c r="C189" s="312" t="s">
        <v>1191</v>
      </c>
      <c r="D189" s="258"/>
      <c r="E189" s="258"/>
      <c r="F189" s="278" t="s">
        <v>1111</v>
      </c>
      <c r="G189" s="258"/>
      <c r="H189" s="258" t="s">
        <v>1192</v>
      </c>
      <c r="I189" s="258" t="s">
        <v>1193</v>
      </c>
      <c r="J189" s="313" t="s">
        <v>1194</v>
      </c>
      <c r="K189" s="300"/>
    </row>
    <row r="190" spans="2:11" ht="15" customHeight="1">
      <c r="B190" s="279"/>
      <c r="C190" s="264" t="s">
        <v>43</v>
      </c>
      <c r="D190" s="258"/>
      <c r="E190" s="258"/>
      <c r="F190" s="278" t="s">
        <v>1105</v>
      </c>
      <c r="G190" s="258"/>
      <c r="H190" s="255" t="s">
        <v>1195</v>
      </c>
      <c r="I190" s="258" t="s">
        <v>1196</v>
      </c>
      <c r="J190" s="258"/>
      <c r="K190" s="300"/>
    </row>
    <row r="191" spans="2:11" ht="15" customHeight="1">
      <c r="B191" s="279"/>
      <c r="C191" s="264" t="s">
        <v>1197</v>
      </c>
      <c r="D191" s="258"/>
      <c r="E191" s="258"/>
      <c r="F191" s="278" t="s">
        <v>1105</v>
      </c>
      <c r="G191" s="258"/>
      <c r="H191" s="258" t="s">
        <v>1198</v>
      </c>
      <c r="I191" s="258" t="s">
        <v>1140</v>
      </c>
      <c r="J191" s="258"/>
      <c r="K191" s="300"/>
    </row>
    <row r="192" spans="2:11" ht="15" customHeight="1">
      <c r="B192" s="279"/>
      <c r="C192" s="264" t="s">
        <v>1199</v>
      </c>
      <c r="D192" s="258"/>
      <c r="E192" s="258"/>
      <c r="F192" s="278" t="s">
        <v>1105</v>
      </c>
      <c r="G192" s="258"/>
      <c r="H192" s="258" t="s">
        <v>1200</v>
      </c>
      <c r="I192" s="258" t="s">
        <v>1140</v>
      </c>
      <c r="J192" s="258"/>
      <c r="K192" s="300"/>
    </row>
    <row r="193" spans="2:11" ht="15" customHeight="1">
      <c r="B193" s="279"/>
      <c r="C193" s="264" t="s">
        <v>1201</v>
      </c>
      <c r="D193" s="258"/>
      <c r="E193" s="258"/>
      <c r="F193" s="278" t="s">
        <v>1111</v>
      </c>
      <c r="G193" s="258"/>
      <c r="H193" s="258" t="s">
        <v>1202</v>
      </c>
      <c r="I193" s="258" t="s">
        <v>1140</v>
      </c>
      <c r="J193" s="258"/>
      <c r="K193" s="300"/>
    </row>
    <row r="194" spans="2:11" ht="15" customHeight="1">
      <c r="B194" s="306"/>
      <c r="C194" s="314"/>
      <c r="D194" s="288"/>
      <c r="E194" s="288"/>
      <c r="F194" s="288"/>
      <c r="G194" s="288"/>
      <c r="H194" s="288"/>
      <c r="I194" s="288"/>
      <c r="J194" s="288"/>
      <c r="K194" s="307"/>
    </row>
    <row r="195" spans="2:11" ht="18.75" customHeight="1">
      <c r="B195" s="255"/>
      <c r="C195" s="258"/>
      <c r="D195" s="258"/>
      <c r="E195" s="258"/>
      <c r="F195" s="278"/>
      <c r="G195" s="258"/>
      <c r="H195" s="258"/>
      <c r="I195" s="258"/>
      <c r="J195" s="258"/>
      <c r="K195" s="255"/>
    </row>
    <row r="196" spans="2:11" ht="18.75" customHeight="1">
      <c r="B196" s="255"/>
      <c r="C196" s="258"/>
      <c r="D196" s="258"/>
      <c r="E196" s="258"/>
      <c r="F196" s="278"/>
      <c r="G196" s="258"/>
      <c r="H196" s="258"/>
      <c r="I196" s="258"/>
      <c r="J196" s="258"/>
      <c r="K196" s="255"/>
    </row>
    <row r="197" spans="2:1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ht="21">
      <c r="B199" s="250"/>
      <c r="C199" s="374" t="s">
        <v>1203</v>
      </c>
      <c r="D199" s="374"/>
      <c r="E199" s="374"/>
      <c r="F199" s="374"/>
      <c r="G199" s="374"/>
      <c r="H199" s="374"/>
      <c r="I199" s="374"/>
      <c r="J199" s="374"/>
      <c r="K199" s="251"/>
    </row>
    <row r="200" spans="2:11" ht="25.5" customHeight="1">
      <c r="B200" s="250"/>
      <c r="C200" s="315" t="s">
        <v>1204</v>
      </c>
      <c r="D200" s="315"/>
      <c r="E200" s="315"/>
      <c r="F200" s="315" t="s">
        <v>1205</v>
      </c>
      <c r="G200" s="316"/>
      <c r="H200" s="379" t="s">
        <v>1206</v>
      </c>
      <c r="I200" s="379"/>
      <c r="J200" s="379"/>
      <c r="K200" s="251"/>
    </row>
    <row r="201" spans="2:11" ht="5.25" customHeight="1">
      <c r="B201" s="279"/>
      <c r="C201" s="276"/>
      <c r="D201" s="276"/>
      <c r="E201" s="276"/>
      <c r="F201" s="276"/>
      <c r="G201" s="258"/>
      <c r="H201" s="276"/>
      <c r="I201" s="276"/>
      <c r="J201" s="276"/>
      <c r="K201" s="300"/>
    </row>
    <row r="202" spans="2:11" ht="15" customHeight="1">
      <c r="B202" s="279"/>
      <c r="C202" s="258" t="s">
        <v>1196</v>
      </c>
      <c r="D202" s="258"/>
      <c r="E202" s="258"/>
      <c r="F202" s="278" t="s">
        <v>44</v>
      </c>
      <c r="G202" s="258"/>
      <c r="H202" s="380" t="s">
        <v>1207</v>
      </c>
      <c r="I202" s="380"/>
      <c r="J202" s="380"/>
      <c r="K202" s="300"/>
    </row>
    <row r="203" spans="2:11" ht="15" customHeight="1">
      <c r="B203" s="279"/>
      <c r="C203" s="285"/>
      <c r="D203" s="258"/>
      <c r="E203" s="258"/>
      <c r="F203" s="278" t="s">
        <v>45</v>
      </c>
      <c r="G203" s="258"/>
      <c r="H203" s="380" t="s">
        <v>1208</v>
      </c>
      <c r="I203" s="380"/>
      <c r="J203" s="380"/>
      <c r="K203" s="300"/>
    </row>
    <row r="204" spans="2:11" ht="15" customHeight="1">
      <c r="B204" s="279"/>
      <c r="C204" s="285"/>
      <c r="D204" s="258"/>
      <c r="E204" s="258"/>
      <c r="F204" s="278" t="s">
        <v>48</v>
      </c>
      <c r="G204" s="258"/>
      <c r="H204" s="380" t="s">
        <v>1209</v>
      </c>
      <c r="I204" s="380"/>
      <c r="J204" s="380"/>
      <c r="K204" s="300"/>
    </row>
    <row r="205" spans="2:11" ht="15" customHeight="1">
      <c r="B205" s="279"/>
      <c r="C205" s="258"/>
      <c r="D205" s="258"/>
      <c r="E205" s="258"/>
      <c r="F205" s="278" t="s">
        <v>46</v>
      </c>
      <c r="G205" s="258"/>
      <c r="H205" s="380" t="s">
        <v>1210</v>
      </c>
      <c r="I205" s="380"/>
      <c r="J205" s="380"/>
      <c r="K205" s="300"/>
    </row>
    <row r="206" spans="2:11" ht="15" customHeight="1">
      <c r="B206" s="279"/>
      <c r="C206" s="258"/>
      <c r="D206" s="258"/>
      <c r="E206" s="258"/>
      <c r="F206" s="278" t="s">
        <v>47</v>
      </c>
      <c r="G206" s="258"/>
      <c r="H206" s="380" t="s">
        <v>1211</v>
      </c>
      <c r="I206" s="380"/>
      <c r="J206" s="380"/>
      <c r="K206" s="300"/>
    </row>
    <row r="207" spans="2:11" ht="15" customHeight="1">
      <c r="B207" s="279"/>
      <c r="C207" s="258"/>
      <c r="D207" s="258"/>
      <c r="E207" s="258"/>
      <c r="F207" s="278"/>
      <c r="G207" s="258"/>
      <c r="H207" s="258"/>
      <c r="I207" s="258"/>
      <c r="J207" s="258"/>
      <c r="K207" s="300"/>
    </row>
    <row r="208" spans="2:11" ht="15" customHeight="1">
      <c r="B208" s="279"/>
      <c r="C208" s="258" t="s">
        <v>1152</v>
      </c>
      <c r="D208" s="258"/>
      <c r="E208" s="258"/>
      <c r="F208" s="278" t="s">
        <v>80</v>
      </c>
      <c r="G208" s="258"/>
      <c r="H208" s="380" t="s">
        <v>1212</v>
      </c>
      <c r="I208" s="380"/>
      <c r="J208" s="380"/>
      <c r="K208" s="300"/>
    </row>
    <row r="209" spans="2:11" ht="15" customHeight="1">
      <c r="B209" s="279"/>
      <c r="C209" s="285"/>
      <c r="D209" s="258"/>
      <c r="E209" s="258"/>
      <c r="F209" s="278" t="s">
        <v>1051</v>
      </c>
      <c r="G209" s="258"/>
      <c r="H209" s="380" t="s">
        <v>1052</v>
      </c>
      <c r="I209" s="380"/>
      <c r="J209" s="380"/>
      <c r="K209" s="300"/>
    </row>
    <row r="210" spans="2:11" ht="15" customHeight="1">
      <c r="B210" s="279"/>
      <c r="C210" s="258"/>
      <c r="D210" s="258"/>
      <c r="E210" s="258"/>
      <c r="F210" s="278" t="s">
        <v>1049</v>
      </c>
      <c r="G210" s="258"/>
      <c r="H210" s="380" t="s">
        <v>1213</v>
      </c>
      <c r="I210" s="380"/>
      <c r="J210" s="380"/>
      <c r="K210" s="300"/>
    </row>
    <row r="211" spans="2:11" ht="15" customHeight="1">
      <c r="B211" s="317"/>
      <c r="C211" s="285"/>
      <c r="D211" s="285"/>
      <c r="E211" s="285"/>
      <c r="F211" s="278" t="s">
        <v>84</v>
      </c>
      <c r="G211" s="264"/>
      <c r="H211" s="381" t="s">
        <v>85</v>
      </c>
      <c r="I211" s="381"/>
      <c r="J211" s="381"/>
      <c r="K211" s="318"/>
    </row>
    <row r="212" spans="2:11" ht="15" customHeight="1">
      <c r="B212" s="317"/>
      <c r="C212" s="285"/>
      <c r="D212" s="285"/>
      <c r="E212" s="285"/>
      <c r="F212" s="278" t="s">
        <v>1010</v>
      </c>
      <c r="G212" s="264"/>
      <c r="H212" s="381" t="s">
        <v>1018</v>
      </c>
      <c r="I212" s="381"/>
      <c r="J212" s="381"/>
      <c r="K212" s="318"/>
    </row>
    <row r="213" spans="2:11" ht="15" customHeight="1">
      <c r="B213" s="317"/>
      <c r="C213" s="285"/>
      <c r="D213" s="285"/>
      <c r="E213" s="285"/>
      <c r="F213" s="319"/>
      <c r="G213" s="264"/>
      <c r="H213" s="320"/>
      <c r="I213" s="320"/>
      <c r="J213" s="320"/>
      <c r="K213" s="318"/>
    </row>
    <row r="214" spans="2:11" ht="15" customHeight="1">
      <c r="B214" s="317"/>
      <c r="C214" s="258" t="s">
        <v>1176</v>
      </c>
      <c r="D214" s="285"/>
      <c r="E214" s="285"/>
      <c r="F214" s="278">
        <v>1</v>
      </c>
      <c r="G214" s="264"/>
      <c r="H214" s="381" t="s">
        <v>1214</v>
      </c>
      <c r="I214" s="381"/>
      <c r="J214" s="381"/>
      <c r="K214" s="318"/>
    </row>
    <row r="215" spans="2:11" ht="15" customHeight="1">
      <c r="B215" s="317"/>
      <c r="C215" s="285"/>
      <c r="D215" s="285"/>
      <c r="E215" s="285"/>
      <c r="F215" s="278">
        <v>2</v>
      </c>
      <c r="G215" s="264"/>
      <c r="H215" s="381" t="s">
        <v>1215</v>
      </c>
      <c r="I215" s="381"/>
      <c r="J215" s="381"/>
      <c r="K215" s="318"/>
    </row>
    <row r="216" spans="2:11" ht="15" customHeight="1">
      <c r="B216" s="317"/>
      <c r="C216" s="285"/>
      <c r="D216" s="285"/>
      <c r="E216" s="285"/>
      <c r="F216" s="278">
        <v>3</v>
      </c>
      <c r="G216" s="264"/>
      <c r="H216" s="381" t="s">
        <v>1216</v>
      </c>
      <c r="I216" s="381"/>
      <c r="J216" s="381"/>
      <c r="K216" s="318"/>
    </row>
    <row r="217" spans="2:11" ht="15" customHeight="1">
      <c r="B217" s="317"/>
      <c r="C217" s="285"/>
      <c r="D217" s="285"/>
      <c r="E217" s="285"/>
      <c r="F217" s="278">
        <v>4</v>
      </c>
      <c r="G217" s="264"/>
      <c r="H217" s="381" t="s">
        <v>1217</v>
      </c>
      <c r="I217" s="381"/>
      <c r="J217" s="381"/>
      <c r="K217" s="318"/>
    </row>
    <row r="218" spans="2:1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 Jan</dc:creator>
  <cp:keywords/>
  <dc:description/>
  <cp:lastModifiedBy>sadilkova</cp:lastModifiedBy>
  <dcterms:created xsi:type="dcterms:W3CDTF">2019-11-13T05:53:25Z</dcterms:created>
  <dcterms:modified xsi:type="dcterms:W3CDTF">2020-01-28T12:26:26Z</dcterms:modified>
  <cp:category/>
  <cp:version/>
  <cp:contentType/>
  <cp:contentStatus/>
</cp:coreProperties>
</file>